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dars\OneDrive\Desktop\project\Utkarsh SALES INSIGHTS DASHBOARD\"/>
    </mc:Choice>
  </mc:AlternateContent>
  <xr:revisionPtr revIDLastSave="0" documentId="13_ncr:1_{F8C84976-716E-4CE0-A73F-EE052A35654E}" xr6:coauthVersionLast="47" xr6:coauthVersionMax="47" xr10:uidLastSave="{00000000-0000-0000-0000-000000000000}"/>
  <bookViews>
    <workbookView xWindow="-120" yWindow="-120" windowWidth="29040" windowHeight="15720" activeTab="1" xr2:uid="{04CD5780-832A-4A57-BB58-F4E674AEBE20}"/>
  </bookViews>
  <sheets>
    <sheet name="Cleaned Sales Pivot" sheetId="14" r:id="rId1"/>
    <sheet name="Dashboard" sheetId="15" r:id="rId2"/>
    <sheet name="Sales Cleaned" sheetId="12" r:id="rId3"/>
    <sheet name="Cleaned Customers" sheetId="13" r:id="rId4"/>
    <sheet name="Sales" sheetId="10" r:id="rId5"/>
    <sheet name="Customers" sheetId="8" r:id="rId6"/>
    <sheet name="Grad_Careers_Services" sheetId="7" state="hidden" r:id="rId7"/>
  </sheets>
  <definedNames>
    <definedName name="_xlcn.WorksheetConnection_SalesDataset.xlsxSales21" hidden="1">Sales2[]</definedName>
    <definedName name="_xlcn.WorksheetConnection_SalesDataset.xlsxTable31" hidden="1">Table3[]</definedName>
    <definedName name="_xlcn.WorksheetConnection_SalesDataset.xlsxTable41" hidden="1">Table4[]</definedName>
    <definedName name="Slicer_Cleaned_State">#N/A</definedName>
    <definedName name="Slicer_Order_Status">#N/A</definedName>
    <definedName name="Slicer_Sales_Agent">#N/A</definedName>
    <definedName name="Slicer_Service_Category">#N/A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Sales Dataset.xlsx!Table4"/>
          <x15:modelTable id="Table3" name="Table3" connection="WorksheetConnection_Sales Dataset.xlsx!Table3"/>
          <x15:modelTable id="Sales2" name="Sales2" connection="WorksheetConnection_Sales Dataset.xlsx!Sales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2" i="15" l="1"/>
  <c r="L2" i="15"/>
  <c r="I2" i="15"/>
  <c r="F2" i="15"/>
  <c r="S2"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405" i="12"/>
  <c r="S406" i="12"/>
  <c r="S407" i="12"/>
  <c r="S408" i="12"/>
  <c r="S409" i="12"/>
  <c r="S410" i="12"/>
  <c r="S411" i="12"/>
  <c r="S412" i="12"/>
  <c r="S413" i="12"/>
  <c r="S414" i="12"/>
  <c r="S415" i="12"/>
  <c r="S416" i="12"/>
  <c r="S417" i="12"/>
  <c r="S418" i="12"/>
  <c r="S419" i="12"/>
  <c r="S420" i="12"/>
  <c r="S421" i="12"/>
  <c r="S422" i="12"/>
  <c r="S423" i="12"/>
  <c r="S424" i="12"/>
  <c r="S425" i="12"/>
  <c r="S426" i="12"/>
  <c r="S427" i="12"/>
  <c r="S428" i="12"/>
  <c r="S429" i="12"/>
  <c r="S430" i="12"/>
  <c r="S431" i="12"/>
  <c r="S432" i="12"/>
  <c r="S433" i="12"/>
  <c r="S434" i="12"/>
  <c r="S435" i="12"/>
  <c r="S436" i="12"/>
  <c r="S437" i="12"/>
  <c r="S438" i="12"/>
  <c r="S439" i="12"/>
  <c r="S440" i="12"/>
  <c r="S441" i="12"/>
  <c r="S442" i="12"/>
  <c r="S443" i="12"/>
  <c r="S444" i="12"/>
  <c r="S445" i="12"/>
  <c r="S446" i="12"/>
  <c r="S447" i="12"/>
  <c r="S448" i="12"/>
  <c r="S449" i="12"/>
  <c r="S450" i="12"/>
  <c r="S451" i="12"/>
  <c r="S452" i="12"/>
  <c r="S453" i="12"/>
  <c r="S454" i="12"/>
  <c r="S455" i="12"/>
  <c r="S456" i="12"/>
  <c r="S457" i="12"/>
  <c r="S458" i="12"/>
  <c r="S459" i="12"/>
  <c r="S460" i="12"/>
  <c r="S461" i="12"/>
  <c r="S462" i="12"/>
  <c r="S463" i="12"/>
  <c r="S464" i="12"/>
  <c r="S465" i="12"/>
  <c r="S466" i="12"/>
  <c r="S467" i="12"/>
  <c r="S468" i="12"/>
  <c r="S469" i="12"/>
  <c r="S470" i="12"/>
  <c r="S471" i="12"/>
  <c r="S472" i="12"/>
  <c r="S473" i="12"/>
  <c r="S474" i="12"/>
  <c r="S475" i="12"/>
  <c r="S476" i="12"/>
  <c r="S477" i="12"/>
  <c r="S478" i="12"/>
  <c r="S479" i="12"/>
  <c r="S480" i="12"/>
  <c r="S481" i="12"/>
  <c r="S482" i="12"/>
  <c r="S483" i="12"/>
  <c r="S484" i="12"/>
  <c r="S485" i="12"/>
  <c r="S486" i="12"/>
  <c r="S487" i="12"/>
  <c r="S488" i="12"/>
  <c r="S489" i="12"/>
  <c r="S490" i="12"/>
  <c r="S491" i="12"/>
  <c r="S492" i="12"/>
  <c r="S493" i="12"/>
  <c r="S494" i="12"/>
  <c r="S495" i="12"/>
  <c r="S496" i="12"/>
  <c r="S497" i="12"/>
  <c r="S498" i="12"/>
  <c r="S499" i="12"/>
  <c r="S500" i="12"/>
  <c r="S501" i="12"/>
  <c r="S502" i="12"/>
  <c r="S503" i="12"/>
  <c r="S504" i="12"/>
  <c r="S505" i="12"/>
  <c r="S506" i="12"/>
  <c r="S507" i="12"/>
  <c r="S508" i="12"/>
  <c r="S509" i="12"/>
  <c r="S510" i="12"/>
  <c r="S511" i="12"/>
  <c r="S512" i="12"/>
  <c r="S513" i="12"/>
  <c r="S514" i="12"/>
  <c r="S515" i="12"/>
  <c r="S516" i="12"/>
  <c r="S517" i="12"/>
  <c r="S518" i="12"/>
  <c r="S519" i="12"/>
  <c r="S520" i="12"/>
  <c r="S521" i="12"/>
  <c r="S522" i="12"/>
  <c r="S523" i="12"/>
  <c r="S524" i="12"/>
  <c r="S525" i="12"/>
  <c r="S526" i="12"/>
  <c r="S527" i="12"/>
  <c r="S528" i="12"/>
  <c r="S529" i="12"/>
  <c r="S530" i="12"/>
  <c r="S531" i="12"/>
  <c r="S532" i="12"/>
  <c r="S533" i="12"/>
  <c r="S534" i="12"/>
  <c r="S535" i="12"/>
  <c r="S536" i="12"/>
  <c r="S537" i="12"/>
  <c r="S538" i="12"/>
  <c r="S539" i="12"/>
  <c r="S540" i="12"/>
  <c r="S541" i="12"/>
  <c r="S542" i="12"/>
  <c r="S543" i="12"/>
  <c r="S544" i="12"/>
  <c r="S545" i="12"/>
  <c r="S546" i="12"/>
  <c r="S547" i="12"/>
  <c r="S548" i="12"/>
  <c r="S549" i="12"/>
  <c r="S550" i="12"/>
  <c r="S551" i="12"/>
  <c r="S552" i="12"/>
  <c r="S553" i="12"/>
  <c r="S554" i="12"/>
  <c r="S555" i="12"/>
  <c r="S556" i="12"/>
  <c r="S557" i="12"/>
  <c r="S558" i="12"/>
  <c r="S559" i="12"/>
  <c r="S560" i="12"/>
  <c r="S561" i="12"/>
  <c r="S562" i="12"/>
  <c r="S563" i="12"/>
  <c r="S564" i="12"/>
  <c r="S565" i="12"/>
  <c r="S566" i="12"/>
  <c r="S567" i="12"/>
  <c r="S568" i="12"/>
  <c r="S569" i="12"/>
  <c r="S570" i="12"/>
  <c r="S571" i="12"/>
  <c r="S572" i="12"/>
  <c r="S573" i="12"/>
  <c r="S574" i="12"/>
  <c r="S575" i="12"/>
  <c r="S576" i="12"/>
  <c r="S577" i="12"/>
  <c r="S578" i="12"/>
  <c r="S579" i="12"/>
  <c r="S580" i="12"/>
  <c r="S581" i="12"/>
  <c r="S582" i="12"/>
  <c r="S583" i="12"/>
  <c r="S584" i="12"/>
  <c r="S585" i="12"/>
  <c r="S586" i="12"/>
  <c r="S587" i="12"/>
  <c r="S588" i="12"/>
  <c r="S589" i="12"/>
  <c r="S590" i="12"/>
  <c r="S591" i="12"/>
  <c r="S592" i="12"/>
  <c r="S593" i="12"/>
  <c r="S594" i="12"/>
  <c r="S595" i="12"/>
  <c r="S596" i="12"/>
  <c r="S597" i="12"/>
  <c r="S598" i="12"/>
  <c r="S599" i="12"/>
  <c r="S600" i="12"/>
  <c r="S601" i="12"/>
  <c r="S602" i="12"/>
  <c r="S603" i="12"/>
  <c r="S604" i="12"/>
  <c r="S605" i="12"/>
  <c r="S606" i="12"/>
  <c r="S607" i="12"/>
  <c r="S608" i="12"/>
  <c r="S609" i="12"/>
  <c r="S610" i="12"/>
  <c r="S611" i="12"/>
  <c r="S612" i="12"/>
  <c r="S613" i="12"/>
  <c r="S614" i="12"/>
  <c r="S615" i="12"/>
  <c r="S616" i="12"/>
  <c r="S617" i="12"/>
  <c r="S618" i="12"/>
  <c r="S619" i="12"/>
  <c r="S620" i="12"/>
  <c r="S621" i="12"/>
  <c r="S622" i="12"/>
  <c r="S623" i="12"/>
  <c r="S624" i="12"/>
  <c r="S625" i="12"/>
  <c r="S626" i="12"/>
  <c r="S627" i="12"/>
  <c r="S628" i="12"/>
  <c r="S629" i="12"/>
  <c r="S630" i="12"/>
  <c r="S631" i="12"/>
  <c r="S632" i="12"/>
  <c r="S633" i="12"/>
  <c r="S634" i="12"/>
  <c r="S635" i="12"/>
  <c r="S636" i="12"/>
  <c r="S637" i="12"/>
  <c r="S638" i="12"/>
  <c r="S639" i="12"/>
  <c r="S640" i="12"/>
  <c r="S641" i="12"/>
  <c r="S642" i="12"/>
  <c r="S643" i="12"/>
  <c r="S644" i="12"/>
  <c r="S645" i="12"/>
  <c r="S646" i="12"/>
  <c r="S647" i="12"/>
  <c r="S648" i="12"/>
  <c r="S649" i="12"/>
  <c r="S650" i="12"/>
  <c r="S651" i="12"/>
  <c r="S652" i="12"/>
  <c r="S653" i="12"/>
  <c r="S654" i="12"/>
  <c r="S655" i="12"/>
  <c r="S656" i="12"/>
  <c r="S657" i="12"/>
  <c r="S658" i="12"/>
  <c r="S659" i="12"/>
  <c r="S660" i="12"/>
  <c r="S661" i="12"/>
  <c r="S662" i="12"/>
  <c r="S663" i="12"/>
  <c r="S664" i="12"/>
  <c r="S665" i="12"/>
  <c r="S666" i="12"/>
  <c r="S667" i="12"/>
  <c r="S668" i="12"/>
  <c r="S669" i="12"/>
  <c r="S670" i="12"/>
  <c r="S671" i="12"/>
  <c r="S672" i="12"/>
  <c r="S673" i="12"/>
  <c r="S674" i="12"/>
  <c r="S675" i="12"/>
  <c r="S676" i="12"/>
  <c r="S677" i="12"/>
  <c r="S678" i="12"/>
  <c r="S679" i="12"/>
  <c r="S680" i="12"/>
  <c r="S681" i="12"/>
  <c r="S682" i="12"/>
  <c r="S683" i="12"/>
  <c r="S684" i="12"/>
  <c r="S685" i="12"/>
  <c r="S686" i="12"/>
  <c r="S687" i="12"/>
  <c r="S688" i="12"/>
  <c r="S689" i="12"/>
  <c r="S690" i="12"/>
  <c r="S691" i="12"/>
  <c r="S692" i="12"/>
  <c r="S693" i="12"/>
  <c r="S694" i="12"/>
  <c r="S695" i="12"/>
  <c r="S696" i="12"/>
  <c r="S697" i="12"/>
  <c r="S698" i="12"/>
  <c r="S699" i="12"/>
  <c r="S700" i="12"/>
  <c r="S701" i="12"/>
  <c r="S702" i="12"/>
  <c r="S703" i="12"/>
  <c r="S704" i="12"/>
  <c r="S705" i="12"/>
  <c r="S706" i="12"/>
  <c r="S707" i="12"/>
  <c r="S708" i="12"/>
  <c r="S709" i="12"/>
  <c r="S710" i="12"/>
  <c r="S711" i="12"/>
  <c r="S712" i="12"/>
  <c r="S713" i="12"/>
  <c r="S714" i="12"/>
  <c r="S715" i="12"/>
  <c r="S716" i="12"/>
  <c r="S717" i="12"/>
  <c r="S718" i="12"/>
  <c r="S719" i="12"/>
  <c r="S720" i="12"/>
  <c r="S721" i="12"/>
  <c r="S722" i="12"/>
  <c r="S723" i="12"/>
  <c r="S724" i="12"/>
  <c r="S725" i="12"/>
  <c r="S726" i="12"/>
  <c r="S727" i="12"/>
  <c r="S728" i="12"/>
  <c r="S729" i="12"/>
  <c r="S730" i="12"/>
  <c r="S731" i="12"/>
  <c r="S732" i="12"/>
  <c r="S733" i="12"/>
  <c r="S734" i="12"/>
  <c r="S735" i="12"/>
  <c r="S736" i="12"/>
  <c r="S737" i="12"/>
  <c r="S738" i="12"/>
  <c r="S739" i="12"/>
  <c r="S740" i="12"/>
  <c r="S741" i="12"/>
  <c r="S742" i="12"/>
  <c r="S743" i="12"/>
  <c r="S744" i="12"/>
  <c r="S745" i="12"/>
  <c r="S746" i="12"/>
  <c r="S747" i="12"/>
  <c r="S748" i="12"/>
  <c r="S749" i="12"/>
  <c r="S750" i="12"/>
  <c r="S751" i="12"/>
  <c r="S752" i="12"/>
  <c r="S753" i="12"/>
  <c r="S754" i="12"/>
  <c r="S755" i="12"/>
  <c r="S756" i="12"/>
  <c r="S757" i="12"/>
  <c r="S758" i="12"/>
  <c r="S759" i="12"/>
  <c r="S760" i="12"/>
  <c r="S761" i="12"/>
  <c r="S762" i="12"/>
  <c r="S763" i="12"/>
  <c r="S764" i="12"/>
  <c r="S765" i="12"/>
  <c r="S766" i="12"/>
  <c r="S767" i="12"/>
  <c r="S768" i="12"/>
  <c r="S769" i="12"/>
  <c r="S770" i="12"/>
  <c r="S771" i="12"/>
  <c r="S772" i="12"/>
  <c r="S773" i="12"/>
  <c r="S774" i="12"/>
  <c r="S775" i="12"/>
  <c r="S776" i="12"/>
  <c r="S777" i="12"/>
  <c r="S778" i="12"/>
  <c r="S779" i="12"/>
  <c r="S780" i="12"/>
  <c r="S781" i="12"/>
  <c r="S782" i="12"/>
  <c r="S783" i="12"/>
  <c r="S784" i="12"/>
  <c r="S785" i="12"/>
  <c r="S786" i="12"/>
  <c r="S787" i="12"/>
  <c r="S788" i="12"/>
  <c r="S789" i="12"/>
  <c r="S790" i="12"/>
  <c r="S791" i="12"/>
  <c r="S792" i="12"/>
  <c r="S793" i="12"/>
  <c r="S794" i="12"/>
  <c r="S795" i="12"/>
  <c r="S796" i="12"/>
  <c r="S797" i="12"/>
  <c r="S798" i="12"/>
  <c r="S799" i="12"/>
  <c r="S800" i="12"/>
  <c r="S801" i="12"/>
  <c r="S802" i="12"/>
  <c r="S803" i="12"/>
  <c r="S804" i="12"/>
  <c r="S805" i="12"/>
  <c r="S806" i="12"/>
  <c r="S807" i="12"/>
  <c r="S808" i="12"/>
  <c r="S809" i="12"/>
  <c r="S810" i="12"/>
  <c r="S811" i="12"/>
  <c r="S812" i="12"/>
  <c r="S813" i="12"/>
  <c r="S814" i="12"/>
  <c r="S815" i="12"/>
  <c r="S816" i="12"/>
  <c r="S817" i="12"/>
  <c r="S818" i="12"/>
  <c r="S819" i="12"/>
  <c r="S820" i="12"/>
  <c r="S821" i="12"/>
  <c r="S822" i="12"/>
  <c r="S823" i="12"/>
  <c r="S824" i="12"/>
  <c r="S825" i="12"/>
  <c r="S826" i="12"/>
  <c r="S827" i="12"/>
  <c r="S828" i="12"/>
  <c r="S829" i="12"/>
  <c r="S830" i="12"/>
  <c r="S831" i="12"/>
  <c r="S832" i="12"/>
  <c r="S833" i="12"/>
  <c r="S834" i="12"/>
  <c r="S835" i="12"/>
  <c r="S836" i="12"/>
  <c r="S837" i="12"/>
  <c r="S838" i="12"/>
  <c r="S839" i="12"/>
  <c r="S840" i="12"/>
  <c r="S841" i="12"/>
  <c r="S842" i="12"/>
  <c r="S843" i="12"/>
  <c r="S844" i="12"/>
  <c r="S845" i="12"/>
  <c r="S846" i="12"/>
  <c r="S847" i="12"/>
  <c r="S848" i="12"/>
  <c r="S849" i="12"/>
  <c r="S850" i="12"/>
  <c r="S851" i="12"/>
  <c r="S852" i="12"/>
  <c r="S853" i="12"/>
  <c r="S854" i="12"/>
  <c r="S855" i="12"/>
  <c r="S856" i="12"/>
  <c r="S857" i="12"/>
  <c r="S858" i="12"/>
  <c r="S859" i="12"/>
  <c r="S860" i="12"/>
  <c r="S861" i="12"/>
  <c r="S862" i="12"/>
  <c r="S863" i="12"/>
  <c r="S864" i="12"/>
  <c r="S865" i="12"/>
  <c r="S866" i="12"/>
  <c r="S867" i="12"/>
  <c r="S868" i="12"/>
  <c r="S869" i="12"/>
  <c r="S870" i="12"/>
  <c r="S871" i="12"/>
  <c r="S872" i="12"/>
  <c r="S873" i="12"/>
  <c r="S874" i="12"/>
  <c r="S875" i="12"/>
  <c r="S876" i="12"/>
  <c r="S877" i="12"/>
  <c r="S878" i="12"/>
  <c r="S879" i="12"/>
  <c r="S880" i="12"/>
  <c r="S881" i="12"/>
  <c r="S882" i="12"/>
  <c r="S883" i="12"/>
  <c r="S884" i="12"/>
  <c r="S885" i="12"/>
  <c r="S886" i="12"/>
  <c r="S887" i="12"/>
  <c r="S888" i="12"/>
  <c r="S889" i="12"/>
  <c r="S890" i="12"/>
  <c r="S891" i="12"/>
  <c r="S892" i="12"/>
  <c r="S893" i="12"/>
  <c r="S894" i="12"/>
  <c r="S895" i="12"/>
  <c r="S896" i="12"/>
  <c r="S897" i="12"/>
  <c r="S898" i="12"/>
  <c r="S899" i="12"/>
  <c r="S900" i="12"/>
  <c r="S901" i="12"/>
  <c r="S902" i="12"/>
  <c r="S903" i="12"/>
  <c r="S904" i="12"/>
  <c r="S905" i="12"/>
  <c r="S906" i="12"/>
  <c r="S907" i="12"/>
  <c r="S908" i="12"/>
  <c r="S909" i="12"/>
  <c r="S910" i="12"/>
  <c r="S911" i="12"/>
  <c r="S912" i="12"/>
  <c r="S913" i="12"/>
  <c r="S914" i="12"/>
  <c r="S915" i="12"/>
  <c r="S916" i="12"/>
  <c r="S917" i="12"/>
  <c r="S918" i="12"/>
  <c r="S919" i="12"/>
  <c r="S920" i="12"/>
  <c r="S921" i="12"/>
  <c r="S922" i="12"/>
  <c r="S923" i="12"/>
  <c r="S924" i="12"/>
  <c r="S925" i="12"/>
  <c r="S926" i="12"/>
  <c r="S927" i="12"/>
  <c r="S928" i="12"/>
  <c r="S929" i="12"/>
  <c r="S930" i="12"/>
  <c r="S931" i="12"/>
  <c r="S932" i="12"/>
  <c r="S933" i="12"/>
  <c r="S934" i="12"/>
  <c r="S935" i="12"/>
  <c r="S936" i="12"/>
  <c r="S937" i="12"/>
  <c r="S938" i="12"/>
  <c r="S939" i="12"/>
  <c r="S940" i="12"/>
  <c r="S941" i="12"/>
  <c r="S942" i="12"/>
  <c r="S943" i="12"/>
  <c r="S944" i="12"/>
  <c r="S945" i="12"/>
  <c r="S946" i="12"/>
  <c r="S947" i="12"/>
  <c r="S948" i="12"/>
  <c r="S949" i="12"/>
  <c r="S950" i="12"/>
  <c r="S951" i="12"/>
  <c r="S952" i="12"/>
  <c r="S953" i="12"/>
  <c r="S954" i="12"/>
  <c r="S955" i="12"/>
  <c r="S956" i="12"/>
  <c r="S957" i="12"/>
  <c r="S958" i="12"/>
  <c r="S959" i="12"/>
  <c r="S960" i="12"/>
  <c r="S961" i="12"/>
  <c r="S962" i="12"/>
  <c r="S963" i="12"/>
  <c r="S964" i="12"/>
  <c r="S965" i="12"/>
  <c r="S966" i="12"/>
  <c r="S967" i="12"/>
  <c r="S968" i="12"/>
  <c r="S969" i="12"/>
  <c r="S970" i="12"/>
  <c r="S971" i="12"/>
  <c r="S972" i="12"/>
  <c r="S973" i="12"/>
  <c r="S974" i="12"/>
  <c r="S975" i="12"/>
  <c r="S976" i="12"/>
  <c r="S977" i="12"/>
  <c r="S978" i="12"/>
  <c r="S979" i="12"/>
  <c r="S980" i="12"/>
  <c r="S981" i="12"/>
  <c r="S982" i="12"/>
  <c r="S983" i="12"/>
  <c r="S984" i="12"/>
  <c r="S985" i="12"/>
  <c r="S986" i="12"/>
  <c r="S987" i="12"/>
  <c r="S988" i="12"/>
  <c r="S989" i="12"/>
  <c r="S990" i="12"/>
  <c r="S991" i="12"/>
  <c r="S992" i="12"/>
  <c r="S993" i="12"/>
  <c r="S994" i="12"/>
  <c r="S995" i="12"/>
  <c r="S996" i="12"/>
  <c r="S997" i="12"/>
  <c r="S998" i="12"/>
  <c r="S999" i="12"/>
  <c r="S1000" i="12"/>
  <c r="S1001" i="12"/>
  <c r="Q309" i="12"/>
  <c r="Q661" i="12"/>
  <c r="J2" i="13"/>
  <c r="J3" i="13"/>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502" i="13"/>
  <c r="J503" i="13"/>
  <c r="J504" i="13"/>
  <c r="J505" i="13"/>
  <c r="J506" i="13"/>
  <c r="J507" i="13"/>
  <c r="J508" i="13"/>
  <c r="J509" i="13"/>
  <c r="J510" i="13"/>
  <c r="J511" i="13"/>
  <c r="J512" i="13"/>
  <c r="J513" i="13"/>
  <c r="J514" i="13"/>
  <c r="J515" i="13"/>
  <c r="J516" i="13"/>
  <c r="J517" i="13"/>
  <c r="J518" i="13"/>
  <c r="J519" i="13"/>
  <c r="J520" i="13"/>
  <c r="J521" i="13"/>
  <c r="J522" i="13"/>
  <c r="J523" i="13"/>
  <c r="J524" i="13"/>
  <c r="J525" i="13"/>
  <c r="J526" i="13"/>
  <c r="J527" i="13"/>
  <c r="J528" i="13"/>
  <c r="J529" i="13"/>
  <c r="J530" i="13"/>
  <c r="J531" i="13"/>
  <c r="J532" i="13"/>
  <c r="J533" i="13"/>
  <c r="J534" i="13"/>
  <c r="J535" i="13"/>
  <c r="J536" i="13"/>
  <c r="J537" i="13"/>
  <c r="J538" i="13"/>
  <c r="J539" i="13"/>
  <c r="J540" i="13"/>
  <c r="J541" i="13"/>
  <c r="J542" i="13"/>
  <c r="J543" i="13"/>
  <c r="J544" i="13"/>
  <c r="J545" i="13"/>
  <c r="J546" i="13"/>
  <c r="J547" i="13"/>
  <c r="J548" i="13"/>
  <c r="J549" i="13"/>
  <c r="J550" i="13"/>
  <c r="J551" i="13"/>
  <c r="J552" i="13"/>
  <c r="J553" i="13"/>
  <c r="J554" i="13"/>
  <c r="J555" i="13"/>
  <c r="J556" i="13"/>
  <c r="J557" i="13"/>
  <c r="J558" i="13"/>
  <c r="J559" i="13"/>
  <c r="J560" i="13"/>
  <c r="J561" i="13"/>
  <c r="J562" i="13"/>
  <c r="J563" i="13"/>
  <c r="J564" i="13"/>
  <c r="J565" i="13"/>
  <c r="J566" i="13"/>
  <c r="J567" i="13"/>
  <c r="J568" i="13"/>
  <c r="J569" i="13"/>
  <c r="J570" i="13"/>
  <c r="J571" i="13"/>
  <c r="J572" i="13"/>
  <c r="J573" i="13"/>
  <c r="J574" i="13"/>
  <c r="J575" i="13"/>
  <c r="J576" i="13"/>
  <c r="J577" i="13"/>
  <c r="J578" i="13"/>
  <c r="J579" i="13"/>
  <c r="J580" i="13"/>
  <c r="J581" i="13"/>
  <c r="J582" i="13"/>
  <c r="J583" i="13"/>
  <c r="J584" i="13"/>
  <c r="J585" i="13"/>
  <c r="J586" i="13"/>
  <c r="J587" i="13"/>
  <c r="J588" i="13"/>
  <c r="J589" i="13"/>
  <c r="J590" i="13"/>
  <c r="J591" i="13"/>
  <c r="J592" i="13"/>
  <c r="J593" i="13"/>
  <c r="J594" i="13"/>
  <c r="J595" i="13"/>
  <c r="J596" i="13"/>
  <c r="J597" i="13"/>
  <c r="J598" i="13"/>
  <c r="J599" i="13"/>
  <c r="J600" i="13"/>
  <c r="J601" i="13"/>
  <c r="J602" i="13"/>
  <c r="J603" i="13"/>
  <c r="J604" i="13"/>
  <c r="J605" i="13"/>
  <c r="J606" i="13"/>
  <c r="J607" i="13"/>
  <c r="J608" i="13"/>
  <c r="J609" i="13"/>
  <c r="J610" i="13"/>
  <c r="J611" i="13"/>
  <c r="J612" i="13"/>
  <c r="J613" i="13"/>
  <c r="J614" i="13"/>
  <c r="J615" i="13"/>
  <c r="J616" i="13"/>
  <c r="J617" i="13"/>
  <c r="J618" i="13"/>
  <c r="J619" i="13"/>
  <c r="J620" i="13"/>
  <c r="J621" i="13"/>
  <c r="J622" i="13"/>
  <c r="J623" i="13"/>
  <c r="J624" i="13"/>
  <c r="J625" i="13"/>
  <c r="J626" i="13"/>
  <c r="J627" i="13"/>
  <c r="J628" i="13"/>
  <c r="J629" i="13"/>
  <c r="J630" i="13"/>
  <c r="J631" i="13"/>
  <c r="J632" i="13"/>
  <c r="J633" i="13"/>
  <c r="J634" i="13"/>
  <c r="J635" i="13"/>
  <c r="J636" i="13"/>
  <c r="J637" i="13"/>
  <c r="J638" i="13"/>
  <c r="J639" i="13"/>
  <c r="J640" i="13"/>
  <c r="J641" i="13"/>
  <c r="J642" i="13"/>
  <c r="J643" i="13"/>
  <c r="J644" i="13"/>
  <c r="J645" i="13"/>
  <c r="J646" i="13"/>
  <c r="J647" i="13"/>
  <c r="J648" i="13"/>
  <c r="J649" i="13"/>
  <c r="J650" i="13"/>
  <c r="J651" i="13"/>
  <c r="J652" i="13"/>
  <c r="J653" i="13"/>
  <c r="J654" i="13"/>
  <c r="J655" i="13"/>
  <c r="J656" i="13"/>
  <c r="J657" i="13"/>
  <c r="J658" i="13"/>
  <c r="J659" i="13"/>
  <c r="J660" i="13"/>
  <c r="J661" i="13"/>
  <c r="J662" i="13"/>
  <c r="J663" i="13"/>
  <c r="J664" i="13"/>
  <c r="J665" i="13"/>
  <c r="J666" i="13"/>
  <c r="J667" i="13"/>
  <c r="J668" i="13"/>
  <c r="J669" i="13"/>
  <c r="J670" i="13"/>
  <c r="J671" i="13"/>
  <c r="J672" i="13"/>
  <c r="J673" i="13"/>
  <c r="J674" i="13"/>
  <c r="J675" i="13"/>
  <c r="J676" i="13"/>
  <c r="J677" i="13"/>
  <c r="J678" i="13"/>
  <c r="J679" i="13"/>
  <c r="J680" i="13"/>
  <c r="J681" i="13"/>
  <c r="J682" i="13"/>
  <c r="J683" i="13"/>
  <c r="J684" i="13"/>
  <c r="J685" i="13"/>
  <c r="J686" i="13"/>
  <c r="J687" i="13"/>
  <c r="J688" i="13"/>
  <c r="J689" i="13"/>
  <c r="J690" i="13"/>
  <c r="J691" i="13"/>
  <c r="J692" i="13"/>
  <c r="J693" i="13"/>
  <c r="J694" i="13"/>
  <c r="J695" i="13"/>
  <c r="J696" i="13"/>
  <c r="J697" i="13"/>
  <c r="J698" i="13"/>
  <c r="J699" i="13"/>
  <c r="J700" i="13"/>
  <c r="J701" i="13"/>
  <c r="J702" i="13"/>
  <c r="J703" i="13"/>
  <c r="J704" i="13"/>
  <c r="J705" i="13"/>
  <c r="J706" i="13"/>
  <c r="J707" i="13"/>
  <c r="J708" i="13"/>
  <c r="J709" i="13"/>
  <c r="J710" i="13"/>
  <c r="J711" i="13"/>
  <c r="J712" i="13"/>
  <c r="J713" i="13"/>
  <c r="J714" i="13"/>
  <c r="J715" i="13"/>
  <c r="J716" i="13"/>
  <c r="J717" i="13"/>
  <c r="J718" i="13"/>
  <c r="J719" i="13"/>
  <c r="J720" i="13"/>
  <c r="J721" i="13"/>
  <c r="J722" i="13"/>
  <c r="J723" i="13"/>
  <c r="J724" i="13"/>
  <c r="J725" i="13"/>
  <c r="J726" i="13"/>
  <c r="J727" i="13"/>
  <c r="J728" i="13"/>
  <c r="J729" i="13"/>
  <c r="J730" i="13"/>
  <c r="J731" i="13"/>
  <c r="J732" i="13"/>
  <c r="J733" i="13"/>
  <c r="J734" i="13"/>
  <c r="J735" i="13"/>
  <c r="J736" i="13"/>
  <c r="J737" i="13"/>
  <c r="J738" i="13"/>
  <c r="J739" i="13"/>
  <c r="J740" i="13"/>
  <c r="J741" i="13"/>
  <c r="J742" i="13"/>
  <c r="J743" i="13"/>
  <c r="J744" i="13"/>
  <c r="J745" i="13"/>
  <c r="J746" i="13"/>
  <c r="J747" i="13"/>
  <c r="J748" i="13"/>
  <c r="J749" i="13"/>
  <c r="J750" i="13"/>
  <c r="J751" i="13"/>
  <c r="J752" i="13"/>
  <c r="J753" i="13"/>
  <c r="J754" i="13"/>
  <c r="J755" i="13"/>
  <c r="J756" i="13"/>
  <c r="J757" i="13"/>
  <c r="J758" i="13"/>
  <c r="J759" i="13"/>
  <c r="J760" i="13"/>
  <c r="J761" i="13"/>
  <c r="J762" i="13"/>
  <c r="J763" i="13"/>
  <c r="J764" i="13"/>
  <c r="J765" i="13"/>
  <c r="J766" i="13"/>
  <c r="J767" i="13"/>
  <c r="J768" i="13"/>
  <c r="J769" i="13"/>
  <c r="J770" i="13"/>
  <c r="J771" i="13"/>
  <c r="J772" i="13"/>
  <c r="J773" i="13"/>
  <c r="J774" i="13"/>
  <c r="J775" i="13"/>
  <c r="J776" i="13"/>
  <c r="J777" i="13"/>
  <c r="J778" i="13"/>
  <c r="J779" i="13"/>
  <c r="J780" i="13"/>
  <c r="J781" i="13"/>
  <c r="J782" i="13"/>
  <c r="J783" i="13"/>
  <c r="J784" i="13"/>
  <c r="J785" i="13"/>
  <c r="J786" i="13"/>
  <c r="J787" i="13"/>
  <c r="J788" i="13"/>
  <c r="J789" i="13"/>
  <c r="J790" i="13"/>
  <c r="J791" i="13"/>
  <c r="J792" i="13"/>
  <c r="J793" i="13"/>
  <c r="J794" i="13"/>
  <c r="J795" i="13"/>
  <c r="J796" i="13"/>
  <c r="J797" i="13"/>
  <c r="J798" i="13"/>
  <c r="J799" i="13"/>
  <c r="J800" i="13"/>
  <c r="J801" i="13"/>
  <c r="J802" i="13"/>
  <c r="J803" i="13"/>
  <c r="J804" i="13"/>
  <c r="J805" i="13"/>
  <c r="J806" i="13"/>
  <c r="J807" i="13"/>
  <c r="J808" i="13"/>
  <c r="J809" i="13"/>
  <c r="J810" i="13"/>
  <c r="J811" i="13"/>
  <c r="J812" i="13"/>
  <c r="J813" i="13"/>
  <c r="J814" i="13"/>
  <c r="J815" i="13"/>
  <c r="J816" i="13"/>
  <c r="J817" i="13"/>
  <c r="J818" i="13"/>
  <c r="J819" i="13"/>
  <c r="J820" i="13"/>
  <c r="J821" i="13"/>
  <c r="J822" i="13"/>
  <c r="J823" i="13"/>
  <c r="J824" i="13"/>
  <c r="J825" i="13"/>
  <c r="J826" i="13"/>
  <c r="J827" i="13"/>
  <c r="J828" i="13"/>
  <c r="J829" i="13"/>
  <c r="J830" i="13"/>
  <c r="J831" i="13"/>
  <c r="J832" i="13"/>
  <c r="J833" i="13"/>
  <c r="J834" i="13"/>
  <c r="J835" i="13"/>
  <c r="J836" i="13"/>
  <c r="J837" i="13"/>
  <c r="J838" i="13"/>
  <c r="J839" i="13"/>
  <c r="J840" i="13"/>
  <c r="J841" i="13"/>
  <c r="J842" i="13"/>
  <c r="J843" i="13"/>
  <c r="J844" i="13"/>
  <c r="J845" i="13"/>
  <c r="J846" i="13"/>
  <c r="J847" i="13"/>
  <c r="J848" i="13"/>
  <c r="J849" i="13"/>
  <c r="J850" i="13"/>
  <c r="J851" i="13"/>
  <c r="J852" i="13"/>
  <c r="J853" i="13"/>
  <c r="J854" i="13"/>
  <c r="J855" i="13"/>
  <c r="J856" i="13"/>
  <c r="J857" i="13"/>
  <c r="J858" i="13"/>
  <c r="J859" i="13"/>
  <c r="J860" i="13"/>
  <c r="J861" i="13"/>
  <c r="J862" i="13"/>
  <c r="J863" i="13"/>
  <c r="J864" i="13"/>
  <c r="J865" i="13"/>
  <c r="J866" i="13"/>
  <c r="J867" i="13"/>
  <c r="J868" i="13"/>
  <c r="J869" i="13"/>
  <c r="J870" i="13"/>
  <c r="J871" i="13"/>
  <c r="J872" i="13"/>
  <c r="J873" i="13"/>
  <c r="J874" i="13"/>
  <c r="J875" i="13"/>
  <c r="J876" i="13"/>
  <c r="J877" i="13"/>
  <c r="J878" i="13"/>
  <c r="J879" i="13"/>
  <c r="J880" i="13"/>
  <c r="J881" i="13"/>
  <c r="J882" i="13"/>
  <c r="J883" i="13"/>
  <c r="J884" i="13"/>
  <c r="J885" i="13"/>
  <c r="J886" i="13"/>
  <c r="J887" i="13"/>
  <c r="J888" i="13"/>
  <c r="J889" i="13"/>
  <c r="J890" i="13"/>
  <c r="J891" i="13"/>
  <c r="J892" i="13"/>
  <c r="J893" i="13"/>
  <c r="J894" i="13"/>
  <c r="J895" i="13"/>
  <c r="J896" i="13"/>
  <c r="J897" i="13"/>
  <c r="J898" i="13"/>
  <c r="J899" i="13"/>
  <c r="J900" i="13"/>
  <c r="J901" i="13"/>
  <c r="J902" i="13"/>
  <c r="J903" i="13"/>
  <c r="J904" i="13"/>
  <c r="J905" i="13"/>
  <c r="J906" i="13"/>
  <c r="J907" i="13"/>
  <c r="J908" i="13"/>
  <c r="J909" i="13"/>
  <c r="J910" i="13"/>
  <c r="J911" i="13"/>
  <c r="J912" i="13"/>
  <c r="J913" i="13"/>
  <c r="J914" i="13"/>
  <c r="J915" i="13"/>
  <c r="J916" i="13"/>
  <c r="J917" i="13"/>
  <c r="J918" i="13"/>
  <c r="J919" i="13"/>
  <c r="J920" i="13"/>
  <c r="J921" i="13"/>
  <c r="J922" i="13"/>
  <c r="J923" i="13"/>
  <c r="J924" i="13"/>
  <c r="J925" i="13"/>
  <c r="J926" i="13"/>
  <c r="J927" i="13"/>
  <c r="J928" i="13"/>
  <c r="J929" i="13"/>
  <c r="J930" i="13"/>
  <c r="J931" i="13"/>
  <c r="J932" i="13"/>
  <c r="J933" i="13"/>
  <c r="J934" i="13"/>
  <c r="J935" i="13"/>
  <c r="J936" i="13"/>
  <c r="J937" i="13"/>
  <c r="J938" i="13"/>
  <c r="J939" i="13"/>
  <c r="J940" i="13"/>
  <c r="J941" i="13"/>
  <c r="J942" i="13"/>
  <c r="J943" i="13"/>
  <c r="J944" i="13"/>
  <c r="J945" i="13"/>
  <c r="J946" i="13"/>
  <c r="J947" i="13"/>
  <c r="J948" i="13"/>
  <c r="J949" i="13"/>
  <c r="J950" i="13"/>
  <c r="J951" i="13"/>
  <c r="J952" i="13"/>
  <c r="J953" i="13"/>
  <c r="J954" i="13"/>
  <c r="J955" i="13"/>
  <c r="J956" i="13"/>
  <c r="J957" i="13"/>
  <c r="J958" i="13"/>
  <c r="J959" i="13"/>
  <c r="J960" i="13"/>
  <c r="J961" i="13"/>
  <c r="J962" i="13"/>
  <c r="J963" i="13"/>
  <c r="J964" i="13"/>
  <c r="J965" i="13"/>
  <c r="J966" i="13"/>
  <c r="J967" i="13"/>
  <c r="J968" i="13"/>
  <c r="J969" i="13"/>
  <c r="J970" i="13"/>
  <c r="J971" i="13"/>
  <c r="J972" i="13"/>
  <c r="J973" i="13"/>
  <c r="J974" i="13"/>
  <c r="J975" i="13"/>
  <c r="J976" i="13"/>
  <c r="J977" i="13"/>
  <c r="J978" i="13"/>
  <c r="J979" i="13"/>
  <c r="J980" i="13"/>
  <c r="J981" i="13"/>
  <c r="J982" i="13"/>
  <c r="J983" i="13"/>
  <c r="J984" i="13"/>
  <c r="J985" i="13"/>
  <c r="J986" i="13"/>
  <c r="J987" i="13"/>
  <c r="J988" i="13"/>
  <c r="J989" i="13"/>
  <c r="J990" i="13"/>
  <c r="J991" i="13"/>
  <c r="J992" i="13"/>
  <c r="J993" i="13"/>
  <c r="J994" i="13"/>
  <c r="J995" i="13"/>
  <c r="J996" i="13"/>
  <c r="J997" i="13"/>
  <c r="J998" i="13"/>
  <c r="J999" i="13"/>
  <c r="J1000" i="13"/>
  <c r="J1001" i="13"/>
  <c r="C2"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5" i="13"/>
  <c r="C616" i="13"/>
  <c r="C617" i="13"/>
  <c r="C618" i="13"/>
  <c r="C619" i="13"/>
  <c r="C620" i="13"/>
  <c r="C621" i="13"/>
  <c r="C622" i="13"/>
  <c r="C623" i="13"/>
  <c r="C624" i="13"/>
  <c r="C625" i="13"/>
  <c r="C626" i="13"/>
  <c r="C627" i="13"/>
  <c r="C628" i="13"/>
  <c r="C629" i="13"/>
  <c r="C630" i="13"/>
  <c r="C631" i="13"/>
  <c r="C632" i="13"/>
  <c r="C633" i="13"/>
  <c r="C634" i="13"/>
  <c r="C635" i="13"/>
  <c r="C636" i="13"/>
  <c r="C637" i="13"/>
  <c r="C638" i="13"/>
  <c r="C639" i="13"/>
  <c r="C640" i="13"/>
  <c r="C641" i="13"/>
  <c r="C642" i="13"/>
  <c r="C643" i="13"/>
  <c r="C644" i="13"/>
  <c r="C645" i="13"/>
  <c r="C646" i="13"/>
  <c r="C647" i="13"/>
  <c r="C648" i="13"/>
  <c r="C649" i="13"/>
  <c r="C650" i="13"/>
  <c r="C651" i="13"/>
  <c r="C652" i="13"/>
  <c r="C653" i="13"/>
  <c r="C654" i="13"/>
  <c r="C655" i="13"/>
  <c r="C656" i="13"/>
  <c r="C657" i="13"/>
  <c r="C658" i="13"/>
  <c r="C659" i="13"/>
  <c r="C660" i="13"/>
  <c r="C661" i="13"/>
  <c r="C662" i="13"/>
  <c r="C663" i="13"/>
  <c r="C664" i="13"/>
  <c r="C665" i="13"/>
  <c r="C666" i="13"/>
  <c r="C667" i="13"/>
  <c r="C668" i="13"/>
  <c r="C669" i="13"/>
  <c r="C670" i="13"/>
  <c r="C671" i="13"/>
  <c r="C672" i="13"/>
  <c r="C673" i="13"/>
  <c r="C674" i="13"/>
  <c r="C675" i="13"/>
  <c r="C676" i="13"/>
  <c r="C677" i="13"/>
  <c r="C678" i="13"/>
  <c r="C679" i="13"/>
  <c r="C680" i="13"/>
  <c r="C681" i="13"/>
  <c r="C682" i="13"/>
  <c r="C683" i="13"/>
  <c r="C684" i="13"/>
  <c r="C685" i="13"/>
  <c r="C686" i="13"/>
  <c r="C687" i="13"/>
  <c r="C688" i="13"/>
  <c r="C689" i="13"/>
  <c r="C690" i="13"/>
  <c r="C691" i="13"/>
  <c r="C692" i="13"/>
  <c r="C693" i="13"/>
  <c r="C694" i="13"/>
  <c r="C695" i="13"/>
  <c r="C696" i="13"/>
  <c r="C697" i="13"/>
  <c r="C698" i="13"/>
  <c r="C699" i="13"/>
  <c r="C700" i="13"/>
  <c r="C701" i="13"/>
  <c r="C702" i="13"/>
  <c r="C703" i="13"/>
  <c r="C704" i="13"/>
  <c r="C705" i="13"/>
  <c r="C706" i="13"/>
  <c r="C707" i="13"/>
  <c r="C708" i="13"/>
  <c r="C709" i="13"/>
  <c r="C710" i="13"/>
  <c r="C711" i="13"/>
  <c r="C712" i="13"/>
  <c r="C713" i="13"/>
  <c r="C714" i="13"/>
  <c r="C715" i="13"/>
  <c r="C716" i="13"/>
  <c r="C717" i="13"/>
  <c r="C718" i="13"/>
  <c r="C719" i="13"/>
  <c r="C720" i="13"/>
  <c r="C721" i="13"/>
  <c r="C722" i="13"/>
  <c r="C723" i="13"/>
  <c r="C724" i="13"/>
  <c r="C725" i="13"/>
  <c r="C726" i="13"/>
  <c r="C727" i="13"/>
  <c r="C728" i="13"/>
  <c r="C729" i="13"/>
  <c r="C730" i="13"/>
  <c r="C731" i="13"/>
  <c r="C732" i="13"/>
  <c r="C733" i="13"/>
  <c r="C734" i="13"/>
  <c r="C735" i="13"/>
  <c r="C736" i="13"/>
  <c r="C737" i="13"/>
  <c r="C738" i="13"/>
  <c r="C739" i="13"/>
  <c r="C740" i="13"/>
  <c r="C741" i="13"/>
  <c r="C742" i="13"/>
  <c r="C743" i="13"/>
  <c r="C744" i="13"/>
  <c r="C745" i="13"/>
  <c r="C746" i="13"/>
  <c r="C747" i="13"/>
  <c r="C748" i="13"/>
  <c r="C749" i="13"/>
  <c r="C750" i="13"/>
  <c r="C751" i="13"/>
  <c r="C752" i="13"/>
  <c r="C753" i="13"/>
  <c r="C754" i="13"/>
  <c r="C755" i="13"/>
  <c r="C756" i="13"/>
  <c r="C757" i="13"/>
  <c r="C758" i="13"/>
  <c r="C759" i="13"/>
  <c r="C760" i="13"/>
  <c r="C761" i="13"/>
  <c r="C762" i="13"/>
  <c r="C763" i="13"/>
  <c r="C764" i="13"/>
  <c r="C765" i="13"/>
  <c r="C766" i="13"/>
  <c r="C767" i="13"/>
  <c r="C768" i="13"/>
  <c r="C769" i="13"/>
  <c r="C770" i="13"/>
  <c r="C771" i="13"/>
  <c r="C772" i="13"/>
  <c r="C773" i="13"/>
  <c r="C774" i="13"/>
  <c r="C775" i="13"/>
  <c r="C776" i="13"/>
  <c r="C777" i="13"/>
  <c r="C778" i="13"/>
  <c r="C779" i="13"/>
  <c r="C780" i="13"/>
  <c r="C781" i="13"/>
  <c r="C782" i="13"/>
  <c r="C783" i="13"/>
  <c r="C784" i="13"/>
  <c r="C785" i="13"/>
  <c r="C786" i="13"/>
  <c r="C787" i="13"/>
  <c r="C788" i="13"/>
  <c r="C789" i="13"/>
  <c r="C790" i="13"/>
  <c r="C791" i="13"/>
  <c r="C792" i="13"/>
  <c r="C793" i="13"/>
  <c r="C794" i="13"/>
  <c r="C795" i="13"/>
  <c r="C796" i="13"/>
  <c r="C797" i="13"/>
  <c r="C798" i="13"/>
  <c r="C799" i="13"/>
  <c r="C800" i="13"/>
  <c r="C801" i="13"/>
  <c r="C802" i="13"/>
  <c r="C803" i="13"/>
  <c r="C804" i="13"/>
  <c r="C805" i="13"/>
  <c r="C806" i="13"/>
  <c r="C807" i="13"/>
  <c r="C808" i="13"/>
  <c r="C809" i="13"/>
  <c r="C810" i="13"/>
  <c r="C811" i="13"/>
  <c r="C812" i="13"/>
  <c r="C813" i="13"/>
  <c r="C814" i="13"/>
  <c r="C815" i="13"/>
  <c r="C816" i="13"/>
  <c r="C817" i="13"/>
  <c r="C818" i="13"/>
  <c r="C819" i="13"/>
  <c r="C820" i="13"/>
  <c r="C821" i="13"/>
  <c r="C822" i="13"/>
  <c r="C823" i="13"/>
  <c r="C824" i="13"/>
  <c r="C825" i="13"/>
  <c r="C826" i="13"/>
  <c r="C827" i="13"/>
  <c r="C828" i="13"/>
  <c r="C829" i="13"/>
  <c r="C830" i="13"/>
  <c r="C831" i="13"/>
  <c r="C832" i="13"/>
  <c r="C833" i="13"/>
  <c r="C834" i="13"/>
  <c r="C835" i="13"/>
  <c r="C836" i="13"/>
  <c r="C837" i="13"/>
  <c r="C838" i="13"/>
  <c r="C839" i="13"/>
  <c r="C840" i="13"/>
  <c r="C841" i="13"/>
  <c r="C842" i="13"/>
  <c r="C843" i="13"/>
  <c r="C844" i="13"/>
  <c r="C845" i="13"/>
  <c r="C846" i="13"/>
  <c r="C847" i="13"/>
  <c r="C848" i="13"/>
  <c r="C849" i="13"/>
  <c r="C850" i="13"/>
  <c r="C851" i="13"/>
  <c r="C852" i="13"/>
  <c r="C853" i="13"/>
  <c r="C854" i="13"/>
  <c r="C855" i="13"/>
  <c r="C856" i="13"/>
  <c r="C857" i="13"/>
  <c r="C858" i="13"/>
  <c r="C859" i="13"/>
  <c r="C860" i="13"/>
  <c r="C861" i="13"/>
  <c r="C862" i="13"/>
  <c r="C863" i="13"/>
  <c r="C864" i="13"/>
  <c r="C865" i="13"/>
  <c r="C866" i="13"/>
  <c r="C867" i="13"/>
  <c r="C868" i="13"/>
  <c r="C869" i="13"/>
  <c r="C870" i="13"/>
  <c r="C871" i="13"/>
  <c r="C872" i="13"/>
  <c r="C873" i="13"/>
  <c r="C874" i="13"/>
  <c r="C875" i="13"/>
  <c r="C876" i="13"/>
  <c r="C877" i="13"/>
  <c r="C878" i="13"/>
  <c r="C879" i="13"/>
  <c r="C880" i="13"/>
  <c r="C881" i="13"/>
  <c r="C882" i="13"/>
  <c r="C883" i="13"/>
  <c r="C884" i="13"/>
  <c r="C885" i="13"/>
  <c r="C886" i="13"/>
  <c r="C887" i="13"/>
  <c r="C888" i="13"/>
  <c r="C889" i="13"/>
  <c r="C890" i="13"/>
  <c r="C891" i="13"/>
  <c r="C892" i="13"/>
  <c r="C893" i="13"/>
  <c r="C894" i="13"/>
  <c r="C895" i="13"/>
  <c r="C896" i="13"/>
  <c r="C897" i="13"/>
  <c r="C898" i="13"/>
  <c r="C899" i="13"/>
  <c r="C900" i="13"/>
  <c r="C901" i="13"/>
  <c r="C902" i="13"/>
  <c r="C903" i="13"/>
  <c r="C904" i="13"/>
  <c r="C905" i="13"/>
  <c r="C906" i="13"/>
  <c r="C907" i="13"/>
  <c r="C908" i="13"/>
  <c r="C909" i="13"/>
  <c r="C910" i="13"/>
  <c r="C911" i="13"/>
  <c r="C912" i="13"/>
  <c r="C913" i="13"/>
  <c r="C914" i="13"/>
  <c r="C915" i="13"/>
  <c r="C916" i="13"/>
  <c r="C917" i="13"/>
  <c r="C918" i="13"/>
  <c r="C919" i="13"/>
  <c r="C920" i="13"/>
  <c r="C921" i="13"/>
  <c r="C922" i="13"/>
  <c r="C923" i="13"/>
  <c r="C924" i="13"/>
  <c r="C925" i="13"/>
  <c r="C926" i="13"/>
  <c r="C927" i="13"/>
  <c r="C928" i="13"/>
  <c r="C929" i="13"/>
  <c r="C930" i="13"/>
  <c r="C931" i="13"/>
  <c r="C932" i="13"/>
  <c r="C933" i="13"/>
  <c r="C934" i="13"/>
  <c r="C935" i="13"/>
  <c r="C936" i="13"/>
  <c r="C937" i="13"/>
  <c r="C938" i="13"/>
  <c r="C939" i="13"/>
  <c r="C940" i="13"/>
  <c r="C941" i="13"/>
  <c r="C942" i="13"/>
  <c r="C943" i="13"/>
  <c r="C944" i="13"/>
  <c r="C945" i="13"/>
  <c r="C946" i="13"/>
  <c r="C947" i="13"/>
  <c r="C948" i="13"/>
  <c r="C949" i="13"/>
  <c r="C950" i="13"/>
  <c r="C951" i="13"/>
  <c r="C952" i="13"/>
  <c r="C953" i="13"/>
  <c r="C954" i="13"/>
  <c r="C955" i="13"/>
  <c r="C956" i="13"/>
  <c r="C957" i="13"/>
  <c r="C958" i="13"/>
  <c r="C959" i="13"/>
  <c r="C960" i="13"/>
  <c r="C961" i="13"/>
  <c r="C962" i="13"/>
  <c r="C963" i="13"/>
  <c r="C964" i="13"/>
  <c r="C965" i="13"/>
  <c r="C966" i="13"/>
  <c r="C967" i="13"/>
  <c r="C968" i="13"/>
  <c r="C969" i="13"/>
  <c r="C970" i="13"/>
  <c r="C971" i="13"/>
  <c r="C972" i="13"/>
  <c r="C973" i="13"/>
  <c r="C974" i="13"/>
  <c r="C975" i="13"/>
  <c r="C976" i="13"/>
  <c r="C977" i="13"/>
  <c r="C978" i="13"/>
  <c r="C979" i="13"/>
  <c r="C980" i="13"/>
  <c r="C981" i="13"/>
  <c r="C982" i="13"/>
  <c r="C983" i="13"/>
  <c r="C984" i="13"/>
  <c r="C985" i="13"/>
  <c r="C986" i="13"/>
  <c r="C987" i="13"/>
  <c r="C988" i="13"/>
  <c r="C989" i="13"/>
  <c r="C990" i="13"/>
  <c r="C991" i="13"/>
  <c r="C992" i="13"/>
  <c r="C993" i="13"/>
  <c r="C994" i="13"/>
  <c r="C995" i="13"/>
  <c r="C996" i="13"/>
  <c r="C997" i="13"/>
  <c r="C998" i="13"/>
  <c r="C999" i="13"/>
  <c r="C1000" i="13"/>
  <c r="C1001" i="13"/>
  <c r="O1001" i="13"/>
  <c r="O1000" i="13"/>
  <c r="O999" i="13"/>
  <c r="O998" i="13"/>
  <c r="O997" i="13"/>
  <c r="O996" i="13"/>
  <c r="O995" i="13"/>
  <c r="O994" i="13"/>
  <c r="O993" i="13"/>
  <c r="O992" i="13"/>
  <c r="O991" i="13"/>
  <c r="O990" i="13"/>
  <c r="O989" i="13"/>
  <c r="O988" i="13"/>
  <c r="O987" i="13"/>
  <c r="O986" i="13"/>
  <c r="O985" i="13"/>
  <c r="O984" i="13"/>
  <c r="O983" i="13"/>
  <c r="O982" i="13"/>
  <c r="O981" i="13"/>
  <c r="O980" i="13"/>
  <c r="O979" i="13"/>
  <c r="O978" i="13"/>
  <c r="O977" i="13"/>
  <c r="O976" i="13"/>
  <c r="O975" i="13"/>
  <c r="O974" i="13"/>
  <c r="O973" i="13"/>
  <c r="O972" i="13"/>
  <c r="O971" i="13"/>
  <c r="O970" i="13"/>
  <c r="O969" i="13"/>
  <c r="O968" i="13"/>
  <c r="O967" i="13"/>
  <c r="O966" i="13"/>
  <c r="O965" i="13"/>
  <c r="O964" i="13"/>
  <c r="O963" i="13"/>
  <c r="O962" i="13"/>
  <c r="O961" i="13"/>
  <c r="O960" i="13"/>
  <c r="O959" i="13"/>
  <c r="O958" i="13"/>
  <c r="O957" i="13"/>
  <c r="O956" i="13"/>
  <c r="O955" i="13"/>
  <c r="O954" i="13"/>
  <c r="O953" i="13"/>
  <c r="O952" i="13"/>
  <c r="O951" i="13"/>
  <c r="O950" i="13"/>
  <c r="O949" i="13"/>
  <c r="O948" i="13"/>
  <c r="O947" i="13"/>
  <c r="O946" i="13"/>
  <c r="O945" i="13"/>
  <c r="O944" i="13"/>
  <c r="O943" i="13"/>
  <c r="O942" i="13"/>
  <c r="O941" i="13"/>
  <c r="O940" i="13"/>
  <c r="O939" i="13"/>
  <c r="O938" i="13"/>
  <c r="O937" i="13"/>
  <c r="O936" i="13"/>
  <c r="O935" i="13"/>
  <c r="O934" i="13"/>
  <c r="O933" i="13"/>
  <c r="O932" i="13"/>
  <c r="O931" i="13"/>
  <c r="O930" i="13"/>
  <c r="O929" i="13"/>
  <c r="O928" i="13"/>
  <c r="O927" i="13"/>
  <c r="O926" i="13"/>
  <c r="O925" i="13"/>
  <c r="O924" i="13"/>
  <c r="O923" i="13"/>
  <c r="O922" i="13"/>
  <c r="O921" i="13"/>
  <c r="O920" i="13"/>
  <c r="O919" i="13"/>
  <c r="O918" i="13"/>
  <c r="O917" i="13"/>
  <c r="O916" i="13"/>
  <c r="O915" i="13"/>
  <c r="O914" i="13"/>
  <c r="O913" i="13"/>
  <c r="O912" i="13"/>
  <c r="O911" i="13"/>
  <c r="O910" i="13"/>
  <c r="O909" i="13"/>
  <c r="O908" i="13"/>
  <c r="O907" i="13"/>
  <c r="O906" i="13"/>
  <c r="O905" i="13"/>
  <c r="O904" i="13"/>
  <c r="O903" i="13"/>
  <c r="O902" i="13"/>
  <c r="O901" i="13"/>
  <c r="O900" i="13"/>
  <c r="O899" i="13"/>
  <c r="O898" i="13"/>
  <c r="O897" i="13"/>
  <c r="O896" i="13"/>
  <c r="O895" i="13"/>
  <c r="O894" i="13"/>
  <c r="O893" i="13"/>
  <c r="O892" i="13"/>
  <c r="O891" i="13"/>
  <c r="O890" i="13"/>
  <c r="O889" i="13"/>
  <c r="O888" i="13"/>
  <c r="O887" i="13"/>
  <c r="O886" i="13"/>
  <c r="O885" i="13"/>
  <c r="O884" i="13"/>
  <c r="O883" i="13"/>
  <c r="O882" i="13"/>
  <c r="O881" i="13"/>
  <c r="O880" i="13"/>
  <c r="O879" i="13"/>
  <c r="O878" i="13"/>
  <c r="O877" i="13"/>
  <c r="O876" i="13"/>
  <c r="O875" i="13"/>
  <c r="O874" i="13"/>
  <c r="O873" i="13"/>
  <c r="O872" i="13"/>
  <c r="O871" i="13"/>
  <c r="O870" i="13"/>
  <c r="O869" i="13"/>
  <c r="O868" i="13"/>
  <c r="O867" i="13"/>
  <c r="O866" i="13"/>
  <c r="O865" i="13"/>
  <c r="O864" i="13"/>
  <c r="O863" i="13"/>
  <c r="O862" i="13"/>
  <c r="O861" i="13"/>
  <c r="O860" i="13"/>
  <c r="O859" i="13"/>
  <c r="O858" i="13"/>
  <c r="O857" i="13"/>
  <c r="O856" i="13"/>
  <c r="O855" i="13"/>
  <c r="O854" i="13"/>
  <c r="O853" i="13"/>
  <c r="O852" i="13"/>
  <c r="O851" i="13"/>
  <c r="O850" i="13"/>
  <c r="O849" i="13"/>
  <c r="O848" i="13"/>
  <c r="O847" i="13"/>
  <c r="O846" i="13"/>
  <c r="O845" i="13"/>
  <c r="O844" i="13"/>
  <c r="O843" i="13"/>
  <c r="O842" i="13"/>
  <c r="O841" i="13"/>
  <c r="O840" i="13"/>
  <c r="O839" i="13"/>
  <c r="O838" i="13"/>
  <c r="O837" i="13"/>
  <c r="O836" i="13"/>
  <c r="O835" i="13"/>
  <c r="O834" i="13"/>
  <c r="O833" i="13"/>
  <c r="O832" i="13"/>
  <c r="O831" i="13"/>
  <c r="O830" i="13"/>
  <c r="O829" i="13"/>
  <c r="O828" i="13"/>
  <c r="O827" i="13"/>
  <c r="O826" i="13"/>
  <c r="O825" i="13"/>
  <c r="O824" i="13"/>
  <c r="O823" i="13"/>
  <c r="O822" i="13"/>
  <c r="O821" i="13"/>
  <c r="O820" i="13"/>
  <c r="O819" i="13"/>
  <c r="O818" i="13"/>
  <c r="O817" i="13"/>
  <c r="O816" i="13"/>
  <c r="O815" i="13"/>
  <c r="O814" i="13"/>
  <c r="O813" i="13"/>
  <c r="O812" i="13"/>
  <c r="O811" i="13"/>
  <c r="O810" i="13"/>
  <c r="O809" i="13"/>
  <c r="O808" i="13"/>
  <c r="O807" i="13"/>
  <c r="O806" i="13"/>
  <c r="O805" i="13"/>
  <c r="O804" i="13"/>
  <c r="O803" i="13"/>
  <c r="O802" i="13"/>
  <c r="O801" i="13"/>
  <c r="O800" i="13"/>
  <c r="O799" i="13"/>
  <c r="O798" i="13"/>
  <c r="O797" i="13"/>
  <c r="O796" i="13"/>
  <c r="O795" i="13"/>
  <c r="O794" i="13"/>
  <c r="O793" i="13"/>
  <c r="O792" i="13"/>
  <c r="O791" i="13"/>
  <c r="O790" i="13"/>
  <c r="O789" i="13"/>
  <c r="O788" i="13"/>
  <c r="O787" i="13"/>
  <c r="O786" i="13"/>
  <c r="O785" i="13"/>
  <c r="O784" i="13"/>
  <c r="O783" i="13"/>
  <c r="O782" i="13"/>
  <c r="O781" i="13"/>
  <c r="O780" i="13"/>
  <c r="O779" i="13"/>
  <c r="O778" i="13"/>
  <c r="O777" i="13"/>
  <c r="O776" i="13"/>
  <c r="O775" i="13"/>
  <c r="O774" i="13"/>
  <c r="O773" i="13"/>
  <c r="O772" i="13"/>
  <c r="O771" i="13"/>
  <c r="O770" i="13"/>
  <c r="O769" i="13"/>
  <c r="O768" i="13"/>
  <c r="O767" i="13"/>
  <c r="O766" i="13"/>
  <c r="O765" i="13"/>
  <c r="O764" i="13"/>
  <c r="O763" i="13"/>
  <c r="O762" i="13"/>
  <c r="O761" i="13"/>
  <c r="O760" i="13"/>
  <c r="O759" i="13"/>
  <c r="O758" i="13"/>
  <c r="O757" i="13"/>
  <c r="O756" i="13"/>
  <c r="O755" i="13"/>
  <c r="O754" i="13"/>
  <c r="O753" i="13"/>
  <c r="O752" i="13"/>
  <c r="O751" i="13"/>
  <c r="O750" i="13"/>
  <c r="O749" i="13"/>
  <c r="O748" i="13"/>
  <c r="O747" i="13"/>
  <c r="O746" i="13"/>
  <c r="O745" i="13"/>
  <c r="O744" i="13"/>
  <c r="O743" i="13"/>
  <c r="O742" i="13"/>
  <c r="O741" i="13"/>
  <c r="O740" i="13"/>
  <c r="O739" i="13"/>
  <c r="O738" i="13"/>
  <c r="O737" i="13"/>
  <c r="O736" i="13"/>
  <c r="O735" i="13"/>
  <c r="O734" i="13"/>
  <c r="O733" i="13"/>
  <c r="O732" i="13"/>
  <c r="O731" i="13"/>
  <c r="O730" i="13"/>
  <c r="O729" i="13"/>
  <c r="O728" i="13"/>
  <c r="O727" i="13"/>
  <c r="O726" i="13"/>
  <c r="O725" i="13"/>
  <c r="O724" i="13"/>
  <c r="O723" i="13"/>
  <c r="O722" i="13"/>
  <c r="O721" i="13"/>
  <c r="O720" i="13"/>
  <c r="O719" i="13"/>
  <c r="O718" i="13"/>
  <c r="O717" i="13"/>
  <c r="O716" i="13"/>
  <c r="O715" i="13"/>
  <c r="O714" i="13"/>
  <c r="O713" i="13"/>
  <c r="O712" i="13"/>
  <c r="O711" i="13"/>
  <c r="O710" i="13"/>
  <c r="O709" i="13"/>
  <c r="O708" i="13"/>
  <c r="O707" i="13"/>
  <c r="O706" i="13"/>
  <c r="O705" i="13"/>
  <c r="O704" i="13"/>
  <c r="O703" i="13"/>
  <c r="O702" i="13"/>
  <c r="O701" i="13"/>
  <c r="O700" i="13"/>
  <c r="O699" i="13"/>
  <c r="O698" i="13"/>
  <c r="O697" i="13"/>
  <c r="O696" i="13"/>
  <c r="O695" i="13"/>
  <c r="O694" i="13"/>
  <c r="O693" i="13"/>
  <c r="O692" i="13"/>
  <c r="O691" i="13"/>
  <c r="O690" i="13"/>
  <c r="O689" i="13"/>
  <c r="O688" i="13"/>
  <c r="O687" i="13"/>
  <c r="O686" i="13"/>
  <c r="O685" i="13"/>
  <c r="O684" i="13"/>
  <c r="O683" i="13"/>
  <c r="O682" i="13"/>
  <c r="O681" i="13"/>
  <c r="O680" i="13"/>
  <c r="O679" i="13"/>
  <c r="O678" i="13"/>
  <c r="O677" i="13"/>
  <c r="O676" i="13"/>
  <c r="O675" i="13"/>
  <c r="O674" i="13"/>
  <c r="O673" i="13"/>
  <c r="O672" i="13"/>
  <c r="O671" i="13"/>
  <c r="O670" i="13"/>
  <c r="O669" i="13"/>
  <c r="O668" i="13"/>
  <c r="O667" i="13"/>
  <c r="O666" i="13"/>
  <c r="O665" i="13"/>
  <c r="O664" i="13"/>
  <c r="O663" i="13"/>
  <c r="O662" i="13"/>
  <c r="O661" i="13"/>
  <c r="O660" i="13"/>
  <c r="O659" i="13"/>
  <c r="O658" i="13"/>
  <c r="O657" i="13"/>
  <c r="O656" i="13"/>
  <c r="O655" i="13"/>
  <c r="O654" i="13"/>
  <c r="O653" i="13"/>
  <c r="O652" i="13"/>
  <c r="O651" i="13"/>
  <c r="O650" i="13"/>
  <c r="O649" i="13"/>
  <c r="O648" i="13"/>
  <c r="O647" i="13"/>
  <c r="O646" i="13"/>
  <c r="O645" i="13"/>
  <c r="O644" i="13"/>
  <c r="O643" i="13"/>
  <c r="O642" i="13"/>
  <c r="O641" i="13"/>
  <c r="O640" i="13"/>
  <c r="O639" i="13"/>
  <c r="O638" i="13"/>
  <c r="O637" i="13"/>
  <c r="O636" i="13"/>
  <c r="O635" i="13"/>
  <c r="O634" i="13"/>
  <c r="O633" i="13"/>
  <c r="O632" i="13"/>
  <c r="O631" i="13"/>
  <c r="O630" i="13"/>
  <c r="O629" i="13"/>
  <c r="O628" i="13"/>
  <c r="O627" i="13"/>
  <c r="O626" i="13"/>
  <c r="O625" i="13"/>
  <c r="O624" i="13"/>
  <c r="O623" i="13"/>
  <c r="O622" i="13"/>
  <c r="O621" i="13"/>
  <c r="O620" i="13"/>
  <c r="O619" i="13"/>
  <c r="O618" i="13"/>
  <c r="O617" i="13"/>
  <c r="O616" i="13"/>
  <c r="O615" i="13"/>
  <c r="O614" i="13"/>
  <c r="O613" i="13"/>
  <c r="O612" i="13"/>
  <c r="O611" i="13"/>
  <c r="O610" i="13"/>
  <c r="O609" i="13"/>
  <c r="O608" i="13"/>
  <c r="O607" i="13"/>
  <c r="O606" i="13"/>
  <c r="O605" i="13"/>
  <c r="O604" i="13"/>
  <c r="O603" i="13"/>
  <c r="O602" i="13"/>
  <c r="O601" i="13"/>
  <c r="O600" i="13"/>
  <c r="O599" i="13"/>
  <c r="O598" i="13"/>
  <c r="O597" i="13"/>
  <c r="O596" i="13"/>
  <c r="O595" i="13"/>
  <c r="O594" i="13"/>
  <c r="O593" i="13"/>
  <c r="O592" i="13"/>
  <c r="O591" i="13"/>
  <c r="O590" i="13"/>
  <c r="O589" i="13"/>
  <c r="O588" i="13"/>
  <c r="O587" i="13"/>
  <c r="O586" i="13"/>
  <c r="O585" i="13"/>
  <c r="O584" i="13"/>
  <c r="O583" i="13"/>
  <c r="O582" i="13"/>
  <c r="O581" i="13"/>
  <c r="O580" i="13"/>
  <c r="O579" i="13"/>
  <c r="O578" i="13"/>
  <c r="O577" i="13"/>
  <c r="O576" i="13"/>
  <c r="O575" i="13"/>
  <c r="O574" i="13"/>
  <c r="O573" i="13"/>
  <c r="O572" i="13"/>
  <c r="O571" i="13"/>
  <c r="O570" i="13"/>
  <c r="O569" i="13"/>
  <c r="O568" i="13"/>
  <c r="O567" i="13"/>
  <c r="O566" i="13"/>
  <c r="O565" i="13"/>
  <c r="O564" i="13"/>
  <c r="O563" i="13"/>
  <c r="O562" i="13"/>
  <c r="O561" i="13"/>
  <c r="O560" i="13"/>
  <c r="O559" i="13"/>
  <c r="O558" i="13"/>
  <c r="O557" i="13"/>
  <c r="O556" i="13"/>
  <c r="O555" i="13"/>
  <c r="O554" i="13"/>
  <c r="O553" i="13"/>
  <c r="O552" i="13"/>
  <c r="O551" i="13"/>
  <c r="O550" i="13"/>
  <c r="O549" i="13"/>
  <c r="O548" i="13"/>
  <c r="O547" i="13"/>
  <c r="O546" i="13"/>
  <c r="O545" i="13"/>
  <c r="O544" i="13"/>
  <c r="O543" i="13"/>
  <c r="O542" i="13"/>
  <c r="O541" i="13"/>
  <c r="O540" i="13"/>
  <c r="O539" i="13"/>
  <c r="O538" i="13"/>
  <c r="O537" i="13"/>
  <c r="O536" i="13"/>
  <c r="O535" i="13"/>
  <c r="O534" i="13"/>
  <c r="O533" i="13"/>
  <c r="O532" i="13"/>
  <c r="O531" i="13"/>
  <c r="O530" i="13"/>
  <c r="O529" i="13"/>
  <c r="O528" i="13"/>
  <c r="O527" i="13"/>
  <c r="O526" i="13"/>
  <c r="O525" i="13"/>
  <c r="O524" i="13"/>
  <c r="O523" i="13"/>
  <c r="O522" i="13"/>
  <c r="O521" i="13"/>
  <c r="O520" i="13"/>
  <c r="O519" i="13"/>
  <c r="O518" i="13"/>
  <c r="O517" i="13"/>
  <c r="O516" i="13"/>
  <c r="O515" i="13"/>
  <c r="O514" i="13"/>
  <c r="O513" i="13"/>
  <c r="O512" i="13"/>
  <c r="O511" i="13"/>
  <c r="O510" i="13"/>
  <c r="O509" i="13"/>
  <c r="O508" i="13"/>
  <c r="O507" i="13"/>
  <c r="O506" i="13"/>
  <c r="O505" i="13"/>
  <c r="O504" i="13"/>
  <c r="O503" i="13"/>
  <c r="O502" i="13"/>
  <c r="O501" i="13"/>
  <c r="O500" i="13"/>
  <c r="O499" i="13"/>
  <c r="O498" i="13"/>
  <c r="O497" i="13"/>
  <c r="O496" i="13"/>
  <c r="O495" i="13"/>
  <c r="O494" i="13"/>
  <c r="O493" i="13"/>
  <c r="O492" i="13"/>
  <c r="O491" i="13"/>
  <c r="O490" i="13"/>
  <c r="O489" i="13"/>
  <c r="O488" i="13"/>
  <c r="O487" i="13"/>
  <c r="O486" i="13"/>
  <c r="O485" i="13"/>
  <c r="O484" i="13"/>
  <c r="O483" i="13"/>
  <c r="O482" i="13"/>
  <c r="O481" i="13"/>
  <c r="O480" i="13"/>
  <c r="O479" i="13"/>
  <c r="O478" i="13"/>
  <c r="O477" i="13"/>
  <c r="O476" i="13"/>
  <c r="O475" i="13"/>
  <c r="O474" i="13"/>
  <c r="O473" i="13"/>
  <c r="O472" i="13"/>
  <c r="O471" i="13"/>
  <c r="O470" i="13"/>
  <c r="O469" i="13"/>
  <c r="O468" i="13"/>
  <c r="O467" i="13"/>
  <c r="O466" i="13"/>
  <c r="O465" i="13"/>
  <c r="O464" i="13"/>
  <c r="O463" i="13"/>
  <c r="O462" i="13"/>
  <c r="O461" i="13"/>
  <c r="O460" i="13"/>
  <c r="O459" i="13"/>
  <c r="O458" i="13"/>
  <c r="O457" i="13"/>
  <c r="O456" i="13"/>
  <c r="O455" i="13"/>
  <c r="O454" i="13"/>
  <c r="O453" i="13"/>
  <c r="O452" i="13"/>
  <c r="O451" i="13"/>
  <c r="O450" i="13"/>
  <c r="O449" i="13"/>
  <c r="O448" i="13"/>
  <c r="O447" i="13"/>
  <c r="O446" i="13"/>
  <c r="O445" i="13"/>
  <c r="O444" i="13"/>
  <c r="O443" i="13"/>
  <c r="O442" i="13"/>
  <c r="O441" i="13"/>
  <c r="O440" i="13"/>
  <c r="O439" i="13"/>
  <c r="O438" i="13"/>
  <c r="O437" i="13"/>
  <c r="O436" i="13"/>
  <c r="O435" i="13"/>
  <c r="O434" i="13"/>
  <c r="O433" i="13"/>
  <c r="O432" i="13"/>
  <c r="O431" i="13"/>
  <c r="O430" i="13"/>
  <c r="O429" i="13"/>
  <c r="O428" i="13"/>
  <c r="O427" i="13"/>
  <c r="O426" i="13"/>
  <c r="O425" i="13"/>
  <c r="O424" i="13"/>
  <c r="O423" i="13"/>
  <c r="O422" i="13"/>
  <c r="O421" i="13"/>
  <c r="O420" i="13"/>
  <c r="O419" i="13"/>
  <c r="O418" i="13"/>
  <c r="O417" i="13"/>
  <c r="O416" i="13"/>
  <c r="O415" i="13"/>
  <c r="O414" i="13"/>
  <c r="O413" i="13"/>
  <c r="O412" i="13"/>
  <c r="O411" i="13"/>
  <c r="O410" i="13"/>
  <c r="O409" i="13"/>
  <c r="O408" i="13"/>
  <c r="O407" i="13"/>
  <c r="O406" i="13"/>
  <c r="O405" i="13"/>
  <c r="O404" i="13"/>
  <c r="O403" i="13"/>
  <c r="O402" i="13"/>
  <c r="O401" i="13"/>
  <c r="O400" i="13"/>
  <c r="O399" i="13"/>
  <c r="O398" i="13"/>
  <c r="O397" i="13"/>
  <c r="O396" i="13"/>
  <c r="O395" i="13"/>
  <c r="O394" i="13"/>
  <c r="O393" i="13"/>
  <c r="O392" i="13"/>
  <c r="O391" i="13"/>
  <c r="O390" i="13"/>
  <c r="O389" i="13"/>
  <c r="O388" i="13"/>
  <c r="O387" i="13"/>
  <c r="O386" i="13"/>
  <c r="O385" i="13"/>
  <c r="O384" i="13"/>
  <c r="O383" i="13"/>
  <c r="O382" i="13"/>
  <c r="O381" i="13"/>
  <c r="O380" i="13"/>
  <c r="O379" i="13"/>
  <c r="O378" i="13"/>
  <c r="O377" i="13"/>
  <c r="O376" i="13"/>
  <c r="O375" i="13"/>
  <c r="O374" i="13"/>
  <c r="O373" i="13"/>
  <c r="O372" i="13"/>
  <c r="O371" i="13"/>
  <c r="O370" i="13"/>
  <c r="O369" i="13"/>
  <c r="O368" i="13"/>
  <c r="O367" i="13"/>
  <c r="O366" i="13"/>
  <c r="O365" i="13"/>
  <c r="O364" i="13"/>
  <c r="O363" i="13"/>
  <c r="O362" i="13"/>
  <c r="O361" i="13"/>
  <c r="O360" i="13"/>
  <c r="O359" i="13"/>
  <c r="O358" i="13"/>
  <c r="O357" i="13"/>
  <c r="O356" i="13"/>
  <c r="O355" i="13"/>
  <c r="O354" i="13"/>
  <c r="O353" i="13"/>
  <c r="O352" i="13"/>
  <c r="O351" i="13"/>
  <c r="O350" i="13"/>
  <c r="O349" i="13"/>
  <c r="O348" i="13"/>
  <c r="O347" i="13"/>
  <c r="O346" i="13"/>
  <c r="O345" i="13"/>
  <c r="O344" i="13"/>
  <c r="O343" i="13"/>
  <c r="O342" i="13"/>
  <c r="O341" i="13"/>
  <c r="O340" i="13"/>
  <c r="O339" i="13"/>
  <c r="O338" i="13"/>
  <c r="O337" i="13"/>
  <c r="O336" i="13"/>
  <c r="O335" i="13"/>
  <c r="O334" i="13"/>
  <c r="O333" i="13"/>
  <c r="O332" i="13"/>
  <c r="O331" i="13"/>
  <c r="O330" i="13"/>
  <c r="O329" i="13"/>
  <c r="O328" i="13"/>
  <c r="O327" i="13"/>
  <c r="O326" i="13"/>
  <c r="O325" i="13"/>
  <c r="O324" i="13"/>
  <c r="O323" i="13"/>
  <c r="O322" i="13"/>
  <c r="O321" i="13"/>
  <c r="O320" i="13"/>
  <c r="O319" i="13"/>
  <c r="O318" i="13"/>
  <c r="O317" i="13"/>
  <c r="O316" i="13"/>
  <c r="O315" i="13"/>
  <c r="O314" i="13"/>
  <c r="O313" i="13"/>
  <c r="O312" i="13"/>
  <c r="O311" i="13"/>
  <c r="O310" i="13"/>
  <c r="O309" i="13"/>
  <c r="O308" i="13"/>
  <c r="O307" i="13"/>
  <c r="O306" i="13"/>
  <c r="O305" i="13"/>
  <c r="O304" i="13"/>
  <c r="O303" i="13"/>
  <c r="O302" i="13"/>
  <c r="O301" i="13"/>
  <c r="O300" i="13"/>
  <c r="O299" i="13"/>
  <c r="O298" i="13"/>
  <c r="O297" i="13"/>
  <c r="O296" i="13"/>
  <c r="O295" i="13"/>
  <c r="O294" i="13"/>
  <c r="O293" i="13"/>
  <c r="O292" i="13"/>
  <c r="O291" i="13"/>
  <c r="O290" i="13"/>
  <c r="O289" i="13"/>
  <c r="O288" i="13"/>
  <c r="O287" i="13"/>
  <c r="O286" i="13"/>
  <c r="O285" i="13"/>
  <c r="O284" i="13"/>
  <c r="O283" i="13"/>
  <c r="O282" i="13"/>
  <c r="O281" i="13"/>
  <c r="O280" i="13"/>
  <c r="O279" i="13"/>
  <c r="O278" i="13"/>
  <c r="O277" i="13"/>
  <c r="O276" i="13"/>
  <c r="O275" i="13"/>
  <c r="O274" i="13"/>
  <c r="O273" i="13"/>
  <c r="O272" i="13"/>
  <c r="O271" i="13"/>
  <c r="O270" i="13"/>
  <c r="O269" i="13"/>
  <c r="O268" i="13"/>
  <c r="O267" i="13"/>
  <c r="O266" i="13"/>
  <c r="O265" i="13"/>
  <c r="O264" i="13"/>
  <c r="O263" i="13"/>
  <c r="O262" i="13"/>
  <c r="O261" i="13"/>
  <c r="O260" i="13"/>
  <c r="O259" i="13"/>
  <c r="O258" i="13"/>
  <c r="O257" i="13"/>
  <c r="O256" i="13"/>
  <c r="O255" i="13"/>
  <c r="O254" i="13"/>
  <c r="O253" i="13"/>
  <c r="O252" i="13"/>
  <c r="O251" i="13"/>
  <c r="O250" i="13"/>
  <c r="O249" i="13"/>
  <c r="O248" i="13"/>
  <c r="O247" i="13"/>
  <c r="O246" i="13"/>
  <c r="O245" i="13"/>
  <c r="O244" i="13"/>
  <c r="O243" i="13"/>
  <c r="O242" i="13"/>
  <c r="O241" i="13"/>
  <c r="O240" i="13"/>
  <c r="O239" i="13"/>
  <c r="O238" i="13"/>
  <c r="O237" i="13"/>
  <c r="O236" i="13"/>
  <c r="O235" i="13"/>
  <c r="O234" i="13"/>
  <c r="O233" i="13"/>
  <c r="O232" i="13"/>
  <c r="O231" i="13"/>
  <c r="O230" i="13"/>
  <c r="O229" i="13"/>
  <c r="O228" i="13"/>
  <c r="O227" i="13"/>
  <c r="O226" i="13"/>
  <c r="O225" i="13"/>
  <c r="O224" i="13"/>
  <c r="O223" i="13"/>
  <c r="O222" i="13"/>
  <c r="O221" i="13"/>
  <c r="O220" i="13"/>
  <c r="O219" i="13"/>
  <c r="O218" i="13"/>
  <c r="O217" i="13"/>
  <c r="O216" i="13"/>
  <c r="O215" i="13"/>
  <c r="O214" i="13"/>
  <c r="O213" i="13"/>
  <c r="O212" i="13"/>
  <c r="O211" i="13"/>
  <c r="O210" i="13"/>
  <c r="O209" i="13"/>
  <c r="O208" i="13"/>
  <c r="O207" i="13"/>
  <c r="O206" i="13"/>
  <c r="O205" i="13"/>
  <c r="O204" i="13"/>
  <c r="O203" i="13"/>
  <c r="O202" i="13"/>
  <c r="O201" i="13"/>
  <c r="O200" i="13"/>
  <c r="O199" i="13"/>
  <c r="O198" i="13"/>
  <c r="O197" i="13"/>
  <c r="O196" i="13"/>
  <c r="O195" i="13"/>
  <c r="O194" i="13"/>
  <c r="O193" i="13"/>
  <c r="O192" i="13"/>
  <c r="O191" i="13"/>
  <c r="O190" i="13"/>
  <c r="O189" i="13"/>
  <c r="O188" i="13"/>
  <c r="O187" i="13"/>
  <c r="O186" i="13"/>
  <c r="O185" i="13"/>
  <c r="O184" i="13"/>
  <c r="O183" i="13"/>
  <c r="O182" i="13"/>
  <c r="O181" i="13"/>
  <c r="O180" i="13"/>
  <c r="O179" i="13"/>
  <c r="O178" i="13"/>
  <c r="O177" i="13"/>
  <c r="O176" i="13"/>
  <c r="O175" i="13"/>
  <c r="O174" i="13"/>
  <c r="O173" i="13"/>
  <c r="O172" i="13"/>
  <c r="O171" i="13"/>
  <c r="O170" i="13"/>
  <c r="O169" i="13"/>
  <c r="O168" i="13"/>
  <c r="O167" i="13"/>
  <c r="O166" i="13"/>
  <c r="O165" i="13"/>
  <c r="O164" i="13"/>
  <c r="O163" i="13"/>
  <c r="O162" i="13"/>
  <c r="O161" i="13"/>
  <c r="O160" i="13"/>
  <c r="O159" i="13"/>
  <c r="O158" i="13"/>
  <c r="O157" i="13"/>
  <c r="O156" i="13"/>
  <c r="O155" i="13"/>
  <c r="O154" i="13"/>
  <c r="O153" i="13"/>
  <c r="O152" i="13"/>
  <c r="O151" i="13"/>
  <c r="O150" i="13"/>
  <c r="O149" i="13"/>
  <c r="O148" i="13"/>
  <c r="O147" i="13"/>
  <c r="O146" i="13"/>
  <c r="O145" i="13"/>
  <c r="O144" i="13"/>
  <c r="O143" i="13"/>
  <c r="O142" i="13"/>
  <c r="O141" i="13"/>
  <c r="O140" i="13"/>
  <c r="O139" i="13"/>
  <c r="O138" i="13"/>
  <c r="O137" i="13"/>
  <c r="O136" i="13"/>
  <c r="O135" i="13"/>
  <c r="O134" i="13"/>
  <c r="O133" i="13"/>
  <c r="O132" i="13"/>
  <c r="O131" i="13"/>
  <c r="O130" i="13"/>
  <c r="O129" i="13"/>
  <c r="O128" i="13"/>
  <c r="O127" i="13"/>
  <c r="O126" i="13"/>
  <c r="O125" i="13"/>
  <c r="O124" i="13"/>
  <c r="O123" i="13"/>
  <c r="O122" i="13"/>
  <c r="O121" i="13"/>
  <c r="O120" i="13"/>
  <c r="O119" i="13"/>
  <c r="O118" i="13"/>
  <c r="O117" i="13"/>
  <c r="O116" i="13"/>
  <c r="O115" i="13"/>
  <c r="O114" i="13"/>
  <c r="O113" i="13"/>
  <c r="O112" i="13"/>
  <c r="O111" i="13"/>
  <c r="O110" i="13"/>
  <c r="O109" i="13"/>
  <c r="O108" i="13"/>
  <c r="O107" i="13"/>
  <c r="O106" i="13"/>
  <c r="O105" i="13"/>
  <c r="O104" i="13"/>
  <c r="O103" i="13"/>
  <c r="O102" i="13"/>
  <c r="O101" i="13"/>
  <c r="O100" i="13"/>
  <c r="O99" i="13"/>
  <c r="O98" i="13"/>
  <c r="O97" i="13"/>
  <c r="O96" i="13"/>
  <c r="O95" i="13"/>
  <c r="O94" i="13"/>
  <c r="O93" i="13"/>
  <c r="O92" i="13"/>
  <c r="O91" i="13"/>
  <c r="O90" i="13"/>
  <c r="O89" i="13"/>
  <c r="O88" i="13"/>
  <c r="O87" i="13"/>
  <c r="O86" i="13"/>
  <c r="O85" i="13"/>
  <c r="O84" i="13"/>
  <c r="O83" i="13"/>
  <c r="O82" i="13"/>
  <c r="O81" i="13"/>
  <c r="O80" i="13"/>
  <c r="O79" i="13"/>
  <c r="O78" i="13"/>
  <c r="O77" i="13"/>
  <c r="O76" i="13"/>
  <c r="O75" i="13"/>
  <c r="O74" i="13"/>
  <c r="O73" i="13"/>
  <c r="O72" i="13"/>
  <c r="O71" i="13"/>
  <c r="O70" i="13"/>
  <c r="O69" i="13"/>
  <c r="O68" i="13"/>
  <c r="O67" i="13"/>
  <c r="O66" i="13"/>
  <c r="O65" i="13"/>
  <c r="O64" i="13"/>
  <c r="O63" i="13"/>
  <c r="O62" i="13"/>
  <c r="O61" i="13"/>
  <c r="O60" i="13"/>
  <c r="O59" i="13"/>
  <c r="O58" i="13"/>
  <c r="O57" i="13"/>
  <c r="O56" i="13"/>
  <c r="O55" i="13"/>
  <c r="O54" i="13"/>
  <c r="O53" i="13"/>
  <c r="O52" i="13"/>
  <c r="O51" i="13"/>
  <c r="O50" i="13"/>
  <c r="O49" i="13"/>
  <c r="O48" i="13"/>
  <c r="O47" i="13"/>
  <c r="O46" i="13"/>
  <c r="O45" i="13"/>
  <c r="O44" i="13"/>
  <c r="O43" i="13"/>
  <c r="O42" i="13"/>
  <c r="O41" i="13"/>
  <c r="O40" i="13"/>
  <c r="O39" i="13"/>
  <c r="O38" i="13"/>
  <c r="O37" i="13"/>
  <c r="O36" i="13"/>
  <c r="O35" i="13"/>
  <c r="O34" i="13"/>
  <c r="O33" i="13"/>
  <c r="O32" i="13"/>
  <c r="O31" i="13"/>
  <c r="O30" i="13"/>
  <c r="O29" i="13"/>
  <c r="O28" i="13"/>
  <c r="O27" i="13"/>
  <c r="O26" i="13"/>
  <c r="O25" i="13"/>
  <c r="O24" i="13"/>
  <c r="O23" i="13"/>
  <c r="O22" i="13"/>
  <c r="O21" i="13"/>
  <c r="O20" i="13"/>
  <c r="O19" i="13"/>
  <c r="O18" i="13"/>
  <c r="O17" i="13"/>
  <c r="O16" i="13"/>
  <c r="O15" i="13"/>
  <c r="O14" i="13"/>
  <c r="O13" i="13"/>
  <c r="O12" i="13"/>
  <c r="O11" i="13"/>
  <c r="O10" i="13"/>
  <c r="O9" i="13"/>
  <c r="O8" i="13"/>
  <c r="O7" i="13"/>
  <c r="O6" i="13"/>
  <c r="O5" i="13"/>
  <c r="O4" i="13"/>
  <c r="O3" i="13"/>
  <c r="O2" i="13"/>
  <c r="P2" i="12"/>
  <c r="Q2" i="12" s="1"/>
  <c r="P3" i="12"/>
  <c r="Q3" i="12" s="1"/>
  <c r="P4" i="12"/>
  <c r="Q4" i="12" s="1"/>
  <c r="P5" i="12"/>
  <c r="Q5" i="12" s="1"/>
  <c r="P6" i="12"/>
  <c r="Q6" i="12" s="1"/>
  <c r="P7" i="12"/>
  <c r="Q7" i="12" s="1"/>
  <c r="P8" i="12"/>
  <c r="Q8" i="12" s="1"/>
  <c r="P9" i="12"/>
  <c r="Q9" i="12" s="1"/>
  <c r="P10" i="12"/>
  <c r="Q10" i="12" s="1"/>
  <c r="P11" i="12"/>
  <c r="Q11" i="12" s="1"/>
  <c r="P12" i="12"/>
  <c r="Q12" i="12" s="1"/>
  <c r="P13" i="12"/>
  <c r="Q13" i="12" s="1"/>
  <c r="P14" i="12"/>
  <c r="Q14" i="12" s="1"/>
  <c r="P15" i="12"/>
  <c r="Q15" i="12" s="1"/>
  <c r="P16" i="12"/>
  <c r="Q16" i="12" s="1"/>
  <c r="P17" i="12"/>
  <c r="Q17" i="12" s="1"/>
  <c r="P18" i="12"/>
  <c r="Q18" i="12" s="1"/>
  <c r="P19" i="12"/>
  <c r="Q19" i="12" s="1"/>
  <c r="P20" i="12"/>
  <c r="Q20" i="12" s="1"/>
  <c r="P21" i="12"/>
  <c r="Q21" i="12" s="1"/>
  <c r="P22" i="12"/>
  <c r="Q22" i="12" s="1"/>
  <c r="P23" i="12"/>
  <c r="Q23" i="12" s="1"/>
  <c r="P24" i="12"/>
  <c r="Q24" i="12" s="1"/>
  <c r="P25" i="12"/>
  <c r="Q25" i="12" s="1"/>
  <c r="P26" i="12"/>
  <c r="Q26" i="12" s="1"/>
  <c r="P27" i="12"/>
  <c r="Q27" i="12" s="1"/>
  <c r="P28" i="12"/>
  <c r="Q28" i="12" s="1"/>
  <c r="P29" i="12"/>
  <c r="Q29" i="12" s="1"/>
  <c r="P30" i="12"/>
  <c r="Q30" i="12" s="1"/>
  <c r="P31" i="12"/>
  <c r="Q31" i="12" s="1"/>
  <c r="P32" i="12"/>
  <c r="Q32" i="12" s="1"/>
  <c r="P33" i="12"/>
  <c r="Q33" i="12" s="1"/>
  <c r="P34" i="12"/>
  <c r="Q34" i="12" s="1"/>
  <c r="P35" i="12"/>
  <c r="Q35" i="12" s="1"/>
  <c r="P36" i="12"/>
  <c r="Q36" i="12" s="1"/>
  <c r="P37" i="12"/>
  <c r="Q37" i="12" s="1"/>
  <c r="P38" i="12"/>
  <c r="Q38" i="12" s="1"/>
  <c r="P39" i="12"/>
  <c r="Q39" i="12" s="1"/>
  <c r="P40" i="12"/>
  <c r="Q40" i="12" s="1"/>
  <c r="P41" i="12"/>
  <c r="Q41" i="12" s="1"/>
  <c r="P42" i="12"/>
  <c r="Q42" i="12" s="1"/>
  <c r="P43" i="12"/>
  <c r="Q43" i="12" s="1"/>
  <c r="P44" i="12"/>
  <c r="Q44" i="12" s="1"/>
  <c r="P45" i="12"/>
  <c r="Q45" i="12" s="1"/>
  <c r="P46" i="12"/>
  <c r="Q46" i="12" s="1"/>
  <c r="P47" i="12"/>
  <c r="Q47" i="12" s="1"/>
  <c r="P48" i="12"/>
  <c r="Q48" i="12" s="1"/>
  <c r="P49" i="12"/>
  <c r="Q49" i="12" s="1"/>
  <c r="P50" i="12"/>
  <c r="Q50" i="12" s="1"/>
  <c r="P51" i="12"/>
  <c r="Q51" i="12" s="1"/>
  <c r="P52" i="12"/>
  <c r="Q52" i="12" s="1"/>
  <c r="P53" i="12"/>
  <c r="Q53" i="12" s="1"/>
  <c r="P54" i="12"/>
  <c r="Q54" i="12" s="1"/>
  <c r="P55" i="12"/>
  <c r="Q55" i="12" s="1"/>
  <c r="P56" i="12"/>
  <c r="Q56" i="12" s="1"/>
  <c r="P57" i="12"/>
  <c r="Q57" i="12" s="1"/>
  <c r="P58" i="12"/>
  <c r="Q58" i="12" s="1"/>
  <c r="P59" i="12"/>
  <c r="Q59" i="12" s="1"/>
  <c r="P60" i="12"/>
  <c r="Q60" i="12" s="1"/>
  <c r="P61" i="12"/>
  <c r="Q61" i="12" s="1"/>
  <c r="P62" i="12"/>
  <c r="Q62" i="12" s="1"/>
  <c r="P63" i="12"/>
  <c r="Q63" i="12" s="1"/>
  <c r="P64" i="12"/>
  <c r="Q64" i="12" s="1"/>
  <c r="P65" i="12"/>
  <c r="Q65" i="12" s="1"/>
  <c r="P66" i="12"/>
  <c r="Q66" i="12" s="1"/>
  <c r="P67" i="12"/>
  <c r="Q67" i="12" s="1"/>
  <c r="P68" i="12"/>
  <c r="Q68" i="12" s="1"/>
  <c r="P69" i="12"/>
  <c r="Q69" i="12" s="1"/>
  <c r="P70" i="12"/>
  <c r="Q70" i="12" s="1"/>
  <c r="P71" i="12"/>
  <c r="Q71" i="12" s="1"/>
  <c r="P72" i="12"/>
  <c r="Q72" i="12" s="1"/>
  <c r="P73" i="12"/>
  <c r="Q73" i="12" s="1"/>
  <c r="P74" i="12"/>
  <c r="Q74" i="12" s="1"/>
  <c r="P75" i="12"/>
  <c r="Q75" i="12" s="1"/>
  <c r="P76" i="12"/>
  <c r="Q76" i="12" s="1"/>
  <c r="P77" i="12"/>
  <c r="Q77" i="12" s="1"/>
  <c r="P78" i="12"/>
  <c r="Q78" i="12" s="1"/>
  <c r="P79" i="12"/>
  <c r="Q79" i="12" s="1"/>
  <c r="P80" i="12"/>
  <c r="Q80" i="12" s="1"/>
  <c r="P81" i="12"/>
  <c r="Q81" i="12" s="1"/>
  <c r="P82" i="12"/>
  <c r="Q82" i="12" s="1"/>
  <c r="P83" i="12"/>
  <c r="Q83" i="12" s="1"/>
  <c r="P84" i="12"/>
  <c r="Q84" i="12" s="1"/>
  <c r="P85" i="12"/>
  <c r="Q85" i="12" s="1"/>
  <c r="P86" i="12"/>
  <c r="Q86" i="12" s="1"/>
  <c r="P87" i="12"/>
  <c r="Q87" i="12" s="1"/>
  <c r="P88" i="12"/>
  <c r="Q88" i="12" s="1"/>
  <c r="P89" i="12"/>
  <c r="Q89" i="12" s="1"/>
  <c r="P90" i="12"/>
  <c r="Q90" i="12" s="1"/>
  <c r="P91" i="12"/>
  <c r="Q91" i="12" s="1"/>
  <c r="P92" i="12"/>
  <c r="Q92" i="12" s="1"/>
  <c r="P93" i="12"/>
  <c r="Q93" i="12" s="1"/>
  <c r="P94" i="12"/>
  <c r="Q94" i="12" s="1"/>
  <c r="P95" i="12"/>
  <c r="Q95" i="12" s="1"/>
  <c r="P96" i="12"/>
  <c r="Q96" i="12" s="1"/>
  <c r="P97" i="12"/>
  <c r="Q97" i="12" s="1"/>
  <c r="P98" i="12"/>
  <c r="Q98" i="12" s="1"/>
  <c r="P99" i="12"/>
  <c r="Q99" i="12" s="1"/>
  <c r="P100" i="12"/>
  <c r="Q100" i="12" s="1"/>
  <c r="P101" i="12"/>
  <c r="Q101" i="12" s="1"/>
  <c r="P102" i="12"/>
  <c r="Q102" i="12" s="1"/>
  <c r="P103" i="12"/>
  <c r="Q103" i="12" s="1"/>
  <c r="P104" i="12"/>
  <c r="Q104" i="12" s="1"/>
  <c r="P105" i="12"/>
  <c r="Q105" i="12" s="1"/>
  <c r="P106" i="12"/>
  <c r="Q106" i="12" s="1"/>
  <c r="P107" i="12"/>
  <c r="Q107" i="12" s="1"/>
  <c r="P108" i="12"/>
  <c r="Q108" i="12" s="1"/>
  <c r="P109" i="12"/>
  <c r="Q109" i="12" s="1"/>
  <c r="P110" i="12"/>
  <c r="Q110" i="12" s="1"/>
  <c r="P111" i="12"/>
  <c r="Q111" i="12" s="1"/>
  <c r="P112" i="12"/>
  <c r="Q112" i="12" s="1"/>
  <c r="P113" i="12"/>
  <c r="Q113" i="12" s="1"/>
  <c r="P114" i="12"/>
  <c r="Q114" i="12" s="1"/>
  <c r="P115" i="12"/>
  <c r="Q115" i="12" s="1"/>
  <c r="P116" i="12"/>
  <c r="Q116" i="12" s="1"/>
  <c r="P117" i="12"/>
  <c r="Q117" i="12" s="1"/>
  <c r="P118" i="12"/>
  <c r="Q118" i="12" s="1"/>
  <c r="P119" i="12"/>
  <c r="Q119" i="12" s="1"/>
  <c r="P120" i="12"/>
  <c r="Q120" i="12" s="1"/>
  <c r="P121" i="12"/>
  <c r="Q121" i="12" s="1"/>
  <c r="P122" i="12"/>
  <c r="Q122" i="12" s="1"/>
  <c r="P123" i="12"/>
  <c r="Q123" i="12" s="1"/>
  <c r="P124" i="12"/>
  <c r="Q124" i="12" s="1"/>
  <c r="P125" i="12"/>
  <c r="Q125" i="12" s="1"/>
  <c r="P126" i="12"/>
  <c r="Q126" i="12" s="1"/>
  <c r="P127" i="12"/>
  <c r="Q127" i="12" s="1"/>
  <c r="P128" i="12"/>
  <c r="Q128" i="12" s="1"/>
  <c r="P129" i="12"/>
  <c r="Q129" i="12" s="1"/>
  <c r="P130" i="12"/>
  <c r="Q130" i="12" s="1"/>
  <c r="P131" i="12"/>
  <c r="Q131" i="12" s="1"/>
  <c r="P132" i="12"/>
  <c r="Q132" i="12" s="1"/>
  <c r="P133" i="12"/>
  <c r="Q133" i="12" s="1"/>
  <c r="P134" i="12"/>
  <c r="Q134" i="12" s="1"/>
  <c r="P135" i="12"/>
  <c r="Q135" i="12" s="1"/>
  <c r="P136" i="12"/>
  <c r="Q136" i="12" s="1"/>
  <c r="P137" i="12"/>
  <c r="Q137" i="12" s="1"/>
  <c r="P138" i="12"/>
  <c r="Q138" i="12" s="1"/>
  <c r="P139" i="12"/>
  <c r="Q139" i="12" s="1"/>
  <c r="P140" i="12"/>
  <c r="Q140" i="12" s="1"/>
  <c r="P141" i="12"/>
  <c r="Q141" i="12" s="1"/>
  <c r="P142" i="12"/>
  <c r="Q142" i="12" s="1"/>
  <c r="P143" i="12"/>
  <c r="Q143" i="12" s="1"/>
  <c r="P144" i="12"/>
  <c r="Q144" i="12" s="1"/>
  <c r="P145" i="12"/>
  <c r="Q145" i="12" s="1"/>
  <c r="P146" i="12"/>
  <c r="Q146" i="12" s="1"/>
  <c r="P147" i="12"/>
  <c r="Q147" i="12" s="1"/>
  <c r="P148" i="12"/>
  <c r="Q148" i="12" s="1"/>
  <c r="P149" i="12"/>
  <c r="Q149" i="12" s="1"/>
  <c r="P150" i="12"/>
  <c r="Q150" i="12" s="1"/>
  <c r="P151" i="12"/>
  <c r="Q151" i="12" s="1"/>
  <c r="P152" i="12"/>
  <c r="Q152" i="12" s="1"/>
  <c r="P153" i="12"/>
  <c r="Q153" i="12" s="1"/>
  <c r="P154" i="12"/>
  <c r="Q154" i="12" s="1"/>
  <c r="P155" i="12"/>
  <c r="Q155" i="12" s="1"/>
  <c r="P156" i="12"/>
  <c r="Q156" i="12" s="1"/>
  <c r="P157" i="12"/>
  <c r="Q157" i="12" s="1"/>
  <c r="P158" i="12"/>
  <c r="Q158" i="12" s="1"/>
  <c r="P159" i="12"/>
  <c r="Q159" i="12" s="1"/>
  <c r="P160" i="12"/>
  <c r="Q160" i="12" s="1"/>
  <c r="P161" i="12"/>
  <c r="Q161" i="12" s="1"/>
  <c r="P162" i="12"/>
  <c r="Q162" i="12" s="1"/>
  <c r="P163" i="12"/>
  <c r="Q163" i="12" s="1"/>
  <c r="P164" i="12"/>
  <c r="Q164" i="12" s="1"/>
  <c r="P165" i="12"/>
  <c r="Q165" i="12" s="1"/>
  <c r="P166" i="12"/>
  <c r="Q166" i="12" s="1"/>
  <c r="P167" i="12"/>
  <c r="Q167" i="12" s="1"/>
  <c r="P168" i="12"/>
  <c r="Q168" i="12" s="1"/>
  <c r="P169" i="12"/>
  <c r="Q169" i="12" s="1"/>
  <c r="P170" i="12"/>
  <c r="Q170" i="12" s="1"/>
  <c r="P171" i="12"/>
  <c r="Q171" i="12" s="1"/>
  <c r="P172" i="12"/>
  <c r="Q172" i="12" s="1"/>
  <c r="P173" i="12"/>
  <c r="Q173" i="12" s="1"/>
  <c r="P174" i="12"/>
  <c r="Q174" i="12" s="1"/>
  <c r="P175" i="12"/>
  <c r="Q175" i="12" s="1"/>
  <c r="P176" i="12"/>
  <c r="Q176" i="12" s="1"/>
  <c r="P177" i="12"/>
  <c r="Q177" i="12" s="1"/>
  <c r="P178" i="12"/>
  <c r="Q178" i="12" s="1"/>
  <c r="P179" i="12"/>
  <c r="Q179" i="12" s="1"/>
  <c r="P180" i="12"/>
  <c r="Q180" i="12" s="1"/>
  <c r="P181" i="12"/>
  <c r="Q181" i="12" s="1"/>
  <c r="P182" i="12"/>
  <c r="Q182" i="12" s="1"/>
  <c r="P183" i="12"/>
  <c r="Q183" i="12" s="1"/>
  <c r="P184" i="12"/>
  <c r="Q184" i="12" s="1"/>
  <c r="P185" i="12"/>
  <c r="Q185" i="12" s="1"/>
  <c r="P186" i="12"/>
  <c r="Q186" i="12" s="1"/>
  <c r="P187" i="12"/>
  <c r="Q187" i="12" s="1"/>
  <c r="P188" i="12"/>
  <c r="Q188" i="12" s="1"/>
  <c r="P189" i="12"/>
  <c r="Q189" i="12" s="1"/>
  <c r="P190" i="12"/>
  <c r="Q190" i="12" s="1"/>
  <c r="P191" i="12"/>
  <c r="Q191" i="12" s="1"/>
  <c r="P192" i="12"/>
  <c r="Q192" i="12" s="1"/>
  <c r="P193" i="12"/>
  <c r="Q193" i="12" s="1"/>
  <c r="P194" i="12"/>
  <c r="Q194" i="12" s="1"/>
  <c r="P195" i="12"/>
  <c r="Q195" i="12" s="1"/>
  <c r="P196" i="12"/>
  <c r="Q196" i="12" s="1"/>
  <c r="P197" i="12"/>
  <c r="Q197" i="12" s="1"/>
  <c r="P198" i="12"/>
  <c r="Q198" i="12" s="1"/>
  <c r="P199" i="12"/>
  <c r="Q199" i="12" s="1"/>
  <c r="P200" i="12"/>
  <c r="Q200" i="12" s="1"/>
  <c r="P201" i="12"/>
  <c r="Q201" i="12" s="1"/>
  <c r="P202" i="12"/>
  <c r="Q202" i="12" s="1"/>
  <c r="P203" i="12"/>
  <c r="Q203" i="12" s="1"/>
  <c r="P204" i="12"/>
  <c r="Q204" i="12" s="1"/>
  <c r="P205" i="12"/>
  <c r="Q205" i="12" s="1"/>
  <c r="P206" i="12"/>
  <c r="Q206" i="12" s="1"/>
  <c r="P207" i="12"/>
  <c r="Q207" i="12" s="1"/>
  <c r="P208" i="12"/>
  <c r="Q208" i="12" s="1"/>
  <c r="P209" i="12"/>
  <c r="Q209" i="12" s="1"/>
  <c r="P210" i="12"/>
  <c r="Q210" i="12" s="1"/>
  <c r="P211" i="12"/>
  <c r="Q211" i="12" s="1"/>
  <c r="P212" i="12"/>
  <c r="Q212" i="12" s="1"/>
  <c r="P213" i="12"/>
  <c r="Q213" i="12" s="1"/>
  <c r="P214" i="12"/>
  <c r="Q214" i="12" s="1"/>
  <c r="P215" i="12"/>
  <c r="Q215" i="12" s="1"/>
  <c r="P216" i="12"/>
  <c r="Q216" i="12" s="1"/>
  <c r="P217" i="12"/>
  <c r="Q217" i="12" s="1"/>
  <c r="P218" i="12"/>
  <c r="Q218" i="12" s="1"/>
  <c r="P219" i="12"/>
  <c r="Q219" i="12" s="1"/>
  <c r="P220" i="12"/>
  <c r="Q220" i="12" s="1"/>
  <c r="P221" i="12"/>
  <c r="Q221" i="12" s="1"/>
  <c r="P222" i="12"/>
  <c r="Q222" i="12" s="1"/>
  <c r="P223" i="12"/>
  <c r="Q223" i="12" s="1"/>
  <c r="P224" i="12"/>
  <c r="Q224" i="12" s="1"/>
  <c r="P225" i="12"/>
  <c r="Q225" i="12" s="1"/>
  <c r="P226" i="12"/>
  <c r="Q226" i="12" s="1"/>
  <c r="P227" i="12"/>
  <c r="Q227" i="12" s="1"/>
  <c r="P228" i="12"/>
  <c r="Q228" i="12" s="1"/>
  <c r="P229" i="12"/>
  <c r="Q229" i="12" s="1"/>
  <c r="P230" i="12"/>
  <c r="Q230" i="12" s="1"/>
  <c r="P231" i="12"/>
  <c r="Q231" i="12" s="1"/>
  <c r="P232" i="12"/>
  <c r="Q232" i="12" s="1"/>
  <c r="P233" i="12"/>
  <c r="Q233" i="12" s="1"/>
  <c r="P234" i="12"/>
  <c r="Q234" i="12" s="1"/>
  <c r="P235" i="12"/>
  <c r="Q235" i="12" s="1"/>
  <c r="P236" i="12"/>
  <c r="Q236" i="12" s="1"/>
  <c r="P237" i="12"/>
  <c r="Q237" i="12" s="1"/>
  <c r="P238" i="12"/>
  <c r="Q238" i="12" s="1"/>
  <c r="P239" i="12"/>
  <c r="Q239" i="12" s="1"/>
  <c r="P240" i="12"/>
  <c r="Q240" i="12" s="1"/>
  <c r="P241" i="12"/>
  <c r="Q241" i="12" s="1"/>
  <c r="P242" i="12"/>
  <c r="Q242" i="12" s="1"/>
  <c r="P243" i="12"/>
  <c r="Q243" i="12" s="1"/>
  <c r="P244" i="12"/>
  <c r="Q244" i="12" s="1"/>
  <c r="P245" i="12"/>
  <c r="Q245" i="12" s="1"/>
  <c r="P246" i="12"/>
  <c r="Q246" i="12" s="1"/>
  <c r="P247" i="12"/>
  <c r="Q247" i="12" s="1"/>
  <c r="P248" i="12"/>
  <c r="Q248" i="12" s="1"/>
  <c r="P249" i="12"/>
  <c r="Q249" i="12" s="1"/>
  <c r="P250" i="12"/>
  <c r="Q250" i="12" s="1"/>
  <c r="P251" i="12"/>
  <c r="Q251" i="12" s="1"/>
  <c r="P252" i="12"/>
  <c r="Q252" i="12" s="1"/>
  <c r="P253" i="12"/>
  <c r="Q253" i="12" s="1"/>
  <c r="P254" i="12"/>
  <c r="Q254" i="12" s="1"/>
  <c r="P255" i="12"/>
  <c r="Q255" i="12" s="1"/>
  <c r="P256" i="12"/>
  <c r="Q256" i="12" s="1"/>
  <c r="P257" i="12"/>
  <c r="Q257" i="12" s="1"/>
  <c r="P258" i="12"/>
  <c r="Q258" i="12" s="1"/>
  <c r="P259" i="12"/>
  <c r="Q259" i="12" s="1"/>
  <c r="P260" i="12"/>
  <c r="Q260" i="12" s="1"/>
  <c r="P261" i="12"/>
  <c r="Q261" i="12" s="1"/>
  <c r="P262" i="12"/>
  <c r="Q262" i="12" s="1"/>
  <c r="P263" i="12"/>
  <c r="Q263" i="12" s="1"/>
  <c r="P264" i="12"/>
  <c r="Q264" i="12" s="1"/>
  <c r="P265" i="12"/>
  <c r="Q265" i="12" s="1"/>
  <c r="P266" i="12"/>
  <c r="Q266" i="12" s="1"/>
  <c r="P267" i="12"/>
  <c r="Q267" i="12" s="1"/>
  <c r="P268" i="12"/>
  <c r="Q268" i="12" s="1"/>
  <c r="P269" i="12"/>
  <c r="Q269" i="12" s="1"/>
  <c r="P270" i="12"/>
  <c r="Q270" i="12" s="1"/>
  <c r="P271" i="12"/>
  <c r="Q271" i="12" s="1"/>
  <c r="P272" i="12"/>
  <c r="Q272" i="12" s="1"/>
  <c r="P273" i="12"/>
  <c r="Q273" i="12" s="1"/>
  <c r="P274" i="12"/>
  <c r="Q274" i="12" s="1"/>
  <c r="P275" i="12"/>
  <c r="Q275" i="12" s="1"/>
  <c r="P276" i="12"/>
  <c r="Q276" i="12" s="1"/>
  <c r="P277" i="12"/>
  <c r="Q277" i="12" s="1"/>
  <c r="P278" i="12"/>
  <c r="Q278" i="12" s="1"/>
  <c r="P279" i="12"/>
  <c r="Q279" i="12" s="1"/>
  <c r="P280" i="12"/>
  <c r="Q280" i="12" s="1"/>
  <c r="P281" i="12"/>
  <c r="Q281" i="12" s="1"/>
  <c r="P282" i="12"/>
  <c r="Q282" i="12" s="1"/>
  <c r="P283" i="12"/>
  <c r="Q283" i="12" s="1"/>
  <c r="P284" i="12"/>
  <c r="Q284" i="12" s="1"/>
  <c r="P285" i="12"/>
  <c r="Q285" i="12" s="1"/>
  <c r="P286" i="12"/>
  <c r="Q286" i="12" s="1"/>
  <c r="P287" i="12"/>
  <c r="Q287" i="12" s="1"/>
  <c r="P288" i="12"/>
  <c r="Q288" i="12" s="1"/>
  <c r="P289" i="12"/>
  <c r="Q289" i="12" s="1"/>
  <c r="P290" i="12"/>
  <c r="Q290" i="12" s="1"/>
  <c r="P291" i="12"/>
  <c r="Q291" i="12" s="1"/>
  <c r="P292" i="12"/>
  <c r="Q292" i="12" s="1"/>
  <c r="P293" i="12"/>
  <c r="Q293" i="12" s="1"/>
  <c r="P294" i="12"/>
  <c r="Q294" i="12" s="1"/>
  <c r="P295" i="12"/>
  <c r="Q295" i="12" s="1"/>
  <c r="P296" i="12"/>
  <c r="Q296" i="12" s="1"/>
  <c r="P297" i="12"/>
  <c r="Q297" i="12" s="1"/>
  <c r="P298" i="12"/>
  <c r="Q298" i="12" s="1"/>
  <c r="P299" i="12"/>
  <c r="Q299" i="12" s="1"/>
  <c r="P300" i="12"/>
  <c r="Q300" i="12" s="1"/>
  <c r="P301" i="12"/>
  <c r="Q301" i="12" s="1"/>
  <c r="P302" i="12"/>
  <c r="Q302" i="12" s="1"/>
  <c r="P303" i="12"/>
  <c r="Q303" i="12" s="1"/>
  <c r="P304" i="12"/>
  <c r="Q304" i="12" s="1"/>
  <c r="P305" i="12"/>
  <c r="Q305" i="12" s="1"/>
  <c r="P306" i="12"/>
  <c r="Q306" i="12" s="1"/>
  <c r="P307" i="12"/>
  <c r="Q307" i="12" s="1"/>
  <c r="P308" i="12"/>
  <c r="Q308" i="12" s="1"/>
  <c r="P309" i="12"/>
  <c r="P310" i="12"/>
  <c r="Q310" i="12" s="1"/>
  <c r="P311" i="12"/>
  <c r="Q311" i="12" s="1"/>
  <c r="P312" i="12"/>
  <c r="Q312" i="12" s="1"/>
  <c r="P313" i="12"/>
  <c r="Q313" i="12" s="1"/>
  <c r="P314" i="12"/>
  <c r="Q314" i="12" s="1"/>
  <c r="P315" i="12"/>
  <c r="Q315" i="12" s="1"/>
  <c r="P316" i="12"/>
  <c r="Q316" i="12" s="1"/>
  <c r="P317" i="12"/>
  <c r="Q317" i="12" s="1"/>
  <c r="P318" i="12"/>
  <c r="Q318" i="12" s="1"/>
  <c r="P319" i="12"/>
  <c r="Q319" i="12" s="1"/>
  <c r="P320" i="12"/>
  <c r="Q320" i="12" s="1"/>
  <c r="P321" i="12"/>
  <c r="Q321" i="12" s="1"/>
  <c r="P322" i="12"/>
  <c r="Q322" i="12" s="1"/>
  <c r="P323" i="12"/>
  <c r="Q323" i="12" s="1"/>
  <c r="P324" i="12"/>
  <c r="Q324" i="12" s="1"/>
  <c r="P325" i="12"/>
  <c r="Q325" i="12" s="1"/>
  <c r="P326" i="12"/>
  <c r="Q326" i="12" s="1"/>
  <c r="P327" i="12"/>
  <c r="Q327" i="12" s="1"/>
  <c r="P328" i="12"/>
  <c r="Q328" i="12" s="1"/>
  <c r="P329" i="12"/>
  <c r="Q329" i="12" s="1"/>
  <c r="P330" i="12"/>
  <c r="Q330" i="12" s="1"/>
  <c r="P331" i="12"/>
  <c r="Q331" i="12" s="1"/>
  <c r="P332" i="12"/>
  <c r="Q332" i="12" s="1"/>
  <c r="P333" i="12"/>
  <c r="Q333" i="12" s="1"/>
  <c r="P334" i="12"/>
  <c r="Q334" i="12" s="1"/>
  <c r="P335" i="12"/>
  <c r="Q335" i="12" s="1"/>
  <c r="P336" i="12"/>
  <c r="Q336" i="12" s="1"/>
  <c r="P337" i="12"/>
  <c r="Q337" i="12" s="1"/>
  <c r="P338" i="12"/>
  <c r="Q338" i="12" s="1"/>
  <c r="P339" i="12"/>
  <c r="Q339" i="12" s="1"/>
  <c r="P340" i="12"/>
  <c r="Q340" i="12" s="1"/>
  <c r="P341" i="12"/>
  <c r="Q341" i="12" s="1"/>
  <c r="P342" i="12"/>
  <c r="Q342" i="12" s="1"/>
  <c r="P343" i="12"/>
  <c r="Q343" i="12" s="1"/>
  <c r="P344" i="12"/>
  <c r="Q344" i="12" s="1"/>
  <c r="P345" i="12"/>
  <c r="Q345" i="12" s="1"/>
  <c r="P346" i="12"/>
  <c r="Q346" i="12" s="1"/>
  <c r="P347" i="12"/>
  <c r="Q347" i="12" s="1"/>
  <c r="P348" i="12"/>
  <c r="Q348" i="12" s="1"/>
  <c r="P349" i="12"/>
  <c r="Q349" i="12" s="1"/>
  <c r="P350" i="12"/>
  <c r="Q350" i="12" s="1"/>
  <c r="P351" i="12"/>
  <c r="Q351" i="12" s="1"/>
  <c r="P352" i="12"/>
  <c r="Q352" i="12" s="1"/>
  <c r="P353" i="12"/>
  <c r="Q353" i="12" s="1"/>
  <c r="P354" i="12"/>
  <c r="Q354" i="12" s="1"/>
  <c r="P355" i="12"/>
  <c r="Q355" i="12" s="1"/>
  <c r="P356" i="12"/>
  <c r="Q356" i="12" s="1"/>
  <c r="P357" i="12"/>
  <c r="Q357" i="12" s="1"/>
  <c r="P358" i="12"/>
  <c r="Q358" i="12" s="1"/>
  <c r="P359" i="12"/>
  <c r="Q359" i="12" s="1"/>
  <c r="P360" i="12"/>
  <c r="Q360" i="12" s="1"/>
  <c r="P361" i="12"/>
  <c r="Q361" i="12" s="1"/>
  <c r="P362" i="12"/>
  <c r="Q362" i="12" s="1"/>
  <c r="P363" i="12"/>
  <c r="Q363" i="12" s="1"/>
  <c r="P364" i="12"/>
  <c r="Q364" i="12" s="1"/>
  <c r="P365" i="12"/>
  <c r="Q365" i="12" s="1"/>
  <c r="P366" i="12"/>
  <c r="Q366" i="12" s="1"/>
  <c r="P367" i="12"/>
  <c r="Q367" i="12" s="1"/>
  <c r="P368" i="12"/>
  <c r="Q368" i="12" s="1"/>
  <c r="P369" i="12"/>
  <c r="Q369" i="12" s="1"/>
  <c r="P370" i="12"/>
  <c r="Q370" i="12" s="1"/>
  <c r="P371" i="12"/>
  <c r="Q371" i="12" s="1"/>
  <c r="P372" i="12"/>
  <c r="Q372" i="12" s="1"/>
  <c r="P373" i="12"/>
  <c r="Q373" i="12" s="1"/>
  <c r="P374" i="12"/>
  <c r="Q374" i="12" s="1"/>
  <c r="P375" i="12"/>
  <c r="Q375" i="12" s="1"/>
  <c r="P376" i="12"/>
  <c r="Q376" i="12" s="1"/>
  <c r="P377" i="12"/>
  <c r="Q377" i="12" s="1"/>
  <c r="P378" i="12"/>
  <c r="Q378" i="12" s="1"/>
  <c r="P379" i="12"/>
  <c r="Q379" i="12" s="1"/>
  <c r="P380" i="12"/>
  <c r="Q380" i="12" s="1"/>
  <c r="P381" i="12"/>
  <c r="Q381" i="12" s="1"/>
  <c r="P382" i="12"/>
  <c r="Q382" i="12" s="1"/>
  <c r="P383" i="12"/>
  <c r="Q383" i="12" s="1"/>
  <c r="P384" i="12"/>
  <c r="Q384" i="12" s="1"/>
  <c r="P385" i="12"/>
  <c r="Q385" i="12" s="1"/>
  <c r="P386" i="12"/>
  <c r="Q386" i="12" s="1"/>
  <c r="P387" i="12"/>
  <c r="Q387" i="12" s="1"/>
  <c r="P388" i="12"/>
  <c r="Q388" i="12" s="1"/>
  <c r="P389" i="12"/>
  <c r="Q389" i="12" s="1"/>
  <c r="P390" i="12"/>
  <c r="Q390" i="12" s="1"/>
  <c r="P391" i="12"/>
  <c r="Q391" i="12" s="1"/>
  <c r="P392" i="12"/>
  <c r="Q392" i="12" s="1"/>
  <c r="P393" i="12"/>
  <c r="Q393" i="12" s="1"/>
  <c r="P394" i="12"/>
  <c r="Q394" i="12" s="1"/>
  <c r="P395" i="12"/>
  <c r="Q395" i="12" s="1"/>
  <c r="P396" i="12"/>
  <c r="Q396" i="12" s="1"/>
  <c r="P397" i="12"/>
  <c r="Q397" i="12" s="1"/>
  <c r="P398" i="12"/>
  <c r="Q398" i="12" s="1"/>
  <c r="P399" i="12"/>
  <c r="Q399" i="12" s="1"/>
  <c r="P400" i="12"/>
  <c r="Q400" i="12" s="1"/>
  <c r="P401" i="12"/>
  <c r="Q401" i="12" s="1"/>
  <c r="P402" i="12"/>
  <c r="Q402" i="12" s="1"/>
  <c r="P403" i="12"/>
  <c r="Q403" i="12" s="1"/>
  <c r="P404" i="12"/>
  <c r="Q404" i="12" s="1"/>
  <c r="P405" i="12"/>
  <c r="Q405" i="12" s="1"/>
  <c r="P406" i="12"/>
  <c r="Q406" i="12" s="1"/>
  <c r="P407" i="12"/>
  <c r="Q407" i="12" s="1"/>
  <c r="P408" i="12"/>
  <c r="Q408" i="12" s="1"/>
  <c r="P409" i="12"/>
  <c r="Q409" i="12" s="1"/>
  <c r="P410" i="12"/>
  <c r="Q410" i="12" s="1"/>
  <c r="P411" i="12"/>
  <c r="Q411" i="12" s="1"/>
  <c r="P412" i="12"/>
  <c r="Q412" i="12" s="1"/>
  <c r="P413" i="12"/>
  <c r="Q413" i="12" s="1"/>
  <c r="P414" i="12"/>
  <c r="Q414" i="12" s="1"/>
  <c r="P415" i="12"/>
  <c r="Q415" i="12" s="1"/>
  <c r="P416" i="12"/>
  <c r="Q416" i="12" s="1"/>
  <c r="P417" i="12"/>
  <c r="Q417" i="12" s="1"/>
  <c r="P418" i="12"/>
  <c r="Q418" i="12" s="1"/>
  <c r="P419" i="12"/>
  <c r="Q419" i="12" s="1"/>
  <c r="P420" i="12"/>
  <c r="Q420" i="12" s="1"/>
  <c r="P421" i="12"/>
  <c r="Q421" i="12" s="1"/>
  <c r="P422" i="12"/>
  <c r="Q422" i="12" s="1"/>
  <c r="P423" i="12"/>
  <c r="Q423" i="12" s="1"/>
  <c r="P424" i="12"/>
  <c r="Q424" i="12" s="1"/>
  <c r="P425" i="12"/>
  <c r="Q425" i="12" s="1"/>
  <c r="P426" i="12"/>
  <c r="Q426" i="12" s="1"/>
  <c r="P427" i="12"/>
  <c r="Q427" i="12" s="1"/>
  <c r="P428" i="12"/>
  <c r="Q428" i="12" s="1"/>
  <c r="P429" i="12"/>
  <c r="Q429" i="12" s="1"/>
  <c r="P430" i="12"/>
  <c r="Q430" i="12" s="1"/>
  <c r="P431" i="12"/>
  <c r="Q431" i="12" s="1"/>
  <c r="P432" i="12"/>
  <c r="Q432" i="12" s="1"/>
  <c r="P433" i="12"/>
  <c r="Q433" i="12" s="1"/>
  <c r="P434" i="12"/>
  <c r="Q434" i="12" s="1"/>
  <c r="P435" i="12"/>
  <c r="Q435" i="12" s="1"/>
  <c r="P436" i="12"/>
  <c r="Q436" i="12" s="1"/>
  <c r="P437" i="12"/>
  <c r="Q437" i="12" s="1"/>
  <c r="P438" i="12"/>
  <c r="Q438" i="12" s="1"/>
  <c r="P439" i="12"/>
  <c r="Q439" i="12" s="1"/>
  <c r="P440" i="12"/>
  <c r="Q440" i="12" s="1"/>
  <c r="P441" i="12"/>
  <c r="Q441" i="12" s="1"/>
  <c r="P442" i="12"/>
  <c r="Q442" i="12" s="1"/>
  <c r="P443" i="12"/>
  <c r="Q443" i="12" s="1"/>
  <c r="P444" i="12"/>
  <c r="Q444" i="12" s="1"/>
  <c r="P445" i="12"/>
  <c r="Q445" i="12" s="1"/>
  <c r="P446" i="12"/>
  <c r="Q446" i="12" s="1"/>
  <c r="P447" i="12"/>
  <c r="Q447" i="12" s="1"/>
  <c r="P448" i="12"/>
  <c r="Q448" i="12" s="1"/>
  <c r="P449" i="12"/>
  <c r="Q449" i="12" s="1"/>
  <c r="P450" i="12"/>
  <c r="Q450" i="12" s="1"/>
  <c r="P451" i="12"/>
  <c r="Q451" i="12" s="1"/>
  <c r="P452" i="12"/>
  <c r="Q452" i="12" s="1"/>
  <c r="P453" i="12"/>
  <c r="Q453" i="12" s="1"/>
  <c r="P454" i="12"/>
  <c r="Q454" i="12" s="1"/>
  <c r="P455" i="12"/>
  <c r="Q455" i="12" s="1"/>
  <c r="P456" i="12"/>
  <c r="Q456" i="12" s="1"/>
  <c r="P457" i="12"/>
  <c r="Q457" i="12" s="1"/>
  <c r="P458" i="12"/>
  <c r="Q458" i="12" s="1"/>
  <c r="P459" i="12"/>
  <c r="Q459" i="12" s="1"/>
  <c r="P460" i="12"/>
  <c r="Q460" i="12" s="1"/>
  <c r="P461" i="12"/>
  <c r="Q461" i="12" s="1"/>
  <c r="P462" i="12"/>
  <c r="Q462" i="12" s="1"/>
  <c r="P463" i="12"/>
  <c r="Q463" i="12" s="1"/>
  <c r="P464" i="12"/>
  <c r="Q464" i="12" s="1"/>
  <c r="P465" i="12"/>
  <c r="Q465" i="12" s="1"/>
  <c r="P466" i="12"/>
  <c r="Q466" i="12" s="1"/>
  <c r="P467" i="12"/>
  <c r="Q467" i="12" s="1"/>
  <c r="P468" i="12"/>
  <c r="Q468" i="12" s="1"/>
  <c r="P469" i="12"/>
  <c r="Q469" i="12" s="1"/>
  <c r="P470" i="12"/>
  <c r="Q470" i="12" s="1"/>
  <c r="P471" i="12"/>
  <c r="Q471" i="12" s="1"/>
  <c r="P472" i="12"/>
  <c r="Q472" i="12" s="1"/>
  <c r="P473" i="12"/>
  <c r="Q473" i="12" s="1"/>
  <c r="P474" i="12"/>
  <c r="Q474" i="12" s="1"/>
  <c r="P475" i="12"/>
  <c r="Q475" i="12" s="1"/>
  <c r="P476" i="12"/>
  <c r="Q476" i="12" s="1"/>
  <c r="P477" i="12"/>
  <c r="Q477" i="12" s="1"/>
  <c r="P478" i="12"/>
  <c r="Q478" i="12" s="1"/>
  <c r="P479" i="12"/>
  <c r="Q479" i="12" s="1"/>
  <c r="P480" i="12"/>
  <c r="Q480" i="12" s="1"/>
  <c r="P481" i="12"/>
  <c r="Q481" i="12" s="1"/>
  <c r="P482" i="12"/>
  <c r="Q482" i="12" s="1"/>
  <c r="P483" i="12"/>
  <c r="Q483" i="12" s="1"/>
  <c r="P484" i="12"/>
  <c r="Q484" i="12" s="1"/>
  <c r="P485" i="12"/>
  <c r="Q485" i="12" s="1"/>
  <c r="P486" i="12"/>
  <c r="Q486" i="12" s="1"/>
  <c r="P487" i="12"/>
  <c r="Q487" i="12" s="1"/>
  <c r="P488" i="12"/>
  <c r="Q488" i="12" s="1"/>
  <c r="P489" i="12"/>
  <c r="Q489" i="12" s="1"/>
  <c r="P490" i="12"/>
  <c r="Q490" i="12" s="1"/>
  <c r="P491" i="12"/>
  <c r="Q491" i="12" s="1"/>
  <c r="P492" i="12"/>
  <c r="Q492" i="12" s="1"/>
  <c r="P493" i="12"/>
  <c r="Q493" i="12" s="1"/>
  <c r="P494" i="12"/>
  <c r="Q494" i="12" s="1"/>
  <c r="P495" i="12"/>
  <c r="Q495" i="12" s="1"/>
  <c r="P496" i="12"/>
  <c r="Q496" i="12" s="1"/>
  <c r="P497" i="12"/>
  <c r="Q497" i="12" s="1"/>
  <c r="P498" i="12"/>
  <c r="Q498" i="12" s="1"/>
  <c r="P499" i="12"/>
  <c r="Q499" i="12" s="1"/>
  <c r="P500" i="12"/>
  <c r="Q500" i="12" s="1"/>
  <c r="P501" i="12"/>
  <c r="Q501" i="12" s="1"/>
  <c r="P502" i="12"/>
  <c r="Q502" i="12" s="1"/>
  <c r="P503" i="12"/>
  <c r="Q503" i="12" s="1"/>
  <c r="P504" i="12"/>
  <c r="Q504" i="12" s="1"/>
  <c r="P505" i="12"/>
  <c r="Q505" i="12" s="1"/>
  <c r="P506" i="12"/>
  <c r="Q506" i="12" s="1"/>
  <c r="P507" i="12"/>
  <c r="Q507" i="12" s="1"/>
  <c r="P508" i="12"/>
  <c r="Q508" i="12" s="1"/>
  <c r="P509" i="12"/>
  <c r="Q509" i="12" s="1"/>
  <c r="P510" i="12"/>
  <c r="Q510" i="12" s="1"/>
  <c r="P511" i="12"/>
  <c r="Q511" i="12" s="1"/>
  <c r="P512" i="12"/>
  <c r="Q512" i="12" s="1"/>
  <c r="P513" i="12"/>
  <c r="Q513" i="12" s="1"/>
  <c r="P514" i="12"/>
  <c r="Q514" i="12" s="1"/>
  <c r="P515" i="12"/>
  <c r="Q515" i="12" s="1"/>
  <c r="P516" i="12"/>
  <c r="Q516" i="12" s="1"/>
  <c r="P517" i="12"/>
  <c r="Q517" i="12" s="1"/>
  <c r="P518" i="12"/>
  <c r="Q518" i="12" s="1"/>
  <c r="P519" i="12"/>
  <c r="Q519" i="12" s="1"/>
  <c r="P520" i="12"/>
  <c r="Q520" i="12" s="1"/>
  <c r="P521" i="12"/>
  <c r="Q521" i="12" s="1"/>
  <c r="P522" i="12"/>
  <c r="Q522" i="12" s="1"/>
  <c r="P523" i="12"/>
  <c r="Q523" i="12" s="1"/>
  <c r="P524" i="12"/>
  <c r="Q524" i="12" s="1"/>
  <c r="P525" i="12"/>
  <c r="Q525" i="12" s="1"/>
  <c r="P526" i="12"/>
  <c r="Q526" i="12" s="1"/>
  <c r="P527" i="12"/>
  <c r="Q527" i="12" s="1"/>
  <c r="P528" i="12"/>
  <c r="Q528" i="12" s="1"/>
  <c r="P529" i="12"/>
  <c r="Q529" i="12" s="1"/>
  <c r="P530" i="12"/>
  <c r="Q530" i="12" s="1"/>
  <c r="P531" i="12"/>
  <c r="Q531" i="12" s="1"/>
  <c r="P532" i="12"/>
  <c r="Q532" i="12" s="1"/>
  <c r="P533" i="12"/>
  <c r="Q533" i="12" s="1"/>
  <c r="P534" i="12"/>
  <c r="Q534" i="12" s="1"/>
  <c r="P535" i="12"/>
  <c r="Q535" i="12" s="1"/>
  <c r="P536" i="12"/>
  <c r="Q536" i="12" s="1"/>
  <c r="P537" i="12"/>
  <c r="Q537" i="12" s="1"/>
  <c r="P538" i="12"/>
  <c r="Q538" i="12" s="1"/>
  <c r="P539" i="12"/>
  <c r="Q539" i="12" s="1"/>
  <c r="P540" i="12"/>
  <c r="Q540" i="12" s="1"/>
  <c r="P541" i="12"/>
  <c r="Q541" i="12" s="1"/>
  <c r="P542" i="12"/>
  <c r="Q542" i="12" s="1"/>
  <c r="P543" i="12"/>
  <c r="Q543" i="12" s="1"/>
  <c r="P544" i="12"/>
  <c r="Q544" i="12" s="1"/>
  <c r="P545" i="12"/>
  <c r="Q545" i="12" s="1"/>
  <c r="P546" i="12"/>
  <c r="Q546" i="12" s="1"/>
  <c r="P547" i="12"/>
  <c r="Q547" i="12" s="1"/>
  <c r="P548" i="12"/>
  <c r="Q548" i="12" s="1"/>
  <c r="P549" i="12"/>
  <c r="Q549" i="12" s="1"/>
  <c r="P550" i="12"/>
  <c r="Q550" i="12" s="1"/>
  <c r="P551" i="12"/>
  <c r="Q551" i="12" s="1"/>
  <c r="P552" i="12"/>
  <c r="Q552" i="12" s="1"/>
  <c r="P553" i="12"/>
  <c r="Q553" i="12" s="1"/>
  <c r="P554" i="12"/>
  <c r="Q554" i="12" s="1"/>
  <c r="P555" i="12"/>
  <c r="Q555" i="12" s="1"/>
  <c r="P556" i="12"/>
  <c r="Q556" i="12" s="1"/>
  <c r="P557" i="12"/>
  <c r="Q557" i="12" s="1"/>
  <c r="P558" i="12"/>
  <c r="Q558" i="12" s="1"/>
  <c r="P559" i="12"/>
  <c r="Q559" i="12" s="1"/>
  <c r="P560" i="12"/>
  <c r="Q560" i="12" s="1"/>
  <c r="P561" i="12"/>
  <c r="Q561" i="12" s="1"/>
  <c r="P562" i="12"/>
  <c r="Q562" i="12" s="1"/>
  <c r="P563" i="12"/>
  <c r="Q563" i="12" s="1"/>
  <c r="P564" i="12"/>
  <c r="Q564" i="12" s="1"/>
  <c r="P565" i="12"/>
  <c r="Q565" i="12" s="1"/>
  <c r="P566" i="12"/>
  <c r="Q566" i="12" s="1"/>
  <c r="P567" i="12"/>
  <c r="Q567" i="12" s="1"/>
  <c r="P568" i="12"/>
  <c r="Q568" i="12" s="1"/>
  <c r="P569" i="12"/>
  <c r="Q569" i="12" s="1"/>
  <c r="P570" i="12"/>
  <c r="Q570" i="12" s="1"/>
  <c r="P571" i="12"/>
  <c r="Q571" i="12" s="1"/>
  <c r="P572" i="12"/>
  <c r="Q572" i="12" s="1"/>
  <c r="P573" i="12"/>
  <c r="Q573" i="12" s="1"/>
  <c r="P574" i="12"/>
  <c r="Q574" i="12" s="1"/>
  <c r="P575" i="12"/>
  <c r="Q575" i="12" s="1"/>
  <c r="P576" i="12"/>
  <c r="Q576" i="12" s="1"/>
  <c r="P577" i="12"/>
  <c r="Q577" i="12" s="1"/>
  <c r="P578" i="12"/>
  <c r="Q578" i="12" s="1"/>
  <c r="P579" i="12"/>
  <c r="Q579" i="12" s="1"/>
  <c r="P580" i="12"/>
  <c r="Q580" i="12" s="1"/>
  <c r="P581" i="12"/>
  <c r="Q581" i="12" s="1"/>
  <c r="P582" i="12"/>
  <c r="Q582" i="12" s="1"/>
  <c r="P583" i="12"/>
  <c r="Q583" i="12" s="1"/>
  <c r="P584" i="12"/>
  <c r="Q584" i="12" s="1"/>
  <c r="P585" i="12"/>
  <c r="Q585" i="12" s="1"/>
  <c r="P586" i="12"/>
  <c r="Q586" i="12" s="1"/>
  <c r="P587" i="12"/>
  <c r="Q587" i="12" s="1"/>
  <c r="P588" i="12"/>
  <c r="Q588" i="12" s="1"/>
  <c r="P589" i="12"/>
  <c r="Q589" i="12" s="1"/>
  <c r="P590" i="12"/>
  <c r="Q590" i="12" s="1"/>
  <c r="P591" i="12"/>
  <c r="Q591" i="12" s="1"/>
  <c r="P592" i="12"/>
  <c r="Q592" i="12" s="1"/>
  <c r="P593" i="12"/>
  <c r="Q593" i="12" s="1"/>
  <c r="P594" i="12"/>
  <c r="Q594" i="12" s="1"/>
  <c r="P595" i="12"/>
  <c r="Q595" i="12" s="1"/>
  <c r="P596" i="12"/>
  <c r="Q596" i="12" s="1"/>
  <c r="P597" i="12"/>
  <c r="Q597" i="12" s="1"/>
  <c r="P598" i="12"/>
  <c r="Q598" i="12" s="1"/>
  <c r="P599" i="12"/>
  <c r="Q599" i="12" s="1"/>
  <c r="P600" i="12"/>
  <c r="Q600" i="12" s="1"/>
  <c r="P601" i="12"/>
  <c r="Q601" i="12" s="1"/>
  <c r="P602" i="12"/>
  <c r="Q602" i="12" s="1"/>
  <c r="P603" i="12"/>
  <c r="Q603" i="12" s="1"/>
  <c r="P604" i="12"/>
  <c r="Q604" i="12" s="1"/>
  <c r="P605" i="12"/>
  <c r="Q605" i="12" s="1"/>
  <c r="P606" i="12"/>
  <c r="Q606" i="12" s="1"/>
  <c r="P607" i="12"/>
  <c r="Q607" i="12" s="1"/>
  <c r="P608" i="12"/>
  <c r="Q608" i="12" s="1"/>
  <c r="P609" i="12"/>
  <c r="Q609" i="12" s="1"/>
  <c r="P610" i="12"/>
  <c r="Q610" i="12" s="1"/>
  <c r="P611" i="12"/>
  <c r="Q611" i="12" s="1"/>
  <c r="P612" i="12"/>
  <c r="Q612" i="12" s="1"/>
  <c r="P613" i="12"/>
  <c r="Q613" i="12" s="1"/>
  <c r="P614" i="12"/>
  <c r="Q614" i="12" s="1"/>
  <c r="P615" i="12"/>
  <c r="Q615" i="12" s="1"/>
  <c r="P616" i="12"/>
  <c r="Q616" i="12" s="1"/>
  <c r="P617" i="12"/>
  <c r="Q617" i="12" s="1"/>
  <c r="P618" i="12"/>
  <c r="Q618" i="12" s="1"/>
  <c r="P619" i="12"/>
  <c r="Q619" i="12" s="1"/>
  <c r="P620" i="12"/>
  <c r="Q620" i="12" s="1"/>
  <c r="P621" i="12"/>
  <c r="Q621" i="12" s="1"/>
  <c r="P622" i="12"/>
  <c r="Q622" i="12" s="1"/>
  <c r="P623" i="12"/>
  <c r="Q623" i="12" s="1"/>
  <c r="P624" i="12"/>
  <c r="Q624" i="12" s="1"/>
  <c r="P625" i="12"/>
  <c r="Q625" i="12" s="1"/>
  <c r="P626" i="12"/>
  <c r="Q626" i="12" s="1"/>
  <c r="P627" i="12"/>
  <c r="Q627" i="12" s="1"/>
  <c r="P628" i="12"/>
  <c r="Q628" i="12" s="1"/>
  <c r="P629" i="12"/>
  <c r="Q629" i="12" s="1"/>
  <c r="P630" i="12"/>
  <c r="Q630" i="12" s="1"/>
  <c r="P631" i="12"/>
  <c r="Q631" i="12" s="1"/>
  <c r="P632" i="12"/>
  <c r="Q632" i="12" s="1"/>
  <c r="P633" i="12"/>
  <c r="Q633" i="12" s="1"/>
  <c r="P634" i="12"/>
  <c r="Q634" i="12" s="1"/>
  <c r="P635" i="12"/>
  <c r="Q635" i="12" s="1"/>
  <c r="P636" i="12"/>
  <c r="Q636" i="12" s="1"/>
  <c r="P637" i="12"/>
  <c r="Q637" i="12" s="1"/>
  <c r="P638" i="12"/>
  <c r="Q638" i="12" s="1"/>
  <c r="P639" i="12"/>
  <c r="Q639" i="12" s="1"/>
  <c r="P640" i="12"/>
  <c r="Q640" i="12" s="1"/>
  <c r="P641" i="12"/>
  <c r="Q641" i="12" s="1"/>
  <c r="P642" i="12"/>
  <c r="Q642" i="12" s="1"/>
  <c r="P643" i="12"/>
  <c r="Q643" i="12" s="1"/>
  <c r="P644" i="12"/>
  <c r="Q644" i="12" s="1"/>
  <c r="P645" i="12"/>
  <c r="Q645" i="12" s="1"/>
  <c r="P646" i="12"/>
  <c r="Q646" i="12" s="1"/>
  <c r="P647" i="12"/>
  <c r="Q647" i="12" s="1"/>
  <c r="P648" i="12"/>
  <c r="Q648" i="12" s="1"/>
  <c r="P649" i="12"/>
  <c r="Q649" i="12" s="1"/>
  <c r="P650" i="12"/>
  <c r="Q650" i="12" s="1"/>
  <c r="P651" i="12"/>
  <c r="Q651" i="12" s="1"/>
  <c r="P652" i="12"/>
  <c r="Q652" i="12" s="1"/>
  <c r="P653" i="12"/>
  <c r="Q653" i="12" s="1"/>
  <c r="P654" i="12"/>
  <c r="Q654" i="12" s="1"/>
  <c r="P655" i="12"/>
  <c r="Q655" i="12" s="1"/>
  <c r="P656" i="12"/>
  <c r="Q656" i="12" s="1"/>
  <c r="P657" i="12"/>
  <c r="Q657" i="12" s="1"/>
  <c r="P658" i="12"/>
  <c r="Q658" i="12" s="1"/>
  <c r="P659" i="12"/>
  <c r="Q659" i="12" s="1"/>
  <c r="P660" i="12"/>
  <c r="Q660" i="12" s="1"/>
  <c r="P661" i="12"/>
  <c r="P662" i="12"/>
  <c r="Q662" i="12" s="1"/>
  <c r="P663" i="12"/>
  <c r="Q663" i="12" s="1"/>
  <c r="P664" i="12"/>
  <c r="Q664" i="12" s="1"/>
  <c r="P665" i="12"/>
  <c r="Q665" i="12" s="1"/>
  <c r="P666" i="12"/>
  <c r="Q666" i="12" s="1"/>
  <c r="P667" i="12"/>
  <c r="Q667" i="12" s="1"/>
  <c r="P668" i="12"/>
  <c r="Q668" i="12" s="1"/>
  <c r="P669" i="12"/>
  <c r="Q669" i="12" s="1"/>
  <c r="P670" i="12"/>
  <c r="Q670" i="12" s="1"/>
  <c r="P671" i="12"/>
  <c r="Q671" i="12" s="1"/>
  <c r="P672" i="12"/>
  <c r="Q672" i="12" s="1"/>
  <c r="P673" i="12"/>
  <c r="Q673" i="12" s="1"/>
  <c r="P674" i="12"/>
  <c r="Q674" i="12" s="1"/>
  <c r="P675" i="12"/>
  <c r="Q675" i="12" s="1"/>
  <c r="P676" i="12"/>
  <c r="Q676" i="12" s="1"/>
  <c r="P677" i="12"/>
  <c r="Q677" i="12" s="1"/>
  <c r="P678" i="12"/>
  <c r="Q678" i="12" s="1"/>
  <c r="P679" i="12"/>
  <c r="Q679" i="12" s="1"/>
  <c r="P680" i="12"/>
  <c r="Q680" i="12" s="1"/>
  <c r="P681" i="12"/>
  <c r="Q681" i="12" s="1"/>
  <c r="P682" i="12"/>
  <c r="Q682" i="12" s="1"/>
  <c r="P683" i="12"/>
  <c r="Q683" i="12" s="1"/>
  <c r="P684" i="12"/>
  <c r="Q684" i="12" s="1"/>
  <c r="P685" i="12"/>
  <c r="Q685" i="12" s="1"/>
  <c r="P686" i="12"/>
  <c r="Q686" i="12" s="1"/>
  <c r="P687" i="12"/>
  <c r="Q687" i="12" s="1"/>
  <c r="P688" i="12"/>
  <c r="Q688" i="12" s="1"/>
  <c r="P689" i="12"/>
  <c r="Q689" i="12" s="1"/>
  <c r="P690" i="12"/>
  <c r="Q690" i="12" s="1"/>
  <c r="P691" i="12"/>
  <c r="Q691" i="12" s="1"/>
  <c r="P692" i="12"/>
  <c r="Q692" i="12" s="1"/>
  <c r="P693" i="12"/>
  <c r="Q693" i="12" s="1"/>
  <c r="P694" i="12"/>
  <c r="Q694" i="12" s="1"/>
  <c r="P695" i="12"/>
  <c r="Q695" i="12" s="1"/>
  <c r="P696" i="12"/>
  <c r="Q696" i="12" s="1"/>
  <c r="P697" i="12"/>
  <c r="Q697" i="12" s="1"/>
  <c r="P698" i="12"/>
  <c r="Q698" i="12" s="1"/>
  <c r="P699" i="12"/>
  <c r="Q699" i="12" s="1"/>
  <c r="P700" i="12"/>
  <c r="Q700" i="12" s="1"/>
  <c r="P701" i="12"/>
  <c r="Q701" i="12" s="1"/>
  <c r="P702" i="12"/>
  <c r="Q702" i="12" s="1"/>
  <c r="P703" i="12"/>
  <c r="Q703" i="12" s="1"/>
  <c r="P704" i="12"/>
  <c r="Q704" i="12" s="1"/>
  <c r="P705" i="12"/>
  <c r="Q705" i="12" s="1"/>
  <c r="P706" i="12"/>
  <c r="Q706" i="12" s="1"/>
  <c r="P707" i="12"/>
  <c r="Q707" i="12" s="1"/>
  <c r="P708" i="12"/>
  <c r="Q708" i="12" s="1"/>
  <c r="P709" i="12"/>
  <c r="Q709" i="12" s="1"/>
  <c r="P710" i="12"/>
  <c r="Q710" i="12" s="1"/>
  <c r="P711" i="12"/>
  <c r="Q711" i="12" s="1"/>
  <c r="P712" i="12"/>
  <c r="Q712" i="12" s="1"/>
  <c r="P713" i="12"/>
  <c r="Q713" i="12" s="1"/>
  <c r="P714" i="12"/>
  <c r="Q714" i="12" s="1"/>
  <c r="P715" i="12"/>
  <c r="Q715" i="12" s="1"/>
  <c r="P716" i="12"/>
  <c r="Q716" i="12" s="1"/>
  <c r="P717" i="12"/>
  <c r="Q717" i="12" s="1"/>
  <c r="P718" i="12"/>
  <c r="Q718" i="12" s="1"/>
  <c r="P719" i="12"/>
  <c r="Q719" i="12" s="1"/>
  <c r="P720" i="12"/>
  <c r="Q720" i="12" s="1"/>
  <c r="P721" i="12"/>
  <c r="Q721" i="12" s="1"/>
  <c r="P722" i="12"/>
  <c r="Q722" i="12" s="1"/>
  <c r="P723" i="12"/>
  <c r="Q723" i="12" s="1"/>
  <c r="P724" i="12"/>
  <c r="Q724" i="12" s="1"/>
  <c r="P725" i="12"/>
  <c r="Q725" i="12" s="1"/>
  <c r="P726" i="12"/>
  <c r="Q726" i="12" s="1"/>
  <c r="P727" i="12"/>
  <c r="Q727" i="12" s="1"/>
  <c r="P728" i="12"/>
  <c r="Q728" i="12" s="1"/>
  <c r="P729" i="12"/>
  <c r="Q729" i="12" s="1"/>
  <c r="P730" i="12"/>
  <c r="Q730" i="12" s="1"/>
  <c r="P731" i="12"/>
  <c r="Q731" i="12" s="1"/>
  <c r="P732" i="12"/>
  <c r="Q732" i="12" s="1"/>
  <c r="P733" i="12"/>
  <c r="Q733" i="12" s="1"/>
  <c r="P734" i="12"/>
  <c r="Q734" i="12" s="1"/>
  <c r="P735" i="12"/>
  <c r="Q735" i="12" s="1"/>
  <c r="P736" i="12"/>
  <c r="Q736" i="12" s="1"/>
  <c r="P737" i="12"/>
  <c r="Q737" i="12" s="1"/>
  <c r="P738" i="12"/>
  <c r="Q738" i="12" s="1"/>
  <c r="P739" i="12"/>
  <c r="Q739" i="12" s="1"/>
  <c r="P740" i="12"/>
  <c r="Q740" i="12" s="1"/>
  <c r="P741" i="12"/>
  <c r="Q741" i="12" s="1"/>
  <c r="P742" i="12"/>
  <c r="Q742" i="12" s="1"/>
  <c r="P743" i="12"/>
  <c r="Q743" i="12" s="1"/>
  <c r="P744" i="12"/>
  <c r="Q744" i="12" s="1"/>
  <c r="P745" i="12"/>
  <c r="Q745" i="12" s="1"/>
  <c r="P746" i="12"/>
  <c r="Q746" i="12" s="1"/>
  <c r="P747" i="12"/>
  <c r="Q747" i="12" s="1"/>
  <c r="P748" i="12"/>
  <c r="Q748" i="12" s="1"/>
  <c r="P749" i="12"/>
  <c r="Q749" i="12" s="1"/>
  <c r="P750" i="12"/>
  <c r="Q750" i="12" s="1"/>
  <c r="P751" i="12"/>
  <c r="Q751" i="12" s="1"/>
  <c r="P752" i="12"/>
  <c r="Q752" i="12" s="1"/>
  <c r="P753" i="12"/>
  <c r="Q753" i="12" s="1"/>
  <c r="P754" i="12"/>
  <c r="Q754" i="12" s="1"/>
  <c r="P755" i="12"/>
  <c r="Q755" i="12" s="1"/>
  <c r="P756" i="12"/>
  <c r="Q756" i="12" s="1"/>
  <c r="P757" i="12"/>
  <c r="Q757" i="12" s="1"/>
  <c r="P758" i="12"/>
  <c r="Q758" i="12" s="1"/>
  <c r="P759" i="12"/>
  <c r="Q759" i="12" s="1"/>
  <c r="P760" i="12"/>
  <c r="Q760" i="12" s="1"/>
  <c r="P761" i="12"/>
  <c r="Q761" i="12" s="1"/>
  <c r="P762" i="12"/>
  <c r="Q762" i="12" s="1"/>
  <c r="P763" i="12"/>
  <c r="Q763" i="12" s="1"/>
  <c r="P764" i="12"/>
  <c r="Q764" i="12" s="1"/>
  <c r="P765" i="12"/>
  <c r="Q765" i="12" s="1"/>
  <c r="P766" i="12"/>
  <c r="Q766" i="12" s="1"/>
  <c r="P767" i="12"/>
  <c r="Q767" i="12" s="1"/>
  <c r="P768" i="12"/>
  <c r="Q768" i="12" s="1"/>
  <c r="P769" i="12"/>
  <c r="Q769" i="12" s="1"/>
  <c r="P770" i="12"/>
  <c r="Q770" i="12" s="1"/>
  <c r="P771" i="12"/>
  <c r="Q771" i="12" s="1"/>
  <c r="P772" i="12"/>
  <c r="Q772" i="12" s="1"/>
  <c r="P773" i="12"/>
  <c r="Q773" i="12" s="1"/>
  <c r="P774" i="12"/>
  <c r="Q774" i="12" s="1"/>
  <c r="P775" i="12"/>
  <c r="Q775" i="12" s="1"/>
  <c r="P776" i="12"/>
  <c r="Q776" i="12" s="1"/>
  <c r="P777" i="12"/>
  <c r="Q777" i="12" s="1"/>
  <c r="P778" i="12"/>
  <c r="Q778" i="12" s="1"/>
  <c r="P779" i="12"/>
  <c r="Q779" i="12" s="1"/>
  <c r="P780" i="12"/>
  <c r="Q780" i="12" s="1"/>
  <c r="P781" i="12"/>
  <c r="Q781" i="12" s="1"/>
  <c r="P782" i="12"/>
  <c r="Q782" i="12" s="1"/>
  <c r="P783" i="12"/>
  <c r="Q783" i="12" s="1"/>
  <c r="P784" i="12"/>
  <c r="Q784" i="12" s="1"/>
  <c r="P785" i="12"/>
  <c r="Q785" i="12" s="1"/>
  <c r="P786" i="12"/>
  <c r="Q786" i="12" s="1"/>
  <c r="P787" i="12"/>
  <c r="Q787" i="12" s="1"/>
  <c r="P788" i="12"/>
  <c r="Q788" i="12" s="1"/>
  <c r="P789" i="12"/>
  <c r="Q789" i="12" s="1"/>
  <c r="P790" i="12"/>
  <c r="Q790" i="12" s="1"/>
  <c r="P791" i="12"/>
  <c r="Q791" i="12" s="1"/>
  <c r="P792" i="12"/>
  <c r="Q792" i="12" s="1"/>
  <c r="P793" i="12"/>
  <c r="Q793" i="12" s="1"/>
  <c r="P794" i="12"/>
  <c r="Q794" i="12" s="1"/>
  <c r="P795" i="12"/>
  <c r="Q795" i="12" s="1"/>
  <c r="P796" i="12"/>
  <c r="Q796" i="12" s="1"/>
  <c r="P797" i="12"/>
  <c r="Q797" i="12" s="1"/>
  <c r="P798" i="12"/>
  <c r="Q798" i="12" s="1"/>
  <c r="P799" i="12"/>
  <c r="Q799" i="12" s="1"/>
  <c r="P800" i="12"/>
  <c r="Q800" i="12" s="1"/>
  <c r="P801" i="12"/>
  <c r="Q801" i="12" s="1"/>
  <c r="P802" i="12"/>
  <c r="Q802" i="12" s="1"/>
  <c r="P803" i="12"/>
  <c r="Q803" i="12" s="1"/>
  <c r="P804" i="12"/>
  <c r="Q804" i="12" s="1"/>
  <c r="P805" i="12"/>
  <c r="Q805" i="12" s="1"/>
  <c r="P806" i="12"/>
  <c r="Q806" i="12" s="1"/>
  <c r="P807" i="12"/>
  <c r="Q807" i="12" s="1"/>
  <c r="P808" i="12"/>
  <c r="Q808" i="12" s="1"/>
  <c r="P809" i="12"/>
  <c r="Q809" i="12" s="1"/>
  <c r="P810" i="12"/>
  <c r="Q810" i="12" s="1"/>
  <c r="P811" i="12"/>
  <c r="Q811" i="12" s="1"/>
  <c r="P812" i="12"/>
  <c r="Q812" i="12" s="1"/>
  <c r="P813" i="12"/>
  <c r="Q813" i="12" s="1"/>
  <c r="P814" i="12"/>
  <c r="Q814" i="12" s="1"/>
  <c r="P815" i="12"/>
  <c r="Q815" i="12" s="1"/>
  <c r="P816" i="12"/>
  <c r="Q816" i="12" s="1"/>
  <c r="P817" i="12"/>
  <c r="Q817" i="12" s="1"/>
  <c r="P818" i="12"/>
  <c r="Q818" i="12" s="1"/>
  <c r="P819" i="12"/>
  <c r="Q819" i="12" s="1"/>
  <c r="P820" i="12"/>
  <c r="Q820" i="12" s="1"/>
  <c r="P821" i="12"/>
  <c r="Q821" i="12" s="1"/>
  <c r="P822" i="12"/>
  <c r="Q822" i="12" s="1"/>
  <c r="P823" i="12"/>
  <c r="Q823" i="12" s="1"/>
  <c r="P824" i="12"/>
  <c r="Q824" i="12" s="1"/>
  <c r="P825" i="12"/>
  <c r="Q825" i="12" s="1"/>
  <c r="P826" i="12"/>
  <c r="Q826" i="12" s="1"/>
  <c r="P827" i="12"/>
  <c r="Q827" i="12" s="1"/>
  <c r="P828" i="12"/>
  <c r="Q828" i="12" s="1"/>
  <c r="P829" i="12"/>
  <c r="Q829" i="12" s="1"/>
  <c r="P830" i="12"/>
  <c r="Q830" i="12" s="1"/>
  <c r="P831" i="12"/>
  <c r="Q831" i="12" s="1"/>
  <c r="P832" i="12"/>
  <c r="Q832" i="12" s="1"/>
  <c r="P833" i="12"/>
  <c r="Q833" i="12" s="1"/>
  <c r="P834" i="12"/>
  <c r="Q834" i="12" s="1"/>
  <c r="P835" i="12"/>
  <c r="Q835" i="12" s="1"/>
  <c r="P836" i="12"/>
  <c r="Q836" i="12" s="1"/>
  <c r="P837" i="12"/>
  <c r="Q837" i="12" s="1"/>
  <c r="P838" i="12"/>
  <c r="Q838" i="12" s="1"/>
  <c r="P839" i="12"/>
  <c r="Q839" i="12" s="1"/>
  <c r="P840" i="12"/>
  <c r="Q840" i="12" s="1"/>
  <c r="P841" i="12"/>
  <c r="Q841" i="12" s="1"/>
  <c r="P842" i="12"/>
  <c r="Q842" i="12" s="1"/>
  <c r="P843" i="12"/>
  <c r="Q843" i="12" s="1"/>
  <c r="P844" i="12"/>
  <c r="Q844" i="12" s="1"/>
  <c r="P845" i="12"/>
  <c r="Q845" i="12" s="1"/>
  <c r="P846" i="12"/>
  <c r="Q846" i="12" s="1"/>
  <c r="P847" i="12"/>
  <c r="Q847" i="12" s="1"/>
  <c r="P848" i="12"/>
  <c r="Q848" i="12" s="1"/>
  <c r="P849" i="12"/>
  <c r="Q849" i="12" s="1"/>
  <c r="P850" i="12"/>
  <c r="Q850" i="12" s="1"/>
  <c r="P851" i="12"/>
  <c r="Q851" i="12" s="1"/>
  <c r="P852" i="12"/>
  <c r="Q852" i="12" s="1"/>
  <c r="P853" i="12"/>
  <c r="Q853" i="12" s="1"/>
  <c r="P854" i="12"/>
  <c r="Q854" i="12" s="1"/>
  <c r="P855" i="12"/>
  <c r="Q855" i="12" s="1"/>
  <c r="P856" i="12"/>
  <c r="Q856" i="12" s="1"/>
  <c r="P857" i="12"/>
  <c r="Q857" i="12" s="1"/>
  <c r="P858" i="12"/>
  <c r="Q858" i="12" s="1"/>
  <c r="P859" i="12"/>
  <c r="Q859" i="12" s="1"/>
  <c r="P860" i="12"/>
  <c r="Q860" i="12" s="1"/>
  <c r="P861" i="12"/>
  <c r="Q861" i="12" s="1"/>
  <c r="P862" i="12"/>
  <c r="Q862" i="12" s="1"/>
  <c r="P863" i="12"/>
  <c r="Q863" i="12" s="1"/>
  <c r="P864" i="12"/>
  <c r="Q864" i="12" s="1"/>
  <c r="P865" i="12"/>
  <c r="Q865" i="12" s="1"/>
  <c r="P866" i="12"/>
  <c r="Q866" i="12" s="1"/>
  <c r="P867" i="12"/>
  <c r="Q867" i="12" s="1"/>
  <c r="P868" i="12"/>
  <c r="Q868" i="12" s="1"/>
  <c r="P869" i="12"/>
  <c r="Q869" i="12" s="1"/>
  <c r="P870" i="12"/>
  <c r="Q870" i="12" s="1"/>
  <c r="P871" i="12"/>
  <c r="Q871" i="12" s="1"/>
  <c r="P872" i="12"/>
  <c r="Q872" i="12" s="1"/>
  <c r="P873" i="12"/>
  <c r="Q873" i="12" s="1"/>
  <c r="P874" i="12"/>
  <c r="Q874" i="12" s="1"/>
  <c r="P875" i="12"/>
  <c r="Q875" i="12" s="1"/>
  <c r="P876" i="12"/>
  <c r="Q876" i="12" s="1"/>
  <c r="P877" i="12"/>
  <c r="Q877" i="12" s="1"/>
  <c r="P878" i="12"/>
  <c r="Q878" i="12" s="1"/>
  <c r="P879" i="12"/>
  <c r="Q879" i="12" s="1"/>
  <c r="P880" i="12"/>
  <c r="Q880" i="12" s="1"/>
  <c r="P881" i="12"/>
  <c r="Q881" i="12" s="1"/>
  <c r="P882" i="12"/>
  <c r="Q882" i="12" s="1"/>
  <c r="P883" i="12"/>
  <c r="Q883" i="12" s="1"/>
  <c r="P884" i="12"/>
  <c r="Q884" i="12" s="1"/>
  <c r="P885" i="12"/>
  <c r="Q885" i="12" s="1"/>
  <c r="P886" i="12"/>
  <c r="Q886" i="12" s="1"/>
  <c r="P887" i="12"/>
  <c r="Q887" i="12" s="1"/>
  <c r="P888" i="12"/>
  <c r="Q888" i="12" s="1"/>
  <c r="P889" i="12"/>
  <c r="Q889" i="12" s="1"/>
  <c r="P890" i="12"/>
  <c r="Q890" i="12" s="1"/>
  <c r="P891" i="12"/>
  <c r="Q891" i="12" s="1"/>
  <c r="P892" i="12"/>
  <c r="Q892" i="12" s="1"/>
  <c r="P893" i="12"/>
  <c r="Q893" i="12" s="1"/>
  <c r="P894" i="12"/>
  <c r="Q894" i="12" s="1"/>
  <c r="P895" i="12"/>
  <c r="Q895" i="12" s="1"/>
  <c r="P896" i="12"/>
  <c r="Q896" i="12" s="1"/>
  <c r="P897" i="12"/>
  <c r="Q897" i="12" s="1"/>
  <c r="P898" i="12"/>
  <c r="Q898" i="12" s="1"/>
  <c r="P899" i="12"/>
  <c r="Q899" i="12" s="1"/>
  <c r="P900" i="12"/>
  <c r="Q900" i="12" s="1"/>
  <c r="P901" i="12"/>
  <c r="Q901" i="12" s="1"/>
  <c r="P902" i="12"/>
  <c r="Q902" i="12" s="1"/>
  <c r="P903" i="12"/>
  <c r="Q903" i="12" s="1"/>
  <c r="P904" i="12"/>
  <c r="Q904" i="12" s="1"/>
  <c r="P905" i="12"/>
  <c r="Q905" i="12" s="1"/>
  <c r="P906" i="12"/>
  <c r="Q906" i="12" s="1"/>
  <c r="P907" i="12"/>
  <c r="Q907" i="12" s="1"/>
  <c r="P908" i="12"/>
  <c r="Q908" i="12" s="1"/>
  <c r="P909" i="12"/>
  <c r="Q909" i="12" s="1"/>
  <c r="P910" i="12"/>
  <c r="Q910" i="12" s="1"/>
  <c r="P911" i="12"/>
  <c r="Q911" i="12" s="1"/>
  <c r="P912" i="12"/>
  <c r="Q912" i="12" s="1"/>
  <c r="P913" i="12"/>
  <c r="Q913" i="12" s="1"/>
  <c r="P914" i="12"/>
  <c r="Q914" i="12" s="1"/>
  <c r="P915" i="12"/>
  <c r="Q915" i="12" s="1"/>
  <c r="P916" i="12"/>
  <c r="Q916" i="12" s="1"/>
  <c r="P917" i="12"/>
  <c r="Q917" i="12" s="1"/>
  <c r="P918" i="12"/>
  <c r="Q918" i="12" s="1"/>
  <c r="P919" i="12"/>
  <c r="Q919" i="12" s="1"/>
  <c r="P920" i="12"/>
  <c r="Q920" i="12" s="1"/>
  <c r="P921" i="12"/>
  <c r="Q921" i="12" s="1"/>
  <c r="P922" i="12"/>
  <c r="Q922" i="12" s="1"/>
  <c r="P923" i="12"/>
  <c r="Q923" i="12" s="1"/>
  <c r="P924" i="12"/>
  <c r="Q924" i="12" s="1"/>
  <c r="P925" i="12"/>
  <c r="Q925" i="12" s="1"/>
  <c r="P926" i="12"/>
  <c r="Q926" i="12" s="1"/>
  <c r="P927" i="12"/>
  <c r="Q927" i="12" s="1"/>
  <c r="P928" i="12"/>
  <c r="Q928" i="12" s="1"/>
  <c r="P929" i="12"/>
  <c r="Q929" i="12" s="1"/>
  <c r="P930" i="12"/>
  <c r="Q930" i="12" s="1"/>
  <c r="P931" i="12"/>
  <c r="Q931" i="12" s="1"/>
  <c r="P932" i="12"/>
  <c r="Q932" i="12" s="1"/>
  <c r="P933" i="12"/>
  <c r="Q933" i="12" s="1"/>
  <c r="P934" i="12"/>
  <c r="Q934" i="12" s="1"/>
  <c r="P935" i="12"/>
  <c r="Q935" i="12" s="1"/>
  <c r="P936" i="12"/>
  <c r="Q936" i="12" s="1"/>
  <c r="P937" i="12"/>
  <c r="Q937" i="12" s="1"/>
  <c r="P938" i="12"/>
  <c r="Q938" i="12" s="1"/>
  <c r="P939" i="12"/>
  <c r="Q939" i="12" s="1"/>
  <c r="P940" i="12"/>
  <c r="Q940" i="12" s="1"/>
  <c r="P941" i="12"/>
  <c r="Q941" i="12" s="1"/>
  <c r="P942" i="12"/>
  <c r="Q942" i="12" s="1"/>
  <c r="P943" i="12"/>
  <c r="Q943" i="12" s="1"/>
  <c r="P944" i="12"/>
  <c r="Q944" i="12" s="1"/>
  <c r="P945" i="12"/>
  <c r="Q945" i="12" s="1"/>
  <c r="P946" i="12"/>
  <c r="Q946" i="12" s="1"/>
  <c r="P947" i="12"/>
  <c r="Q947" i="12" s="1"/>
  <c r="P948" i="12"/>
  <c r="Q948" i="12" s="1"/>
  <c r="P949" i="12"/>
  <c r="Q949" i="12" s="1"/>
  <c r="P950" i="12"/>
  <c r="Q950" i="12" s="1"/>
  <c r="P951" i="12"/>
  <c r="Q951" i="12" s="1"/>
  <c r="P952" i="12"/>
  <c r="Q952" i="12" s="1"/>
  <c r="P953" i="12"/>
  <c r="Q953" i="12" s="1"/>
  <c r="P954" i="12"/>
  <c r="Q954" i="12" s="1"/>
  <c r="P955" i="12"/>
  <c r="Q955" i="12" s="1"/>
  <c r="P956" i="12"/>
  <c r="Q956" i="12" s="1"/>
  <c r="P957" i="12"/>
  <c r="Q957" i="12" s="1"/>
  <c r="P958" i="12"/>
  <c r="Q958" i="12" s="1"/>
  <c r="P959" i="12"/>
  <c r="Q959" i="12" s="1"/>
  <c r="P960" i="12"/>
  <c r="Q960" i="12" s="1"/>
  <c r="P961" i="12"/>
  <c r="Q961" i="12" s="1"/>
  <c r="P962" i="12"/>
  <c r="Q962" i="12" s="1"/>
  <c r="P963" i="12"/>
  <c r="Q963" i="12" s="1"/>
  <c r="P964" i="12"/>
  <c r="Q964" i="12" s="1"/>
  <c r="P965" i="12"/>
  <c r="Q965" i="12" s="1"/>
  <c r="P966" i="12"/>
  <c r="Q966" i="12" s="1"/>
  <c r="P967" i="12"/>
  <c r="Q967" i="12" s="1"/>
  <c r="P968" i="12"/>
  <c r="Q968" i="12" s="1"/>
  <c r="P969" i="12"/>
  <c r="Q969" i="12" s="1"/>
  <c r="P970" i="12"/>
  <c r="Q970" i="12" s="1"/>
  <c r="P971" i="12"/>
  <c r="Q971" i="12" s="1"/>
  <c r="P972" i="12"/>
  <c r="Q972" i="12" s="1"/>
  <c r="P973" i="12"/>
  <c r="Q973" i="12" s="1"/>
  <c r="P974" i="12"/>
  <c r="Q974" i="12" s="1"/>
  <c r="P975" i="12"/>
  <c r="Q975" i="12" s="1"/>
  <c r="P976" i="12"/>
  <c r="Q976" i="12" s="1"/>
  <c r="P977" i="12"/>
  <c r="Q977" i="12" s="1"/>
  <c r="P978" i="12"/>
  <c r="Q978" i="12" s="1"/>
  <c r="P979" i="12"/>
  <c r="Q979" i="12" s="1"/>
  <c r="P980" i="12"/>
  <c r="Q980" i="12" s="1"/>
  <c r="P981" i="12"/>
  <c r="Q981" i="12" s="1"/>
  <c r="P982" i="12"/>
  <c r="Q982" i="12" s="1"/>
  <c r="P983" i="12"/>
  <c r="Q983" i="12" s="1"/>
  <c r="P984" i="12"/>
  <c r="Q984" i="12" s="1"/>
  <c r="P985" i="12"/>
  <c r="Q985" i="12" s="1"/>
  <c r="P986" i="12"/>
  <c r="Q986" i="12" s="1"/>
  <c r="P987" i="12"/>
  <c r="Q987" i="12" s="1"/>
  <c r="P988" i="12"/>
  <c r="Q988" i="12" s="1"/>
  <c r="P989" i="12"/>
  <c r="Q989" i="12" s="1"/>
  <c r="P990" i="12"/>
  <c r="Q990" i="12" s="1"/>
  <c r="P991" i="12"/>
  <c r="Q991" i="12" s="1"/>
  <c r="P992" i="12"/>
  <c r="Q992" i="12" s="1"/>
  <c r="P993" i="12"/>
  <c r="Q993" i="12" s="1"/>
  <c r="P994" i="12"/>
  <c r="Q994" i="12" s="1"/>
  <c r="P995" i="12"/>
  <c r="Q995" i="12" s="1"/>
  <c r="P996" i="12"/>
  <c r="Q996" i="12" s="1"/>
  <c r="P997" i="12"/>
  <c r="Q997" i="12" s="1"/>
  <c r="P998" i="12"/>
  <c r="Q998" i="12" s="1"/>
  <c r="P999" i="12"/>
  <c r="Q999" i="12" s="1"/>
  <c r="P1000" i="12"/>
  <c r="Q1000" i="12" s="1"/>
  <c r="P1001" i="12"/>
  <c r="Q1001" i="12" s="1"/>
  <c r="B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405" i="12"/>
  <c r="B406" i="12"/>
  <c r="B407" i="12"/>
  <c r="B408" i="12"/>
  <c r="B409" i="12"/>
  <c r="B410" i="12"/>
  <c r="B411" i="12"/>
  <c r="B412" i="12"/>
  <c r="B413" i="12"/>
  <c r="B414" i="12"/>
  <c r="B415" i="12"/>
  <c r="B416" i="12"/>
  <c r="B417" i="12"/>
  <c r="B418" i="12"/>
  <c r="B419" i="12"/>
  <c r="B420" i="12"/>
  <c r="B421" i="12"/>
  <c r="B422" i="12"/>
  <c r="B423" i="12"/>
  <c r="B424" i="12"/>
  <c r="B425" i="12"/>
  <c r="B426" i="12"/>
  <c r="B427" i="12"/>
  <c r="B428" i="12"/>
  <c r="B429" i="12"/>
  <c r="B430" i="12"/>
  <c r="B431" i="12"/>
  <c r="B432" i="12"/>
  <c r="B433" i="12"/>
  <c r="B434" i="12"/>
  <c r="B435" i="12"/>
  <c r="B436" i="12"/>
  <c r="B437" i="12"/>
  <c r="B438" i="12"/>
  <c r="B439" i="12"/>
  <c r="B440" i="12"/>
  <c r="B441" i="12"/>
  <c r="B442" i="12"/>
  <c r="B443" i="12"/>
  <c r="B444" i="12"/>
  <c r="B445" i="12"/>
  <c r="B446" i="12"/>
  <c r="B447" i="12"/>
  <c r="B448" i="12"/>
  <c r="B449" i="12"/>
  <c r="B450" i="12"/>
  <c r="B451" i="12"/>
  <c r="B452" i="12"/>
  <c r="B453" i="12"/>
  <c r="B454" i="12"/>
  <c r="B455" i="12"/>
  <c r="B456" i="12"/>
  <c r="B457" i="12"/>
  <c r="B458" i="12"/>
  <c r="B459" i="12"/>
  <c r="B460" i="12"/>
  <c r="B461" i="12"/>
  <c r="B462" i="12"/>
  <c r="B463" i="12"/>
  <c r="B464" i="12"/>
  <c r="B465" i="12"/>
  <c r="B466" i="12"/>
  <c r="B467" i="12"/>
  <c r="B468" i="12"/>
  <c r="B469" i="12"/>
  <c r="B470" i="12"/>
  <c r="B471" i="12"/>
  <c r="B472" i="12"/>
  <c r="B473" i="12"/>
  <c r="B474" i="12"/>
  <c r="B475" i="12"/>
  <c r="B476" i="12"/>
  <c r="B477" i="12"/>
  <c r="B478" i="12"/>
  <c r="B479" i="12"/>
  <c r="B480" i="12"/>
  <c r="B481" i="12"/>
  <c r="B482" i="12"/>
  <c r="B483" i="12"/>
  <c r="B484" i="12"/>
  <c r="B485" i="12"/>
  <c r="B486" i="12"/>
  <c r="B487" i="12"/>
  <c r="B488" i="12"/>
  <c r="B489" i="12"/>
  <c r="B490" i="12"/>
  <c r="B491" i="12"/>
  <c r="B492" i="12"/>
  <c r="B493" i="12"/>
  <c r="B494" i="12"/>
  <c r="B495" i="12"/>
  <c r="B496" i="12"/>
  <c r="B497" i="12"/>
  <c r="B498" i="12"/>
  <c r="B499" i="12"/>
  <c r="B500" i="12"/>
  <c r="B501" i="12"/>
  <c r="B502" i="12"/>
  <c r="B503" i="12"/>
  <c r="B504" i="12"/>
  <c r="B505" i="12"/>
  <c r="B506" i="12"/>
  <c r="B507" i="12"/>
  <c r="B508" i="12"/>
  <c r="B509" i="12"/>
  <c r="B510" i="12"/>
  <c r="B511" i="12"/>
  <c r="B512" i="12"/>
  <c r="B513" i="12"/>
  <c r="B514" i="12"/>
  <c r="B515" i="12"/>
  <c r="B516" i="12"/>
  <c r="B517" i="12"/>
  <c r="B518" i="12"/>
  <c r="B519" i="12"/>
  <c r="B520" i="12"/>
  <c r="B521" i="12"/>
  <c r="B522" i="12"/>
  <c r="B523" i="12"/>
  <c r="B524" i="12"/>
  <c r="B525" i="12"/>
  <c r="B526" i="12"/>
  <c r="B527" i="12"/>
  <c r="B528" i="12"/>
  <c r="B529" i="12"/>
  <c r="B530" i="12"/>
  <c r="B531" i="12"/>
  <c r="B532" i="12"/>
  <c r="B533" i="12"/>
  <c r="B534" i="12"/>
  <c r="B535" i="12"/>
  <c r="B536" i="12"/>
  <c r="B537" i="12"/>
  <c r="B538" i="12"/>
  <c r="B539" i="12"/>
  <c r="B540" i="12"/>
  <c r="B541" i="12"/>
  <c r="B542" i="12"/>
  <c r="B543" i="12"/>
  <c r="B544" i="12"/>
  <c r="B545" i="12"/>
  <c r="B546" i="12"/>
  <c r="B547" i="12"/>
  <c r="B548" i="12"/>
  <c r="B549" i="12"/>
  <c r="B550" i="12"/>
  <c r="B551" i="12"/>
  <c r="B552" i="12"/>
  <c r="B553" i="12"/>
  <c r="B554" i="12"/>
  <c r="B555" i="12"/>
  <c r="B556" i="12"/>
  <c r="B557" i="12"/>
  <c r="B558" i="12"/>
  <c r="B559" i="12"/>
  <c r="B560" i="12"/>
  <c r="B561" i="12"/>
  <c r="B562" i="12"/>
  <c r="B563" i="12"/>
  <c r="B564" i="12"/>
  <c r="B565" i="12"/>
  <c r="B566" i="12"/>
  <c r="B567" i="12"/>
  <c r="B568" i="12"/>
  <c r="B569" i="12"/>
  <c r="B570" i="12"/>
  <c r="B571" i="12"/>
  <c r="B572" i="12"/>
  <c r="B573" i="12"/>
  <c r="B574" i="12"/>
  <c r="B575" i="12"/>
  <c r="B576" i="12"/>
  <c r="B577" i="12"/>
  <c r="B578" i="12"/>
  <c r="B579" i="12"/>
  <c r="B580" i="12"/>
  <c r="B581" i="12"/>
  <c r="B582" i="12"/>
  <c r="B583" i="12"/>
  <c r="B584" i="12"/>
  <c r="B585" i="12"/>
  <c r="B586" i="12"/>
  <c r="B587" i="12"/>
  <c r="B588" i="12"/>
  <c r="B589" i="12"/>
  <c r="B590" i="12"/>
  <c r="B591" i="12"/>
  <c r="B592" i="12"/>
  <c r="B593" i="12"/>
  <c r="B594" i="12"/>
  <c r="B595" i="12"/>
  <c r="B596" i="12"/>
  <c r="B597" i="12"/>
  <c r="B598" i="12"/>
  <c r="B599" i="12"/>
  <c r="B600" i="12"/>
  <c r="B601" i="12"/>
  <c r="B602" i="12"/>
  <c r="B603" i="12"/>
  <c r="B604" i="12"/>
  <c r="B605" i="12"/>
  <c r="B606" i="12"/>
  <c r="B607" i="12"/>
  <c r="B608" i="12"/>
  <c r="B609" i="12"/>
  <c r="B610" i="12"/>
  <c r="B611" i="12"/>
  <c r="B612" i="12"/>
  <c r="B613" i="12"/>
  <c r="B614" i="12"/>
  <c r="B615" i="12"/>
  <c r="B616" i="12"/>
  <c r="B617" i="12"/>
  <c r="B618" i="12"/>
  <c r="B619" i="12"/>
  <c r="B620" i="12"/>
  <c r="B621" i="12"/>
  <c r="B622" i="12"/>
  <c r="B623" i="12"/>
  <c r="B624" i="12"/>
  <c r="B625" i="12"/>
  <c r="B626" i="12"/>
  <c r="B627" i="12"/>
  <c r="B628" i="12"/>
  <c r="B629" i="12"/>
  <c r="B630" i="12"/>
  <c r="B631" i="12"/>
  <c r="B632" i="12"/>
  <c r="B633" i="12"/>
  <c r="B634" i="12"/>
  <c r="B635" i="12"/>
  <c r="B636" i="12"/>
  <c r="B637" i="12"/>
  <c r="B638" i="12"/>
  <c r="B639" i="12"/>
  <c r="B640" i="12"/>
  <c r="B641" i="12"/>
  <c r="B642" i="12"/>
  <c r="B643" i="12"/>
  <c r="B644" i="12"/>
  <c r="B645" i="12"/>
  <c r="B646" i="12"/>
  <c r="B647" i="12"/>
  <c r="B648" i="12"/>
  <c r="B649" i="12"/>
  <c r="B650" i="12"/>
  <c r="B651" i="12"/>
  <c r="B652" i="12"/>
  <c r="B653" i="12"/>
  <c r="B654" i="12"/>
  <c r="B655" i="12"/>
  <c r="B656" i="12"/>
  <c r="B657" i="12"/>
  <c r="B658" i="12"/>
  <c r="B659" i="12"/>
  <c r="B660" i="12"/>
  <c r="B661" i="12"/>
  <c r="B662" i="12"/>
  <c r="B663" i="12"/>
  <c r="B664" i="12"/>
  <c r="B665" i="12"/>
  <c r="B666" i="12"/>
  <c r="B667" i="12"/>
  <c r="B668" i="12"/>
  <c r="B669" i="12"/>
  <c r="B670" i="12"/>
  <c r="B671" i="12"/>
  <c r="B672" i="12"/>
  <c r="B673" i="12"/>
  <c r="B674" i="12"/>
  <c r="B675" i="12"/>
  <c r="B676" i="12"/>
  <c r="B677" i="12"/>
  <c r="B678" i="12"/>
  <c r="B679" i="12"/>
  <c r="B680" i="12"/>
  <c r="B681" i="12"/>
  <c r="B682" i="12"/>
  <c r="B683" i="12"/>
  <c r="B684" i="12"/>
  <c r="B685" i="12"/>
  <c r="B686" i="12"/>
  <c r="B687" i="12"/>
  <c r="B688" i="12"/>
  <c r="B689" i="12"/>
  <c r="B690" i="12"/>
  <c r="B691" i="12"/>
  <c r="B692" i="12"/>
  <c r="B693" i="12"/>
  <c r="B694" i="12"/>
  <c r="B695" i="12"/>
  <c r="B696" i="12"/>
  <c r="B697" i="12"/>
  <c r="B698" i="12"/>
  <c r="B699" i="12"/>
  <c r="B700" i="12"/>
  <c r="B701" i="12"/>
  <c r="B702" i="12"/>
  <c r="B703" i="12"/>
  <c r="B704" i="12"/>
  <c r="B705" i="12"/>
  <c r="B706" i="12"/>
  <c r="B707" i="12"/>
  <c r="B708" i="12"/>
  <c r="B709" i="12"/>
  <c r="B710" i="12"/>
  <c r="B711" i="12"/>
  <c r="B712" i="12"/>
  <c r="B713" i="12"/>
  <c r="B714" i="12"/>
  <c r="B715" i="12"/>
  <c r="B716" i="12"/>
  <c r="B717" i="12"/>
  <c r="B718" i="12"/>
  <c r="B719" i="12"/>
  <c r="B720" i="12"/>
  <c r="B721" i="12"/>
  <c r="B722" i="12"/>
  <c r="B723" i="12"/>
  <c r="B724" i="12"/>
  <c r="B725" i="12"/>
  <c r="B726" i="12"/>
  <c r="B727" i="12"/>
  <c r="B728" i="12"/>
  <c r="B729" i="12"/>
  <c r="B730" i="12"/>
  <c r="B731" i="12"/>
  <c r="B732" i="12"/>
  <c r="B733" i="12"/>
  <c r="B734" i="12"/>
  <c r="B735" i="12"/>
  <c r="B736" i="12"/>
  <c r="B737" i="12"/>
  <c r="B738" i="12"/>
  <c r="B739" i="12"/>
  <c r="B740" i="12"/>
  <c r="B741" i="12"/>
  <c r="B742" i="12"/>
  <c r="B743" i="12"/>
  <c r="B744" i="12"/>
  <c r="B745" i="12"/>
  <c r="B746" i="12"/>
  <c r="B747" i="12"/>
  <c r="B748" i="12"/>
  <c r="B749" i="12"/>
  <c r="B750" i="12"/>
  <c r="B751" i="12"/>
  <c r="B752" i="12"/>
  <c r="B753" i="12"/>
  <c r="B754" i="12"/>
  <c r="B755" i="12"/>
  <c r="B756" i="12"/>
  <c r="B757" i="12"/>
  <c r="B758" i="12"/>
  <c r="B759" i="12"/>
  <c r="B760" i="12"/>
  <c r="B761" i="12"/>
  <c r="B762" i="12"/>
  <c r="B763" i="12"/>
  <c r="B764" i="12"/>
  <c r="B765" i="12"/>
  <c r="B766" i="12"/>
  <c r="B767" i="12"/>
  <c r="B768" i="12"/>
  <c r="B769" i="12"/>
  <c r="B770" i="12"/>
  <c r="B771" i="12"/>
  <c r="B772" i="12"/>
  <c r="B773" i="12"/>
  <c r="B774" i="12"/>
  <c r="B775" i="12"/>
  <c r="B776" i="12"/>
  <c r="B777" i="12"/>
  <c r="B778" i="12"/>
  <c r="B779" i="12"/>
  <c r="B780" i="12"/>
  <c r="B781" i="12"/>
  <c r="B782" i="12"/>
  <c r="B783" i="12"/>
  <c r="B784" i="12"/>
  <c r="B785" i="12"/>
  <c r="B786" i="12"/>
  <c r="B787" i="12"/>
  <c r="B788" i="12"/>
  <c r="B789" i="12"/>
  <c r="B790" i="12"/>
  <c r="B791" i="12"/>
  <c r="B792" i="12"/>
  <c r="B793" i="12"/>
  <c r="B794" i="12"/>
  <c r="B795" i="12"/>
  <c r="B796" i="12"/>
  <c r="B797" i="12"/>
  <c r="B798" i="12"/>
  <c r="B799" i="12"/>
  <c r="B800" i="12"/>
  <c r="B801" i="12"/>
  <c r="B802" i="12"/>
  <c r="B803" i="12"/>
  <c r="B804" i="12"/>
  <c r="B805" i="12"/>
  <c r="B806" i="12"/>
  <c r="B807" i="12"/>
  <c r="B808" i="12"/>
  <c r="B809" i="12"/>
  <c r="B810" i="12"/>
  <c r="B811" i="12"/>
  <c r="B812" i="12"/>
  <c r="B813" i="12"/>
  <c r="B814" i="12"/>
  <c r="B815" i="12"/>
  <c r="B816" i="12"/>
  <c r="B817" i="12"/>
  <c r="B818" i="12"/>
  <c r="B819" i="12"/>
  <c r="B820" i="12"/>
  <c r="B821" i="12"/>
  <c r="B822" i="12"/>
  <c r="B823" i="12"/>
  <c r="B824" i="12"/>
  <c r="B825" i="12"/>
  <c r="B826" i="12"/>
  <c r="B827" i="12"/>
  <c r="B828" i="12"/>
  <c r="B829" i="12"/>
  <c r="B830" i="12"/>
  <c r="B831" i="12"/>
  <c r="B832" i="12"/>
  <c r="B833" i="12"/>
  <c r="B834" i="12"/>
  <c r="B835" i="12"/>
  <c r="B836" i="12"/>
  <c r="B837" i="12"/>
  <c r="B838" i="12"/>
  <c r="B839" i="12"/>
  <c r="B840" i="12"/>
  <c r="B841" i="12"/>
  <c r="B842" i="12"/>
  <c r="B843" i="12"/>
  <c r="B844" i="12"/>
  <c r="B845" i="12"/>
  <c r="B846" i="12"/>
  <c r="B847" i="12"/>
  <c r="B848" i="12"/>
  <c r="B849" i="12"/>
  <c r="B850" i="12"/>
  <c r="B851" i="12"/>
  <c r="B852" i="12"/>
  <c r="B853" i="12"/>
  <c r="B854" i="12"/>
  <c r="B855" i="12"/>
  <c r="B856" i="12"/>
  <c r="B857" i="12"/>
  <c r="B858" i="12"/>
  <c r="B859" i="12"/>
  <c r="B860" i="12"/>
  <c r="B861" i="12"/>
  <c r="B862" i="12"/>
  <c r="B863" i="12"/>
  <c r="B864" i="12"/>
  <c r="B865" i="12"/>
  <c r="B866" i="12"/>
  <c r="B867" i="12"/>
  <c r="B868" i="12"/>
  <c r="B869" i="12"/>
  <c r="B870" i="12"/>
  <c r="B871" i="12"/>
  <c r="B872" i="12"/>
  <c r="B873" i="12"/>
  <c r="B874" i="12"/>
  <c r="B875" i="12"/>
  <c r="B876" i="12"/>
  <c r="B877" i="12"/>
  <c r="B878" i="12"/>
  <c r="B879" i="12"/>
  <c r="B880" i="12"/>
  <c r="B881" i="12"/>
  <c r="B882" i="12"/>
  <c r="B883" i="12"/>
  <c r="B884" i="12"/>
  <c r="B885" i="12"/>
  <c r="B886" i="12"/>
  <c r="B887" i="12"/>
  <c r="B888" i="12"/>
  <c r="B889" i="12"/>
  <c r="B890" i="12"/>
  <c r="B891" i="12"/>
  <c r="B892" i="12"/>
  <c r="B893" i="12"/>
  <c r="B894" i="12"/>
  <c r="B895" i="12"/>
  <c r="B896" i="12"/>
  <c r="B897" i="12"/>
  <c r="B898" i="12"/>
  <c r="B899" i="12"/>
  <c r="B900" i="12"/>
  <c r="B901" i="12"/>
  <c r="B902" i="12"/>
  <c r="B903" i="12"/>
  <c r="B904" i="12"/>
  <c r="B905" i="12"/>
  <c r="B906" i="12"/>
  <c r="B907" i="12"/>
  <c r="B908" i="12"/>
  <c r="B909" i="12"/>
  <c r="B910" i="12"/>
  <c r="B911" i="12"/>
  <c r="B912" i="12"/>
  <c r="B913" i="12"/>
  <c r="B914" i="12"/>
  <c r="B915" i="12"/>
  <c r="B916" i="12"/>
  <c r="B917" i="12"/>
  <c r="B918" i="12"/>
  <c r="B919" i="12"/>
  <c r="B920" i="12"/>
  <c r="B921" i="12"/>
  <c r="B922" i="12"/>
  <c r="B923" i="12"/>
  <c r="B924" i="12"/>
  <c r="B925" i="12"/>
  <c r="B926" i="12"/>
  <c r="B927" i="12"/>
  <c r="B928" i="12"/>
  <c r="B929" i="12"/>
  <c r="B930" i="12"/>
  <c r="B931" i="12"/>
  <c r="B932" i="12"/>
  <c r="B933" i="12"/>
  <c r="B934" i="12"/>
  <c r="B935" i="12"/>
  <c r="B936" i="12"/>
  <c r="B937" i="12"/>
  <c r="B938" i="12"/>
  <c r="B939" i="12"/>
  <c r="B940" i="12"/>
  <c r="B941" i="12"/>
  <c r="B942" i="12"/>
  <c r="B943" i="12"/>
  <c r="B944" i="12"/>
  <c r="B945" i="12"/>
  <c r="B946" i="12"/>
  <c r="B947" i="12"/>
  <c r="B948" i="12"/>
  <c r="B949" i="12"/>
  <c r="B950" i="12"/>
  <c r="B951" i="12"/>
  <c r="B952" i="12"/>
  <c r="B953" i="12"/>
  <c r="B954" i="12"/>
  <c r="B955" i="12"/>
  <c r="B956" i="12"/>
  <c r="B957" i="12"/>
  <c r="B958" i="12"/>
  <c r="B959" i="12"/>
  <c r="B960" i="12"/>
  <c r="B961" i="12"/>
  <c r="B962" i="12"/>
  <c r="B963" i="12"/>
  <c r="B964" i="12"/>
  <c r="B965" i="12"/>
  <c r="B966" i="12"/>
  <c r="B967" i="12"/>
  <c r="B968" i="12"/>
  <c r="B969" i="12"/>
  <c r="B970" i="12"/>
  <c r="B971" i="12"/>
  <c r="B972" i="12"/>
  <c r="B973" i="12"/>
  <c r="B974" i="12"/>
  <c r="B975" i="12"/>
  <c r="B976" i="12"/>
  <c r="B977" i="12"/>
  <c r="B978" i="12"/>
  <c r="B979" i="12"/>
  <c r="B980" i="12"/>
  <c r="B981" i="12"/>
  <c r="B982" i="12"/>
  <c r="B983" i="12"/>
  <c r="B984" i="12"/>
  <c r="B985" i="12"/>
  <c r="B986" i="12"/>
  <c r="B987" i="12"/>
  <c r="B988" i="12"/>
  <c r="B989" i="12"/>
  <c r="B990" i="12"/>
  <c r="B991" i="12"/>
  <c r="B992" i="12"/>
  <c r="B993" i="12"/>
  <c r="B994" i="12"/>
  <c r="B995" i="12"/>
  <c r="B996" i="12"/>
  <c r="B997" i="12"/>
  <c r="B998" i="12"/>
  <c r="B999" i="12"/>
  <c r="B1000" i="12"/>
  <c r="B1001" i="12"/>
  <c r="L2"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E2"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405" i="12"/>
  <c r="E406" i="12"/>
  <c r="E407" i="12"/>
  <c r="E408" i="12"/>
  <c r="E409" i="12"/>
  <c r="E410" i="12"/>
  <c r="E411" i="12"/>
  <c r="E412" i="12"/>
  <c r="E413" i="12"/>
  <c r="E414" i="12"/>
  <c r="E415" i="12"/>
  <c r="E416" i="12"/>
  <c r="E417" i="12"/>
  <c r="E418" i="12"/>
  <c r="E419" i="12"/>
  <c r="E420" i="12"/>
  <c r="E421" i="12"/>
  <c r="E422" i="12"/>
  <c r="E423" i="12"/>
  <c r="E424" i="12"/>
  <c r="E425" i="12"/>
  <c r="E426" i="12"/>
  <c r="E427" i="12"/>
  <c r="E428" i="12"/>
  <c r="E429" i="12"/>
  <c r="E430" i="12"/>
  <c r="E431" i="12"/>
  <c r="E432" i="12"/>
  <c r="E433" i="12"/>
  <c r="E434" i="12"/>
  <c r="E435" i="12"/>
  <c r="E436" i="12"/>
  <c r="E437" i="12"/>
  <c r="E438" i="12"/>
  <c r="E439" i="12"/>
  <c r="E440" i="12"/>
  <c r="E441" i="12"/>
  <c r="E442" i="12"/>
  <c r="E443" i="12"/>
  <c r="E444" i="12"/>
  <c r="E445" i="12"/>
  <c r="E446" i="12"/>
  <c r="E447" i="12"/>
  <c r="E448" i="12"/>
  <c r="E449" i="12"/>
  <c r="E450" i="12"/>
  <c r="E451" i="12"/>
  <c r="E452" i="12"/>
  <c r="E453" i="12"/>
  <c r="E454" i="12"/>
  <c r="E455" i="12"/>
  <c r="E456" i="12"/>
  <c r="E457" i="12"/>
  <c r="E458" i="12"/>
  <c r="E459" i="12"/>
  <c r="E460" i="12"/>
  <c r="E461" i="12"/>
  <c r="E462" i="12"/>
  <c r="E463" i="12"/>
  <c r="E464" i="12"/>
  <c r="E465" i="12"/>
  <c r="E466" i="12"/>
  <c r="E467" i="12"/>
  <c r="E468" i="12"/>
  <c r="E469" i="12"/>
  <c r="E470" i="12"/>
  <c r="E471" i="12"/>
  <c r="E472" i="12"/>
  <c r="E473" i="12"/>
  <c r="E474" i="12"/>
  <c r="E475" i="12"/>
  <c r="E476" i="12"/>
  <c r="E477" i="12"/>
  <c r="E478" i="12"/>
  <c r="E479" i="12"/>
  <c r="E480" i="12"/>
  <c r="E481" i="12"/>
  <c r="E482" i="12"/>
  <c r="E483" i="12"/>
  <c r="E484" i="12"/>
  <c r="E485" i="12"/>
  <c r="E486" i="12"/>
  <c r="E487" i="12"/>
  <c r="E488" i="12"/>
  <c r="E489" i="12"/>
  <c r="E490" i="12"/>
  <c r="E491" i="12"/>
  <c r="E492" i="12"/>
  <c r="E493" i="12"/>
  <c r="E494" i="12"/>
  <c r="E495" i="12"/>
  <c r="E496" i="12"/>
  <c r="E497" i="12"/>
  <c r="E498" i="12"/>
  <c r="E499" i="12"/>
  <c r="E500" i="12"/>
  <c r="E501" i="12"/>
  <c r="E502" i="12"/>
  <c r="E503" i="12"/>
  <c r="E504" i="12"/>
  <c r="E505" i="12"/>
  <c r="E506" i="12"/>
  <c r="E507" i="12"/>
  <c r="E508" i="12"/>
  <c r="E509" i="12"/>
  <c r="E510" i="12"/>
  <c r="E511" i="12"/>
  <c r="E512" i="12"/>
  <c r="E513" i="12"/>
  <c r="E514" i="12"/>
  <c r="E515" i="12"/>
  <c r="E516" i="12"/>
  <c r="E517" i="12"/>
  <c r="E518" i="12"/>
  <c r="E519" i="12"/>
  <c r="E520" i="12"/>
  <c r="E521" i="12"/>
  <c r="E522" i="12"/>
  <c r="E523" i="12"/>
  <c r="E524" i="12"/>
  <c r="E525" i="12"/>
  <c r="E526" i="12"/>
  <c r="E527" i="12"/>
  <c r="E528" i="12"/>
  <c r="E529" i="12"/>
  <c r="E530" i="12"/>
  <c r="E531" i="12"/>
  <c r="E532" i="12"/>
  <c r="E533" i="12"/>
  <c r="E534" i="12"/>
  <c r="E535" i="12"/>
  <c r="E536" i="12"/>
  <c r="E537" i="12"/>
  <c r="E538" i="12"/>
  <c r="E539" i="12"/>
  <c r="E540" i="12"/>
  <c r="E541" i="12"/>
  <c r="E542" i="12"/>
  <c r="E543" i="12"/>
  <c r="E544" i="12"/>
  <c r="E545" i="12"/>
  <c r="E546" i="12"/>
  <c r="E547" i="12"/>
  <c r="E548" i="12"/>
  <c r="E549" i="12"/>
  <c r="E550" i="12"/>
  <c r="E551" i="12"/>
  <c r="E552" i="12"/>
  <c r="E553" i="12"/>
  <c r="E554" i="12"/>
  <c r="E555" i="12"/>
  <c r="E556" i="12"/>
  <c r="E557" i="12"/>
  <c r="E558" i="12"/>
  <c r="E559" i="12"/>
  <c r="E560" i="12"/>
  <c r="E561" i="12"/>
  <c r="E562" i="12"/>
  <c r="E563" i="12"/>
  <c r="E564" i="12"/>
  <c r="E565" i="12"/>
  <c r="E566" i="12"/>
  <c r="E567" i="12"/>
  <c r="E568" i="12"/>
  <c r="E569" i="12"/>
  <c r="E570" i="12"/>
  <c r="E571" i="12"/>
  <c r="E572" i="12"/>
  <c r="E573" i="12"/>
  <c r="E574" i="12"/>
  <c r="E575" i="12"/>
  <c r="E576" i="12"/>
  <c r="E577" i="12"/>
  <c r="E578" i="12"/>
  <c r="E579" i="12"/>
  <c r="E580" i="12"/>
  <c r="E581" i="12"/>
  <c r="E582" i="12"/>
  <c r="E583" i="12"/>
  <c r="E584" i="12"/>
  <c r="E585" i="12"/>
  <c r="E586" i="12"/>
  <c r="E587" i="12"/>
  <c r="E588" i="12"/>
  <c r="E589" i="12"/>
  <c r="E590" i="12"/>
  <c r="E591" i="12"/>
  <c r="E592" i="12"/>
  <c r="E593" i="12"/>
  <c r="E594" i="12"/>
  <c r="E595" i="12"/>
  <c r="E596" i="12"/>
  <c r="E597" i="12"/>
  <c r="E598" i="12"/>
  <c r="E599" i="12"/>
  <c r="E600" i="12"/>
  <c r="E601" i="12"/>
  <c r="E602" i="12"/>
  <c r="E603" i="12"/>
  <c r="E604" i="12"/>
  <c r="E605" i="12"/>
  <c r="E606" i="12"/>
  <c r="E607" i="12"/>
  <c r="E608" i="12"/>
  <c r="E609" i="12"/>
  <c r="E610" i="12"/>
  <c r="E611" i="12"/>
  <c r="E612" i="12"/>
  <c r="E613" i="12"/>
  <c r="E614" i="12"/>
  <c r="E615" i="12"/>
  <c r="E616" i="12"/>
  <c r="E617" i="12"/>
  <c r="E618" i="12"/>
  <c r="E619" i="12"/>
  <c r="E620" i="12"/>
  <c r="E621" i="12"/>
  <c r="E622" i="12"/>
  <c r="E623" i="12"/>
  <c r="E624" i="12"/>
  <c r="E625" i="12"/>
  <c r="E626" i="12"/>
  <c r="E627" i="12"/>
  <c r="E628" i="12"/>
  <c r="E629" i="12"/>
  <c r="E630" i="12"/>
  <c r="E631" i="12"/>
  <c r="E632" i="12"/>
  <c r="E633" i="12"/>
  <c r="E634" i="12"/>
  <c r="E635" i="12"/>
  <c r="E636" i="12"/>
  <c r="E637" i="12"/>
  <c r="E638" i="12"/>
  <c r="E639" i="12"/>
  <c r="E640" i="12"/>
  <c r="E641" i="12"/>
  <c r="E642" i="12"/>
  <c r="E643" i="12"/>
  <c r="E644" i="12"/>
  <c r="E645" i="12"/>
  <c r="E646" i="12"/>
  <c r="E647" i="12"/>
  <c r="E648" i="12"/>
  <c r="E649" i="12"/>
  <c r="E650" i="12"/>
  <c r="E651" i="12"/>
  <c r="E652" i="12"/>
  <c r="E653" i="12"/>
  <c r="E654" i="12"/>
  <c r="E655" i="12"/>
  <c r="E656" i="12"/>
  <c r="E657" i="12"/>
  <c r="E658" i="12"/>
  <c r="E659" i="12"/>
  <c r="E660" i="12"/>
  <c r="E661" i="12"/>
  <c r="E662" i="12"/>
  <c r="E663" i="12"/>
  <c r="E664" i="12"/>
  <c r="E665" i="12"/>
  <c r="E666" i="12"/>
  <c r="E667" i="12"/>
  <c r="E668" i="12"/>
  <c r="E669" i="12"/>
  <c r="E670" i="12"/>
  <c r="E671" i="12"/>
  <c r="E672" i="12"/>
  <c r="E673" i="12"/>
  <c r="E674" i="12"/>
  <c r="E675" i="12"/>
  <c r="E676" i="12"/>
  <c r="E677" i="12"/>
  <c r="E678" i="12"/>
  <c r="E679" i="12"/>
  <c r="E680" i="12"/>
  <c r="E681" i="12"/>
  <c r="E682" i="12"/>
  <c r="E683" i="12"/>
  <c r="E684" i="12"/>
  <c r="E685" i="12"/>
  <c r="E686" i="12"/>
  <c r="E687" i="12"/>
  <c r="E688" i="12"/>
  <c r="E689" i="12"/>
  <c r="E690" i="12"/>
  <c r="E691" i="12"/>
  <c r="E692" i="12"/>
  <c r="E693" i="12"/>
  <c r="E694" i="12"/>
  <c r="E695" i="12"/>
  <c r="E696" i="12"/>
  <c r="E697" i="12"/>
  <c r="E698" i="12"/>
  <c r="E699" i="12"/>
  <c r="E700" i="12"/>
  <c r="E701" i="12"/>
  <c r="E702" i="12"/>
  <c r="E703" i="12"/>
  <c r="E704" i="12"/>
  <c r="E705" i="12"/>
  <c r="E706" i="12"/>
  <c r="E707" i="12"/>
  <c r="E708" i="12"/>
  <c r="E709" i="12"/>
  <c r="E710" i="12"/>
  <c r="E711" i="12"/>
  <c r="E712" i="12"/>
  <c r="E713" i="12"/>
  <c r="E714" i="12"/>
  <c r="E715" i="12"/>
  <c r="E716" i="12"/>
  <c r="E717" i="12"/>
  <c r="E718" i="12"/>
  <c r="E719" i="12"/>
  <c r="E720" i="12"/>
  <c r="E721" i="12"/>
  <c r="E722" i="12"/>
  <c r="E723" i="12"/>
  <c r="E724" i="12"/>
  <c r="E725" i="12"/>
  <c r="E726" i="12"/>
  <c r="E727" i="12"/>
  <c r="E728" i="12"/>
  <c r="E729" i="12"/>
  <c r="E730" i="12"/>
  <c r="E731" i="12"/>
  <c r="E732" i="12"/>
  <c r="E733" i="12"/>
  <c r="E734" i="12"/>
  <c r="E735" i="12"/>
  <c r="E736" i="12"/>
  <c r="E737" i="12"/>
  <c r="E738" i="12"/>
  <c r="E739" i="12"/>
  <c r="E740" i="12"/>
  <c r="E741" i="12"/>
  <c r="E742" i="12"/>
  <c r="E743" i="12"/>
  <c r="E744" i="12"/>
  <c r="E745" i="12"/>
  <c r="E746" i="12"/>
  <c r="E747" i="12"/>
  <c r="E748" i="12"/>
  <c r="E749" i="12"/>
  <c r="E750" i="12"/>
  <c r="E751" i="12"/>
  <c r="E752" i="12"/>
  <c r="E753" i="12"/>
  <c r="E754" i="12"/>
  <c r="E755" i="12"/>
  <c r="E756" i="12"/>
  <c r="E757" i="12"/>
  <c r="E758" i="12"/>
  <c r="E759" i="12"/>
  <c r="E760" i="12"/>
  <c r="E761" i="12"/>
  <c r="E762" i="12"/>
  <c r="E763" i="12"/>
  <c r="E764" i="12"/>
  <c r="E765" i="12"/>
  <c r="E766" i="12"/>
  <c r="E767" i="12"/>
  <c r="E768" i="12"/>
  <c r="E769" i="12"/>
  <c r="E770" i="12"/>
  <c r="E771" i="12"/>
  <c r="E772" i="12"/>
  <c r="E773" i="12"/>
  <c r="E774" i="12"/>
  <c r="E775" i="12"/>
  <c r="E776" i="12"/>
  <c r="E777" i="12"/>
  <c r="E778" i="12"/>
  <c r="E779" i="12"/>
  <c r="E780" i="12"/>
  <c r="E781" i="12"/>
  <c r="E782" i="12"/>
  <c r="E783" i="12"/>
  <c r="E784" i="12"/>
  <c r="E785" i="12"/>
  <c r="E786" i="12"/>
  <c r="E787" i="12"/>
  <c r="E788" i="12"/>
  <c r="E789" i="12"/>
  <c r="E790" i="12"/>
  <c r="E791" i="12"/>
  <c r="E792" i="12"/>
  <c r="E793" i="12"/>
  <c r="E794" i="12"/>
  <c r="E795" i="12"/>
  <c r="E796" i="12"/>
  <c r="E797" i="12"/>
  <c r="E798" i="12"/>
  <c r="E799" i="12"/>
  <c r="E800" i="12"/>
  <c r="E801" i="12"/>
  <c r="E802" i="12"/>
  <c r="E803" i="12"/>
  <c r="E804" i="12"/>
  <c r="E805" i="12"/>
  <c r="E806" i="12"/>
  <c r="E807" i="12"/>
  <c r="E808" i="12"/>
  <c r="E809" i="12"/>
  <c r="E810" i="12"/>
  <c r="E811" i="12"/>
  <c r="E812" i="12"/>
  <c r="E813" i="12"/>
  <c r="E814" i="12"/>
  <c r="E815" i="12"/>
  <c r="E816" i="12"/>
  <c r="E817" i="12"/>
  <c r="E818" i="12"/>
  <c r="E819" i="12"/>
  <c r="E820" i="12"/>
  <c r="E821" i="12"/>
  <c r="E822" i="12"/>
  <c r="E823" i="12"/>
  <c r="E824" i="12"/>
  <c r="E825" i="12"/>
  <c r="E826" i="12"/>
  <c r="E827" i="12"/>
  <c r="E828" i="12"/>
  <c r="E829" i="12"/>
  <c r="E830" i="12"/>
  <c r="E831" i="12"/>
  <c r="E832" i="12"/>
  <c r="E833" i="12"/>
  <c r="E834" i="12"/>
  <c r="E835" i="12"/>
  <c r="E836" i="12"/>
  <c r="E837" i="12"/>
  <c r="E838" i="12"/>
  <c r="E839" i="12"/>
  <c r="E840" i="12"/>
  <c r="E841" i="12"/>
  <c r="E842" i="12"/>
  <c r="E843" i="12"/>
  <c r="E844" i="12"/>
  <c r="E845" i="12"/>
  <c r="E846" i="12"/>
  <c r="E847" i="12"/>
  <c r="E848" i="12"/>
  <c r="E849" i="12"/>
  <c r="E850" i="12"/>
  <c r="E851" i="12"/>
  <c r="E852" i="12"/>
  <c r="E853" i="12"/>
  <c r="E854" i="12"/>
  <c r="E855" i="12"/>
  <c r="E856" i="12"/>
  <c r="E857" i="12"/>
  <c r="E858" i="12"/>
  <c r="E859" i="12"/>
  <c r="E860" i="12"/>
  <c r="E861" i="12"/>
  <c r="E862" i="12"/>
  <c r="E863" i="12"/>
  <c r="E864" i="12"/>
  <c r="E865" i="12"/>
  <c r="E866" i="12"/>
  <c r="E867" i="12"/>
  <c r="E868" i="12"/>
  <c r="E869" i="12"/>
  <c r="E870" i="12"/>
  <c r="E871" i="12"/>
  <c r="E872" i="12"/>
  <c r="E873" i="12"/>
  <c r="E874" i="12"/>
  <c r="E875" i="12"/>
  <c r="E876" i="12"/>
  <c r="E877" i="12"/>
  <c r="E878" i="12"/>
  <c r="E879" i="12"/>
  <c r="E880" i="12"/>
  <c r="E881" i="12"/>
  <c r="E882" i="12"/>
  <c r="E883" i="12"/>
  <c r="E884" i="12"/>
  <c r="E885" i="12"/>
  <c r="E886" i="12"/>
  <c r="E887" i="12"/>
  <c r="E888" i="12"/>
  <c r="E889" i="12"/>
  <c r="E890" i="12"/>
  <c r="E891" i="12"/>
  <c r="E892" i="12"/>
  <c r="E893" i="12"/>
  <c r="E894" i="12"/>
  <c r="E895" i="12"/>
  <c r="E896" i="12"/>
  <c r="E897" i="12"/>
  <c r="E898" i="12"/>
  <c r="E899" i="12"/>
  <c r="E900" i="12"/>
  <c r="E901" i="12"/>
  <c r="E902" i="12"/>
  <c r="E903" i="12"/>
  <c r="E904" i="12"/>
  <c r="E905" i="12"/>
  <c r="E906" i="12"/>
  <c r="E907" i="12"/>
  <c r="E908" i="12"/>
  <c r="E909" i="12"/>
  <c r="E910" i="12"/>
  <c r="E911" i="12"/>
  <c r="E912" i="12"/>
  <c r="E913" i="12"/>
  <c r="E914" i="12"/>
  <c r="E915" i="12"/>
  <c r="E916" i="12"/>
  <c r="E917" i="12"/>
  <c r="E918" i="12"/>
  <c r="E919" i="12"/>
  <c r="E920" i="12"/>
  <c r="E921" i="12"/>
  <c r="E922" i="12"/>
  <c r="E923" i="12"/>
  <c r="E924" i="12"/>
  <c r="E925" i="12"/>
  <c r="E926" i="12"/>
  <c r="E927" i="12"/>
  <c r="E928" i="12"/>
  <c r="E929" i="12"/>
  <c r="E930" i="12"/>
  <c r="E931" i="12"/>
  <c r="E932" i="12"/>
  <c r="E933" i="12"/>
  <c r="E934" i="12"/>
  <c r="E935" i="12"/>
  <c r="E936" i="12"/>
  <c r="E937" i="12"/>
  <c r="E938" i="12"/>
  <c r="E939" i="12"/>
  <c r="E940" i="12"/>
  <c r="E941" i="12"/>
  <c r="E942" i="12"/>
  <c r="E943" i="12"/>
  <c r="E944" i="12"/>
  <c r="E945" i="12"/>
  <c r="E946" i="12"/>
  <c r="E947" i="12"/>
  <c r="E948" i="12"/>
  <c r="E949" i="12"/>
  <c r="E950" i="12"/>
  <c r="E951" i="12"/>
  <c r="E952" i="12"/>
  <c r="E953" i="12"/>
  <c r="E954" i="12"/>
  <c r="E955" i="12"/>
  <c r="E956" i="12"/>
  <c r="E957" i="12"/>
  <c r="E958" i="12"/>
  <c r="E959" i="12"/>
  <c r="E960" i="12"/>
  <c r="E961" i="12"/>
  <c r="E962" i="12"/>
  <c r="E963" i="12"/>
  <c r="E964" i="12"/>
  <c r="E965" i="12"/>
  <c r="E966" i="12"/>
  <c r="E967" i="12"/>
  <c r="E968" i="12"/>
  <c r="E969" i="12"/>
  <c r="E970" i="12"/>
  <c r="E971" i="12"/>
  <c r="E972" i="12"/>
  <c r="E973" i="12"/>
  <c r="E974" i="12"/>
  <c r="E975" i="12"/>
  <c r="E976" i="12"/>
  <c r="E977" i="12"/>
  <c r="E978" i="12"/>
  <c r="E979" i="12"/>
  <c r="E980" i="12"/>
  <c r="E981" i="12"/>
  <c r="E982" i="12"/>
  <c r="E983" i="12"/>
  <c r="E984" i="12"/>
  <c r="E985" i="12"/>
  <c r="E986" i="12"/>
  <c r="E987" i="12"/>
  <c r="E988" i="12"/>
  <c r="E989" i="12"/>
  <c r="E990" i="12"/>
  <c r="E991" i="12"/>
  <c r="E992" i="12"/>
  <c r="E993" i="12"/>
  <c r="E994" i="12"/>
  <c r="E995" i="12"/>
  <c r="E996" i="12"/>
  <c r="E997" i="12"/>
  <c r="E998" i="12"/>
  <c r="E999" i="12"/>
  <c r="E1000" i="12"/>
  <c r="E1001" i="12"/>
  <c r="M1001" i="12"/>
  <c r="N1001" i="12" s="1"/>
  <c r="T1001" i="12" s="1"/>
  <c r="M1000" i="12"/>
  <c r="N1000" i="12" s="1"/>
  <c r="T1000" i="12" s="1"/>
  <c r="M999" i="12"/>
  <c r="N999" i="12" s="1"/>
  <c r="T999" i="12" s="1"/>
  <c r="M998" i="12"/>
  <c r="N998" i="12" s="1"/>
  <c r="T998" i="12" s="1"/>
  <c r="M997" i="12"/>
  <c r="N997" i="12" s="1"/>
  <c r="T997" i="12" s="1"/>
  <c r="M996" i="12"/>
  <c r="N996" i="12" s="1"/>
  <c r="T996" i="12" s="1"/>
  <c r="M995" i="12"/>
  <c r="N995" i="12" s="1"/>
  <c r="T995" i="12" s="1"/>
  <c r="M994" i="12"/>
  <c r="N994" i="12" s="1"/>
  <c r="T994" i="12" s="1"/>
  <c r="M993" i="12"/>
  <c r="N993" i="12" s="1"/>
  <c r="T993" i="12" s="1"/>
  <c r="M992" i="12"/>
  <c r="N992" i="12" s="1"/>
  <c r="T992" i="12" s="1"/>
  <c r="M991" i="12"/>
  <c r="N991" i="12" s="1"/>
  <c r="T991" i="12" s="1"/>
  <c r="M990" i="12"/>
  <c r="N990" i="12" s="1"/>
  <c r="T990" i="12" s="1"/>
  <c r="M989" i="12"/>
  <c r="N989" i="12" s="1"/>
  <c r="T989" i="12" s="1"/>
  <c r="M988" i="12"/>
  <c r="N988" i="12" s="1"/>
  <c r="T988" i="12" s="1"/>
  <c r="M987" i="12"/>
  <c r="N987" i="12" s="1"/>
  <c r="T987" i="12" s="1"/>
  <c r="M986" i="12"/>
  <c r="N986" i="12" s="1"/>
  <c r="T986" i="12" s="1"/>
  <c r="M985" i="12"/>
  <c r="N985" i="12" s="1"/>
  <c r="T985" i="12" s="1"/>
  <c r="M984" i="12"/>
  <c r="N984" i="12" s="1"/>
  <c r="T984" i="12" s="1"/>
  <c r="M983" i="12"/>
  <c r="N983" i="12" s="1"/>
  <c r="T983" i="12" s="1"/>
  <c r="M982" i="12"/>
  <c r="N982" i="12" s="1"/>
  <c r="T982" i="12" s="1"/>
  <c r="M981" i="12"/>
  <c r="N981" i="12" s="1"/>
  <c r="T981" i="12" s="1"/>
  <c r="M980" i="12"/>
  <c r="N980" i="12" s="1"/>
  <c r="T980" i="12" s="1"/>
  <c r="M979" i="12"/>
  <c r="N979" i="12" s="1"/>
  <c r="T979" i="12" s="1"/>
  <c r="M978" i="12"/>
  <c r="N978" i="12" s="1"/>
  <c r="T978" i="12" s="1"/>
  <c r="M977" i="12"/>
  <c r="N977" i="12" s="1"/>
  <c r="T977" i="12" s="1"/>
  <c r="M976" i="12"/>
  <c r="N976" i="12" s="1"/>
  <c r="T976" i="12" s="1"/>
  <c r="M975" i="12"/>
  <c r="N975" i="12" s="1"/>
  <c r="T975" i="12" s="1"/>
  <c r="M974" i="12"/>
  <c r="N974" i="12" s="1"/>
  <c r="T974" i="12" s="1"/>
  <c r="M973" i="12"/>
  <c r="N973" i="12" s="1"/>
  <c r="T973" i="12" s="1"/>
  <c r="M972" i="12"/>
  <c r="N972" i="12" s="1"/>
  <c r="T972" i="12" s="1"/>
  <c r="M971" i="12"/>
  <c r="N971" i="12" s="1"/>
  <c r="T971" i="12" s="1"/>
  <c r="M970" i="12"/>
  <c r="N970" i="12" s="1"/>
  <c r="T970" i="12" s="1"/>
  <c r="M969" i="12"/>
  <c r="N969" i="12" s="1"/>
  <c r="T969" i="12" s="1"/>
  <c r="M968" i="12"/>
  <c r="N968" i="12" s="1"/>
  <c r="T968" i="12" s="1"/>
  <c r="M967" i="12"/>
  <c r="N967" i="12" s="1"/>
  <c r="T967" i="12" s="1"/>
  <c r="M966" i="12"/>
  <c r="N966" i="12" s="1"/>
  <c r="T966" i="12" s="1"/>
  <c r="M965" i="12"/>
  <c r="N965" i="12" s="1"/>
  <c r="T965" i="12" s="1"/>
  <c r="M964" i="12"/>
  <c r="N964" i="12" s="1"/>
  <c r="T964" i="12" s="1"/>
  <c r="M963" i="12"/>
  <c r="N963" i="12" s="1"/>
  <c r="T963" i="12" s="1"/>
  <c r="M962" i="12"/>
  <c r="N962" i="12" s="1"/>
  <c r="T962" i="12" s="1"/>
  <c r="M961" i="12"/>
  <c r="N961" i="12" s="1"/>
  <c r="T961" i="12" s="1"/>
  <c r="M960" i="12"/>
  <c r="N960" i="12" s="1"/>
  <c r="T960" i="12" s="1"/>
  <c r="M959" i="12"/>
  <c r="N959" i="12" s="1"/>
  <c r="T959" i="12" s="1"/>
  <c r="M958" i="12"/>
  <c r="N958" i="12" s="1"/>
  <c r="T958" i="12" s="1"/>
  <c r="M957" i="12"/>
  <c r="N957" i="12" s="1"/>
  <c r="T957" i="12" s="1"/>
  <c r="M956" i="12"/>
  <c r="N956" i="12" s="1"/>
  <c r="T956" i="12" s="1"/>
  <c r="M955" i="12"/>
  <c r="N955" i="12" s="1"/>
  <c r="T955" i="12" s="1"/>
  <c r="M954" i="12"/>
  <c r="N954" i="12" s="1"/>
  <c r="T954" i="12" s="1"/>
  <c r="M953" i="12"/>
  <c r="N953" i="12" s="1"/>
  <c r="T953" i="12" s="1"/>
  <c r="M952" i="12"/>
  <c r="N952" i="12" s="1"/>
  <c r="T952" i="12" s="1"/>
  <c r="M951" i="12"/>
  <c r="N951" i="12" s="1"/>
  <c r="T951" i="12" s="1"/>
  <c r="M950" i="12"/>
  <c r="N950" i="12" s="1"/>
  <c r="T950" i="12" s="1"/>
  <c r="M949" i="12"/>
  <c r="N949" i="12" s="1"/>
  <c r="T949" i="12" s="1"/>
  <c r="M948" i="12"/>
  <c r="N948" i="12" s="1"/>
  <c r="T948" i="12" s="1"/>
  <c r="M947" i="12"/>
  <c r="N947" i="12" s="1"/>
  <c r="T947" i="12" s="1"/>
  <c r="M946" i="12"/>
  <c r="N946" i="12" s="1"/>
  <c r="T946" i="12" s="1"/>
  <c r="M945" i="12"/>
  <c r="N945" i="12" s="1"/>
  <c r="T945" i="12" s="1"/>
  <c r="M944" i="12"/>
  <c r="N944" i="12" s="1"/>
  <c r="T944" i="12" s="1"/>
  <c r="M943" i="12"/>
  <c r="N943" i="12" s="1"/>
  <c r="T943" i="12" s="1"/>
  <c r="M942" i="12"/>
  <c r="N942" i="12" s="1"/>
  <c r="T942" i="12" s="1"/>
  <c r="M941" i="12"/>
  <c r="N941" i="12" s="1"/>
  <c r="T941" i="12" s="1"/>
  <c r="M940" i="12"/>
  <c r="N940" i="12" s="1"/>
  <c r="T940" i="12" s="1"/>
  <c r="M939" i="12"/>
  <c r="N939" i="12" s="1"/>
  <c r="T939" i="12" s="1"/>
  <c r="M938" i="12"/>
  <c r="N938" i="12" s="1"/>
  <c r="T938" i="12" s="1"/>
  <c r="M937" i="12"/>
  <c r="N937" i="12" s="1"/>
  <c r="T937" i="12" s="1"/>
  <c r="M936" i="12"/>
  <c r="N936" i="12" s="1"/>
  <c r="T936" i="12" s="1"/>
  <c r="M935" i="12"/>
  <c r="N935" i="12" s="1"/>
  <c r="T935" i="12" s="1"/>
  <c r="M934" i="12"/>
  <c r="N934" i="12" s="1"/>
  <c r="T934" i="12" s="1"/>
  <c r="M933" i="12"/>
  <c r="N933" i="12" s="1"/>
  <c r="T933" i="12" s="1"/>
  <c r="M932" i="12"/>
  <c r="N932" i="12" s="1"/>
  <c r="T932" i="12" s="1"/>
  <c r="M931" i="12"/>
  <c r="N931" i="12" s="1"/>
  <c r="T931" i="12" s="1"/>
  <c r="M930" i="12"/>
  <c r="N930" i="12" s="1"/>
  <c r="T930" i="12" s="1"/>
  <c r="M929" i="12"/>
  <c r="N929" i="12" s="1"/>
  <c r="T929" i="12" s="1"/>
  <c r="M928" i="12"/>
  <c r="N928" i="12" s="1"/>
  <c r="T928" i="12" s="1"/>
  <c r="M927" i="12"/>
  <c r="N927" i="12" s="1"/>
  <c r="T927" i="12" s="1"/>
  <c r="M926" i="12"/>
  <c r="N926" i="12" s="1"/>
  <c r="T926" i="12" s="1"/>
  <c r="M925" i="12"/>
  <c r="N925" i="12" s="1"/>
  <c r="T925" i="12" s="1"/>
  <c r="M924" i="12"/>
  <c r="N924" i="12" s="1"/>
  <c r="T924" i="12" s="1"/>
  <c r="M923" i="12"/>
  <c r="N923" i="12" s="1"/>
  <c r="T923" i="12" s="1"/>
  <c r="M922" i="12"/>
  <c r="N922" i="12" s="1"/>
  <c r="T922" i="12" s="1"/>
  <c r="M921" i="12"/>
  <c r="N921" i="12" s="1"/>
  <c r="T921" i="12" s="1"/>
  <c r="M920" i="12"/>
  <c r="N920" i="12" s="1"/>
  <c r="T920" i="12" s="1"/>
  <c r="M919" i="12"/>
  <c r="N919" i="12" s="1"/>
  <c r="T919" i="12" s="1"/>
  <c r="M918" i="12"/>
  <c r="N918" i="12" s="1"/>
  <c r="T918" i="12" s="1"/>
  <c r="M917" i="12"/>
  <c r="N917" i="12" s="1"/>
  <c r="T917" i="12" s="1"/>
  <c r="M916" i="12"/>
  <c r="N916" i="12" s="1"/>
  <c r="T916" i="12" s="1"/>
  <c r="M915" i="12"/>
  <c r="N915" i="12" s="1"/>
  <c r="T915" i="12" s="1"/>
  <c r="M914" i="12"/>
  <c r="N914" i="12" s="1"/>
  <c r="T914" i="12" s="1"/>
  <c r="M913" i="12"/>
  <c r="N913" i="12" s="1"/>
  <c r="T913" i="12" s="1"/>
  <c r="M912" i="12"/>
  <c r="N912" i="12" s="1"/>
  <c r="T912" i="12" s="1"/>
  <c r="M911" i="12"/>
  <c r="N911" i="12" s="1"/>
  <c r="T911" i="12" s="1"/>
  <c r="M910" i="12"/>
  <c r="N910" i="12" s="1"/>
  <c r="T910" i="12" s="1"/>
  <c r="M909" i="12"/>
  <c r="N909" i="12" s="1"/>
  <c r="T909" i="12" s="1"/>
  <c r="M908" i="12"/>
  <c r="N908" i="12" s="1"/>
  <c r="T908" i="12" s="1"/>
  <c r="M907" i="12"/>
  <c r="N907" i="12" s="1"/>
  <c r="T907" i="12" s="1"/>
  <c r="M906" i="12"/>
  <c r="N906" i="12" s="1"/>
  <c r="T906" i="12" s="1"/>
  <c r="M905" i="12"/>
  <c r="N905" i="12" s="1"/>
  <c r="T905" i="12" s="1"/>
  <c r="M904" i="12"/>
  <c r="N904" i="12" s="1"/>
  <c r="T904" i="12" s="1"/>
  <c r="M903" i="12"/>
  <c r="N903" i="12" s="1"/>
  <c r="T903" i="12" s="1"/>
  <c r="M902" i="12"/>
  <c r="N902" i="12" s="1"/>
  <c r="T902" i="12" s="1"/>
  <c r="M901" i="12"/>
  <c r="N901" i="12" s="1"/>
  <c r="T901" i="12" s="1"/>
  <c r="M900" i="12"/>
  <c r="N900" i="12" s="1"/>
  <c r="T900" i="12" s="1"/>
  <c r="M899" i="12"/>
  <c r="N899" i="12" s="1"/>
  <c r="T899" i="12" s="1"/>
  <c r="M898" i="12"/>
  <c r="N898" i="12" s="1"/>
  <c r="T898" i="12" s="1"/>
  <c r="M897" i="12"/>
  <c r="N897" i="12" s="1"/>
  <c r="T897" i="12" s="1"/>
  <c r="M896" i="12"/>
  <c r="N896" i="12" s="1"/>
  <c r="T896" i="12" s="1"/>
  <c r="M895" i="12"/>
  <c r="N895" i="12" s="1"/>
  <c r="T895" i="12" s="1"/>
  <c r="M894" i="12"/>
  <c r="N894" i="12" s="1"/>
  <c r="T894" i="12" s="1"/>
  <c r="M893" i="12"/>
  <c r="N893" i="12" s="1"/>
  <c r="T893" i="12" s="1"/>
  <c r="M892" i="12"/>
  <c r="N892" i="12" s="1"/>
  <c r="T892" i="12" s="1"/>
  <c r="M891" i="12"/>
  <c r="N891" i="12" s="1"/>
  <c r="T891" i="12" s="1"/>
  <c r="M890" i="12"/>
  <c r="N890" i="12" s="1"/>
  <c r="T890" i="12" s="1"/>
  <c r="M889" i="12"/>
  <c r="N889" i="12" s="1"/>
  <c r="T889" i="12" s="1"/>
  <c r="M888" i="12"/>
  <c r="N888" i="12" s="1"/>
  <c r="T888" i="12" s="1"/>
  <c r="M887" i="12"/>
  <c r="N887" i="12" s="1"/>
  <c r="T887" i="12" s="1"/>
  <c r="M886" i="12"/>
  <c r="N886" i="12" s="1"/>
  <c r="T886" i="12" s="1"/>
  <c r="M885" i="12"/>
  <c r="N885" i="12" s="1"/>
  <c r="T885" i="12" s="1"/>
  <c r="M884" i="12"/>
  <c r="N884" i="12" s="1"/>
  <c r="T884" i="12" s="1"/>
  <c r="M883" i="12"/>
  <c r="N883" i="12" s="1"/>
  <c r="T883" i="12" s="1"/>
  <c r="M882" i="12"/>
  <c r="N882" i="12" s="1"/>
  <c r="T882" i="12" s="1"/>
  <c r="M881" i="12"/>
  <c r="N881" i="12" s="1"/>
  <c r="T881" i="12" s="1"/>
  <c r="M880" i="12"/>
  <c r="N880" i="12" s="1"/>
  <c r="T880" i="12" s="1"/>
  <c r="M879" i="12"/>
  <c r="N879" i="12" s="1"/>
  <c r="T879" i="12" s="1"/>
  <c r="M878" i="12"/>
  <c r="N878" i="12" s="1"/>
  <c r="T878" i="12" s="1"/>
  <c r="M877" i="12"/>
  <c r="N877" i="12" s="1"/>
  <c r="T877" i="12" s="1"/>
  <c r="M876" i="12"/>
  <c r="N876" i="12" s="1"/>
  <c r="T876" i="12" s="1"/>
  <c r="M875" i="12"/>
  <c r="N875" i="12" s="1"/>
  <c r="T875" i="12" s="1"/>
  <c r="M874" i="12"/>
  <c r="N874" i="12" s="1"/>
  <c r="T874" i="12" s="1"/>
  <c r="M873" i="12"/>
  <c r="N873" i="12" s="1"/>
  <c r="T873" i="12" s="1"/>
  <c r="M872" i="12"/>
  <c r="N872" i="12" s="1"/>
  <c r="T872" i="12" s="1"/>
  <c r="M871" i="12"/>
  <c r="N871" i="12" s="1"/>
  <c r="T871" i="12" s="1"/>
  <c r="M870" i="12"/>
  <c r="N870" i="12" s="1"/>
  <c r="T870" i="12" s="1"/>
  <c r="M869" i="12"/>
  <c r="N869" i="12" s="1"/>
  <c r="T869" i="12" s="1"/>
  <c r="M868" i="12"/>
  <c r="N868" i="12" s="1"/>
  <c r="T868" i="12" s="1"/>
  <c r="M867" i="12"/>
  <c r="N867" i="12" s="1"/>
  <c r="T867" i="12" s="1"/>
  <c r="M866" i="12"/>
  <c r="N866" i="12" s="1"/>
  <c r="T866" i="12" s="1"/>
  <c r="M865" i="12"/>
  <c r="N865" i="12" s="1"/>
  <c r="T865" i="12" s="1"/>
  <c r="M864" i="12"/>
  <c r="N864" i="12" s="1"/>
  <c r="T864" i="12" s="1"/>
  <c r="M863" i="12"/>
  <c r="N863" i="12" s="1"/>
  <c r="T863" i="12" s="1"/>
  <c r="M862" i="12"/>
  <c r="N862" i="12" s="1"/>
  <c r="T862" i="12" s="1"/>
  <c r="M861" i="12"/>
  <c r="N861" i="12" s="1"/>
  <c r="T861" i="12" s="1"/>
  <c r="M860" i="12"/>
  <c r="N860" i="12" s="1"/>
  <c r="T860" i="12" s="1"/>
  <c r="M859" i="12"/>
  <c r="N859" i="12" s="1"/>
  <c r="T859" i="12" s="1"/>
  <c r="M858" i="12"/>
  <c r="N858" i="12" s="1"/>
  <c r="T858" i="12" s="1"/>
  <c r="M857" i="12"/>
  <c r="N857" i="12" s="1"/>
  <c r="T857" i="12" s="1"/>
  <c r="M856" i="12"/>
  <c r="N856" i="12" s="1"/>
  <c r="T856" i="12" s="1"/>
  <c r="M855" i="12"/>
  <c r="N855" i="12" s="1"/>
  <c r="T855" i="12" s="1"/>
  <c r="M854" i="12"/>
  <c r="N854" i="12" s="1"/>
  <c r="T854" i="12" s="1"/>
  <c r="M853" i="12"/>
  <c r="N853" i="12" s="1"/>
  <c r="T853" i="12" s="1"/>
  <c r="M852" i="12"/>
  <c r="N852" i="12" s="1"/>
  <c r="T852" i="12" s="1"/>
  <c r="M851" i="12"/>
  <c r="N851" i="12" s="1"/>
  <c r="T851" i="12" s="1"/>
  <c r="M850" i="12"/>
  <c r="N850" i="12" s="1"/>
  <c r="T850" i="12" s="1"/>
  <c r="M849" i="12"/>
  <c r="N849" i="12" s="1"/>
  <c r="T849" i="12" s="1"/>
  <c r="M848" i="12"/>
  <c r="N848" i="12" s="1"/>
  <c r="T848" i="12" s="1"/>
  <c r="M847" i="12"/>
  <c r="N847" i="12" s="1"/>
  <c r="T847" i="12" s="1"/>
  <c r="M846" i="12"/>
  <c r="N846" i="12" s="1"/>
  <c r="T846" i="12" s="1"/>
  <c r="M845" i="12"/>
  <c r="N845" i="12" s="1"/>
  <c r="T845" i="12" s="1"/>
  <c r="M844" i="12"/>
  <c r="N844" i="12" s="1"/>
  <c r="T844" i="12" s="1"/>
  <c r="M843" i="12"/>
  <c r="N843" i="12" s="1"/>
  <c r="T843" i="12" s="1"/>
  <c r="M842" i="12"/>
  <c r="N842" i="12" s="1"/>
  <c r="T842" i="12" s="1"/>
  <c r="M841" i="12"/>
  <c r="N841" i="12" s="1"/>
  <c r="T841" i="12" s="1"/>
  <c r="M840" i="12"/>
  <c r="N840" i="12" s="1"/>
  <c r="T840" i="12" s="1"/>
  <c r="M839" i="12"/>
  <c r="N839" i="12" s="1"/>
  <c r="T839" i="12" s="1"/>
  <c r="M838" i="12"/>
  <c r="N838" i="12" s="1"/>
  <c r="T838" i="12" s="1"/>
  <c r="M837" i="12"/>
  <c r="N837" i="12" s="1"/>
  <c r="T837" i="12" s="1"/>
  <c r="M836" i="12"/>
  <c r="N836" i="12" s="1"/>
  <c r="T836" i="12" s="1"/>
  <c r="M835" i="12"/>
  <c r="N835" i="12" s="1"/>
  <c r="T835" i="12" s="1"/>
  <c r="M834" i="12"/>
  <c r="N834" i="12" s="1"/>
  <c r="T834" i="12" s="1"/>
  <c r="M833" i="12"/>
  <c r="N833" i="12" s="1"/>
  <c r="T833" i="12" s="1"/>
  <c r="M832" i="12"/>
  <c r="N832" i="12" s="1"/>
  <c r="T832" i="12" s="1"/>
  <c r="M831" i="12"/>
  <c r="N831" i="12" s="1"/>
  <c r="T831" i="12" s="1"/>
  <c r="M830" i="12"/>
  <c r="N830" i="12" s="1"/>
  <c r="T830" i="12" s="1"/>
  <c r="M829" i="12"/>
  <c r="N829" i="12" s="1"/>
  <c r="T829" i="12" s="1"/>
  <c r="M828" i="12"/>
  <c r="N828" i="12" s="1"/>
  <c r="T828" i="12" s="1"/>
  <c r="M827" i="12"/>
  <c r="N827" i="12" s="1"/>
  <c r="T827" i="12" s="1"/>
  <c r="M826" i="12"/>
  <c r="N826" i="12" s="1"/>
  <c r="T826" i="12" s="1"/>
  <c r="M825" i="12"/>
  <c r="N825" i="12" s="1"/>
  <c r="T825" i="12" s="1"/>
  <c r="M824" i="12"/>
  <c r="N824" i="12" s="1"/>
  <c r="T824" i="12" s="1"/>
  <c r="M823" i="12"/>
  <c r="N823" i="12" s="1"/>
  <c r="T823" i="12" s="1"/>
  <c r="M822" i="12"/>
  <c r="N822" i="12" s="1"/>
  <c r="T822" i="12" s="1"/>
  <c r="M821" i="12"/>
  <c r="N821" i="12" s="1"/>
  <c r="T821" i="12" s="1"/>
  <c r="M820" i="12"/>
  <c r="N820" i="12" s="1"/>
  <c r="T820" i="12" s="1"/>
  <c r="M819" i="12"/>
  <c r="N819" i="12" s="1"/>
  <c r="T819" i="12" s="1"/>
  <c r="M818" i="12"/>
  <c r="N818" i="12" s="1"/>
  <c r="T818" i="12" s="1"/>
  <c r="M817" i="12"/>
  <c r="N817" i="12" s="1"/>
  <c r="T817" i="12" s="1"/>
  <c r="M816" i="12"/>
  <c r="N816" i="12" s="1"/>
  <c r="T816" i="12" s="1"/>
  <c r="M815" i="12"/>
  <c r="N815" i="12" s="1"/>
  <c r="T815" i="12" s="1"/>
  <c r="M814" i="12"/>
  <c r="N814" i="12" s="1"/>
  <c r="T814" i="12" s="1"/>
  <c r="M813" i="12"/>
  <c r="N813" i="12" s="1"/>
  <c r="T813" i="12" s="1"/>
  <c r="M812" i="12"/>
  <c r="N812" i="12" s="1"/>
  <c r="T812" i="12" s="1"/>
  <c r="M811" i="12"/>
  <c r="N811" i="12" s="1"/>
  <c r="T811" i="12" s="1"/>
  <c r="M810" i="12"/>
  <c r="N810" i="12" s="1"/>
  <c r="T810" i="12" s="1"/>
  <c r="M809" i="12"/>
  <c r="N809" i="12" s="1"/>
  <c r="T809" i="12" s="1"/>
  <c r="M808" i="12"/>
  <c r="N808" i="12" s="1"/>
  <c r="T808" i="12" s="1"/>
  <c r="M807" i="12"/>
  <c r="N807" i="12" s="1"/>
  <c r="T807" i="12" s="1"/>
  <c r="M806" i="12"/>
  <c r="N806" i="12" s="1"/>
  <c r="T806" i="12" s="1"/>
  <c r="M805" i="12"/>
  <c r="N805" i="12" s="1"/>
  <c r="T805" i="12" s="1"/>
  <c r="M804" i="12"/>
  <c r="N804" i="12" s="1"/>
  <c r="T804" i="12" s="1"/>
  <c r="M803" i="12"/>
  <c r="N803" i="12" s="1"/>
  <c r="T803" i="12" s="1"/>
  <c r="M802" i="12"/>
  <c r="N802" i="12" s="1"/>
  <c r="T802" i="12" s="1"/>
  <c r="M801" i="12"/>
  <c r="N801" i="12" s="1"/>
  <c r="T801" i="12" s="1"/>
  <c r="M800" i="12"/>
  <c r="N800" i="12" s="1"/>
  <c r="T800" i="12" s="1"/>
  <c r="M799" i="12"/>
  <c r="N799" i="12" s="1"/>
  <c r="T799" i="12" s="1"/>
  <c r="M798" i="12"/>
  <c r="N798" i="12" s="1"/>
  <c r="T798" i="12" s="1"/>
  <c r="M797" i="12"/>
  <c r="N797" i="12" s="1"/>
  <c r="T797" i="12" s="1"/>
  <c r="M796" i="12"/>
  <c r="N796" i="12" s="1"/>
  <c r="T796" i="12" s="1"/>
  <c r="M795" i="12"/>
  <c r="N795" i="12" s="1"/>
  <c r="T795" i="12" s="1"/>
  <c r="M794" i="12"/>
  <c r="N794" i="12" s="1"/>
  <c r="T794" i="12" s="1"/>
  <c r="M793" i="12"/>
  <c r="N793" i="12" s="1"/>
  <c r="T793" i="12" s="1"/>
  <c r="M792" i="12"/>
  <c r="N792" i="12" s="1"/>
  <c r="T792" i="12" s="1"/>
  <c r="M791" i="12"/>
  <c r="N791" i="12" s="1"/>
  <c r="T791" i="12" s="1"/>
  <c r="M790" i="12"/>
  <c r="N790" i="12" s="1"/>
  <c r="T790" i="12" s="1"/>
  <c r="M789" i="12"/>
  <c r="N789" i="12" s="1"/>
  <c r="T789" i="12" s="1"/>
  <c r="M788" i="12"/>
  <c r="N788" i="12" s="1"/>
  <c r="T788" i="12" s="1"/>
  <c r="M787" i="12"/>
  <c r="N787" i="12" s="1"/>
  <c r="T787" i="12" s="1"/>
  <c r="M786" i="12"/>
  <c r="N786" i="12" s="1"/>
  <c r="T786" i="12" s="1"/>
  <c r="M785" i="12"/>
  <c r="N785" i="12" s="1"/>
  <c r="T785" i="12" s="1"/>
  <c r="M784" i="12"/>
  <c r="N784" i="12" s="1"/>
  <c r="T784" i="12" s="1"/>
  <c r="M783" i="12"/>
  <c r="N783" i="12" s="1"/>
  <c r="T783" i="12" s="1"/>
  <c r="M782" i="12"/>
  <c r="N782" i="12" s="1"/>
  <c r="T782" i="12" s="1"/>
  <c r="M781" i="12"/>
  <c r="N781" i="12" s="1"/>
  <c r="T781" i="12" s="1"/>
  <c r="M780" i="12"/>
  <c r="N780" i="12" s="1"/>
  <c r="T780" i="12" s="1"/>
  <c r="M779" i="12"/>
  <c r="N779" i="12" s="1"/>
  <c r="T779" i="12" s="1"/>
  <c r="M778" i="12"/>
  <c r="N778" i="12" s="1"/>
  <c r="T778" i="12" s="1"/>
  <c r="M777" i="12"/>
  <c r="N777" i="12" s="1"/>
  <c r="T777" i="12" s="1"/>
  <c r="M776" i="12"/>
  <c r="N776" i="12" s="1"/>
  <c r="T776" i="12" s="1"/>
  <c r="M775" i="12"/>
  <c r="N775" i="12" s="1"/>
  <c r="T775" i="12" s="1"/>
  <c r="M774" i="12"/>
  <c r="N774" i="12" s="1"/>
  <c r="T774" i="12" s="1"/>
  <c r="M773" i="12"/>
  <c r="N773" i="12" s="1"/>
  <c r="T773" i="12" s="1"/>
  <c r="M772" i="12"/>
  <c r="N772" i="12" s="1"/>
  <c r="T772" i="12" s="1"/>
  <c r="M771" i="12"/>
  <c r="N771" i="12" s="1"/>
  <c r="T771" i="12" s="1"/>
  <c r="M770" i="12"/>
  <c r="N770" i="12" s="1"/>
  <c r="T770" i="12" s="1"/>
  <c r="M769" i="12"/>
  <c r="N769" i="12" s="1"/>
  <c r="T769" i="12" s="1"/>
  <c r="M768" i="12"/>
  <c r="N768" i="12" s="1"/>
  <c r="T768" i="12" s="1"/>
  <c r="M767" i="12"/>
  <c r="N767" i="12" s="1"/>
  <c r="T767" i="12" s="1"/>
  <c r="M766" i="12"/>
  <c r="N766" i="12" s="1"/>
  <c r="T766" i="12" s="1"/>
  <c r="M765" i="12"/>
  <c r="N765" i="12" s="1"/>
  <c r="T765" i="12" s="1"/>
  <c r="M764" i="12"/>
  <c r="N764" i="12" s="1"/>
  <c r="T764" i="12" s="1"/>
  <c r="M763" i="12"/>
  <c r="N763" i="12" s="1"/>
  <c r="T763" i="12" s="1"/>
  <c r="M762" i="12"/>
  <c r="N762" i="12" s="1"/>
  <c r="T762" i="12" s="1"/>
  <c r="M761" i="12"/>
  <c r="N761" i="12" s="1"/>
  <c r="T761" i="12" s="1"/>
  <c r="M760" i="12"/>
  <c r="N760" i="12" s="1"/>
  <c r="T760" i="12" s="1"/>
  <c r="M759" i="12"/>
  <c r="N759" i="12" s="1"/>
  <c r="T759" i="12" s="1"/>
  <c r="M758" i="12"/>
  <c r="N758" i="12" s="1"/>
  <c r="T758" i="12" s="1"/>
  <c r="M757" i="12"/>
  <c r="N757" i="12" s="1"/>
  <c r="T757" i="12" s="1"/>
  <c r="M756" i="12"/>
  <c r="N756" i="12" s="1"/>
  <c r="T756" i="12" s="1"/>
  <c r="M755" i="12"/>
  <c r="N755" i="12" s="1"/>
  <c r="T755" i="12" s="1"/>
  <c r="M754" i="12"/>
  <c r="N754" i="12" s="1"/>
  <c r="T754" i="12" s="1"/>
  <c r="M753" i="12"/>
  <c r="N753" i="12" s="1"/>
  <c r="T753" i="12" s="1"/>
  <c r="M752" i="12"/>
  <c r="N752" i="12" s="1"/>
  <c r="T752" i="12" s="1"/>
  <c r="M751" i="12"/>
  <c r="N751" i="12" s="1"/>
  <c r="T751" i="12" s="1"/>
  <c r="M750" i="12"/>
  <c r="N750" i="12" s="1"/>
  <c r="T750" i="12" s="1"/>
  <c r="M749" i="12"/>
  <c r="N749" i="12" s="1"/>
  <c r="T749" i="12" s="1"/>
  <c r="M748" i="12"/>
  <c r="N748" i="12" s="1"/>
  <c r="T748" i="12" s="1"/>
  <c r="M747" i="12"/>
  <c r="N747" i="12" s="1"/>
  <c r="T747" i="12" s="1"/>
  <c r="M746" i="12"/>
  <c r="N746" i="12" s="1"/>
  <c r="T746" i="12" s="1"/>
  <c r="M745" i="12"/>
  <c r="N745" i="12" s="1"/>
  <c r="T745" i="12" s="1"/>
  <c r="M744" i="12"/>
  <c r="N744" i="12" s="1"/>
  <c r="T744" i="12" s="1"/>
  <c r="M743" i="12"/>
  <c r="N743" i="12" s="1"/>
  <c r="T743" i="12" s="1"/>
  <c r="M742" i="12"/>
  <c r="N742" i="12" s="1"/>
  <c r="T742" i="12" s="1"/>
  <c r="M741" i="12"/>
  <c r="N741" i="12" s="1"/>
  <c r="T741" i="12" s="1"/>
  <c r="M740" i="12"/>
  <c r="N740" i="12" s="1"/>
  <c r="T740" i="12" s="1"/>
  <c r="M739" i="12"/>
  <c r="N739" i="12" s="1"/>
  <c r="T739" i="12" s="1"/>
  <c r="M738" i="12"/>
  <c r="N738" i="12" s="1"/>
  <c r="T738" i="12" s="1"/>
  <c r="M737" i="12"/>
  <c r="N737" i="12" s="1"/>
  <c r="T737" i="12" s="1"/>
  <c r="M736" i="12"/>
  <c r="N736" i="12" s="1"/>
  <c r="T736" i="12" s="1"/>
  <c r="M735" i="12"/>
  <c r="N735" i="12" s="1"/>
  <c r="T735" i="12" s="1"/>
  <c r="M734" i="12"/>
  <c r="N734" i="12" s="1"/>
  <c r="T734" i="12" s="1"/>
  <c r="M733" i="12"/>
  <c r="N733" i="12" s="1"/>
  <c r="T733" i="12" s="1"/>
  <c r="M732" i="12"/>
  <c r="N732" i="12" s="1"/>
  <c r="T732" i="12" s="1"/>
  <c r="M731" i="12"/>
  <c r="N731" i="12" s="1"/>
  <c r="T731" i="12" s="1"/>
  <c r="M730" i="12"/>
  <c r="N730" i="12" s="1"/>
  <c r="T730" i="12" s="1"/>
  <c r="M729" i="12"/>
  <c r="N729" i="12" s="1"/>
  <c r="T729" i="12" s="1"/>
  <c r="M728" i="12"/>
  <c r="N728" i="12" s="1"/>
  <c r="T728" i="12" s="1"/>
  <c r="M727" i="12"/>
  <c r="N727" i="12" s="1"/>
  <c r="T727" i="12" s="1"/>
  <c r="M726" i="12"/>
  <c r="N726" i="12" s="1"/>
  <c r="T726" i="12" s="1"/>
  <c r="M725" i="12"/>
  <c r="N725" i="12" s="1"/>
  <c r="T725" i="12" s="1"/>
  <c r="M724" i="12"/>
  <c r="N724" i="12" s="1"/>
  <c r="T724" i="12" s="1"/>
  <c r="M723" i="12"/>
  <c r="N723" i="12" s="1"/>
  <c r="T723" i="12" s="1"/>
  <c r="M722" i="12"/>
  <c r="N722" i="12" s="1"/>
  <c r="T722" i="12" s="1"/>
  <c r="M721" i="12"/>
  <c r="N721" i="12" s="1"/>
  <c r="T721" i="12" s="1"/>
  <c r="M720" i="12"/>
  <c r="N720" i="12" s="1"/>
  <c r="T720" i="12" s="1"/>
  <c r="M719" i="12"/>
  <c r="N719" i="12" s="1"/>
  <c r="T719" i="12" s="1"/>
  <c r="M718" i="12"/>
  <c r="N718" i="12" s="1"/>
  <c r="T718" i="12" s="1"/>
  <c r="M717" i="12"/>
  <c r="N717" i="12" s="1"/>
  <c r="T717" i="12" s="1"/>
  <c r="M716" i="12"/>
  <c r="N716" i="12" s="1"/>
  <c r="T716" i="12" s="1"/>
  <c r="M715" i="12"/>
  <c r="N715" i="12" s="1"/>
  <c r="T715" i="12" s="1"/>
  <c r="M714" i="12"/>
  <c r="N714" i="12" s="1"/>
  <c r="T714" i="12" s="1"/>
  <c r="M713" i="12"/>
  <c r="N713" i="12" s="1"/>
  <c r="T713" i="12" s="1"/>
  <c r="M712" i="12"/>
  <c r="N712" i="12" s="1"/>
  <c r="T712" i="12" s="1"/>
  <c r="M711" i="12"/>
  <c r="N711" i="12" s="1"/>
  <c r="T711" i="12" s="1"/>
  <c r="M710" i="12"/>
  <c r="N710" i="12" s="1"/>
  <c r="T710" i="12" s="1"/>
  <c r="M709" i="12"/>
  <c r="N709" i="12" s="1"/>
  <c r="T709" i="12" s="1"/>
  <c r="M708" i="12"/>
  <c r="N708" i="12" s="1"/>
  <c r="T708" i="12" s="1"/>
  <c r="M707" i="12"/>
  <c r="N707" i="12" s="1"/>
  <c r="T707" i="12" s="1"/>
  <c r="M706" i="12"/>
  <c r="N706" i="12" s="1"/>
  <c r="T706" i="12" s="1"/>
  <c r="M705" i="12"/>
  <c r="N705" i="12" s="1"/>
  <c r="T705" i="12" s="1"/>
  <c r="M704" i="12"/>
  <c r="N704" i="12" s="1"/>
  <c r="T704" i="12" s="1"/>
  <c r="M703" i="12"/>
  <c r="N703" i="12" s="1"/>
  <c r="T703" i="12" s="1"/>
  <c r="M702" i="12"/>
  <c r="N702" i="12" s="1"/>
  <c r="T702" i="12" s="1"/>
  <c r="M701" i="12"/>
  <c r="N701" i="12" s="1"/>
  <c r="T701" i="12" s="1"/>
  <c r="M700" i="12"/>
  <c r="N700" i="12" s="1"/>
  <c r="T700" i="12" s="1"/>
  <c r="M699" i="12"/>
  <c r="N699" i="12" s="1"/>
  <c r="T699" i="12" s="1"/>
  <c r="M698" i="12"/>
  <c r="N698" i="12" s="1"/>
  <c r="T698" i="12" s="1"/>
  <c r="M697" i="12"/>
  <c r="N697" i="12" s="1"/>
  <c r="T697" i="12" s="1"/>
  <c r="M696" i="12"/>
  <c r="N696" i="12" s="1"/>
  <c r="T696" i="12" s="1"/>
  <c r="M695" i="12"/>
  <c r="N695" i="12" s="1"/>
  <c r="T695" i="12" s="1"/>
  <c r="M694" i="12"/>
  <c r="N694" i="12" s="1"/>
  <c r="T694" i="12" s="1"/>
  <c r="M693" i="12"/>
  <c r="N693" i="12" s="1"/>
  <c r="T693" i="12" s="1"/>
  <c r="M692" i="12"/>
  <c r="N692" i="12" s="1"/>
  <c r="T692" i="12" s="1"/>
  <c r="M691" i="12"/>
  <c r="N691" i="12" s="1"/>
  <c r="T691" i="12" s="1"/>
  <c r="M690" i="12"/>
  <c r="N690" i="12" s="1"/>
  <c r="T690" i="12" s="1"/>
  <c r="M689" i="12"/>
  <c r="N689" i="12" s="1"/>
  <c r="T689" i="12" s="1"/>
  <c r="M688" i="12"/>
  <c r="N688" i="12" s="1"/>
  <c r="T688" i="12" s="1"/>
  <c r="M687" i="12"/>
  <c r="N687" i="12" s="1"/>
  <c r="T687" i="12" s="1"/>
  <c r="M686" i="12"/>
  <c r="N686" i="12" s="1"/>
  <c r="T686" i="12" s="1"/>
  <c r="M685" i="12"/>
  <c r="N685" i="12" s="1"/>
  <c r="T685" i="12" s="1"/>
  <c r="M684" i="12"/>
  <c r="N684" i="12" s="1"/>
  <c r="T684" i="12" s="1"/>
  <c r="M683" i="12"/>
  <c r="N683" i="12" s="1"/>
  <c r="T683" i="12" s="1"/>
  <c r="M682" i="12"/>
  <c r="N682" i="12" s="1"/>
  <c r="T682" i="12" s="1"/>
  <c r="M681" i="12"/>
  <c r="N681" i="12" s="1"/>
  <c r="T681" i="12" s="1"/>
  <c r="M680" i="12"/>
  <c r="N680" i="12" s="1"/>
  <c r="T680" i="12" s="1"/>
  <c r="M679" i="12"/>
  <c r="N679" i="12" s="1"/>
  <c r="T679" i="12" s="1"/>
  <c r="M678" i="12"/>
  <c r="N678" i="12" s="1"/>
  <c r="T678" i="12" s="1"/>
  <c r="M677" i="12"/>
  <c r="N677" i="12" s="1"/>
  <c r="T677" i="12" s="1"/>
  <c r="M676" i="12"/>
  <c r="N676" i="12" s="1"/>
  <c r="T676" i="12" s="1"/>
  <c r="M675" i="12"/>
  <c r="N675" i="12" s="1"/>
  <c r="T675" i="12" s="1"/>
  <c r="M674" i="12"/>
  <c r="N674" i="12" s="1"/>
  <c r="T674" i="12" s="1"/>
  <c r="M673" i="12"/>
  <c r="N673" i="12" s="1"/>
  <c r="T673" i="12" s="1"/>
  <c r="M672" i="12"/>
  <c r="N672" i="12" s="1"/>
  <c r="T672" i="12" s="1"/>
  <c r="M671" i="12"/>
  <c r="N671" i="12" s="1"/>
  <c r="T671" i="12" s="1"/>
  <c r="M670" i="12"/>
  <c r="N670" i="12" s="1"/>
  <c r="T670" i="12" s="1"/>
  <c r="M669" i="12"/>
  <c r="N669" i="12" s="1"/>
  <c r="T669" i="12" s="1"/>
  <c r="M668" i="12"/>
  <c r="N668" i="12" s="1"/>
  <c r="T668" i="12" s="1"/>
  <c r="M667" i="12"/>
  <c r="N667" i="12" s="1"/>
  <c r="T667" i="12" s="1"/>
  <c r="M666" i="12"/>
  <c r="N666" i="12" s="1"/>
  <c r="T666" i="12" s="1"/>
  <c r="M665" i="12"/>
  <c r="N665" i="12" s="1"/>
  <c r="T665" i="12" s="1"/>
  <c r="M664" i="12"/>
  <c r="N664" i="12" s="1"/>
  <c r="T664" i="12" s="1"/>
  <c r="M663" i="12"/>
  <c r="N663" i="12" s="1"/>
  <c r="T663" i="12" s="1"/>
  <c r="M662" i="12"/>
  <c r="N662" i="12" s="1"/>
  <c r="T662" i="12" s="1"/>
  <c r="M661" i="12"/>
  <c r="N661" i="12" s="1"/>
  <c r="T661" i="12" s="1"/>
  <c r="M660" i="12"/>
  <c r="N660" i="12" s="1"/>
  <c r="T660" i="12" s="1"/>
  <c r="M659" i="12"/>
  <c r="N659" i="12" s="1"/>
  <c r="T659" i="12" s="1"/>
  <c r="M658" i="12"/>
  <c r="N658" i="12" s="1"/>
  <c r="T658" i="12" s="1"/>
  <c r="M657" i="12"/>
  <c r="N657" i="12" s="1"/>
  <c r="T657" i="12" s="1"/>
  <c r="M656" i="12"/>
  <c r="N656" i="12" s="1"/>
  <c r="T656" i="12" s="1"/>
  <c r="M655" i="12"/>
  <c r="N655" i="12" s="1"/>
  <c r="T655" i="12" s="1"/>
  <c r="M654" i="12"/>
  <c r="N654" i="12" s="1"/>
  <c r="T654" i="12" s="1"/>
  <c r="M653" i="12"/>
  <c r="N653" i="12" s="1"/>
  <c r="T653" i="12" s="1"/>
  <c r="M652" i="12"/>
  <c r="N652" i="12" s="1"/>
  <c r="T652" i="12" s="1"/>
  <c r="M651" i="12"/>
  <c r="N651" i="12" s="1"/>
  <c r="T651" i="12" s="1"/>
  <c r="M650" i="12"/>
  <c r="N650" i="12" s="1"/>
  <c r="T650" i="12" s="1"/>
  <c r="M649" i="12"/>
  <c r="N649" i="12" s="1"/>
  <c r="T649" i="12" s="1"/>
  <c r="M648" i="12"/>
  <c r="N648" i="12" s="1"/>
  <c r="T648" i="12" s="1"/>
  <c r="M647" i="12"/>
  <c r="N647" i="12" s="1"/>
  <c r="T647" i="12" s="1"/>
  <c r="M646" i="12"/>
  <c r="N646" i="12" s="1"/>
  <c r="T646" i="12" s="1"/>
  <c r="M645" i="12"/>
  <c r="N645" i="12" s="1"/>
  <c r="T645" i="12" s="1"/>
  <c r="M644" i="12"/>
  <c r="N644" i="12" s="1"/>
  <c r="T644" i="12" s="1"/>
  <c r="M643" i="12"/>
  <c r="N643" i="12" s="1"/>
  <c r="T643" i="12" s="1"/>
  <c r="M642" i="12"/>
  <c r="N642" i="12" s="1"/>
  <c r="T642" i="12" s="1"/>
  <c r="M641" i="12"/>
  <c r="N641" i="12" s="1"/>
  <c r="T641" i="12" s="1"/>
  <c r="M640" i="12"/>
  <c r="N640" i="12" s="1"/>
  <c r="T640" i="12" s="1"/>
  <c r="M639" i="12"/>
  <c r="N639" i="12" s="1"/>
  <c r="T639" i="12" s="1"/>
  <c r="M638" i="12"/>
  <c r="N638" i="12" s="1"/>
  <c r="T638" i="12" s="1"/>
  <c r="M637" i="12"/>
  <c r="N637" i="12" s="1"/>
  <c r="T637" i="12" s="1"/>
  <c r="M636" i="12"/>
  <c r="N636" i="12" s="1"/>
  <c r="T636" i="12" s="1"/>
  <c r="M635" i="12"/>
  <c r="N635" i="12" s="1"/>
  <c r="T635" i="12" s="1"/>
  <c r="M634" i="12"/>
  <c r="N634" i="12" s="1"/>
  <c r="T634" i="12" s="1"/>
  <c r="M633" i="12"/>
  <c r="N633" i="12" s="1"/>
  <c r="T633" i="12" s="1"/>
  <c r="M632" i="12"/>
  <c r="N632" i="12" s="1"/>
  <c r="T632" i="12" s="1"/>
  <c r="M631" i="12"/>
  <c r="N631" i="12" s="1"/>
  <c r="T631" i="12" s="1"/>
  <c r="M630" i="12"/>
  <c r="N630" i="12" s="1"/>
  <c r="T630" i="12" s="1"/>
  <c r="M629" i="12"/>
  <c r="N629" i="12" s="1"/>
  <c r="T629" i="12" s="1"/>
  <c r="M628" i="12"/>
  <c r="N628" i="12" s="1"/>
  <c r="T628" i="12" s="1"/>
  <c r="M627" i="12"/>
  <c r="N627" i="12" s="1"/>
  <c r="T627" i="12" s="1"/>
  <c r="M626" i="12"/>
  <c r="N626" i="12" s="1"/>
  <c r="T626" i="12" s="1"/>
  <c r="M625" i="12"/>
  <c r="N625" i="12" s="1"/>
  <c r="T625" i="12" s="1"/>
  <c r="M624" i="12"/>
  <c r="N624" i="12" s="1"/>
  <c r="T624" i="12" s="1"/>
  <c r="M623" i="12"/>
  <c r="N623" i="12" s="1"/>
  <c r="T623" i="12" s="1"/>
  <c r="M622" i="12"/>
  <c r="N622" i="12" s="1"/>
  <c r="T622" i="12" s="1"/>
  <c r="M621" i="12"/>
  <c r="N621" i="12" s="1"/>
  <c r="T621" i="12" s="1"/>
  <c r="M620" i="12"/>
  <c r="N620" i="12" s="1"/>
  <c r="T620" i="12" s="1"/>
  <c r="M619" i="12"/>
  <c r="N619" i="12" s="1"/>
  <c r="T619" i="12" s="1"/>
  <c r="M618" i="12"/>
  <c r="N618" i="12" s="1"/>
  <c r="T618" i="12" s="1"/>
  <c r="M617" i="12"/>
  <c r="N617" i="12" s="1"/>
  <c r="T617" i="12" s="1"/>
  <c r="M616" i="12"/>
  <c r="N616" i="12" s="1"/>
  <c r="T616" i="12" s="1"/>
  <c r="M615" i="12"/>
  <c r="N615" i="12" s="1"/>
  <c r="T615" i="12" s="1"/>
  <c r="M614" i="12"/>
  <c r="N614" i="12" s="1"/>
  <c r="T614" i="12" s="1"/>
  <c r="M613" i="12"/>
  <c r="N613" i="12" s="1"/>
  <c r="T613" i="12" s="1"/>
  <c r="M612" i="12"/>
  <c r="N612" i="12" s="1"/>
  <c r="T612" i="12" s="1"/>
  <c r="M611" i="12"/>
  <c r="N611" i="12" s="1"/>
  <c r="T611" i="12" s="1"/>
  <c r="M610" i="12"/>
  <c r="N610" i="12" s="1"/>
  <c r="T610" i="12" s="1"/>
  <c r="M609" i="12"/>
  <c r="N609" i="12" s="1"/>
  <c r="T609" i="12" s="1"/>
  <c r="M608" i="12"/>
  <c r="N608" i="12" s="1"/>
  <c r="T608" i="12" s="1"/>
  <c r="M607" i="12"/>
  <c r="N607" i="12" s="1"/>
  <c r="T607" i="12" s="1"/>
  <c r="M606" i="12"/>
  <c r="N606" i="12" s="1"/>
  <c r="T606" i="12" s="1"/>
  <c r="M605" i="12"/>
  <c r="N605" i="12" s="1"/>
  <c r="T605" i="12" s="1"/>
  <c r="M604" i="12"/>
  <c r="N604" i="12" s="1"/>
  <c r="T604" i="12" s="1"/>
  <c r="M603" i="12"/>
  <c r="N603" i="12" s="1"/>
  <c r="T603" i="12" s="1"/>
  <c r="M602" i="12"/>
  <c r="N602" i="12" s="1"/>
  <c r="T602" i="12" s="1"/>
  <c r="M601" i="12"/>
  <c r="N601" i="12" s="1"/>
  <c r="T601" i="12" s="1"/>
  <c r="M600" i="12"/>
  <c r="N600" i="12" s="1"/>
  <c r="T600" i="12" s="1"/>
  <c r="M599" i="12"/>
  <c r="N599" i="12" s="1"/>
  <c r="T599" i="12" s="1"/>
  <c r="M598" i="12"/>
  <c r="N598" i="12" s="1"/>
  <c r="T598" i="12" s="1"/>
  <c r="M597" i="12"/>
  <c r="N597" i="12" s="1"/>
  <c r="T597" i="12" s="1"/>
  <c r="M596" i="12"/>
  <c r="N596" i="12" s="1"/>
  <c r="T596" i="12" s="1"/>
  <c r="M595" i="12"/>
  <c r="N595" i="12" s="1"/>
  <c r="T595" i="12" s="1"/>
  <c r="M594" i="12"/>
  <c r="N594" i="12" s="1"/>
  <c r="T594" i="12" s="1"/>
  <c r="M593" i="12"/>
  <c r="N593" i="12" s="1"/>
  <c r="T593" i="12" s="1"/>
  <c r="M592" i="12"/>
  <c r="N592" i="12" s="1"/>
  <c r="T592" i="12" s="1"/>
  <c r="M591" i="12"/>
  <c r="N591" i="12" s="1"/>
  <c r="T591" i="12" s="1"/>
  <c r="M590" i="12"/>
  <c r="N590" i="12" s="1"/>
  <c r="T590" i="12" s="1"/>
  <c r="M589" i="12"/>
  <c r="N589" i="12" s="1"/>
  <c r="T589" i="12" s="1"/>
  <c r="M588" i="12"/>
  <c r="N588" i="12" s="1"/>
  <c r="T588" i="12" s="1"/>
  <c r="M587" i="12"/>
  <c r="N587" i="12" s="1"/>
  <c r="T587" i="12" s="1"/>
  <c r="M586" i="12"/>
  <c r="N586" i="12" s="1"/>
  <c r="T586" i="12" s="1"/>
  <c r="M585" i="12"/>
  <c r="N585" i="12" s="1"/>
  <c r="T585" i="12" s="1"/>
  <c r="M584" i="12"/>
  <c r="N584" i="12" s="1"/>
  <c r="T584" i="12" s="1"/>
  <c r="M583" i="12"/>
  <c r="N583" i="12" s="1"/>
  <c r="T583" i="12" s="1"/>
  <c r="M582" i="12"/>
  <c r="N582" i="12" s="1"/>
  <c r="T582" i="12" s="1"/>
  <c r="M581" i="12"/>
  <c r="N581" i="12" s="1"/>
  <c r="T581" i="12" s="1"/>
  <c r="M580" i="12"/>
  <c r="N580" i="12" s="1"/>
  <c r="T580" i="12" s="1"/>
  <c r="M579" i="12"/>
  <c r="N579" i="12" s="1"/>
  <c r="T579" i="12" s="1"/>
  <c r="M578" i="12"/>
  <c r="N578" i="12" s="1"/>
  <c r="T578" i="12" s="1"/>
  <c r="M577" i="12"/>
  <c r="N577" i="12" s="1"/>
  <c r="T577" i="12" s="1"/>
  <c r="M576" i="12"/>
  <c r="N576" i="12" s="1"/>
  <c r="T576" i="12" s="1"/>
  <c r="M575" i="12"/>
  <c r="N575" i="12" s="1"/>
  <c r="T575" i="12" s="1"/>
  <c r="M574" i="12"/>
  <c r="N574" i="12" s="1"/>
  <c r="T574" i="12" s="1"/>
  <c r="M573" i="12"/>
  <c r="N573" i="12" s="1"/>
  <c r="T573" i="12" s="1"/>
  <c r="M572" i="12"/>
  <c r="N572" i="12" s="1"/>
  <c r="T572" i="12" s="1"/>
  <c r="M571" i="12"/>
  <c r="N571" i="12" s="1"/>
  <c r="T571" i="12" s="1"/>
  <c r="M570" i="12"/>
  <c r="N570" i="12" s="1"/>
  <c r="T570" i="12" s="1"/>
  <c r="M569" i="12"/>
  <c r="N569" i="12" s="1"/>
  <c r="T569" i="12" s="1"/>
  <c r="M568" i="12"/>
  <c r="N568" i="12" s="1"/>
  <c r="T568" i="12" s="1"/>
  <c r="M567" i="12"/>
  <c r="N567" i="12" s="1"/>
  <c r="T567" i="12" s="1"/>
  <c r="M566" i="12"/>
  <c r="N566" i="12" s="1"/>
  <c r="T566" i="12" s="1"/>
  <c r="M565" i="12"/>
  <c r="N565" i="12" s="1"/>
  <c r="T565" i="12" s="1"/>
  <c r="M564" i="12"/>
  <c r="N564" i="12" s="1"/>
  <c r="T564" i="12" s="1"/>
  <c r="M563" i="12"/>
  <c r="N563" i="12" s="1"/>
  <c r="T563" i="12" s="1"/>
  <c r="M562" i="12"/>
  <c r="N562" i="12" s="1"/>
  <c r="T562" i="12" s="1"/>
  <c r="M561" i="12"/>
  <c r="N561" i="12" s="1"/>
  <c r="T561" i="12" s="1"/>
  <c r="M560" i="12"/>
  <c r="N560" i="12" s="1"/>
  <c r="T560" i="12" s="1"/>
  <c r="M559" i="12"/>
  <c r="N559" i="12" s="1"/>
  <c r="T559" i="12" s="1"/>
  <c r="M558" i="12"/>
  <c r="N558" i="12" s="1"/>
  <c r="T558" i="12" s="1"/>
  <c r="M557" i="12"/>
  <c r="N557" i="12" s="1"/>
  <c r="T557" i="12" s="1"/>
  <c r="M556" i="12"/>
  <c r="N556" i="12" s="1"/>
  <c r="T556" i="12" s="1"/>
  <c r="M555" i="12"/>
  <c r="N555" i="12" s="1"/>
  <c r="T555" i="12" s="1"/>
  <c r="M554" i="12"/>
  <c r="N554" i="12" s="1"/>
  <c r="T554" i="12" s="1"/>
  <c r="M553" i="12"/>
  <c r="N553" i="12" s="1"/>
  <c r="T553" i="12" s="1"/>
  <c r="M552" i="12"/>
  <c r="N552" i="12" s="1"/>
  <c r="T552" i="12" s="1"/>
  <c r="M551" i="12"/>
  <c r="N551" i="12" s="1"/>
  <c r="T551" i="12" s="1"/>
  <c r="M550" i="12"/>
  <c r="N550" i="12" s="1"/>
  <c r="T550" i="12" s="1"/>
  <c r="M549" i="12"/>
  <c r="N549" i="12" s="1"/>
  <c r="T549" i="12" s="1"/>
  <c r="M548" i="12"/>
  <c r="N548" i="12" s="1"/>
  <c r="T548" i="12" s="1"/>
  <c r="M547" i="12"/>
  <c r="N547" i="12" s="1"/>
  <c r="T547" i="12" s="1"/>
  <c r="M546" i="12"/>
  <c r="N546" i="12" s="1"/>
  <c r="T546" i="12" s="1"/>
  <c r="M545" i="12"/>
  <c r="N545" i="12" s="1"/>
  <c r="T545" i="12" s="1"/>
  <c r="M544" i="12"/>
  <c r="N544" i="12" s="1"/>
  <c r="T544" i="12" s="1"/>
  <c r="M543" i="12"/>
  <c r="N543" i="12" s="1"/>
  <c r="T543" i="12" s="1"/>
  <c r="M542" i="12"/>
  <c r="N542" i="12" s="1"/>
  <c r="T542" i="12" s="1"/>
  <c r="M541" i="12"/>
  <c r="N541" i="12" s="1"/>
  <c r="T541" i="12" s="1"/>
  <c r="M540" i="12"/>
  <c r="N540" i="12" s="1"/>
  <c r="T540" i="12" s="1"/>
  <c r="M539" i="12"/>
  <c r="N539" i="12" s="1"/>
  <c r="T539" i="12" s="1"/>
  <c r="M538" i="12"/>
  <c r="N538" i="12" s="1"/>
  <c r="T538" i="12" s="1"/>
  <c r="M537" i="12"/>
  <c r="N537" i="12" s="1"/>
  <c r="T537" i="12" s="1"/>
  <c r="M536" i="12"/>
  <c r="N536" i="12" s="1"/>
  <c r="T536" i="12" s="1"/>
  <c r="M535" i="12"/>
  <c r="N535" i="12" s="1"/>
  <c r="T535" i="12" s="1"/>
  <c r="M534" i="12"/>
  <c r="N534" i="12" s="1"/>
  <c r="T534" i="12" s="1"/>
  <c r="M533" i="12"/>
  <c r="N533" i="12" s="1"/>
  <c r="T533" i="12" s="1"/>
  <c r="M532" i="12"/>
  <c r="N532" i="12" s="1"/>
  <c r="T532" i="12" s="1"/>
  <c r="M531" i="12"/>
  <c r="N531" i="12" s="1"/>
  <c r="T531" i="12" s="1"/>
  <c r="M530" i="12"/>
  <c r="N530" i="12" s="1"/>
  <c r="T530" i="12" s="1"/>
  <c r="M529" i="12"/>
  <c r="N529" i="12" s="1"/>
  <c r="T529" i="12" s="1"/>
  <c r="M528" i="12"/>
  <c r="N528" i="12" s="1"/>
  <c r="T528" i="12" s="1"/>
  <c r="M527" i="12"/>
  <c r="N527" i="12" s="1"/>
  <c r="T527" i="12" s="1"/>
  <c r="M526" i="12"/>
  <c r="N526" i="12" s="1"/>
  <c r="T526" i="12" s="1"/>
  <c r="M525" i="12"/>
  <c r="N525" i="12" s="1"/>
  <c r="T525" i="12" s="1"/>
  <c r="M524" i="12"/>
  <c r="N524" i="12" s="1"/>
  <c r="T524" i="12" s="1"/>
  <c r="M523" i="12"/>
  <c r="N523" i="12" s="1"/>
  <c r="T523" i="12" s="1"/>
  <c r="M522" i="12"/>
  <c r="N522" i="12" s="1"/>
  <c r="T522" i="12" s="1"/>
  <c r="M521" i="12"/>
  <c r="N521" i="12" s="1"/>
  <c r="T521" i="12" s="1"/>
  <c r="M520" i="12"/>
  <c r="N520" i="12" s="1"/>
  <c r="T520" i="12" s="1"/>
  <c r="M519" i="12"/>
  <c r="N519" i="12" s="1"/>
  <c r="T519" i="12" s="1"/>
  <c r="M518" i="12"/>
  <c r="N518" i="12" s="1"/>
  <c r="T518" i="12" s="1"/>
  <c r="M517" i="12"/>
  <c r="N517" i="12" s="1"/>
  <c r="T517" i="12" s="1"/>
  <c r="M516" i="12"/>
  <c r="N516" i="12" s="1"/>
  <c r="T516" i="12" s="1"/>
  <c r="M515" i="12"/>
  <c r="N515" i="12" s="1"/>
  <c r="T515" i="12" s="1"/>
  <c r="M514" i="12"/>
  <c r="N514" i="12" s="1"/>
  <c r="T514" i="12" s="1"/>
  <c r="M513" i="12"/>
  <c r="N513" i="12" s="1"/>
  <c r="T513" i="12" s="1"/>
  <c r="M512" i="12"/>
  <c r="N512" i="12" s="1"/>
  <c r="T512" i="12" s="1"/>
  <c r="M511" i="12"/>
  <c r="N511" i="12" s="1"/>
  <c r="T511" i="12" s="1"/>
  <c r="M510" i="12"/>
  <c r="N510" i="12" s="1"/>
  <c r="T510" i="12" s="1"/>
  <c r="M509" i="12"/>
  <c r="N509" i="12" s="1"/>
  <c r="T509" i="12" s="1"/>
  <c r="M508" i="12"/>
  <c r="N508" i="12" s="1"/>
  <c r="T508" i="12" s="1"/>
  <c r="M507" i="12"/>
  <c r="N507" i="12" s="1"/>
  <c r="T507" i="12" s="1"/>
  <c r="M506" i="12"/>
  <c r="N506" i="12" s="1"/>
  <c r="T506" i="12" s="1"/>
  <c r="M505" i="12"/>
  <c r="N505" i="12" s="1"/>
  <c r="T505" i="12" s="1"/>
  <c r="M504" i="12"/>
  <c r="N504" i="12" s="1"/>
  <c r="T504" i="12" s="1"/>
  <c r="M503" i="12"/>
  <c r="N503" i="12" s="1"/>
  <c r="T503" i="12" s="1"/>
  <c r="M502" i="12"/>
  <c r="N502" i="12" s="1"/>
  <c r="T502" i="12" s="1"/>
  <c r="M501" i="12"/>
  <c r="N501" i="12" s="1"/>
  <c r="T501" i="12" s="1"/>
  <c r="M500" i="12"/>
  <c r="N500" i="12" s="1"/>
  <c r="T500" i="12" s="1"/>
  <c r="M499" i="12"/>
  <c r="N499" i="12" s="1"/>
  <c r="T499" i="12" s="1"/>
  <c r="M498" i="12"/>
  <c r="N498" i="12" s="1"/>
  <c r="T498" i="12" s="1"/>
  <c r="M497" i="12"/>
  <c r="N497" i="12" s="1"/>
  <c r="T497" i="12" s="1"/>
  <c r="M496" i="12"/>
  <c r="N496" i="12" s="1"/>
  <c r="T496" i="12" s="1"/>
  <c r="M495" i="12"/>
  <c r="N495" i="12" s="1"/>
  <c r="T495" i="12" s="1"/>
  <c r="M494" i="12"/>
  <c r="N494" i="12" s="1"/>
  <c r="T494" i="12" s="1"/>
  <c r="M493" i="12"/>
  <c r="N493" i="12" s="1"/>
  <c r="T493" i="12" s="1"/>
  <c r="M492" i="12"/>
  <c r="N492" i="12" s="1"/>
  <c r="T492" i="12" s="1"/>
  <c r="M491" i="12"/>
  <c r="N491" i="12" s="1"/>
  <c r="T491" i="12" s="1"/>
  <c r="M490" i="12"/>
  <c r="N490" i="12" s="1"/>
  <c r="T490" i="12" s="1"/>
  <c r="M489" i="12"/>
  <c r="N489" i="12" s="1"/>
  <c r="T489" i="12" s="1"/>
  <c r="M488" i="12"/>
  <c r="N488" i="12" s="1"/>
  <c r="T488" i="12" s="1"/>
  <c r="M487" i="12"/>
  <c r="N487" i="12" s="1"/>
  <c r="T487" i="12" s="1"/>
  <c r="M486" i="12"/>
  <c r="N486" i="12" s="1"/>
  <c r="T486" i="12" s="1"/>
  <c r="M485" i="12"/>
  <c r="N485" i="12" s="1"/>
  <c r="T485" i="12" s="1"/>
  <c r="M484" i="12"/>
  <c r="N484" i="12" s="1"/>
  <c r="T484" i="12" s="1"/>
  <c r="M483" i="12"/>
  <c r="N483" i="12" s="1"/>
  <c r="T483" i="12" s="1"/>
  <c r="M482" i="12"/>
  <c r="N482" i="12" s="1"/>
  <c r="T482" i="12" s="1"/>
  <c r="M481" i="12"/>
  <c r="N481" i="12" s="1"/>
  <c r="T481" i="12" s="1"/>
  <c r="M480" i="12"/>
  <c r="N480" i="12" s="1"/>
  <c r="T480" i="12" s="1"/>
  <c r="M479" i="12"/>
  <c r="N479" i="12" s="1"/>
  <c r="T479" i="12" s="1"/>
  <c r="M478" i="12"/>
  <c r="N478" i="12" s="1"/>
  <c r="T478" i="12" s="1"/>
  <c r="M477" i="12"/>
  <c r="N477" i="12" s="1"/>
  <c r="T477" i="12" s="1"/>
  <c r="M476" i="12"/>
  <c r="N476" i="12" s="1"/>
  <c r="T476" i="12" s="1"/>
  <c r="M475" i="12"/>
  <c r="N475" i="12" s="1"/>
  <c r="T475" i="12" s="1"/>
  <c r="M474" i="12"/>
  <c r="N474" i="12" s="1"/>
  <c r="T474" i="12" s="1"/>
  <c r="M473" i="12"/>
  <c r="N473" i="12" s="1"/>
  <c r="T473" i="12" s="1"/>
  <c r="M472" i="12"/>
  <c r="N472" i="12" s="1"/>
  <c r="T472" i="12" s="1"/>
  <c r="M471" i="12"/>
  <c r="N471" i="12" s="1"/>
  <c r="T471" i="12" s="1"/>
  <c r="M470" i="12"/>
  <c r="N470" i="12" s="1"/>
  <c r="T470" i="12" s="1"/>
  <c r="M469" i="12"/>
  <c r="N469" i="12" s="1"/>
  <c r="T469" i="12" s="1"/>
  <c r="M468" i="12"/>
  <c r="N468" i="12" s="1"/>
  <c r="T468" i="12" s="1"/>
  <c r="M467" i="12"/>
  <c r="N467" i="12" s="1"/>
  <c r="T467" i="12" s="1"/>
  <c r="M466" i="12"/>
  <c r="N466" i="12" s="1"/>
  <c r="T466" i="12" s="1"/>
  <c r="M465" i="12"/>
  <c r="N465" i="12" s="1"/>
  <c r="T465" i="12" s="1"/>
  <c r="M464" i="12"/>
  <c r="N464" i="12" s="1"/>
  <c r="T464" i="12" s="1"/>
  <c r="M463" i="12"/>
  <c r="N463" i="12" s="1"/>
  <c r="T463" i="12" s="1"/>
  <c r="M462" i="12"/>
  <c r="N462" i="12" s="1"/>
  <c r="T462" i="12" s="1"/>
  <c r="M461" i="12"/>
  <c r="N461" i="12" s="1"/>
  <c r="T461" i="12" s="1"/>
  <c r="M460" i="12"/>
  <c r="N460" i="12" s="1"/>
  <c r="T460" i="12" s="1"/>
  <c r="M459" i="12"/>
  <c r="N459" i="12" s="1"/>
  <c r="T459" i="12" s="1"/>
  <c r="M458" i="12"/>
  <c r="N458" i="12" s="1"/>
  <c r="T458" i="12" s="1"/>
  <c r="M457" i="12"/>
  <c r="N457" i="12" s="1"/>
  <c r="T457" i="12" s="1"/>
  <c r="M456" i="12"/>
  <c r="N456" i="12" s="1"/>
  <c r="T456" i="12" s="1"/>
  <c r="M455" i="12"/>
  <c r="N455" i="12" s="1"/>
  <c r="T455" i="12" s="1"/>
  <c r="M454" i="12"/>
  <c r="N454" i="12" s="1"/>
  <c r="T454" i="12" s="1"/>
  <c r="M453" i="12"/>
  <c r="N453" i="12" s="1"/>
  <c r="T453" i="12" s="1"/>
  <c r="M452" i="12"/>
  <c r="N452" i="12" s="1"/>
  <c r="T452" i="12" s="1"/>
  <c r="M451" i="12"/>
  <c r="N451" i="12" s="1"/>
  <c r="T451" i="12" s="1"/>
  <c r="M450" i="12"/>
  <c r="N450" i="12" s="1"/>
  <c r="T450" i="12" s="1"/>
  <c r="M449" i="12"/>
  <c r="N449" i="12" s="1"/>
  <c r="T449" i="12" s="1"/>
  <c r="M448" i="12"/>
  <c r="N448" i="12" s="1"/>
  <c r="T448" i="12" s="1"/>
  <c r="M447" i="12"/>
  <c r="N447" i="12" s="1"/>
  <c r="T447" i="12" s="1"/>
  <c r="M446" i="12"/>
  <c r="N446" i="12" s="1"/>
  <c r="T446" i="12" s="1"/>
  <c r="M445" i="12"/>
  <c r="N445" i="12" s="1"/>
  <c r="T445" i="12" s="1"/>
  <c r="M444" i="12"/>
  <c r="N444" i="12" s="1"/>
  <c r="T444" i="12" s="1"/>
  <c r="M443" i="12"/>
  <c r="N443" i="12" s="1"/>
  <c r="T443" i="12" s="1"/>
  <c r="M442" i="12"/>
  <c r="N442" i="12" s="1"/>
  <c r="T442" i="12" s="1"/>
  <c r="M441" i="12"/>
  <c r="N441" i="12" s="1"/>
  <c r="T441" i="12" s="1"/>
  <c r="M440" i="12"/>
  <c r="N440" i="12" s="1"/>
  <c r="T440" i="12" s="1"/>
  <c r="M439" i="12"/>
  <c r="N439" i="12" s="1"/>
  <c r="T439" i="12" s="1"/>
  <c r="M438" i="12"/>
  <c r="N438" i="12" s="1"/>
  <c r="T438" i="12" s="1"/>
  <c r="M437" i="12"/>
  <c r="N437" i="12" s="1"/>
  <c r="T437" i="12" s="1"/>
  <c r="M436" i="12"/>
  <c r="N436" i="12" s="1"/>
  <c r="T436" i="12" s="1"/>
  <c r="M435" i="12"/>
  <c r="N435" i="12" s="1"/>
  <c r="T435" i="12" s="1"/>
  <c r="M434" i="12"/>
  <c r="N434" i="12" s="1"/>
  <c r="T434" i="12" s="1"/>
  <c r="M433" i="12"/>
  <c r="N433" i="12" s="1"/>
  <c r="T433" i="12" s="1"/>
  <c r="M432" i="12"/>
  <c r="N432" i="12" s="1"/>
  <c r="T432" i="12" s="1"/>
  <c r="M431" i="12"/>
  <c r="N431" i="12" s="1"/>
  <c r="T431" i="12" s="1"/>
  <c r="M430" i="12"/>
  <c r="N430" i="12" s="1"/>
  <c r="T430" i="12" s="1"/>
  <c r="M429" i="12"/>
  <c r="N429" i="12" s="1"/>
  <c r="T429" i="12" s="1"/>
  <c r="M428" i="12"/>
  <c r="N428" i="12" s="1"/>
  <c r="T428" i="12" s="1"/>
  <c r="M427" i="12"/>
  <c r="N427" i="12" s="1"/>
  <c r="T427" i="12" s="1"/>
  <c r="M426" i="12"/>
  <c r="N426" i="12" s="1"/>
  <c r="T426" i="12" s="1"/>
  <c r="M425" i="12"/>
  <c r="N425" i="12" s="1"/>
  <c r="T425" i="12" s="1"/>
  <c r="M424" i="12"/>
  <c r="N424" i="12" s="1"/>
  <c r="T424" i="12" s="1"/>
  <c r="M423" i="12"/>
  <c r="N423" i="12" s="1"/>
  <c r="T423" i="12" s="1"/>
  <c r="M422" i="12"/>
  <c r="N422" i="12" s="1"/>
  <c r="T422" i="12" s="1"/>
  <c r="M421" i="12"/>
  <c r="N421" i="12" s="1"/>
  <c r="T421" i="12" s="1"/>
  <c r="M420" i="12"/>
  <c r="N420" i="12" s="1"/>
  <c r="T420" i="12" s="1"/>
  <c r="M419" i="12"/>
  <c r="N419" i="12" s="1"/>
  <c r="T419" i="12" s="1"/>
  <c r="M418" i="12"/>
  <c r="N418" i="12" s="1"/>
  <c r="T418" i="12" s="1"/>
  <c r="M417" i="12"/>
  <c r="N417" i="12" s="1"/>
  <c r="T417" i="12" s="1"/>
  <c r="M416" i="12"/>
  <c r="N416" i="12" s="1"/>
  <c r="T416" i="12" s="1"/>
  <c r="M415" i="12"/>
  <c r="N415" i="12" s="1"/>
  <c r="T415" i="12" s="1"/>
  <c r="M414" i="12"/>
  <c r="N414" i="12" s="1"/>
  <c r="T414" i="12" s="1"/>
  <c r="M413" i="12"/>
  <c r="N413" i="12" s="1"/>
  <c r="T413" i="12" s="1"/>
  <c r="M412" i="12"/>
  <c r="N412" i="12" s="1"/>
  <c r="T412" i="12" s="1"/>
  <c r="M411" i="12"/>
  <c r="N411" i="12" s="1"/>
  <c r="T411" i="12" s="1"/>
  <c r="M410" i="12"/>
  <c r="N410" i="12" s="1"/>
  <c r="T410" i="12" s="1"/>
  <c r="M409" i="12"/>
  <c r="N409" i="12" s="1"/>
  <c r="T409" i="12" s="1"/>
  <c r="M408" i="12"/>
  <c r="N408" i="12" s="1"/>
  <c r="T408" i="12" s="1"/>
  <c r="M407" i="12"/>
  <c r="N407" i="12" s="1"/>
  <c r="T407" i="12" s="1"/>
  <c r="M406" i="12"/>
  <c r="N406" i="12" s="1"/>
  <c r="T406" i="12" s="1"/>
  <c r="M405" i="12"/>
  <c r="N405" i="12" s="1"/>
  <c r="T405" i="12" s="1"/>
  <c r="M404" i="12"/>
  <c r="N404" i="12" s="1"/>
  <c r="T404" i="12" s="1"/>
  <c r="M403" i="12"/>
  <c r="N403" i="12" s="1"/>
  <c r="T403" i="12" s="1"/>
  <c r="M402" i="12"/>
  <c r="N402" i="12" s="1"/>
  <c r="T402" i="12" s="1"/>
  <c r="M401" i="12"/>
  <c r="N401" i="12" s="1"/>
  <c r="T401" i="12" s="1"/>
  <c r="M400" i="12"/>
  <c r="N400" i="12" s="1"/>
  <c r="T400" i="12" s="1"/>
  <c r="M399" i="12"/>
  <c r="N399" i="12" s="1"/>
  <c r="T399" i="12" s="1"/>
  <c r="M398" i="12"/>
  <c r="N398" i="12" s="1"/>
  <c r="T398" i="12" s="1"/>
  <c r="M397" i="12"/>
  <c r="N397" i="12" s="1"/>
  <c r="T397" i="12" s="1"/>
  <c r="M396" i="12"/>
  <c r="N396" i="12" s="1"/>
  <c r="T396" i="12" s="1"/>
  <c r="M395" i="12"/>
  <c r="N395" i="12" s="1"/>
  <c r="T395" i="12" s="1"/>
  <c r="M394" i="12"/>
  <c r="N394" i="12" s="1"/>
  <c r="T394" i="12" s="1"/>
  <c r="M393" i="12"/>
  <c r="N393" i="12" s="1"/>
  <c r="T393" i="12" s="1"/>
  <c r="M392" i="12"/>
  <c r="N392" i="12" s="1"/>
  <c r="T392" i="12" s="1"/>
  <c r="M391" i="12"/>
  <c r="N391" i="12" s="1"/>
  <c r="T391" i="12" s="1"/>
  <c r="M390" i="12"/>
  <c r="N390" i="12" s="1"/>
  <c r="T390" i="12" s="1"/>
  <c r="M389" i="12"/>
  <c r="N389" i="12" s="1"/>
  <c r="T389" i="12" s="1"/>
  <c r="M388" i="12"/>
  <c r="N388" i="12" s="1"/>
  <c r="T388" i="12" s="1"/>
  <c r="M387" i="12"/>
  <c r="N387" i="12" s="1"/>
  <c r="T387" i="12" s="1"/>
  <c r="M386" i="12"/>
  <c r="N386" i="12" s="1"/>
  <c r="T386" i="12" s="1"/>
  <c r="M385" i="12"/>
  <c r="N385" i="12" s="1"/>
  <c r="T385" i="12" s="1"/>
  <c r="M384" i="12"/>
  <c r="N384" i="12" s="1"/>
  <c r="T384" i="12" s="1"/>
  <c r="M383" i="12"/>
  <c r="N383" i="12" s="1"/>
  <c r="T383" i="12" s="1"/>
  <c r="M382" i="12"/>
  <c r="N382" i="12" s="1"/>
  <c r="T382" i="12" s="1"/>
  <c r="M381" i="12"/>
  <c r="N381" i="12" s="1"/>
  <c r="T381" i="12" s="1"/>
  <c r="M380" i="12"/>
  <c r="N380" i="12" s="1"/>
  <c r="T380" i="12" s="1"/>
  <c r="M379" i="12"/>
  <c r="N379" i="12" s="1"/>
  <c r="T379" i="12" s="1"/>
  <c r="M378" i="12"/>
  <c r="N378" i="12" s="1"/>
  <c r="T378" i="12" s="1"/>
  <c r="M377" i="12"/>
  <c r="N377" i="12" s="1"/>
  <c r="T377" i="12" s="1"/>
  <c r="M376" i="12"/>
  <c r="N376" i="12" s="1"/>
  <c r="T376" i="12" s="1"/>
  <c r="M375" i="12"/>
  <c r="N375" i="12" s="1"/>
  <c r="T375" i="12" s="1"/>
  <c r="M374" i="12"/>
  <c r="N374" i="12" s="1"/>
  <c r="T374" i="12" s="1"/>
  <c r="M373" i="12"/>
  <c r="N373" i="12" s="1"/>
  <c r="T373" i="12" s="1"/>
  <c r="M372" i="12"/>
  <c r="N372" i="12" s="1"/>
  <c r="T372" i="12" s="1"/>
  <c r="M371" i="12"/>
  <c r="N371" i="12" s="1"/>
  <c r="T371" i="12" s="1"/>
  <c r="M370" i="12"/>
  <c r="N370" i="12" s="1"/>
  <c r="T370" i="12" s="1"/>
  <c r="M369" i="12"/>
  <c r="N369" i="12" s="1"/>
  <c r="T369" i="12" s="1"/>
  <c r="M368" i="12"/>
  <c r="N368" i="12" s="1"/>
  <c r="T368" i="12" s="1"/>
  <c r="M367" i="12"/>
  <c r="N367" i="12" s="1"/>
  <c r="T367" i="12" s="1"/>
  <c r="M366" i="12"/>
  <c r="N366" i="12" s="1"/>
  <c r="T366" i="12" s="1"/>
  <c r="M365" i="12"/>
  <c r="N365" i="12" s="1"/>
  <c r="T365" i="12" s="1"/>
  <c r="M364" i="12"/>
  <c r="N364" i="12" s="1"/>
  <c r="T364" i="12" s="1"/>
  <c r="M363" i="12"/>
  <c r="N363" i="12" s="1"/>
  <c r="T363" i="12" s="1"/>
  <c r="M362" i="12"/>
  <c r="N362" i="12" s="1"/>
  <c r="T362" i="12" s="1"/>
  <c r="M361" i="12"/>
  <c r="N361" i="12" s="1"/>
  <c r="T361" i="12" s="1"/>
  <c r="M360" i="12"/>
  <c r="N360" i="12" s="1"/>
  <c r="T360" i="12" s="1"/>
  <c r="M359" i="12"/>
  <c r="N359" i="12" s="1"/>
  <c r="T359" i="12" s="1"/>
  <c r="M358" i="12"/>
  <c r="N358" i="12" s="1"/>
  <c r="T358" i="12" s="1"/>
  <c r="M357" i="12"/>
  <c r="N357" i="12" s="1"/>
  <c r="T357" i="12" s="1"/>
  <c r="M356" i="12"/>
  <c r="N356" i="12" s="1"/>
  <c r="T356" i="12" s="1"/>
  <c r="M355" i="12"/>
  <c r="N355" i="12" s="1"/>
  <c r="T355" i="12" s="1"/>
  <c r="M354" i="12"/>
  <c r="N354" i="12" s="1"/>
  <c r="T354" i="12" s="1"/>
  <c r="M353" i="12"/>
  <c r="N353" i="12" s="1"/>
  <c r="T353" i="12" s="1"/>
  <c r="M352" i="12"/>
  <c r="N352" i="12" s="1"/>
  <c r="T352" i="12" s="1"/>
  <c r="M351" i="12"/>
  <c r="N351" i="12" s="1"/>
  <c r="T351" i="12" s="1"/>
  <c r="M350" i="12"/>
  <c r="N350" i="12" s="1"/>
  <c r="T350" i="12" s="1"/>
  <c r="M349" i="12"/>
  <c r="N349" i="12" s="1"/>
  <c r="T349" i="12" s="1"/>
  <c r="M348" i="12"/>
  <c r="N348" i="12" s="1"/>
  <c r="T348" i="12" s="1"/>
  <c r="M347" i="12"/>
  <c r="N347" i="12" s="1"/>
  <c r="T347" i="12" s="1"/>
  <c r="M346" i="12"/>
  <c r="N346" i="12" s="1"/>
  <c r="T346" i="12" s="1"/>
  <c r="M345" i="12"/>
  <c r="N345" i="12" s="1"/>
  <c r="T345" i="12" s="1"/>
  <c r="M344" i="12"/>
  <c r="N344" i="12" s="1"/>
  <c r="T344" i="12" s="1"/>
  <c r="M343" i="12"/>
  <c r="N343" i="12" s="1"/>
  <c r="T343" i="12" s="1"/>
  <c r="M342" i="12"/>
  <c r="N342" i="12" s="1"/>
  <c r="T342" i="12" s="1"/>
  <c r="M341" i="12"/>
  <c r="N341" i="12" s="1"/>
  <c r="T341" i="12" s="1"/>
  <c r="M340" i="12"/>
  <c r="N340" i="12" s="1"/>
  <c r="T340" i="12" s="1"/>
  <c r="M339" i="12"/>
  <c r="N339" i="12" s="1"/>
  <c r="T339" i="12" s="1"/>
  <c r="M338" i="12"/>
  <c r="N338" i="12" s="1"/>
  <c r="T338" i="12" s="1"/>
  <c r="M337" i="12"/>
  <c r="N337" i="12" s="1"/>
  <c r="T337" i="12" s="1"/>
  <c r="M336" i="12"/>
  <c r="N336" i="12" s="1"/>
  <c r="T336" i="12" s="1"/>
  <c r="M335" i="12"/>
  <c r="N335" i="12" s="1"/>
  <c r="T335" i="12" s="1"/>
  <c r="M334" i="12"/>
  <c r="N334" i="12" s="1"/>
  <c r="T334" i="12" s="1"/>
  <c r="M333" i="12"/>
  <c r="N333" i="12" s="1"/>
  <c r="T333" i="12" s="1"/>
  <c r="M332" i="12"/>
  <c r="N332" i="12" s="1"/>
  <c r="T332" i="12" s="1"/>
  <c r="M331" i="12"/>
  <c r="N331" i="12" s="1"/>
  <c r="T331" i="12" s="1"/>
  <c r="M330" i="12"/>
  <c r="N330" i="12" s="1"/>
  <c r="T330" i="12" s="1"/>
  <c r="M329" i="12"/>
  <c r="N329" i="12" s="1"/>
  <c r="T329" i="12" s="1"/>
  <c r="M328" i="12"/>
  <c r="N328" i="12" s="1"/>
  <c r="T328" i="12" s="1"/>
  <c r="M327" i="12"/>
  <c r="N327" i="12" s="1"/>
  <c r="T327" i="12" s="1"/>
  <c r="M326" i="12"/>
  <c r="N326" i="12" s="1"/>
  <c r="T326" i="12" s="1"/>
  <c r="M325" i="12"/>
  <c r="N325" i="12" s="1"/>
  <c r="T325" i="12" s="1"/>
  <c r="M324" i="12"/>
  <c r="N324" i="12" s="1"/>
  <c r="T324" i="12" s="1"/>
  <c r="M323" i="12"/>
  <c r="N323" i="12" s="1"/>
  <c r="T323" i="12" s="1"/>
  <c r="M322" i="12"/>
  <c r="N322" i="12" s="1"/>
  <c r="T322" i="12" s="1"/>
  <c r="M321" i="12"/>
  <c r="N321" i="12" s="1"/>
  <c r="T321" i="12" s="1"/>
  <c r="M320" i="12"/>
  <c r="N320" i="12" s="1"/>
  <c r="T320" i="12" s="1"/>
  <c r="M319" i="12"/>
  <c r="N319" i="12" s="1"/>
  <c r="T319" i="12" s="1"/>
  <c r="M318" i="12"/>
  <c r="N318" i="12" s="1"/>
  <c r="T318" i="12" s="1"/>
  <c r="M317" i="12"/>
  <c r="N317" i="12" s="1"/>
  <c r="T317" i="12" s="1"/>
  <c r="M316" i="12"/>
  <c r="N316" i="12" s="1"/>
  <c r="T316" i="12" s="1"/>
  <c r="M315" i="12"/>
  <c r="N315" i="12" s="1"/>
  <c r="T315" i="12" s="1"/>
  <c r="M314" i="12"/>
  <c r="N314" i="12" s="1"/>
  <c r="T314" i="12" s="1"/>
  <c r="M313" i="12"/>
  <c r="N313" i="12" s="1"/>
  <c r="T313" i="12" s="1"/>
  <c r="M312" i="12"/>
  <c r="N312" i="12" s="1"/>
  <c r="T312" i="12" s="1"/>
  <c r="M311" i="12"/>
  <c r="N311" i="12" s="1"/>
  <c r="T311" i="12" s="1"/>
  <c r="M310" i="12"/>
  <c r="N310" i="12" s="1"/>
  <c r="T310" i="12" s="1"/>
  <c r="M309" i="12"/>
  <c r="N309" i="12" s="1"/>
  <c r="T309" i="12" s="1"/>
  <c r="M308" i="12"/>
  <c r="N308" i="12" s="1"/>
  <c r="T308" i="12" s="1"/>
  <c r="M307" i="12"/>
  <c r="N307" i="12" s="1"/>
  <c r="T307" i="12" s="1"/>
  <c r="M306" i="12"/>
  <c r="N306" i="12" s="1"/>
  <c r="T306" i="12" s="1"/>
  <c r="M305" i="12"/>
  <c r="N305" i="12" s="1"/>
  <c r="T305" i="12" s="1"/>
  <c r="M304" i="12"/>
  <c r="N304" i="12" s="1"/>
  <c r="T304" i="12" s="1"/>
  <c r="M303" i="12"/>
  <c r="N303" i="12" s="1"/>
  <c r="T303" i="12" s="1"/>
  <c r="M302" i="12"/>
  <c r="N302" i="12" s="1"/>
  <c r="T302" i="12" s="1"/>
  <c r="M301" i="12"/>
  <c r="N301" i="12" s="1"/>
  <c r="T301" i="12" s="1"/>
  <c r="M300" i="12"/>
  <c r="N300" i="12" s="1"/>
  <c r="T300" i="12" s="1"/>
  <c r="M299" i="12"/>
  <c r="N299" i="12" s="1"/>
  <c r="T299" i="12" s="1"/>
  <c r="M298" i="12"/>
  <c r="N298" i="12" s="1"/>
  <c r="T298" i="12" s="1"/>
  <c r="M297" i="12"/>
  <c r="N297" i="12" s="1"/>
  <c r="T297" i="12" s="1"/>
  <c r="M296" i="12"/>
  <c r="N296" i="12" s="1"/>
  <c r="T296" i="12" s="1"/>
  <c r="M295" i="12"/>
  <c r="N295" i="12" s="1"/>
  <c r="T295" i="12" s="1"/>
  <c r="M294" i="12"/>
  <c r="N294" i="12" s="1"/>
  <c r="T294" i="12" s="1"/>
  <c r="M293" i="12"/>
  <c r="N293" i="12" s="1"/>
  <c r="T293" i="12" s="1"/>
  <c r="M292" i="12"/>
  <c r="N292" i="12" s="1"/>
  <c r="T292" i="12" s="1"/>
  <c r="M291" i="12"/>
  <c r="N291" i="12" s="1"/>
  <c r="T291" i="12" s="1"/>
  <c r="M290" i="12"/>
  <c r="N290" i="12" s="1"/>
  <c r="T290" i="12" s="1"/>
  <c r="M289" i="12"/>
  <c r="N289" i="12" s="1"/>
  <c r="T289" i="12" s="1"/>
  <c r="M288" i="12"/>
  <c r="N288" i="12" s="1"/>
  <c r="T288" i="12" s="1"/>
  <c r="M287" i="12"/>
  <c r="N287" i="12" s="1"/>
  <c r="T287" i="12" s="1"/>
  <c r="M286" i="12"/>
  <c r="N286" i="12" s="1"/>
  <c r="T286" i="12" s="1"/>
  <c r="M285" i="12"/>
  <c r="N285" i="12" s="1"/>
  <c r="T285" i="12" s="1"/>
  <c r="M284" i="12"/>
  <c r="N284" i="12" s="1"/>
  <c r="T284" i="12" s="1"/>
  <c r="M283" i="12"/>
  <c r="N283" i="12" s="1"/>
  <c r="T283" i="12" s="1"/>
  <c r="M282" i="12"/>
  <c r="N282" i="12" s="1"/>
  <c r="T282" i="12" s="1"/>
  <c r="M281" i="12"/>
  <c r="N281" i="12" s="1"/>
  <c r="T281" i="12" s="1"/>
  <c r="M280" i="12"/>
  <c r="N280" i="12" s="1"/>
  <c r="T280" i="12" s="1"/>
  <c r="M279" i="12"/>
  <c r="N279" i="12" s="1"/>
  <c r="T279" i="12" s="1"/>
  <c r="M278" i="12"/>
  <c r="N278" i="12" s="1"/>
  <c r="T278" i="12" s="1"/>
  <c r="M277" i="12"/>
  <c r="N277" i="12" s="1"/>
  <c r="T277" i="12" s="1"/>
  <c r="M276" i="12"/>
  <c r="N276" i="12" s="1"/>
  <c r="T276" i="12" s="1"/>
  <c r="M275" i="12"/>
  <c r="N275" i="12" s="1"/>
  <c r="T275" i="12" s="1"/>
  <c r="M274" i="12"/>
  <c r="N274" i="12" s="1"/>
  <c r="T274" i="12" s="1"/>
  <c r="M273" i="12"/>
  <c r="N273" i="12" s="1"/>
  <c r="T273" i="12" s="1"/>
  <c r="M272" i="12"/>
  <c r="N272" i="12" s="1"/>
  <c r="T272" i="12" s="1"/>
  <c r="M271" i="12"/>
  <c r="N271" i="12" s="1"/>
  <c r="T271" i="12" s="1"/>
  <c r="M270" i="12"/>
  <c r="N270" i="12" s="1"/>
  <c r="T270" i="12" s="1"/>
  <c r="M269" i="12"/>
  <c r="N269" i="12" s="1"/>
  <c r="T269" i="12" s="1"/>
  <c r="M268" i="12"/>
  <c r="N268" i="12" s="1"/>
  <c r="T268" i="12" s="1"/>
  <c r="M267" i="12"/>
  <c r="N267" i="12" s="1"/>
  <c r="T267" i="12" s="1"/>
  <c r="M266" i="12"/>
  <c r="N266" i="12" s="1"/>
  <c r="T266" i="12" s="1"/>
  <c r="M265" i="12"/>
  <c r="N265" i="12" s="1"/>
  <c r="T265" i="12" s="1"/>
  <c r="M264" i="12"/>
  <c r="N264" i="12" s="1"/>
  <c r="T264" i="12" s="1"/>
  <c r="M263" i="12"/>
  <c r="N263" i="12" s="1"/>
  <c r="T263" i="12" s="1"/>
  <c r="M262" i="12"/>
  <c r="N262" i="12" s="1"/>
  <c r="T262" i="12" s="1"/>
  <c r="M261" i="12"/>
  <c r="N261" i="12" s="1"/>
  <c r="T261" i="12" s="1"/>
  <c r="M260" i="12"/>
  <c r="N260" i="12" s="1"/>
  <c r="T260" i="12" s="1"/>
  <c r="M259" i="12"/>
  <c r="N259" i="12" s="1"/>
  <c r="T259" i="12" s="1"/>
  <c r="M258" i="12"/>
  <c r="N258" i="12" s="1"/>
  <c r="T258" i="12" s="1"/>
  <c r="M257" i="12"/>
  <c r="N257" i="12" s="1"/>
  <c r="T257" i="12" s="1"/>
  <c r="M256" i="12"/>
  <c r="N256" i="12" s="1"/>
  <c r="T256" i="12" s="1"/>
  <c r="M255" i="12"/>
  <c r="N255" i="12" s="1"/>
  <c r="T255" i="12" s="1"/>
  <c r="M254" i="12"/>
  <c r="N254" i="12" s="1"/>
  <c r="T254" i="12" s="1"/>
  <c r="M253" i="12"/>
  <c r="N253" i="12" s="1"/>
  <c r="T253" i="12" s="1"/>
  <c r="M252" i="12"/>
  <c r="N252" i="12" s="1"/>
  <c r="T252" i="12" s="1"/>
  <c r="M251" i="12"/>
  <c r="N251" i="12" s="1"/>
  <c r="T251" i="12" s="1"/>
  <c r="M250" i="12"/>
  <c r="N250" i="12" s="1"/>
  <c r="T250" i="12" s="1"/>
  <c r="M249" i="12"/>
  <c r="N249" i="12" s="1"/>
  <c r="T249" i="12" s="1"/>
  <c r="M248" i="12"/>
  <c r="N248" i="12" s="1"/>
  <c r="T248" i="12" s="1"/>
  <c r="M247" i="12"/>
  <c r="N247" i="12" s="1"/>
  <c r="T247" i="12" s="1"/>
  <c r="M246" i="12"/>
  <c r="N246" i="12" s="1"/>
  <c r="T246" i="12" s="1"/>
  <c r="M245" i="12"/>
  <c r="N245" i="12" s="1"/>
  <c r="T245" i="12" s="1"/>
  <c r="M244" i="12"/>
  <c r="N244" i="12" s="1"/>
  <c r="T244" i="12" s="1"/>
  <c r="M243" i="12"/>
  <c r="N243" i="12" s="1"/>
  <c r="T243" i="12" s="1"/>
  <c r="M242" i="12"/>
  <c r="N242" i="12" s="1"/>
  <c r="T242" i="12" s="1"/>
  <c r="M241" i="12"/>
  <c r="N241" i="12" s="1"/>
  <c r="T241" i="12" s="1"/>
  <c r="M240" i="12"/>
  <c r="N240" i="12" s="1"/>
  <c r="T240" i="12" s="1"/>
  <c r="M239" i="12"/>
  <c r="N239" i="12" s="1"/>
  <c r="T239" i="12" s="1"/>
  <c r="M238" i="12"/>
  <c r="N238" i="12" s="1"/>
  <c r="T238" i="12" s="1"/>
  <c r="M237" i="12"/>
  <c r="N237" i="12" s="1"/>
  <c r="T237" i="12" s="1"/>
  <c r="M236" i="12"/>
  <c r="N236" i="12" s="1"/>
  <c r="T236" i="12" s="1"/>
  <c r="M235" i="12"/>
  <c r="N235" i="12" s="1"/>
  <c r="T235" i="12" s="1"/>
  <c r="M234" i="12"/>
  <c r="N234" i="12" s="1"/>
  <c r="T234" i="12" s="1"/>
  <c r="M233" i="12"/>
  <c r="N233" i="12" s="1"/>
  <c r="T233" i="12" s="1"/>
  <c r="M232" i="12"/>
  <c r="N232" i="12" s="1"/>
  <c r="T232" i="12" s="1"/>
  <c r="M231" i="12"/>
  <c r="N231" i="12" s="1"/>
  <c r="T231" i="12" s="1"/>
  <c r="M230" i="12"/>
  <c r="N230" i="12" s="1"/>
  <c r="T230" i="12" s="1"/>
  <c r="M229" i="12"/>
  <c r="N229" i="12" s="1"/>
  <c r="T229" i="12" s="1"/>
  <c r="M228" i="12"/>
  <c r="N228" i="12" s="1"/>
  <c r="T228" i="12" s="1"/>
  <c r="M227" i="12"/>
  <c r="N227" i="12" s="1"/>
  <c r="T227" i="12" s="1"/>
  <c r="M226" i="12"/>
  <c r="N226" i="12" s="1"/>
  <c r="T226" i="12" s="1"/>
  <c r="M225" i="12"/>
  <c r="N225" i="12" s="1"/>
  <c r="T225" i="12" s="1"/>
  <c r="M224" i="12"/>
  <c r="N224" i="12" s="1"/>
  <c r="T224" i="12" s="1"/>
  <c r="M223" i="12"/>
  <c r="N223" i="12" s="1"/>
  <c r="T223" i="12" s="1"/>
  <c r="M222" i="12"/>
  <c r="N222" i="12" s="1"/>
  <c r="T222" i="12" s="1"/>
  <c r="M221" i="12"/>
  <c r="N221" i="12" s="1"/>
  <c r="T221" i="12" s="1"/>
  <c r="M220" i="12"/>
  <c r="N220" i="12" s="1"/>
  <c r="T220" i="12" s="1"/>
  <c r="M219" i="12"/>
  <c r="N219" i="12" s="1"/>
  <c r="T219" i="12" s="1"/>
  <c r="M218" i="12"/>
  <c r="N218" i="12" s="1"/>
  <c r="T218" i="12" s="1"/>
  <c r="M217" i="12"/>
  <c r="N217" i="12" s="1"/>
  <c r="T217" i="12" s="1"/>
  <c r="M216" i="12"/>
  <c r="N216" i="12" s="1"/>
  <c r="T216" i="12" s="1"/>
  <c r="M215" i="12"/>
  <c r="N215" i="12" s="1"/>
  <c r="T215" i="12" s="1"/>
  <c r="M214" i="12"/>
  <c r="N214" i="12" s="1"/>
  <c r="T214" i="12" s="1"/>
  <c r="M213" i="12"/>
  <c r="N213" i="12" s="1"/>
  <c r="T213" i="12" s="1"/>
  <c r="M212" i="12"/>
  <c r="N212" i="12" s="1"/>
  <c r="T212" i="12" s="1"/>
  <c r="M211" i="12"/>
  <c r="N211" i="12" s="1"/>
  <c r="T211" i="12" s="1"/>
  <c r="M210" i="12"/>
  <c r="N210" i="12" s="1"/>
  <c r="T210" i="12" s="1"/>
  <c r="M209" i="12"/>
  <c r="N209" i="12" s="1"/>
  <c r="T209" i="12" s="1"/>
  <c r="M208" i="12"/>
  <c r="N208" i="12" s="1"/>
  <c r="T208" i="12" s="1"/>
  <c r="M207" i="12"/>
  <c r="N207" i="12" s="1"/>
  <c r="T207" i="12" s="1"/>
  <c r="M206" i="12"/>
  <c r="N206" i="12" s="1"/>
  <c r="T206" i="12" s="1"/>
  <c r="M205" i="12"/>
  <c r="N205" i="12" s="1"/>
  <c r="T205" i="12" s="1"/>
  <c r="M204" i="12"/>
  <c r="N204" i="12" s="1"/>
  <c r="T204" i="12" s="1"/>
  <c r="M203" i="12"/>
  <c r="N203" i="12" s="1"/>
  <c r="T203" i="12" s="1"/>
  <c r="M202" i="12"/>
  <c r="N202" i="12" s="1"/>
  <c r="T202" i="12" s="1"/>
  <c r="M201" i="12"/>
  <c r="N201" i="12" s="1"/>
  <c r="T201" i="12" s="1"/>
  <c r="M200" i="12"/>
  <c r="N200" i="12" s="1"/>
  <c r="T200" i="12" s="1"/>
  <c r="M199" i="12"/>
  <c r="N199" i="12" s="1"/>
  <c r="T199" i="12" s="1"/>
  <c r="M198" i="12"/>
  <c r="N198" i="12" s="1"/>
  <c r="T198" i="12" s="1"/>
  <c r="M197" i="12"/>
  <c r="N197" i="12" s="1"/>
  <c r="T197" i="12" s="1"/>
  <c r="M196" i="12"/>
  <c r="N196" i="12" s="1"/>
  <c r="T196" i="12" s="1"/>
  <c r="M195" i="12"/>
  <c r="N195" i="12" s="1"/>
  <c r="T195" i="12" s="1"/>
  <c r="M194" i="12"/>
  <c r="N194" i="12" s="1"/>
  <c r="T194" i="12" s="1"/>
  <c r="M193" i="12"/>
  <c r="N193" i="12" s="1"/>
  <c r="T193" i="12" s="1"/>
  <c r="M192" i="12"/>
  <c r="N192" i="12" s="1"/>
  <c r="T192" i="12" s="1"/>
  <c r="M191" i="12"/>
  <c r="N191" i="12" s="1"/>
  <c r="T191" i="12" s="1"/>
  <c r="M190" i="12"/>
  <c r="N190" i="12" s="1"/>
  <c r="T190" i="12" s="1"/>
  <c r="M189" i="12"/>
  <c r="N189" i="12" s="1"/>
  <c r="T189" i="12" s="1"/>
  <c r="M188" i="12"/>
  <c r="N188" i="12" s="1"/>
  <c r="T188" i="12" s="1"/>
  <c r="M187" i="12"/>
  <c r="N187" i="12" s="1"/>
  <c r="T187" i="12" s="1"/>
  <c r="M186" i="12"/>
  <c r="N186" i="12" s="1"/>
  <c r="T186" i="12" s="1"/>
  <c r="M185" i="12"/>
  <c r="N185" i="12" s="1"/>
  <c r="T185" i="12" s="1"/>
  <c r="M184" i="12"/>
  <c r="N184" i="12" s="1"/>
  <c r="T184" i="12" s="1"/>
  <c r="M183" i="12"/>
  <c r="N183" i="12" s="1"/>
  <c r="T183" i="12" s="1"/>
  <c r="M182" i="12"/>
  <c r="N182" i="12" s="1"/>
  <c r="T182" i="12" s="1"/>
  <c r="M181" i="12"/>
  <c r="N181" i="12" s="1"/>
  <c r="T181" i="12" s="1"/>
  <c r="M180" i="12"/>
  <c r="N180" i="12" s="1"/>
  <c r="T180" i="12" s="1"/>
  <c r="M179" i="12"/>
  <c r="N179" i="12" s="1"/>
  <c r="T179" i="12" s="1"/>
  <c r="M178" i="12"/>
  <c r="N178" i="12" s="1"/>
  <c r="T178" i="12" s="1"/>
  <c r="M177" i="12"/>
  <c r="N177" i="12" s="1"/>
  <c r="T177" i="12" s="1"/>
  <c r="M176" i="12"/>
  <c r="N176" i="12" s="1"/>
  <c r="T176" i="12" s="1"/>
  <c r="M175" i="12"/>
  <c r="N175" i="12" s="1"/>
  <c r="T175" i="12" s="1"/>
  <c r="M174" i="12"/>
  <c r="N174" i="12" s="1"/>
  <c r="T174" i="12" s="1"/>
  <c r="M173" i="12"/>
  <c r="N173" i="12" s="1"/>
  <c r="T173" i="12" s="1"/>
  <c r="M172" i="12"/>
  <c r="N172" i="12" s="1"/>
  <c r="T172" i="12" s="1"/>
  <c r="M171" i="12"/>
  <c r="N171" i="12" s="1"/>
  <c r="T171" i="12" s="1"/>
  <c r="M170" i="12"/>
  <c r="N170" i="12" s="1"/>
  <c r="T170" i="12" s="1"/>
  <c r="M169" i="12"/>
  <c r="N169" i="12" s="1"/>
  <c r="T169" i="12" s="1"/>
  <c r="M168" i="12"/>
  <c r="N168" i="12" s="1"/>
  <c r="T168" i="12" s="1"/>
  <c r="M167" i="12"/>
  <c r="N167" i="12" s="1"/>
  <c r="T167" i="12" s="1"/>
  <c r="M166" i="12"/>
  <c r="N166" i="12" s="1"/>
  <c r="T166" i="12" s="1"/>
  <c r="M165" i="12"/>
  <c r="N165" i="12" s="1"/>
  <c r="T165" i="12" s="1"/>
  <c r="M164" i="12"/>
  <c r="N164" i="12" s="1"/>
  <c r="T164" i="12" s="1"/>
  <c r="M163" i="12"/>
  <c r="N163" i="12" s="1"/>
  <c r="T163" i="12" s="1"/>
  <c r="M162" i="12"/>
  <c r="N162" i="12" s="1"/>
  <c r="T162" i="12" s="1"/>
  <c r="M161" i="12"/>
  <c r="N161" i="12" s="1"/>
  <c r="T161" i="12" s="1"/>
  <c r="M160" i="12"/>
  <c r="N160" i="12" s="1"/>
  <c r="T160" i="12" s="1"/>
  <c r="M159" i="12"/>
  <c r="N159" i="12" s="1"/>
  <c r="T159" i="12" s="1"/>
  <c r="M158" i="12"/>
  <c r="N158" i="12" s="1"/>
  <c r="T158" i="12" s="1"/>
  <c r="M157" i="12"/>
  <c r="N157" i="12" s="1"/>
  <c r="T157" i="12" s="1"/>
  <c r="M156" i="12"/>
  <c r="N156" i="12" s="1"/>
  <c r="T156" i="12" s="1"/>
  <c r="M155" i="12"/>
  <c r="N155" i="12" s="1"/>
  <c r="T155" i="12" s="1"/>
  <c r="M154" i="12"/>
  <c r="N154" i="12" s="1"/>
  <c r="T154" i="12" s="1"/>
  <c r="M153" i="12"/>
  <c r="N153" i="12" s="1"/>
  <c r="T153" i="12" s="1"/>
  <c r="M152" i="12"/>
  <c r="N152" i="12" s="1"/>
  <c r="T152" i="12" s="1"/>
  <c r="M151" i="12"/>
  <c r="N151" i="12" s="1"/>
  <c r="T151" i="12" s="1"/>
  <c r="M150" i="12"/>
  <c r="N150" i="12" s="1"/>
  <c r="T150" i="12" s="1"/>
  <c r="M149" i="12"/>
  <c r="N149" i="12" s="1"/>
  <c r="T149" i="12" s="1"/>
  <c r="M148" i="12"/>
  <c r="N148" i="12" s="1"/>
  <c r="T148" i="12" s="1"/>
  <c r="M147" i="12"/>
  <c r="N147" i="12" s="1"/>
  <c r="T147" i="12" s="1"/>
  <c r="M146" i="12"/>
  <c r="N146" i="12" s="1"/>
  <c r="T146" i="12" s="1"/>
  <c r="M145" i="12"/>
  <c r="N145" i="12" s="1"/>
  <c r="T145" i="12" s="1"/>
  <c r="M144" i="12"/>
  <c r="N144" i="12" s="1"/>
  <c r="T144" i="12" s="1"/>
  <c r="M143" i="12"/>
  <c r="N143" i="12" s="1"/>
  <c r="T143" i="12" s="1"/>
  <c r="M142" i="12"/>
  <c r="N142" i="12" s="1"/>
  <c r="T142" i="12" s="1"/>
  <c r="M141" i="12"/>
  <c r="N141" i="12" s="1"/>
  <c r="T141" i="12" s="1"/>
  <c r="M140" i="12"/>
  <c r="N140" i="12" s="1"/>
  <c r="T140" i="12" s="1"/>
  <c r="M139" i="12"/>
  <c r="N139" i="12" s="1"/>
  <c r="T139" i="12" s="1"/>
  <c r="M138" i="12"/>
  <c r="N138" i="12" s="1"/>
  <c r="T138" i="12" s="1"/>
  <c r="M137" i="12"/>
  <c r="N137" i="12" s="1"/>
  <c r="T137" i="12" s="1"/>
  <c r="M136" i="12"/>
  <c r="N136" i="12" s="1"/>
  <c r="T136" i="12" s="1"/>
  <c r="M135" i="12"/>
  <c r="N135" i="12" s="1"/>
  <c r="T135" i="12" s="1"/>
  <c r="M134" i="12"/>
  <c r="N134" i="12" s="1"/>
  <c r="T134" i="12" s="1"/>
  <c r="M133" i="12"/>
  <c r="N133" i="12" s="1"/>
  <c r="T133" i="12" s="1"/>
  <c r="M132" i="12"/>
  <c r="N132" i="12" s="1"/>
  <c r="T132" i="12" s="1"/>
  <c r="M131" i="12"/>
  <c r="N131" i="12" s="1"/>
  <c r="T131" i="12" s="1"/>
  <c r="M130" i="12"/>
  <c r="N130" i="12" s="1"/>
  <c r="T130" i="12" s="1"/>
  <c r="M129" i="12"/>
  <c r="N129" i="12" s="1"/>
  <c r="T129" i="12" s="1"/>
  <c r="M128" i="12"/>
  <c r="N128" i="12" s="1"/>
  <c r="T128" i="12" s="1"/>
  <c r="M127" i="12"/>
  <c r="N127" i="12" s="1"/>
  <c r="T127" i="12" s="1"/>
  <c r="M126" i="12"/>
  <c r="N126" i="12" s="1"/>
  <c r="T126" i="12" s="1"/>
  <c r="M125" i="12"/>
  <c r="N125" i="12" s="1"/>
  <c r="T125" i="12" s="1"/>
  <c r="M124" i="12"/>
  <c r="N124" i="12" s="1"/>
  <c r="T124" i="12" s="1"/>
  <c r="M123" i="12"/>
  <c r="N123" i="12" s="1"/>
  <c r="T123" i="12" s="1"/>
  <c r="M122" i="12"/>
  <c r="N122" i="12" s="1"/>
  <c r="T122" i="12" s="1"/>
  <c r="M121" i="12"/>
  <c r="N121" i="12" s="1"/>
  <c r="T121" i="12" s="1"/>
  <c r="M120" i="12"/>
  <c r="N120" i="12" s="1"/>
  <c r="T120" i="12" s="1"/>
  <c r="M119" i="12"/>
  <c r="N119" i="12" s="1"/>
  <c r="T119" i="12" s="1"/>
  <c r="M118" i="12"/>
  <c r="N118" i="12" s="1"/>
  <c r="T118" i="12" s="1"/>
  <c r="M117" i="12"/>
  <c r="N117" i="12" s="1"/>
  <c r="T117" i="12" s="1"/>
  <c r="M116" i="12"/>
  <c r="N116" i="12" s="1"/>
  <c r="T116" i="12" s="1"/>
  <c r="M115" i="12"/>
  <c r="N115" i="12" s="1"/>
  <c r="T115" i="12" s="1"/>
  <c r="M114" i="12"/>
  <c r="N114" i="12" s="1"/>
  <c r="T114" i="12" s="1"/>
  <c r="M113" i="12"/>
  <c r="N113" i="12" s="1"/>
  <c r="T113" i="12" s="1"/>
  <c r="M112" i="12"/>
  <c r="N112" i="12" s="1"/>
  <c r="T112" i="12" s="1"/>
  <c r="M111" i="12"/>
  <c r="N111" i="12" s="1"/>
  <c r="T111" i="12" s="1"/>
  <c r="M110" i="12"/>
  <c r="N110" i="12" s="1"/>
  <c r="T110" i="12" s="1"/>
  <c r="M109" i="12"/>
  <c r="N109" i="12" s="1"/>
  <c r="T109" i="12" s="1"/>
  <c r="M108" i="12"/>
  <c r="N108" i="12" s="1"/>
  <c r="T108" i="12" s="1"/>
  <c r="M107" i="12"/>
  <c r="N107" i="12" s="1"/>
  <c r="T107" i="12" s="1"/>
  <c r="M106" i="12"/>
  <c r="N106" i="12" s="1"/>
  <c r="T106" i="12" s="1"/>
  <c r="M105" i="12"/>
  <c r="N105" i="12" s="1"/>
  <c r="T105" i="12" s="1"/>
  <c r="M104" i="12"/>
  <c r="N104" i="12" s="1"/>
  <c r="T104" i="12" s="1"/>
  <c r="M103" i="12"/>
  <c r="N103" i="12" s="1"/>
  <c r="T103" i="12" s="1"/>
  <c r="M102" i="12"/>
  <c r="N102" i="12" s="1"/>
  <c r="T102" i="12" s="1"/>
  <c r="M101" i="12"/>
  <c r="N101" i="12" s="1"/>
  <c r="T101" i="12" s="1"/>
  <c r="M100" i="12"/>
  <c r="N100" i="12" s="1"/>
  <c r="T100" i="12" s="1"/>
  <c r="M99" i="12"/>
  <c r="N99" i="12" s="1"/>
  <c r="T99" i="12" s="1"/>
  <c r="M98" i="12"/>
  <c r="N98" i="12" s="1"/>
  <c r="T98" i="12" s="1"/>
  <c r="M97" i="12"/>
  <c r="N97" i="12" s="1"/>
  <c r="T97" i="12" s="1"/>
  <c r="M96" i="12"/>
  <c r="N96" i="12" s="1"/>
  <c r="T96" i="12" s="1"/>
  <c r="M95" i="12"/>
  <c r="N95" i="12" s="1"/>
  <c r="T95" i="12" s="1"/>
  <c r="M94" i="12"/>
  <c r="N94" i="12" s="1"/>
  <c r="T94" i="12" s="1"/>
  <c r="M93" i="12"/>
  <c r="N93" i="12" s="1"/>
  <c r="T93" i="12" s="1"/>
  <c r="M92" i="12"/>
  <c r="N92" i="12" s="1"/>
  <c r="T92" i="12" s="1"/>
  <c r="M91" i="12"/>
  <c r="N91" i="12" s="1"/>
  <c r="T91" i="12" s="1"/>
  <c r="M90" i="12"/>
  <c r="N90" i="12" s="1"/>
  <c r="T90" i="12" s="1"/>
  <c r="M89" i="12"/>
  <c r="N89" i="12" s="1"/>
  <c r="T89" i="12" s="1"/>
  <c r="M88" i="12"/>
  <c r="N88" i="12" s="1"/>
  <c r="T88" i="12" s="1"/>
  <c r="M87" i="12"/>
  <c r="N87" i="12" s="1"/>
  <c r="T87" i="12" s="1"/>
  <c r="M86" i="12"/>
  <c r="N86" i="12" s="1"/>
  <c r="T86" i="12" s="1"/>
  <c r="M85" i="12"/>
  <c r="N85" i="12" s="1"/>
  <c r="T85" i="12" s="1"/>
  <c r="M84" i="12"/>
  <c r="N84" i="12" s="1"/>
  <c r="T84" i="12" s="1"/>
  <c r="M83" i="12"/>
  <c r="N83" i="12" s="1"/>
  <c r="T83" i="12" s="1"/>
  <c r="M82" i="12"/>
  <c r="N82" i="12" s="1"/>
  <c r="T82" i="12" s="1"/>
  <c r="M81" i="12"/>
  <c r="N81" i="12" s="1"/>
  <c r="T81" i="12" s="1"/>
  <c r="M80" i="12"/>
  <c r="N80" i="12" s="1"/>
  <c r="T80" i="12" s="1"/>
  <c r="M79" i="12"/>
  <c r="N79" i="12" s="1"/>
  <c r="T79" i="12" s="1"/>
  <c r="M78" i="12"/>
  <c r="N78" i="12" s="1"/>
  <c r="T78" i="12" s="1"/>
  <c r="M77" i="12"/>
  <c r="N77" i="12" s="1"/>
  <c r="T77" i="12" s="1"/>
  <c r="M76" i="12"/>
  <c r="N76" i="12" s="1"/>
  <c r="T76" i="12" s="1"/>
  <c r="M75" i="12"/>
  <c r="N75" i="12" s="1"/>
  <c r="T75" i="12" s="1"/>
  <c r="M74" i="12"/>
  <c r="N74" i="12" s="1"/>
  <c r="T74" i="12" s="1"/>
  <c r="M73" i="12"/>
  <c r="N73" i="12" s="1"/>
  <c r="T73" i="12" s="1"/>
  <c r="M72" i="12"/>
  <c r="N72" i="12" s="1"/>
  <c r="T72" i="12" s="1"/>
  <c r="M71" i="12"/>
  <c r="N71" i="12" s="1"/>
  <c r="T71" i="12" s="1"/>
  <c r="M70" i="12"/>
  <c r="N70" i="12" s="1"/>
  <c r="T70" i="12" s="1"/>
  <c r="M69" i="12"/>
  <c r="N69" i="12" s="1"/>
  <c r="T69" i="12" s="1"/>
  <c r="M68" i="12"/>
  <c r="N68" i="12" s="1"/>
  <c r="T68" i="12" s="1"/>
  <c r="M67" i="12"/>
  <c r="N67" i="12" s="1"/>
  <c r="T67" i="12" s="1"/>
  <c r="M66" i="12"/>
  <c r="N66" i="12" s="1"/>
  <c r="T66" i="12" s="1"/>
  <c r="M65" i="12"/>
  <c r="N65" i="12" s="1"/>
  <c r="T65" i="12" s="1"/>
  <c r="M64" i="12"/>
  <c r="N64" i="12" s="1"/>
  <c r="T64" i="12" s="1"/>
  <c r="M63" i="12"/>
  <c r="N63" i="12" s="1"/>
  <c r="T63" i="12" s="1"/>
  <c r="M62" i="12"/>
  <c r="N62" i="12" s="1"/>
  <c r="T62" i="12" s="1"/>
  <c r="M61" i="12"/>
  <c r="N61" i="12" s="1"/>
  <c r="T61" i="12" s="1"/>
  <c r="M60" i="12"/>
  <c r="N60" i="12" s="1"/>
  <c r="T60" i="12" s="1"/>
  <c r="M59" i="12"/>
  <c r="N59" i="12" s="1"/>
  <c r="T59" i="12" s="1"/>
  <c r="M58" i="12"/>
  <c r="N58" i="12" s="1"/>
  <c r="T58" i="12" s="1"/>
  <c r="M57" i="12"/>
  <c r="N57" i="12" s="1"/>
  <c r="T57" i="12" s="1"/>
  <c r="M56" i="12"/>
  <c r="N56" i="12" s="1"/>
  <c r="T56" i="12" s="1"/>
  <c r="M55" i="12"/>
  <c r="N55" i="12" s="1"/>
  <c r="T55" i="12" s="1"/>
  <c r="M54" i="12"/>
  <c r="N54" i="12" s="1"/>
  <c r="T54" i="12" s="1"/>
  <c r="M53" i="12"/>
  <c r="N53" i="12" s="1"/>
  <c r="T53" i="12" s="1"/>
  <c r="M52" i="12"/>
  <c r="N52" i="12" s="1"/>
  <c r="T52" i="12" s="1"/>
  <c r="M51" i="12"/>
  <c r="N51" i="12" s="1"/>
  <c r="T51" i="12" s="1"/>
  <c r="M50" i="12"/>
  <c r="N50" i="12" s="1"/>
  <c r="T50" i="12" s="1"/>
  <c r="M49" i="12"/>
  <c r="N49" i="12" s="1"/>
  <c r="T49" i="12" s="1"/>
  <c r="M48" i="12"/>
  <c r="N48" i="12" s="1"/>
  <c r="T48" i="12" s="1"/>
  <c r="M47" i="12"/>
  <c r="N47" i="12" s="1"/>
  <c r="T47" i="12" s="1"/>
  <c r="M46" i="12"/>
  <c r="N46" i="12" s="1"/>
  <c r="T46" i="12" s="1"/>
  <c r="M45" i="12"/>
  <c r="N45" i="12" s="1"/>
  <c r="T45" i="12" s="1"/>
  <c r="M44" i="12"/>
  <c r="N44" i="12" s="1"/>
  <c r="T44" i="12" s="1"/>
  <c r="M43" i="12"/>
  <c r="N43" i="12" s="1"/>
  <c r="T43" i="12" s="1"/>
  <c r="M42" i="12"/>
  <c r="N42" i="12" s="1"/>
  <c r="T42" i="12" s="1"/>
  <c r="M41" i="12"/>
  <c r="N41" i="12" s="1"/>
  <c r="T41" i="12" s="1"/>
  <c r="M40" i="12"/>
  <c r="N40" i="12" s="1"/>
  <c r="T40" i="12" s="1"/>
  <c r="M39" i="12"/>
  <c r="N39" i="12" s="1"/>
  <c r="T39" i="12" s="1"/>
  <c r="M38" i="12"/>
  <c r="N38" i="12" s="1"/>
  <c r="T38" i="12" s="1"/>
  <c r="M37" i="12"/>
  <c r="N37" i="12" s="1"/>
  <c r="T37" i="12" s="1"/>
  <c r="M36" i="12"/>
  <c r="N36" i="12" s="1"/>
  <c r="T36" i="12" s="1"/>
  <c r="M35" i="12"/>
  <c r="N35" i="12" s="1"/>
  <c r="T35" i="12" s="1"/>
  <c r="M34" i="12"/>
  <c r="N34" i="12" s="1"/>
  <c r="T34" i="12" s="1"/>
  <c r="M33" i="12"/>
  <c r="N33" i="12" s="1"/>
  <c r="T33" i="12" s="1"/>
  <c r="M32" i="12"/>
  <c r="N32" i="12" s="1"/>
  <c r="T32" i="12" s="1"/>
  <c r="M31" i="12"/>
  <c r="N31" i="12" s="1"/>
  <c r="T31" i="12" s="1"/>
  <c r="M30" i="12"/>
  <c r="N30" i="12" s="1"/>
  <c r="T30" i="12" s="1"/>
  <c r="M29" i="12"/>
  <c r="N29" i="12" s="1"/>
  <c r="T29" i="12" s="1"/>
  <c r="M28" i="12"/>
  <c r="N28" i="12" s="1"/>
  <c r="T28" i="12" s="1"/>
  <c r="M27" i="12"/>
  <c r="N27" i="12" s="1"/>
  <c r="T27" i="12" s="1"/>
  <c r="M26" i="12"/>
  <c r="N26" i="12" s="1"/>
  <c r="T26" i="12" s="1"/>
  <c r="M25" i="12"/>
  <c r="N25" i="12" s="1"/>
  <c r="T25" i="12" s="1"/>
  <c r="M24" i="12"/>
  <c r="N24" i="12" s="1"/>
  <c r="T24" i="12" s="1"/>
  <c r="M23" i="12"/>
  <c r="N23" i="12" s="1"/>
  <c r="T23" i="12" s="1"/>
  <c r="M22" i="12"/>
  <c r="N22" i="12" s="1"/>
  <c r="T22" i="12" s="1"/>
  <c r="M21" i="12"/>
  <c r="N21" i="12" s="1"/>
  <c r="T21" i="12" s="1"/>
  <c r="M20" i="12"/>
  <c r="N20" i="12" s="1"/>
  <c r="T20" i="12" s="1"/>
  <c r="M19" i="12"/>
  <c r="N19" i="12" s="1"/>
  <c r="T19" i="12" s="1"/>
  <c r="M18" i="12"/>
  <c r="N18" i="12" s="1"/>
  <c r="T18" i="12" s="1"/>
  <c r="M17" i="12"/>
  <c r="N17" i="12" s="1"/>
  <c r="T17" i="12" s="1"/>
  <c r="M16" i="12"/>
  <c r="N16" i="12" s="1"/>
  <c r="T16" i="12" s="1"/>
  <c r="M15" i="12"/>
  <c r="N15" i="12" s="1"/>
  <c r="T15" i="12" s="1"/>
  <c r="M14" i="12"/>
  <c r="N14" i="12" s="1"/>
  <c r="T14" i="12" s="1"/>
  <c r="M13" i="12"/>
  <c r="N13" i="12" s="1"/>
  <c r="T13" i="12" s="1"/>
  <c r="M12" i="12"/>
  <c r="N12" i="12" s="1"/>
  <c r="T12" i="12" s="1"/>
  <c r="M11" i="12"/>
  <c r="N11" i="12" s="1"/>
  <c r="T11" i="12" s="1"/>
  <c r="M10" i="12"/>
  <c r="N10" i="12" s="1"/>
  <c r="T10" i="12" s="1"/>
  <c r="M9" i="12"/>
  <c r="N9" i="12" s="1"/>
  <c r="T9" i="12" s="1"/>
  <c r="M8" i="12"/>
  <c r="N8" i="12" s="1"/>
  <c r="T8" i="12" s="1"/>
  <c r="M7" i="12"/>
  <c r="N7" i="12" s="1"/>
  <c r="T7" i="12" s="1"/>
  <c r="M6" i="12"/>
  <c r="N6" i="12" s="1"/>
  <c r="T6" i="12" s="1"/>
  <c r="M5" i="12"/>
  <c r="N5" i="12" s="1"/>
  <c r="T5" i="12" s="1"/>
  <c r="M4" i="12"/>
  <c r="N4" i="12" s="1"/>
  <c r="T4" i="12" s="1"/>
  <c r="M3" i="12"/>
  <c r="N3" i="12" s="1"/>
  <c r="T3" i="12" s="1"/>
  <c r="M2" i="12"/>
  <c r="N2" i="12" s="1"/>
  <c r="T2" i="12" s="1"/>
  <c r="J2" i="10"/>
  <c r="K2" i="10" s="1"/>
  <c r="M2" i="10" s="1"/>
  <c r="J3" i="10"/>
  <c r="K3" i="10" s="1"/>
  <c r="M3" i="10" s="1"/>
  <c r="J4" i="10"/>
  <c r="K4" i="10" s="1"/>
  <c r="M4" i="10" s="1"/>
  <c r="J5" i="10"/>
  <c r="K5" i="10" s="1"/>
  <c r="M5" i="10" s="1"/>
  <c r="J6" i="10"/>
  <c r="K6" i="10" s="1"/>
  <c r="M6" i="10" s="1"/>
  <c r="J7" i="10"/>
  <c r="K7" i="10" s="1"/>
  <c r="M7" i="10" s="1"/>
  <c r="J8" i="10"/>
  <c r="K8" i="10" s="1"/>
  <c r="M8" i="10" s="1"/>
  <c r="J9" i="10"/>
  <c r="K9" i="10" s="1"/>
  <c r="M9" i="10" s="1"/>
  <c r="J10" i="10"/>
  <c r="K10" i="10" s="1"/>
  <c r="J11" i="10"/>
  <c r="K11" i="10" s="1"/>
  <c r="M11" i="10" s="1"/>
  <c r="J12" i="10"/>
  <c r="K12" i="10" s="1"/>
  <c r="M12" i="10" s="1"/>
  <c r="J13" i="10"/>
  <c r="K13" i="10" s="1"/>
  <c r="M13" i="10" s="1"/>
  <c r="J14" i="10"/>
  <c r="K14" i="10" s="1"/>
  <c r="M14" i="10" s="1"/>
  <c r="J15" i="10"/>
  <c r="K15" i="10" s="1"/>
  <c r="M15" i="10" s="1"/>
  <c r="J16" i="10"/>
  <c r="K16" i="10" s="1"/>
  <c r="J17" i="10"/>
  <c r="K17" i="10" s="1"/>
  <c r="M17" i="10" s="1"/>
  <c r="J18" i="10"/>
  <c r="K18" i="10" s="1"/>
  <c r="J19" i="10"/>
  <c r="K19" i="10" s="1"/>
  <c r="J20" i="10"/>
  <c r="K20" i="10" s="1"/>
  <c r="M20" i="10" s="1"/>
  <c r="J21" i="10"/>
  <c r="K21" i="10" s="1"/>
  <c r="J22" i="10"/>
  <c r="K22" i="10" s="1"/>
  <c r="M22" i="10" s="1"/>
  <c r="J23" i="10"/>
  <c r="K23" i="10" s="1"/>
  <c r="M23" i="10" s="1"/>
  <c r="J24" i="10"/>
  <c r="K24" i="10" s="1"/>
  <c r="M24" i="10" s="1"/>
  <c r="J25" i="10"/>
  <c r="K25" i="10" s="1"/>
  <c r="M25" i="10" s="1"/>
  <c r="J26" i="10"/>
  <c r="K26" i="10" s="1"/>
  <c r="M26" i="10" s="1"/>
  <c r="J27" i="10"/>
  <c r="K27" i="10" s="1"/>
  <c r="M27" i="10" s="1"/>
  <c r="J28" i="10"/>
  <c r="K28" i="10" s="1"/>
  <c r="M28" i="10" s="1"/>
  <c r="J29" i="10"/>
  <c r="K29" i="10" s="1"/>
  <c r="M29" i="10" s="1"/>
  <c r="J30" i="10"/>
  <c r="K30" i="10" s="1"/>
  <c r="M30" i="10" s="1"/>
  <c r="J31" i="10"/>
  <c r="K31" i="10" s="1"/>
  <c r="M31" i="10" s="1"/>
  <c r="J32" i="10"/>
  <c r="K32" i="10" s="1"/>
  <c r="M32" i="10" s="1"/>
  <c r="J33" i="10"/>
  <c r="K33" i="10" s="1"/>
  <c r="M33" i="10" s="1"/>
  <c r="J34" i="10"/>
  <c r="K34" i="10" s="1"/>
  <c r="M34" i="10" s="1"/>
  <c r="J35" i="10"/>
  <c r="K35" i="10" s="1"/>
  <c r="M35" i="10" s="1"/>
  <c r="J36" i="10"/>
  <c r="K36" i="10" s="1"/>
  <c r="M36" i="10" s="1"/>
  <c r="J37" i="10"/>
  <c r="K37" i="10" s="1"/>
  <c r="M37" i="10" s="1"/>
  <c r="J38" i="10"/>
  <c r="K38" i="10" s="1"/>
  <c r="M38" i="10" s="1"/>
  <c r="J39" i="10"/>
  <c r="K39" i="10" s="1"/>
  <c r="M39" i="10" s="1"/>
  <c r="J40" i="10"/>
  <c r="K40" i="10" s="1"/>
  <c r="M40" i="10" s="1"/>
  <c r="J41" i="10"/>
  <c r="K41" i="10" s="1"/>
  <c r="M41" i="10" s="1"/>
  <c r="J42" i="10"/>
  <c r="K42" i="10" s="1"/>
  <c r="J43" i="10"/>
  <c r="K43" i="10" s="1"/>
  <c r="M43" i="10" s="1"/>
  <c r="J44" i="10"/>
  <c r="K44" i="10" s="1"/>
  <c r="M44" i="10" s="1"/>
  <c r="J45" i="10"/>
  <c r="K45" i="10" s="1"/>
  <c r="M45" i="10" s="1"/>
  <c r="J46" i="10"/>
  <c r="K46" i="10" s="1"/>
  <c r="M46" i="10" s="1"/>
  <c r="J47" i="10"/>
  <c r="K47" i="10" s="1"/>
  <c r="M47" i="10" s="1"/>
  <c r="J48" i="10"/>
  <c r="K48" i="10" s="1"/>
  <c r="M48" i="10" s="1"/>
  <c r="J49" i="10"/>
  <c r="K49" i="10" s="1"/>
  <c r="M49" i="10" s="1"/>
  <c r="J50" i="10"/>
  <c r="K50" i="10" s="1"/>
  <c r="M50" i="10" s="1"/>
  <c r="J51" i="10"/>
  <c r="K51" i="10" s="1"/>
  <c r="M51" i="10" s="1"/>
  <c r="J52" i="10"/>
  <c r="K52" i="10" s="1"/>
  <c r="M52" i="10" s="1"/>
  <c r="J53" i="10"/>
  <c r="K53" i="10" s="1"/>
  <c r="M53" i="10" s="1"/>
  <c r="J54" i="10"/>
  <c r="K54" i="10" s="1"/>
  <c r="J55" i="10"/>
  <c r="K55" i="10" s="1"/>
  <c r="M55" i="10" s="1"/>
  <c r="J56" i="10"/>
  <c r="K56" i="10" s="1"/>
  <c r="M56" i="10" s="1"/>
  <c r="J57" i="10"/>
  <c r="K57" i="10" s="1"/>
  <c r="M57" i="10" s="1"/>
  <c r="J58" i="10"/>
  <c r="K58" i="10" s="1"/>
  <c r="J59" i="10"/>
  <c r="K59" i="10" s="1"/>
  <c r="M59" i="10" s="1"/>
  <c r="J60" i="10"/>
  <c r="K60" i="10" s="1"/>
  <c r="M60" i="10" s="1"/>
  <c r="J61" i="10"/>
  <c r="K61" i="10" s="1"/>
  <c r="M61" i="10" s="1"/>
  <c r="J62" i="10"/>
  <c r="K62" i="10" s="1"/>
  <c r="M62" i="10" s="1"/>
  <c r="J63" i="10"/>
  <c r="K63" i="10" s="1"/>
  <c r="M63" i="10" s="1"/>
  <c r="J64" i="10"/>
  <c r="K64" i="10" s="1"/>
  <c r="M64" i="10" s="1"/>
  <c r="J65" i="10"/>
  <c r="K65" i="10" s="1"/>
  <c r="M65" i="10" s="1"/>
  <c r="J66" i="10"/>
  <c r="K66" i="10" s="1"/>
  <c r="M66" i="10" s="1"/>
  <c r="J67" i="10"/>
  <c r="K67" i="10" s="1"/>
  <c r="J68" i="10"/>
  <c r="K68" i="10" s="1"/>
  <c r="M68" i="10" s="1"/>
  <c r="J69" i="10"/>
  <c r="K69" i="10" s="1"/>
  <c r="M69" i="10" s="1"/>
  <c r="J70" i="10"/>
  <c r="K70" i="10" s="1"/>
  <c r="M70" i="10" s="1"/>
  <c r="J71" i="10"/>
  <c r="K71" i="10" s="1"/>
  <c r="M71" i="10" s="1"/>
  <c r="J72" i="10"/>
  <c r="K72" i="10" s="1"/>
  <c r="M72" i="10" s="1"/>
  <c r="J73" i="10"/>
  <c r="K73" i="10" s="1"/>
  <c r="M73" i="10" s="1"/>
  <c r="J74" i="10"/>
  <c r="K74" i="10" s="1"/>
  <c r="M74" i="10" s="1"/>
  <c r="J75" i="10"/>
  <c r="K75" i="10" s="1"/>
  <c r="M75" i="10" s="1"/>
  <c r="J76" i="10"/>
  <c r="K76" i="10" s="1"/>
  <c r="M76" i="10" s="1"/>
  <c r="J77" i="10"/>
  <c r="K77" i="10" s="1"/>
  <c r="M77" i="10" s="1"/>
  <c r="J78" i="10"/>
  <c r="K78" i="10" s="1"/>
  <c r="M78" i="10" s="1"/>
  <c r="J79" i="10"/>
  <c r="K79" i="10" s="1"/>
  <c r="M79" i="10" s="1"/>
  <c r="J80" i="10"/>
  <c r="K80" i="10" s="1"/>
  <c r="M80" i="10" s="1"/>
  <c r="J81" i="10"/>
  <c r="K81" i="10" s="1"/>
  <c r="M81" i="10" s="1"/>
  <c r="J82" i="10"/>
  <c r="K82" i="10" s="1"/>
  <c r="M82" i="10" s="1"/>
  <c r="J83" i="10"/>
  <c r="K83" i="10" s="1"/>
  <c r="M83" i="10" s="1"/>
  <c r="J84" i="10"/>
  <c r="K84" i="10" s="1"/>
  <c r="M84" i="10" s="1"/>
  <c r="J85" i="10"/>
  <c r="K85" i="10" s="1"/>
  <c r="M85" i="10" s="1"/>
  <c r="J86" i="10"/>
  <c r="K86" i="10" s="1"/>
  <c r="M86" i="10" s="1"/>
  <c r="J87" i="10"/>
  <c r="K87" i="10" s="1"/>
  <c r="M87" i="10" s="1"/>
  <c r="J88" i="10"/>
  <c r="K88" i="10" s="1"/>
  <c r="M88" i="10" s="1"/>
  <c r="J89" i="10"/>
  <c r="K89" i="10" s="1"/>
  <c r="M89" i="10" s="1"/>
  <c r="J90" i="10"/>
  <c r="K90" i="10" s="1"/>
  <c r="J91" i="10"/>
  <c r="K91" i="10" s="1"/>
  <c r="J92" i="10"/>
  <c r="K92" i="10" s="1"/>
  <c r="J93" i="10"/>
  <c r="K93" i="10" s="1"/>
  <c r="M93" i="10" s="1"/>
  <c r="J94" i="10"/>
  <c r="K94" i="10" s="1"/>
  <c r="M94" i="10" s="1"/>
  <c r="J95" i="10"/>
  <c r="K95" i="10" s="1"/>
  <c r="M95" i="10" s="1"/>
  <c r="J96" i="10"/>
  <c r="K96" i="10" s="1"/>
  <c r="M96" i="10" s="1"/>
  <c r="J97" i="10"/>
  <c r="K97" i="10" s="1"/>
  <c r="M97" i="10" s="1"/>
  <c r="J98" i="10"/>
  <c r="K98" i="10" s="1"/>
  <c r="M98" i="10" s="1"/>
  <c r="J99" i="10"/>
  <c r="K99" i="10" s="1"/>
  <c r="M99" i="10" s="1"/>
  <c r="J100" i="10"/>
  <c r="K100" i="10" s="1"/>
  <c r="M100" i="10" s="1"/>
  <c r="J101" i="10"/>
  <c r="K101" i="10" s="1"/>
  <c r="M101" i="10" s="1"/>
  <c r="J102" i="10"/>
  <c r="K102" i="10" s="1"/>
  <c r="M102" i="10" s="1"/>
  <c r="J103" i="10"/>
  <c r="K103" i="10" s="1"/>
  <c r="M103" i="10" s="1"/>
  <c r="J104" i="10"/>
  <c r="K104" i="10" s="1"/>
  <c r="M104" i="10" s="1"/>
  <c r="J105" i="10"/>
  <c r="K105" i="10" s="1"/>
  <c r="M105" i="10" s="1"/>
  <c r="J106" i="10"/>
  <c r="K106" i="10" s="1"/>
  <c r="J107" i="10"/>
  <c r="K107" i="10" s="1"/>
  <c r="M107" i="10" s="1"/>
  <c r="J108" i="10"/>
  <c r="K108" i="10" s="1"/>
  <c r="M108" i="10" s="1"/>
  <c r="J109" i="10"/>
  <c r="K109" i="10" s="1"/>
  <c r="M109" i="10" s="1"/>
  <c r="J110" i="10"/>
  <c r="K110" i="10" s="1"/>
  <c r="M110" i="10" s="1"/>
  <c r="J111" i="10"/>
  <c r="K111" i="10" s="1"/>
  <c r="M111" i="10" s="1"/>
  <c r="J112" i="10"/>
  <c r="K112" i="10" s="1"/>
  <c r="M112" i="10" s="1"/>
  <c r="J113" i="10"/>
  <c r="K113" i="10" s="1"/>
  <c r="M113" i="10" s="1"/>
  <c r="J114" i="10"/>
  <c r="K114" i="10" s="1"/>
  <c r="M114" i="10" s="1"/>
  <c r="J115" i="10"/>
  <c r="K115" i="10" s="1"/>
  <c r="J116" i="10"/>
  <c r="K116" i="10" s="1"/>
  <c r="M116" i="10" s="1"/>
  <c r="J117" i="10"/>
  <c r="K117" i="10" s="1"/>
  <c r="J118" i="10"/>
  <c r="K118" i="10" s="1"/>
  <c r="M118" i="10" s="1"/>
  <c r="J119" i="10"/>
  <c r="K119" i="10" s="1"/>
  <c r="M119" i="10" s="1"/>
  <c r="J120" i="10"/>
  <c r="K120" i="10" s="1"/>
  <c r="M120" i="10" s="1"/>
  <c r="J121" i="10"/>
  <c r="K121" i="10" s="1"/>
  <c r="M121" i="10" s="1"/>
  <c r="J122" i="10"/>
  <c r="K122" i="10" s="1"/>
  <c r="M122" i="10" s="1"/>
  <c r="J123" i="10"/>
  <c r="K123" i="10" s="1"/>
  <c r="J124" i="10"/>
  <c r="K124" i="10" s="1"/>
  <c r="M124" i="10" s="1"/>
  <c r="J125" i="10"/>
  <c r="K125" i="10" s="1"/>
  <c r="M125" i="10" s="1"/>
  <c r="J126" i="10"/>
  <c r="K126" i="10" s="1"/>
  <c r="M126" i="10" s="1"/>
  <c r="J127" i="10"/>
  <c r="K127" i="10" s="1"/>
  <c r="M127" i="10" s="1"/>
  <c r="J128" i="10"/>
  <c r="K128" i="10" s="1"/>
  <c r="M128" i="10" s="1"/>
  <c r="J129" i="10"/>
  <c r="K129" i="10" s="1"/>
  <c r="M129" i="10" s="1"/>
  <c r="J130" i="10"/>
  <c r="K130" i="10" s="1"/>
  <c r="J131" i="10"/>
  <c r="K131" i="10" s="1"/>
  <c r="J132" i="10"/>
  <c r="K132" i="10" s="1"/>
  <c r="M132" i="10" s="1"/>
  <c r="J133" i="10"/>
  <c r="K133" i="10" s="1"/>
  <c r="M133" i="10" s="1"/>
  <c r="J134" i="10"/>
  <c r="K134" i="10" s="1"/>
  <c r="M134" i="10" s="1"/>
  <c r="J135" i="10"/>
  <c r="K135" i="10" s="1"/>
  <c r="M135" i="10" s="1"/>
  <c r="J136" i="10"/>
  <c r="K136" i="10" s="1"/>
  <c r="M136" i="10" s="1"/>
  <c r="J137" i="10"/>
  <c r="K137" i="10" s="1"/>
  <c r="M137" i="10" s="1"/>
  <c r="J138" i="10"/>
  <c r="K138" i="10" s="1"/>
  <c r="J139" i="10"/>
  <c r="K139" i="10" s="1"/>
  <c r="J140" i="10"/>
  <c r="K140" i="10" s="1"/>
  <c r="J141" i="10"/>
  <c r="K141" i="10" s="1"/>
  <c r="J142" i="10"/>
  <c r="K142" i="10" s="1"/>
  <c r="M142" i="10" s="1"/>
  <c r="J143" i="10"/>
  <c r="K143" i="10" s="1"/>
  <c r="M143" i="10" s="1"/>
  <c r="J144" i="10"/>
  <c r="K144" i="10" s="1"/>
  <c r="M144" i="10" s="1"/>
  <c r="J145" i="10"/>
  <c r="K145" i="10" s="1"/>
  <c r="M145" i="10" s="1"/>
  <c r="J146" i="10"/>
  <c r="K146" i="10" s="1"/>
  <c r="M146" i="10" s="1"/>
  <c r="J147" i="10"/>
  <c r="K147" i="10" s="1"/>
  <c r="M147" i="10" s="1"/>
  <c r="J148" i="10"/>
  <c r="K148" i="10" s="1"/>
  <c r="M148" i="10" s="1"/>
  <c r="J149" i="10"/>
  <c r="K149" i="10" s="1"/>
  <c r="M149" i="10" s="1"/>
  <c r="J150" i="10"/>
  <c r="K150" i="10" s="1"/>
  <c r="M150" i="10" s="1"/>
  <c r="J151" i="10"/>
  <c r="K151" i="10" s="1"/>
  <c r="M151" i="10" s="1"/>
  <c r="J152" i="10"/>
  <c r="K152" i="10" s="1"/>
  <c r="M152" i="10" s="1"/>
  <c r="J153" i="10"/>
  <c r="K153" i="10" s="1"/>
  <c r="M153" i="10" s="1"/>
  <c r="J154" i="10"/>
  <c r="K154" i="10" s="1"/>
  <c r="M154" i="10" s="1"/>
  <c r="J155" i="10"/>
  <c r="K155" i="10" s="1"/>
  <c r="M155" i="10" s="1"/>
  <c r="J156" i="10"/>
  <c r="K156" i="10" s="1"/>
  <c r="M156" i="10" s="1"/>
  <c r="J157" i="10"/>
  <c r="K157" i="10" s="1"/>
  <c r="M157" i="10" s="1"/>
  <c r="J158" i="10"/>
  <c r="K158" i="10" s="1"/>
  <c r="M158" i="10" s="1"/>
  <c r="J159" i="10"/>
  <c r="K159" i="10" s="1"/>
  <c r="M159" i="10" s="1"/>
  <c r="J160" i="10"/>
  <c r="K160" i="10" s="1"/>
  <c r="M160" i="10" s="1"/>
  <c r="J161" i="10"/>
  <c r="K161" i="10" s="1"/>
  <c r="M161" i="10" s="1"/>
  <c r="J162" i="10"/>
  <c r="K162" i="10" s="1"/>
  <c r="J163" i="10"/>
  <c r="K163" i="10" s="1"/>
  <c r="M163" i="10" s="1"/>
  <c r="J164" i="10"/>
  <c r="K164" i="10" s="1"/>
  <c r="M164" i="10" s="1"/>
  <c r="J165" i="10"/>
  <c r="K165" i="10" s="1"/>
  <c r="M165" i="10" s="1"/>
  <c r="J166" i="10"/>
  <c r="K166" i="10" s="1"/>
  <c r="M166" i="10" s="1"/>
  <c r="J167" i="10"/>
  <c r="K167" i="10" s="1"/>
  <c r="M167" i="10" s="1"/>
  <c r="J168" i="10"/>
  <c r="K168" i="10" s="1"/>
  <c r="M168" i="10" s="1"/>
  <c r="J169" i="10"/>
  <c r="K169" i="10" s="1"/>
  <c r="M169" i="10" s="1"/>
  <c r="J170" i="10"/>
  <c r="K170" i="10" s="1"/>
  <c r="M170" i="10" s="1"/>
  <c r="J171" i="10"/>
  <c r="K171" i="10" s="1"/>
  <c r="M171" i="10" s="1"/>
  <c r="J172" i="10"/>
  <c r="K172" i="10" s="1"/>
  <c r="M172" i="10" s="1"/>
  <c r="J173" i="10"/>
  <c r="K173" i="10" s="1"/>
  <c r="M173" i="10" s="1"/>
  <c r="J174" i="10"/>
  <c r="K174" i="10" s="1"/>
  <c r="M174" i="10" s="1"/>
  <c r="J175" i="10"/>
  <c r="K175" i="10" s="1"/>
  <c r="M175" i="10" s="1"/>
  <c r="J176" i="10"/>
  <c r="K176" i="10" s="1"/>
  <c r="M176" i="10" s="1"/>
  <c r="J177" i="10"/>
  <c r="K177" i="10" s="1"/>
  <c r="M177" i="10" s="1"/>
  <c r="J178" i="10"/>
  <c r="K178" i="10" s="1"/>
  <c r="J179" i="10"/>
  <c r="K179" i="10" s="1"/>
  <c r="M179" i="10" s="1"/>
  <c r="J180" i="10"/>
  <c r="K180" i="10" s="1"/>
  <c r="M180" i="10" s="1"/>
  <c r="J181" i="10"/>
  <c r="K181" i="10" s="1"/>
  <c r="M181" i="10" s="1"/>
  <c r="J182" i="10"/>
  <c r="K182" i="10" s="1"/>
  <c r="M182" i="10" s="1"/>
  <c r="J183" i="10"/>
  <c r="K183" i="10" s="1"/>
  <c r="M183" i="10" s="1"/>
  <c r="J184" i="10"/>
  <c r="K184" i="10" s="1"/>
  <c r="M184" i="10" s="1"/>
  <c r="J185" i="10"/>
  <c r="K185" i="10" s="1"/>
  <c r="M185" i="10" s="1"/>
  <c r="J186" i="10"/>
  <c r="K186" i="10" s="1"/>
  <c r="M186" i="10" s="1"/>
  <c r="J187" i="10"/>
  <c r="K187" i="10" s="1"/>
  <c r="M187" i="10" s="1"/>
  <c r="J188" i="10"/>
  <c r="K188" i="10" s="1"/>
  <c r="M188" i="10" s="1"/>
  <c r="J189" i="10"/>
  <c r="K189" i="10" s="1"/>
  <c r="M189" i="10" s="1"/>
  <c r="J190" i="10"/>
  <c r="K190" i="10" s="1"/>
  <c r="M190" i="10" s="1"/>
  <c r="J191" i="10"/>
  <c r="K191" i="10" s="1"/>
  <c r="M191" i="10" s="1"/>
  <c r="J192" i="10"/>
  <c r="K192" i="10" s="1"/>
  <c r="M192" i="10" s="1"/>
  <c r="J193" i="10"/>
  <c r="K193" i="10" s="1"/>
  <c r="M193" i="10" s="1"/>
  <c r="J194" i="10"/>
  <c r="K194" i="10" s="1"/>
  <c r="M194" i="10" s="1"/>
  <c r="J195" i="10"/>
  <c r="K195" i="10" s="1"/>
  <c r="M195" i="10" s="1"/>
  <c r="J196" i="10"/>
  <c r="K196" i="10" s="1"/>
  <c r="M196" i="10" s="1"/>
  <c r="J197" i="10"/>
  <c r="K197" i="10" s="1"/>
  <c r="M197" i="10" s="1"/>
  <c r="J198" i="10"/>
  <c r="K198" i="10" s="1"/>
  <c r="M198" i="10" s="1"/>
  <c r="J199" i="10"/>
  <c r="K199" i="10" s="1"/>
  <c r="M199" i="10" s="1"/>
  <c r="J200" i="10"/>
  <c r="K200" i="10" s="1"/>
  <c r="M200" i="10" s="1"/>
  <c r="J201" i="10"/>
  <c r="K201" i="10" s="1"/>
  <c r="M201" i="10" s="1"/>
  <c r="J202" i="10"/>
  <c r="K202" i="10" s="1"/>
  <c r="M202" i="10" s="1"/>
  <c r="J203" i="10"/>
  <c r="K203" i="10" s="1"/>
  <c r="J204" i="10"/>
  <c r="K204" i="10" s="1"/>
  <c r="M204" i="10" s="1"/>
  <c r="J205" i="10"/>
  <c r="K205" i="10" s="1"/>
  <c r="M205" i="10" s="1"/>
  <c r="J206" i="10"/>
  <c r="K206" i="10" s="1"/>
  <c r="M206" i="10" s="1"/>
  <c r="J207" i="10"/>
  <c r="K207" i="10" s="1"/>
  <c r="M207" i="10" s="1"/>
  <c r="J208" i="10"/>
  <c r="K208" i="10" s="1"/>
  <c r="M208" i="10" s="1"/>
  <c r="J209" i="10"/>
  <c r="K209" i="10" s="1"/>
  <c r="M209" i="10" s="1"/>
  <c r="J210" i="10"/>
  <c r="K210" i="10" s="1"/>
  <c r="M210" i="10" s="1"/>
  <c r="J211" i="10"/>
  <c r="K211" i="10" s="1"/>
  <c r="M211" i="10" s="1"/>
  <c r="J212" i="10"/>
  <c r="K212" i="10" s="1"/>
  <c r="M212" i="10" s="1"/>
  <c r="J213" i="10"/>
  <c r="K213" i="10" s="1"/>
  <c r="M213" i="10" s="1"/>
  <c r="J214" i="10"/>
  <c r="K214" i="10" s="1"/>
  <c r="M214" i="10" s="1"/>
  <c r="J215" i="10"/>
  <c r="K215" i="10" s="1"/>
  <c r="M215" i="10" s="1"/>
  <c r="J216" i="10"/>
  <c r="K216" i="10" s="1"/>
  <c r="M216" i="10" s="1"/>
  <c r="J217" i="10"/>
  <c r="K217" i="10" s="1"/>
  <c r="M217" i="10" s="1"/>
  <c r="J218" i="10"/>
  <c r="K218" i="10" s="1"/>
  <c r="M218" i="10" s="1"/>
  <c r="J219" i="10"/>
  <c r="K219" i="10" s="1"/>
  <c r="M219" i="10" s="1"/>
  <c r="J220" i="10"/>
  <c r="K220" i="10" s="1"/>
  <c r="M220" i="10" s="1"/>
  <c r="J221" i="10"/>
  <c r="K221" i="10" s="1"/>
  <c r="M221" i="10" s="1"/>
  <c r="J222" i="10"/>
  <c r="K222" i="10" s="1"/>
  <c r="M222" i="10" s="1"/>
  <c r="J223" i="10"/>
  <c r="K223" i="10" s="1"/>
  <c r="M223" i="10" s="1"/>
  <c r="J224" i="10"/>
  <c r="K224" i="10" s="1"/>
  <c r="M224" i="10" s="1"/>
  <c r="J225" i="10"/>
  <c r="K225" i="10" s="1"/>
  <c r="M225" i="10" s="1"/>
  <c r="J226" i="10"/>
  <c r="K226" i="10" s="1"/>
  <c r="M226" i="10" s="1"/>
  <c r="J227" i="10"/>
  <c r="K227" i="10" s="1"/>
  <c r="M227" i="10" s="1"/>
  <c r="J228" i="10"/>
  <c r="K228" i="10" s="1"/>
  <c r="M228" i="10" s="1"/>
  <c r="J229" i="10"/>
  <c r="K229" i="10" s="1"/>
  <c r="M229" i="10" s="1"/>
  <c r="J230" i="10"/>
  <c r="K230" i="10" s="1"/>
  <c r="M230" i="10" s="1"/>
  <c r="J231" i="10"/>
  <c r="K231" i="10" s="1"/>
  <c r="M231" i="10" s="1"/>
  <c r="J232" i="10"/>
  <c r="K232" i="10" s="1"/>
  <c r="M232" i="10" s="1"/>
  <c r="J233" i="10"/>
  <c r="K233" i="10" s="1"/>
  <c r="M233" i="10" s="1"/>
  <c r="J234" i="10"/>
  <c r="K234" i="10" s="1"/>
  <c r="M234" i="10" s="1"/>
  <c r="J235" i="10"/>
  <c r="K235" i="10" s="1"/>
  <c r="M235" i="10" s="1"/>
  <c r="J236" i="10"/>
  <c r="K236" i="10" s="1"/>
  <c r="M236" i="10" s="1"/>
  <c r="J237" i="10"/>
  <c r="K237" i="10" s="1"/>
  <c r="M237" i="10" s="1"/>
  <c r="J238" i="10"/>
  <c r="K238" i="10" s="1"/>
  <c r="M238" i="10" s="1"/>
  <c r="J239" i="10"/>
  <c r="K239" i="10" s="1"/>
  <c r="M239" i="10" s="1"/>
  <c r="J240" i="10"/>
  <c r="K240" i="10" s="1"/>
  <c r="M240" i="10" s="1"/>
  <c r="J241" i="10"/>
  <c r="K241" i="10" s="1"/>
  <c r="M241" i="10" s="1"/>
  <c r="J242" i="10"/>
  <c r="K242" i="10" s="1"/>
  <c r="M242" i="10" s="1"/>
  <c r="J243" i="10"/>
  <c r="K243" i="10" s="1"/>
  <c r="M243" i="10" s="1"/>
  <c r="J244" i="10"/>
  <c r="K244" i="10" s="1"/>
  <c r="M244" i="10" s="1"/>
  <c r="J245" i="10"/>
  <c r="K245" i="10" s="1"/>
  <c r="M245" i="10" s="1"/>
  <c r="J246" i="10"/>
  <c r="K246" i="10" s="1"/>
  <c r="M246" i="10" s="1"/>
  <c r="J247" i="10"/>
  <c r="K247" i="10" s="1"/>
  <c r="M247" i="10" s="1"/>
  <c r="J248" i="10"/>
  <c r="K248" i="10" s="1"/>
  <c r="M248" i="10" s="1"/>
  <c r="J249" i="10"/>
  <c r="K249" i="10" s="1"/>
  <c r="M249" i="10" s="1"/>
  <c r="J250" i="10"/>
  <c r="K250" i="10" s="1"/>
  <c r="J251" i="10"/>
  <c r="K251" i="10" s="1"/>
  <c r="M251" i="10" s="1"/>
  <c r="J252" i="10"/>
  <c r="K252" i="10" s="1"/>
  <c r="M252" i="10" s="1"/>
  <c r="J253" i="10"/>
  <c r="K253" i="10" s="1"/>
  <c r="M253" i="10" s="1"/>
  <c r="J254" i="10"/>
  <c r="K254" i="10" s="1"/>
  <c r="M254" i="10" s="1"/>
  <c r="J255" i="10"/>
  <c r="K255" i="10" s="1"/>
  <c r="M255" i="10" s="1"/>
  <c r="J256" i="10"/>
  <c r="K256" i="10" s="1"/>
  <c r="M256" i="10" s="1"/>
  <c r="J257" i="10"/>
  <c r="K257" i="10" s="1"/>
  <c r="M257" i="10" s="1"/>
  <c r="J258" i="10"/>
  <c r="K258" i="10" s="1"/>
  <c r="M258" i="10" s="1"/>
  <c r="J259" i="10"/>
  <c r="K259" i="10" s="1"/>
  <c r="M259" i="10" s="1"/>
  <c r="J260" i="10"/>
  <c r="K260" i="10" s="1"/>
  <c r="M260" i="10" s="1"/>
  <c r="J261" i="10"/>
  <c r="K261" i="10" s="1"/>
  <c r="M261" i="10" s="1"/>
  <c r="J262" i="10"/>
  <c r="K262" i="10" s="1"/>
  <c r="M262" i="10" s="1"/>
  <c r="J263" i="10"/>
  <c r="K263" i="10" s="1"/>
  <c r="M263" i="10" s="1"/>
  <c r="J264" i="10"/>
  <c r="K264" i="10" s="1"/>
  <c r="M264" i="10" s="1"/>
  <c r="J265" i="10"/>
  <c r="K265" i="10" s="1"/>
  <c r="M265" i="10" s="1"/>
  <c r="J266" i="10"/>
  <c r="K266" i="10" s="1"/>
  <c r="M266" i="10" s="1"/>
  <c r="J267" i="10"/>
  <c r="K267" i="10" s="1"/>
  <c r="M267" i="10" s="1"/>
  <c r="J268" i="10"/>
  <c r="K268" i="10" s="1"/>
  <c r="M268" i="10" s="1"/>
  <c r="J269" i="10"/>
  <c r="K269" i="10" s="1"/>
  <c r="M269" i="10" s="1"/>
  <c r="J270" i="10"/>
  <c r="K270" i="10" s="1"/>
  <c r="M270" i="10" s="1"/>
  <c r="J271" i="10"/>
  <c r="K271" i="10" s="1"/>
  <c r="M271" i="10" s="1"/>
  <c r="J272" i="10"/>
  <c r="K272" i="10" s="1"/>
  <c r="M272" i="10" s="1"/>
  <c r="J273" i="10"/>
  <c r="K273" i="10" s="1"/>
  <c r="M273" i="10" s="1"/>
  <c r="J274" i="10"/>
  <c r="K274" i="10" s="1"/>
  <c r="M274" i="10" s="1"/>
  <c r="J275" i="10"/>
  <c r="K275" i="10" s="1"/>
  <c r="J276" i="10"/>
  <c r="K276" i="10" s="1"/>
  <c r="M276" i="10" s="1"/>
  <c r="J277" i="10"/>
  <c r="K277" i="10" s="1"/>
  <c r="M277" i="10" s="1"/>
  <c r="J278" i="10"/>
  <c r="K278" i="10" s="1"/>
  <c r="M278" i="10" s="1"/>
  <c r="J279" i="10"/>
  <c r="K279" i="10" s="1"/>
  <c r="M279" i="10" s="1"/>
  <c r="J280" i="10"/>
  <c r="K280" i="10" s="1"/>
  <c r="M280" i="10" s="1"/>
  <c r="J281" i="10"/>
  <c r="K281" i="10" s="1"/>
  <c r="M281" i="10" s="1"/>
  <c r="J282" i="10"/>
  <c r="K282" i="10" s="1"/>
  <c r="M282" i="10" s="1"/>
  <c r="J283" i="10"/>
  <c r="K283" i="10" s="1"/>
  <c r="M283" i="10" s="1"/>
  <c r="J284" i="10"/>
  <c r="K284" i="10" s="1"/>
  <c r="M284" i="10" s="1"/>
  <c r="J285" i="10"/>
  <c r="K285" i="10" s="1"/>
  <c r="J286" i="10"/>
  <c r="K286" i="10" s="1"/>
  <c r="M286" i="10" s="1"/>
  <c r="J287" i="10"/>
  <c r="K287" i="10" s="1"/>
  <c r="M287" i="10" s="1"/>
  <c r="J288" i="10"/>
  <c r="K288" i="10" s="1"/>
  <c r="M288" i="10" s="1"/>
  <c r="J289" i="10"/>
  <c r="K289" i="10" s="1"/>
  <c r="M289" i="10" s="1"/>
  <c r="J290" i="10"/>
  <c r="K290" i="10" s="1"/>
  <c r="M290" i="10" s="1"/>
  <c r="J291" i="10"/>
  <c r="K291" i="10" s="1"/>
  <c r="M291" i="10" s="1"/>
  <c r="J292" i="10"/>
  <c r="K292" i="10" s="1"/>
  <c r="M292" i="10" s="1"/>
  <c r="J293" i="10"/>
  <c r="K293" i="10" s="1"/>
  <c r="M293" i="10" s="1"/>
  <c r="J294" i="10"/>
  <c r="K294" i="10" s="1"/>
  <c r="M294" i="10" s="1"/>
  <c r="J295" i="10"/>
  <c r="K295" i="10" s="1"/>
  <c r="M295" i="10" s="1"/>
  <c r="J296" i="10"/>
  <c r="K296" i="10" s="1"/>
  <c r="M296" i="10" s="1"/>
  <c r="J297" i="10"/>
  <c r="K297" i="10" s="1"/>
  <c r="M297" i="10" s="1"/>
  <c r="J298" i="10"/>
  <c r="K298" i="10" s="1"/>
  <c r="M298" i="10" s="1"/>
  <c r="J299" i="10"/>
  <c r="K299" i="10" s="1"/>
  <c r="M299" i="10" s="1"/>
  <c r="J300" i="10"/>
  <c r="K300" i="10" s="1"/>
  <c r="M300" i="10" s="1"/>
  <c r="J301" i="10"/>
  <c r="K301" i="10" s="1"/>
  <c r="M301" i="10" s="1"/>
  <c r="J302" i="10"/>
  <c r="K302" i="10" s="1"/>
  <c r="M302" i="10" s="1"/>
  <c r="J303" i="10"/>
  <c r="K303" i="10" s="1"/>
  <c r="M303" i="10" s="1"/>
  <c r="J304" i="10"/>
  <c r="K304" i="10" s="1"/>
  <c r="M304" i="10" s="1"/>
  <c r="J305" i="10"/>
  <c r="K305" i="10" s="1"/>
  <c r="M305" i="10" s="1"/>
  <c r="J306" i="10"/>
  <c r="K306" i="10" s="1"/>
  <c r="J307" i="10"/>
  <c r="K307" i="10" s="1"/>
  <c r="M307" i="10" s="1"/>
  <c r="J308" i="10"/>
  <c r="K308" i="10" s="1"/>
  <c r="M308" i="10" s="1"/>
  <c r="J309" i="10"/>
  <c r="K309" i="10" s="1"/>
  <c r="M309" i="10" s="1"/>
  <c r="J310" i="10"/>
  <c r="K310" i="10" s="1"/>
  <c r="M310" i="10" s="1"/>
  <c r="J311" i="10"/>
  <c r="K311" i="10" s="1"/>
  <c r="M311" i="10" s="1"/>
  <c r="J312" i="10"/>
  <c r="K312" i="10" s="1"/>
  <c r="M312" i="10" s="1"/>
  <c r="J313" i="10"/>
  <c r="K313" i="10" s="1"/>
  <c r="M313" i="10" s="1"/>
  <c r="J314" i="10"/>
  <c r="K314" i="10" s="1"/>
  <c r="M314" i="10" s="1"/>
  <c r="J315" i="10"/>
  <c r="K315" i="10" s="1"/>
  <c r="M315" i="10" s="1"/>
  <c r="J316" i="10"/>
  <c r="K316" i="10" s="1"/>
  <c r="M316" i="10" s="1"/>
  <c r="J317" i="10"/>
  <c r="K317" i="10" s="1"/>
  <c r="M317" i="10" s="1"/>
  <c r="J318" i="10"/>
  <c r="K318" i="10" s="1"/>
  <c r="M318" i="10" s="1"/>
  <c r="J319" i="10"/>
  <c r="K319" i="10" s="1"/>
  <c r="M319" i="10" s="1"/>
  <c r="J320" i="10"/>
  <c r="K320" i="10" s="1"/>
  <c r="M320" i="10" s="1"/>
  <c r="J321" i="10"/>
  <c r="K321" i="10" s="1"/>
  <c r="M321" i="10" s="1"/>
  <c r="J322" i="10"/>
  <c r="K322" i="10" s="1"/>
  <c r="M322" i="10" s="1"/>
  <c r="J323" i="10"/>
  <c r="K323" i="10" s="1"/>
  <c r="M323" i="10" s="1"/>
  <c r="J324" i="10"/>
  <c r="K324" i="10" s="1"/>
  <c r="M324" i="10" s="1"/>
  <c r="J325" i="10"/>
  <c r="K325" i="10" s="1"/>
  <c r="M325" i="10" s="1"/>
  <c r="J326" i="10"/>
  <c r="K326" i="10" s="1"/>
  <c r="M326" i="10" s="1"/>
  <c r="J327" i="10"/>
  <c r="K327" i="10" s="1"/>
  <c r="M327" i="10" s="1"/>
  <c r="J328" i="10"/>
  <c r="K328" i="10" s="1"/>
  <c r="M328" i="10" s="1"/>
  <c r="J329" i="10"/>
  <c r="K329" i="10" s="1"/>
  <c r="M329" i="10" s="1"/>
  <c r="J330" i="10"/>
  <c r="K330" i="10" s="1"/>
  <c r="M330" i="10" s="1"/>
  <c r="J331" i="10"/>
  <c r="K331" i="10" s="1"/>
  <c r="M331" i="10" s="1"/>
  <c r="J332" i="10"/>
  <c r="K332" i="10" s="1"/>
  <c r="M332" i="10" s="1"/>
  <c r="J333" i="10"/>
  <c r="K333" i="10" s="1"/>
  <c r="M333" i="10" s="1"/>
  <c r="J334" i="10"/>
  <c r="K334" i="10" s="1"/>
  <c r="M334" i="10" s="1"/>
  <c r="J335" i="10"/>
  <c r="K335" i="10" s="1"/>
  <c r="M335" i="10" s="1"/>
  <c r="J336" i="10"/>
  <c r="K336" i="10" s="1"/>
  <c r="M336" i="10" s="1"/>
  <c r="J337" i="10"/>
  <c r="K337" i="10" s="1"/>
  <c r="M337" i="10" s="1"/>
  <c r="J338" i="10"/>
  <c r="K338" i="10" s="1"/>
  <c r="M338" i="10" s="1"/>
  <c r="J339" i="10"/>
  <c r="K339" i="10" s="1"/>
  <c r="M339" i="10" s="1"/>
  <c r="J340" i="10"/>
  <c r="K340" i="10" s="1"/>
  <c r="J341" i="10"/>
  <c r="K341" i="10" s="1"/>
  <c r="M341" i="10" s="1"/>
  <c r="J342" i="10"/>
  <c r="K342" i="10" s="1"/>
  <c r="M342" i="10" s="1"/>
  <c r="J343" i="10"/>
  <c r="K343" i="10" s="1"/>
  <c r="M343" i="10" s="1"/>
  <c r="J344" i="10"/>
  <c r="K344" i="10" s="1"/>
  <c r="M344" i="10" s="1"/>
  <c r="J345" i="10"/>
  <c r="K345" i="10" s="1"/>
  <c r="M345" i="10" s="1"/>
  <c r="J346" i="10"/>
  <c r="K346" i="10" s="1"/>
  <c r="M346" i="10" s="1"/>
  <c r="J347" i="10"/>
  <c r="K347" i="10" s="1"/>
  <c r="M347" i="10" s="1"/>
  <c r="J348" i="10"/>
  <c r="K348" i="10" s="1"/>
  <c r="M348" i="10" s="1"/>
  <c r="J349" i="10"/>
  <c r="K349" i="10" s="1"/>
  <c r="M349" i="10" s="1"/>
  <c r="J350" i="10"/>
  <c r="K350" i="10" s="1"/>
  <c r="M350" i="10" s="1"/>
  <c r="J351" i="10"/>
  <c r="K351" i="10" s="1"/>
  <c r="M351" i="10" s="1"/>
  <c r="J352" i="10"/>
  <c r="K352" i="10" s="1"/>
  <c r="M352" i="10" s="1"/>
  <c r="J353" i="10"/>
  <c r="K353" i="10" s="1"/>
  <c r="M353" i="10" s="1"/>
  <c r="J354" i="10"/>
  <c r="K354" i="10" s="1"/>
  <c r="M354" i="10" s="1"/>
  <c r="J355" i="10"/>
  <c r="K355" i="10" s="1"/>
  <c r="M355" i="10" s="1"/>
  <c r="J356" i="10"/>
  <c r="K356" i="10" s="1"/>
  <c r="M356" i="10" s="1"/>
  <c r="J357" i="10"/>
  <c r="K357" i="10" s="1"/>
  <c r="M357" i="10" s="1"/>
  <c r="J358" i="10"/>
  <c r="K358" i="10" s="1"/>
  <c r="M358" i="10" s="1"/>
  <c r="J359" i="10"/>
  <c r="K359" i="10" s="1"/>
  <c r="M359" i="10" s="1"/>
  <c r="J360" i="10"/>
  <c r="K360" i="10" s="1"/>
  <c r="M360" i="10" s="1"/>
  <c r="J361" i="10"/>
  <c r="K361" i="10" s="1"/>
  <c r="M361" i="10" s="1"/>
  <c r="J362" i="10"/>
  <c r="K362" i="10" s="1"/>
  <c r="M362" i="10" s="1"/>
  <c r="J363" i="10"/>
  <c r="K363" i="10" s="1"/>
  <c r="M363" i="10" s="1"/>
  <c r="J364" i="10"/>
  <c r="K364" i="10" s="1"/>
  <c r="M364" i="10" s="1"/>
  <c r="J365" i="10"/>
  <c r="K365" i="10" s="1"/>
  <c r="M365" i="10" s="1"/>
  <c r="J366" i="10"/>
  <c r="K366" i="10" s="1"/>
  <c r="M366" i="10" s="1"/>
  <c r="J367" i="10"/>
  <c r="K367" i="10" s="1"/>
  <c r="M367" i="10" s="1"/>
  <c r="J368" i="10"/>
  <c r="K368" i="10" s="1"/>
  <c r="M368" i="10" s="1"/>
  <c r="J369" i="10"/>
  <c r="K369" i="10" s="1"/>
  <c r="M369" i="10" s="1"/>
  <c r="J370" i="10"/>
  <c r="K370" i="10" s="1"/>
  <c r="M370" i="10" s="1"/>
  <c r="J371" i="10"/>
  <c r="K371" i="10" s="1"/>
  <c r="M371" i="10" s="1"/>
  <c r="J372" i="10"/>
  <c r="K372" i="10" s="1"/>
  <c r="M372" i="10" s="1"/>
  <c r="J373" i="10"/>
  <c r="K373" i="10" s="1"/>
  <c r="M373" i="10" s="1"/>
  <c r="J374" i="10"/>
  <c r="K374" i="10" s="1"/>
  <c r="M374" i="10" s="1"/>
  <c r="J375" i="10"/>
  <c r="K375" i="10" s="1"/>
  <c r="M375" i="10" s="1"/>
  <c r="J376" i="10"/>
  <c r="K376" i="10" s="1"/>
  <c r="M376" i="10" s="1"/>
  <c r="J377" i="10"/>
  <c r="K377" i="10" s="1"/>
  <c r="M377" i="10" s="1"/>
  <c r="J378" i="10"/>
  <c r="K378" i="10" s="1"/>
  <c r="M378" i="10" s="1"/>
  <c r="J379" i="10"/>
  <c r="K379" i="10" s="1"/>
  <c r="J380" i="10"/>
  <c r="K380" i="10" s="1"/>
  <c r="M380" i="10" s="1"/>
  <c r="J381" i="10"/>
  <c r="K381" i="10" s="1"/>
  <c r="M381" i="10" s="1"/>
  <c r="J382" i="10"/>
  <c r="K382" i="10" s="1"/>
  <c r="M382" i="10" s="1"/>
  <c r="J383" i="10"/>
  <c r="K383" i="10" s="1"/>
  <c r="M383" i="10" s="1"/>
  <c r="J384" i="10"/>
  <c r="K384" i="10" s="1"/>
  <c r="M384" i="10" s="1"/>
  <c r="J385" i="10"/>
  <c r="K385" i="10" s="1"/>
  <c r="M385" i="10" s="1"/>
  <c r="J386" i="10"/>
  <c r="K386" i="10" s="1"/>
  <c r="M386" i="10" s="1"/>
  <c r="J387" i="10"/>
  <c r="K387" i="10" s="1"/>
  <c r="M387" i="10" s="1"/>
  <c r="J388" i="10"/>
  <c r="K388" i="10" s="1"/>
  <c r="M388" i="10" s="1"/>
  <c r="J389" i="10"/>
  <c r="K389" i="10" s="1"/>
  <c r="M389" i="10" s="1"/>
  <c r="J390" i="10"/>
  <c r="K390" i="10" s="1"/>
  <c r="M390" i="10" s="1"/>
  <c r="J391" i="10"/>
  <c r="K391" i="10" s="1"/>
  <c r="M391" i="10" s="1"/>
  <c r="J392" i="10"/>
  <c r="K392" i="10" s="1"/>
  <c r="M392" i="10" s="1"/>
  <c r="J393" i="10"/>
  <c r="K393" i="10" s="1"/>
  <c r="M393" i="10" s="1"/>
  <c r="J394" i="10"/>
  <c r="K394" i="10" s="1"/>
  <c r="M394" i="10" s="1"/>
  <c r="J395" i="10"/>
  <c r="K395" i="10" s="1"/>
  <c r="M395" i="10" s="1"/>
  <c r="J396" i="10"/>
  <c r="K396" i="10" s="1"/>
  <c r="M396" i="10" s="1"/>
  <c r="J397" i="10"/>
  <c r="K397" i="10" s="1"/>
  <c r="M397" i="10" s="1"/>
  <c r="J398" i="10"/>
  <c r="K398" i="10" s="1"/>
  <c r="M398" i="10" s="1"/>
  <c r="J399" i="10"/>
  <c r="K399" i="10" s="1"/>
  <c r="M399" i="10" s="1"/>
  <c r="J400" i="10"/>
  <c r="K400" i="10" s="1"/>
  <c r="M400" i="10" s="1"/>
  <c r="J401" i="10"/>
  <c r="K401" i="10" s="1"/>
  <c r="M401" i="10" s="1"/>
  <c r="J402" i="10"/>
  <c r="K402" i="10" s="1"/>
  <c r="M402" i="10" s="1"/>
  <c r="J403" i="10"/>
  <c r="K403" i="10" s="1"/>
  <c r="M403" i="10" s="1"/>
  <c r="J404" i="10"/>
  <c r="K404" i="10" s="1"/>
  <c r="M404" i="10" s="1"/>
  <c r="J405" i="10"/>
  <c r="K405" i="10" s="1"/>
  <c r="M405" i="10" s="1"/>
  <c r="J406" i="10"/>
  <c r="K406" i="10" s="1"/>
  <c r="M406" i="10" s="1"/>
  <c r="J407" i="10"/>
  <c r="K407" i="10" s="1"/>
  <c r="M407" i="10" s="1"/>
  <c r="J408" i="10"/>
  <c r="K408" i="10" s="1"/>
  <c r="M408" i="10" s="1"/>
  <c r="J409" i="10"/>
  <c r="K409" i="10" s="1"/>
  <c r="M409" i="10" s="1"/>
  <c r="J410" i="10"/>
  <c r="K410" i="10" s="1"/>
  <c r="M410" i="10" s="1"/>
  <c r="J411" i="10"/>
  <c r="K411" i="10" s="1"/>
  <c r="M411" i="10" s="1"/>
  <c r="J412" i="10"/>
  <c r="K412" i="10" s="1"/>
  <c r="M412" i="10" s="1"/>
  <c r="J413" i="10"/>
  <c r="K413" i="10" s="1"/>
  <c r="M413" i="10" s="1"/>
  <c r="J414" i="10"/>
  <c r="K414" i="10" s="1"/>
  <c r="M414" i="10" s="1"/>
  <c r="J415" i="10"/>
  <c r="K415" i="10" s="1"/>
  <c r="M415" i="10" s="1"/>
  <c r="J416" i="10"/>
  <c r="K416" i="10" s="1"/>
  <c r="M416" i="10" s="1"/>
  <c r="J417" i="10"/>
  <c r="K417" i="10" s="1"/>
  <c r="M417" i="10" s="1"/>
  <c r="J418" i="10"/>
  <c r="K418" i="10" s="1"/>
  <c r="M418" i="10" s="1"/>
  <c r="J419" i="10"/>
  <c r="K419" i="10" s="1"/>
  <c r="M419" i="10" s="1"/>
  <c r="J420" i="10"/>
  <c r="K420" i="10" s="1"/>
  <c r="M420" i="10" s="1"/>
  <c r="J421" i="10"/>
  <c r="K421" i="10" s="1"/>
  <c r="M421" i="10" s="1"/>
  <c r="J422" i="10"/>
  <c r="K422" i="10" s="1"/>
  <c r="M422" i="10" s="1"/>
  <c r="J423" i="10"/>
  <c r="K423" i="10" s="1"/>
  <c r="M423" i="10" s="1"/>
  <c r="J424" i="10"/>
  <c r="K424" i="10" s="1"/>
  <c r="M424" i="10" s="1"/>
  <c r="J425" i="10"/>
  <c r="K425" i="10" s="1"/>
  <c r="M425" i="10" s="1"/>
  <c r="J426" i="10"/>
  <c r="K426" i="10" s="1"/>
  <c r="M426" i="10" s="1"/>
  <c r="J427" i="10"/>
  <c r="K427" i="10" s="1"/>
  <c r="M427" i="10" s="1"/>
  <c r="J428" i="10"/>
  <c r="K428" i="10" s="1"/>
  <c r="M428" i="10" s="1"/>
  <c r="J429" i="10"/>
  <c r="K429" i="10" s="1"/>
  <c r="M429" i="10" s="1"/>
  <c r="J430" i="10"/>
  <c r="K430" i="10" s="1"/>
  <c r="M430" i="10" s="1"/>
  <c r="J431" i="10"/>
  <c r="K431" i="10" s="1"/>
  <c r="M431" i="10" s="1"/>
  <c r="J432" i="10"/>
  <c r="K432" i="10" s="1"/>
  <c r="M432" i="10" s="1"/>
  <c r="J433" i="10"/>
  <c r="K433" i="10" s="1"/>
  <c r="M433" i="10" s="1"/>
  <c r="J434" i="10"/>
  <c r="K434" i="10" s="1"/>
  <c r="M434" i="10" s="1"/>
  <c r="J435" i="10"/>
  <c r="K435" i="10" s="1"/>
  <c r="M435" i="10" s="1"/>
  <c r="J436" i="10"/>
  <c r="K436" i="10" s="1"/>
  <c r="M436" i="10" s="1"/>
  <c r="J437" i="10"/>
  <c r="K437" i="10" s="1"/>
  <c r="M437" i="10" s="1"/>
  <c r="J438" i="10"/>
  <c r="K438" i="10" s="1"/>
  <c r="M438" i="10" s="1"/>
  <c r="J439" i="10"/>
  <c r="K439" i="10" s="1"/>
  <c r="M439" i="10" s="1"/>
  <c r="J440" i="10"/>
  <c r="K440" i="10" s="1"/>
  <c r="M440" i="10" s="1"/>
  <c r="J441" i="10"/>
  <c r="K441" i="10" s="1"/>
  <c r="M441" i="10" s="1"/>
  <c r="J442" i="10"/>
  <c r="K442" i="10" s="1"/>
  <c r="M442" i="10" s="1"/>
  <c r="J443" i="10"/>
  <c r="K443" i="10" s="1"/>
  <c r="M443" i="10" s="1"/>
  <c r="J444" i="10"/>
  <c r="K444" i="10" s="1"/>
  <c r="M444" i="10" s="1"/>
  <c r="J445" i="10"/>
  <c r="K445" i="10" s="1"/>
  <c r="M445" i="10" s="1"/>
  <c r="J446" i="10"/>
  <c r="K446" i="10" s="1"/>
  <c r="M446" i="10" s="1"/>
  <c r="J447" i="10"/>
  <c r="K447" i="10" s="1"/>
  <c r="M447" i="10" s="1"/>
  <c r="J448" i="10"/>
  <c r="K448" i="10" s="1"/>
  <c r="M448" i="10" s="1"/>
  <c r="J449" i="10"/>
  <c r="K449" i="10" s="1"/>
  <c r="M449" i="10" s="1"/>
  <c r="J450" i="10"/>
  <c r="K450" i="10" s="1"/>
  <c r="J451" i="10"/>
  <c r="K451" i="10" s="1"/>
  <c r="M451" i="10" s="1"/>
  <c r="J452" i="10"/>
  <c r="K452" i="10" s="1"/>
  <c r="M452" i="10" s="1"/>
  <c r="J453" i="10"/>
  <c r="K453" i="10" s="1"/>
  <c r="M453" i="10" s="1"/>
  <c r="J454" i="10"/>
  <c r="K454" i="10" s="1"/>
  <c r="M454" i="10" s="1"/>
  <c r="J455" i="10"/>
  <c r="K455" i="10" s="1"/>
  <c r="M455" i="10" s="1"/>
  <c r="J456" i="10"/>
  <c r="K456" i="10" s="1"/>
  <c r="M456" i="10" s="1"/>
  <c r="J457" i="10"/>
  <c r="K457" i="10" s="1"/>
  <c r="M457" i="10" s="1"/>
  <c r="J458" i="10"/>
  <c r="K458" i="10" s="1"/>
  <c r="M458" i="10" s="1"/>
  <c r="J459" i="10"/>
  <c r="K459" i="10" s="1"/>
  <c r="M459" i="10" s="1"/>
  <c r="J460" i="10"/>
  <c r="K460" i="10" s="1"/>
  <c r="M460" i="10" s="1"/>
  <c r="J461" i="10"/>
  <c r="K461" i="10" s="1"/>
  <c r="J462" i="10"/>
  <c r="K462" i="10" s="1"/>
  <c r="M462" i="10" s="1"/>
  <c r="J463" i="10"/>
  <c r="K463" i="10" s="1"/>
  <c r="J464" i="10"/>
  <c r="K464" i="10" s="1"/>
  <c r="M464" i="10" s="1"/>
  <c r="J465" i="10"/>
  <c r="K465" i="10" s="1"/>
  <c r="M465" i="10" s="1"/>
  <c r="J466" i="10"/>
  <c r="K466" i="10" s="1"/>
  <c r="M466" i="10" s="1"/>
  <c r="J467" i="10"/>
  <c r="K467" i="10" s="1"/>
  <c r="M467" i="10" s="1"/>
  <c r="J468" i="10"/>
  <c r="K468" i="10" s="1"/>
  <c r="M468" i="10" s="1"/>
  <c r="J469" i="10"/>
  <c r="K469" i="10" s="1"/>
  <c r="M469" i="10" s="1"/>
  <c r="J470" i="10"/>
  <c r="K470" i="10" s="1"/>
  <c r="M470" i="10" s="1"/>
  <c r="J471" i="10"/>
  <c r="K471" i="10" s="1"/>
  <c r="M471" i="10" s="1"/>
  <c r="J472" i="10"/>
  <c r="K472" i="10" s="1"/>
  <c r="M472" i="10" s="1"/>
  <c r="J473" i="10"/>
  <c r="K473" i="10" s="1"/>
  <c r="M473" i="10" s="1"/>
  <c r="J474" i="10"/>
  <c r="K474" i="10" s="1"/>
  <c r="M474" i="10" s="1"/>
  <c r="J475" i="10"/>
  <c r="K475" i="10" s="1"/>
  <c r="M475" i="10" s="1"/>
  <c r="J476" i="10"/>
  <c r="K476" i="10" s="1"/>
  <c r="M476" i="10" s="1"/>
  <c r="J477" i="10"/>
  <c r="K477" i="10" s="1"/>
  <c r="M477" i="10" s="1"/>
  <c r="J478" i="10"/>
  <c r="K478" i="10" s="1"/>
  <c r="M478" i="10" s="1"/>
  <c r="J479" i="10"/>
  <c r="K479" i="10" s="1"/>
  <c r="M479" i="10" s="1"/>
  <c r="J480" i="10"/>
  <c r="K480" i="10" s="1"/>
  <c r="M480" i="10" s="1"/>
  <c r="J481" i="10"/>
  <c r="K481" i="10" s="1"/>
  <c r="M481" i="10" s="1"/>
  <c r="J482" i="10"/>
  <c r="K482" i="10" s="1"/>
  <c r="M482" i="10" s="1"/>
  <c r="J483" i="10"/>
  <c r="K483" i="10" s="1"/>
  <c r="M483" i="10" s="1"/>
  <c r="J484" i="10"/>
  <c r="K484" i="10" s="1"/>
  <c r="M484" i="10" s="1"/>
  <c r="J485" i="10"/>
  <c r="K485" i="10" s="1"/>
  <c r="M485" i="10" s="1"/>
  <c r="J486" i="10"/>
  <c r="K486" i="10" s="1"/>
  <c r="M486" i="10" s="1"/>
  <c r="J487" i="10"/>
  <c r="K487" i="10" s="1"/>
  <c r="M487" i="10" s="1"/>
  <c r="J488" i="10"/>
  <c r="K488" i="10" s="1"/>
  <c r="M488" i="10" s="1"/>
  <c r="J489" i="10"/>
  <c r="K489" i="10" s="1"/>
  <c r="M489" i="10" s="1"/>
  <c r="J490" i="10"/>
  <c r="K490" i="10" s="1"/>
  <c r="M490" i="10" s="1"/>
  <c r="J491" i="10"/>
  <c r="K491" i="10" s="1"/>
  <c r="M491" i="10" s="1"/>
  <c r="J492" i="10"/>
  <c r="K492" i="10" s="1"/>
  <c r="M492" i="10" s="1"/>
  <c r="J493" i="10"/>
  <c r="K493" i="10" s="1"/>
  <c r="M493" i="10" s="1"/>
  <c r="J494" i="10"/>
  <c r="K494" i="10" s="1"/>
  <c r="M494" i="10" s="1"/>
  <c r="J495" i="10"/>
  <c r="K495" i="10" s="1"/>
  <c r="M495" i="10" s="1"/>
  <c r="J496" i="10"/>
  <c r="K496" i="10" s="1"/>
  <c r="M496" i="10" s="1"/>
  <c r="J497" i="10"/>
  <c r="K497" i="10" s="1"/>
  <c r="M497" i="10" s="1"/>
  <c r="J498" i="10"/>
  <c r="K498" i="10" s="1"/>
  <c r="M498" i="10" s="1"/>
  <c r="J499" i="10"/>
  <c r="K499" i="10" s="1"/>
  <c r="J500" i="10"/>
  <c r="K500" i="10" s="1"/>
  <c r="M500" i="10" s="1"/>
  <c r="J501" i="10"/>
  <c r="K501" i="10" s="1"/>
  <c r="M501" i="10" s="1"/>
  <c r="J502" i="10"/>
  <c r="K502" i="10" s="1"/>
  <c r="M502" i="10" s="1"/>
  <c r="J503" i="10"/>
  <c r="K503" i="10" s="1"/>
  <c r="M503" i="10" s="1"/>
  <c r="J504" i="10"/>
  <c r="K504" i="10" s="1"/>
  <c r="M504" i="10" s="1"/>
  <c r="J505" i="10"/>
  <c r="K505" i="10" s="1"/>
  <c r="M505" i="10" s="1"/>
  <c r="J506" i="10"/>
  <c r="K506" i="10" s="1"/>
  <c r="M506" i="10" s="1"/>
  <c r="J507" i="10"/>
  <c r="K507" i="10" s="1"/>
  <c r="M507" i="10" s="1"/>
  <c r="J508" i="10"/>
  <c r="K508" i="10" s="1"/>
  <c r="M508" i="10" s="1"/>
  <c r="J509" i="10"/>
  <c r="K509" i="10" s="1"/>
  <c r="M509" i="10" s="1"/>
  <c r="J510" i="10"/>
  <c r="K510" i="10" s="1"/>
  <c r="M510" i="10" s="1"/>
  <c r="J511" i="10"/>
  <c r="K511" i="10" s="1"/>
  <c r="M511" i="10" s="1"/>
  <c r="J512" i="10"/>
  <c r="K512" i="10" s="1"/>
  <c r="M512" i="10" s="1"/>
  <c r="J513" i="10"/>
  <c r="K513" i="10" s="1"/>
  <c r="M513" i="10" s="1"/>
  <c r="J514" i="10"/>
  <c r="K514" i="10" s="1"/>
  <c r="M514" i="10" s="1"/>
  <c r="J515" i="10"/>
  <c r="K515" i="10" s="1"/>
  <c r="M515" i="10" s="1"/>
  <c r="J516" i="10"/>
  <c r="K516" i="10" s="1"/>
  <c r="M516" i="10" s="1"/>
  <c r="J517" i="10"/>
  <c r="K517" i="10" s="1"/>
  <c r="M517" i="10" s="1"/>
  <c r="J518" i="10"/>
  <c r="K518" i="10" s="1"/>
  <c r="M518" i="10" s="1"/>
  <c r="J519" i="10"/>
  <c r="K519" i="10" s="1"/>
  <c r="M519" i="10" s="1"/>
  <c r="J520" i="10"/>
  <c r="K520" i="10" s="1"/>
  <c r="M520" i="10" s="1"/>
  <c r="J521" i="10"/>
  <c r="K521" i="10" s="1"/>
  <c r="M521" i="10" s="1"/>
  <c r="J522" i="10"/>
  <c r="K522" i="10" s="1"/>
  <c r="M522" i="10" s="1"/>
  <c r="J523" i="10"/>
  <c r="K523" i="10" s="1"/>
  <c r="M523" i="10" s="1"/>
  <c r="J524" i="10"/>
  <c r="K524" i="10" s="1"/>
  <c r="M524" i="10" s="1"/>
  <c r="J525" i="10"/>
  <c r="K525" i="10" s="1"/>
  <c r="M525" i="10" s="1"/>
  <c r="J526" i="10"/>
  <c r="K526" i="10" s="1"/>
  <c r="M526" i="10" s="1"/>
  <c r="J527" i="10"/>
  <c r="K527" i="10" s="1"/>
  <c r="M527" i="10" s="1"/>
  <c r="J528" i="10"/>
  <c r="K528" i="10" s="1"/>
  <c r="M528" i="10" s="1"/>
  <c r="J529" i="10"/>
  <c r="K529" i="10" s="1"/>
  <c r="M529" i="10" s="1"/>
  <c r="J530" i="10"/>
  <c r="K530" i="10" s="1"/>
  <c r="M530" i="10" s="1"/>
  <c r="J531" i="10"/>
  <c r="K531" i="10" s="1"/>
  <c r="M531" i="10" s="1"/>
  <c r="J532" i="10"/>
  <c r="K532" i="10" s="1"/>
  <c r="M532" i="10" s="1"/>
  <c r="J533" i="10"/>
  <c r="K533" i="10" s="1"/>
  <c r="J534" i="10"/>
  <c r="K534" i="10" s="1"/>
  <c r="M534" i="10" s="1"/>
  <c r="J535" i="10"/>
  <c r="K535" i="10" s="1"/>
  <c r="M535" i="10" s="1"/>
  <c r="J536" i="10"/>
  <c r="K536" i="10" s="1"/>
  <c r="M536" i="10" s="1"/>
  <c r="J537" i="10"/>
  <c r="K537" i="10" s="1"/>
  <c r="M537" i="10" s="1"/>
  <c r="J538" i="10"/>
  <c r="K538" i="10" s="1"/>
  <c r="M538" i="10" s="1"/>
  <c r="J539" i="10"/>
  <c r="K539" i="10" s="1"/>
  <c r="M539" i="10" s="1"/>
  <c r="J540" i="10"/>
  <c r="K540" i="10" s="1"/>
  <c r="M540" i="10" s="1"/>
  <c r="J541" i="10"/>
  <c r="K541" i="10" s="1"/>
  <c r="M541" i="10" s="1"/>
  <c r="J542" i="10"/>
  <c r="K542" i="10" s="1"/>
  <c r="M542" i="10" s="1"/>
  <c r="J543" i="10"/>
  <c r="K543" i="10" s="1"/>
  <c r="M543" i="10" s="1"/>
  <c r="J544" i="10"/>
  <c r="K544" i="10" s="1"/>
  <c r="M544" i="10" s="1"/>
  <c r="J545" i="10"/>
  <c r="K545" i="10" s="1"/>
  <c r="M545" i="10" s="1"/>
  <c r="J546" i="10"/>
  <c r="K546" i="10" s="1"/>
  <c r="M546" i="10" s="1"/>
  <c r="J547" i="10"/>
  <c r="K547" i="10" s="1"/>
  <c r="M547" i="10" s="1"/>
  <c r="J548" i="10"/>
  <c r="K548" i="10" s="1"/>
  <c r="M548" i="10" s="1"/>
  <c r="J549" i="10"/>
  <c r="K549" i="10" s="1"/>
  <c r="M549" i="10" s="1"/>
  <c r="J550" i="10"/>
  <c r="K550" i="10" s="1"/>
  <c r="J551" i="10"/>
  <c r="K551" i="10" s="1"/>
  <c r="M551" i="10" s="1"/>
  <c r="J552" i="10"/>
  <c r="K552" i="10" s="1"/>
  <c r="M552" i="10" s="1"/>
  <c r="J553" i="10"/>
  <c r="K553" i="10" s="1"/>
  <c r="M553" i="10" s="1"/>
  <c r="J554" i="10"/>
  <c r="K554" i="10" s="1"/>
  <c r="M554" i="10" s="1"/>
  <c r="J555" i="10"/>
  <c r="K555" i="10" s="1"/>
  <c r="M555" i="10" s="1"/>
  <c r="J556" i="10"/>
  <c r="K556" i="10" s="1"/>
  <c r="M556" i="10" s="1"/>
  <c r="J557" i="10"/>
  <c r="K557" i="10" s="1"/>
  <c r="M557" i="10" s="1"/>
  <c r="J558" i="10"/>
  <c r="K558" i="10" s="1"/>
  <c r="M558" i="10" s="1"/>
  <c r="J559" i="10"/>
  <c r="K559" i="10" s="1"/>
  <c r="M559" i="10" s="1"/>
  <c r="J560" i="10"/>
  <c r="K560" i="10" s="1"/>
  <c r="M560" i="10" s="1"/>
  <c r="J561" i="10"/>
  <c r="K561" i="10" s="1"/>
  <c r="M561" i="10" s="1"/>
  <c r="J562" i="10"/>
  <c r="K562" i="10" s="1"/>
  <c r="M562" i="10" s="1"/>
  <c r="J563" i="10"/>
  <c r="K563" i="10" s="1"/>
  <c r="M563" i="10" s="1"/>
  <c r="J564" i="10"/>
  <c r="K564" i="10" s="1"/>
  <c r="M564" i="10" s="1"/>
  <c r="J565" i="10"/>
  <c r="K565" i="10" s="1"/>
  <c r="M565" i="10" s="1"/>
  <c r="J566" i="10"/>
  <c r="K566" i="10" s="1"/>
  <c r="M566" i="10" s="1"/>
  <c r="J567" i="10"/>
  <c r="K567" i="10" s="1"/>
  <c r="M567" i="10" s="1"/>
  <c r="J568" i="10"/>
  <c r="K568" i="10" s="1"/>
  <c r="M568" i="10" s="1"/>
  <c r="J569" i="10"/>
  <c r="K569" i="10" s="1"/>
  <c r="M569" i="10" s="1"/>
  <c r="J570" i="10"/>
  <c r="K570" i="10" s="1"/>
  <c r="M570" i="10" s="1"/>
  <c r="J571" i="10"/>
  <c r="K571" i="10" s="1"/>
  <c r="J572" i="10"/>
  <c r="K572" i="10" s="1"/>
  <c r="M572" i="10" s="1"/>
  <c r="J573" i="10"/>
  <c r="K573" i="10" s="1"/>
  <c r="M573" i="10" s="1"/>
  <c r="J574" i="10"/>
  <c r="K574" i="10" s="1"/>
  <c r="M574" i="10" s="1"/>
  <c r="J575" i="10"/>
  <c r="K575" i="10" s="1"/>
  <c r="M575" i="10" s="1"/>
  <c r="J576" i="10"/>
  <c r="K576" i="10" s="1"/>
  <c r="M576" i="10" s="1"/>
  <c r="J577" i="10"/>
  <c r="K577" i="10" s="1"/>
  <c r="M577" i="10" s="1"/>
  <c r="J578" i="10"/>
  <c r="K578" i="10" s="1"/>
  <c r="M578" i="10" s="1"/>
  <c r="J579" i="10"/>
  <c r="K579" i="10" s="1"/>
  <c r="M579" i="10" s="1"/>
  <c r="J580" i="10"/>
  <c r="K580" i="10" s="1"/>
  <c r="M580" i="10" s="1"/>
  <c r="J581" i="10"/>
  <c r="K581" i="10" s="1"/>
  <c r="M581" i="10" s="1"/>
  <c r="J582" i="10"/>
  <c r="K582" i="10" s="1"/>
  <c r="M582" i="10" s="1"/>
  <c r="J583" i="10"/>
  <c r="K583" i="10" s="1"/>
  <c r="M583" i="10" s="1"/>
  <c r="J584" i="10"/>
  <c r="K584" i="10" s="1"/>
  <c r="M584" i="10" s="1"/>
  <c r="J585" i="10"/>
  <c r="K585" i="10" s="1"/>
  <c r="M585" i="10" s="1"/>
  <c r="J586" i="10"/>
  <c r="K586" i="10" s="1"/>
  <c r="M586" i="10" s="1"/>
  <c r="J587" i="10"/>
  <c r="K587" i="10" s="1"/>
  <c r="M587" i="10" s="1"/>
  <c r="J588" i="10"/>
  <c r="K588" i="10" s="1"/>
  <c r="M588" i="10" s="1"/>
  <c r="J589" i="10"/>
  <c r="K589" i="10" s="1"/>
  <c r="M589" i="10" s="1"/>
  <c r="J590" i="10"/>
  <c r="K590" i="10" s="1"/>
  <c r="M590" i="10" s="1"/>
  <c r="J591" i="10"/>
  <c r="K591" i="10" s="1"/>
  <c r="M591" i="10" s="1"/>
  <c r="J592" i="10"/>
  <c r="K592" i="10" s="1"/>
  <c r="M592" i="10" s="1"/>
  <c r="J593" i="10"/>
  <c r="K593" i="10" s="1"/>
  <c r="M593" i="10" s="1"/>
  <c r="J594" i="10"/>
  <c r="K594" i="10" s="1"/>
  <c r="M594" i="10" s="1"/>
  <c r="J595" i="10"/>
  <c r="K595" i="10" s="1"/>
  <c r="M595" i="10" s="1"/>
  <c r="J596" i="10"/>
  <c r="K596" i="10" s="1"/>
  <c r="M596" i="10" s="1"/>
  <c r="J597" i="10"/>
  <c r="K597" i="10" s="1"/>
  <c r="M597" i="10" s="1"/>
  <c r="J598" i="10"/>
  <c r="K598" i="10" s="1"/>
  <c r="M598" i="10" s="1"/>
  <c r="J599" i="10"/>
  <c r="K599" i="10" s="1"/>
  <c r="M599" i="10" s="1"/>
  <c r="J600" i="10"/>
  <c r="K600" i="10" s="1"/>
  <c r="M600" i="10" s="1"/>
  <c r="J601" i="10"/>
  <c r="K601" i="10" s="1"/>
  <c r="M601" i="10" s="1"/>
  <c r="J602" i="10"/>
  <c r="K602" i="10" s="1"/>
  <c r="M602" i="10" s="1"/>
  <c r="J603" i="10"/>
  <c r="K603" i="10" s="1"/>
  <c r="M603" i="10" s="1"/>
  <c r="J604" i="10"/>
  <c r="K604" i="10" s="1"/>
  <c r="M604" i="10" s="1"/>
  <c r="J605" i="10"/>
  <c r="K605" i="10" s="1"/>
  <c r="M605" i="10" s="1"/>
  <c r="J606" i="10"/>
  <c r="K606" i="10" s="1"/>
  <c r="M606" i="10" s="1"/>
  <c r="J607" i="10"/>
  <c r="K607" i="10" s="1"/>
  <c r="M607" i="10" s="1"/>
  <c r="J608" i="10"/>
  <c r="K608" i="10" s="1"/>
  <c r="M608" i="10" s="1"/>
  <c r="J609" i="10"/>
  <c r="K609" i="10" s="1"/>
  <c r="M609" i="10" s="1"/>
  <c r="J610" i="10"/>
  <c r="K610" i="10" s="1"/>
  <c r="M610" i="10" s="1"/>
  <c r="J611" i="10"/>
  <c r="K611" i="10" s="1"/>
  <c r="M611" i="10" s="1"/>
  <c r="J612" i="10"/>
  <c r="K612" i="10" s="1"/>
  <c r="M612" i="10" s="1"/>
  <c r="J613" i="10"/>
  <c r="K613" i="10" s="1"/>
  <c r="M613" i="10" s="1"/>
  <c r="J614" i="10"/>
  <c r="K614" i="10" s="1"/>
  <c r="M614" i="10" s="1"/>
  <c r="J615" i="10"/>
  <c r="K615" i="10" s="1"/>
  <c r="M615" i="10" s="1"/>
  <c r="J616" i="10"/>
  <c r="K616" i="10" s="1"/>
  <c r="M616" i="10" s="1"/>
  <c r="J617" i="10"/>
  <c r="K617" i="10" s="1"/>
  <c r="M617" i="10" s="1"/>
  <c r="J618" i="10"/>
  <c r="K618" i="10" s="1"/>
  <c r="M618" i="10" s="1"/>
  <c r="J619" i="10"/>
  <c r="K619" i="10" s="1"/>
  <c r="M619" i="10" s="1"/>
  <c r="J620" i="10"/>
  <c r="K620" i="10" s="1"/>
  <c r="M620" i="10" s="1"/>
  <c r="J621" i="10"/>
  <c r="K621" i="10" s="1"/>
  <c r="M621" i="10" s="1"/>
  <c r="J622" i="10"/>
  <c r="K622" i="10" s="1"/>
  <c r="M622" i="10" s="1"/>
  <c r="J623" i="10"/>
  <c r="K623" i="10" s="1"/>
  <c r="M623" i="10" s="1"/>
  <c r="J624" i="10"/>
  <c r="K624" i="10" s="1"/>
  <c r="M624" i="10" s="1"/>
  <c r="J625" i="10"/>
  <c r="K625" i="10" s="1"/>
  <c r="M625" i="10" s="1"/>
  <c r="J626" i="10"/>
  <c r="K626" i="10" s="1"/>
  <c r="M626" i="10" s="1"/>
  <c r="J627" i="10"/>
  <c r="K627" i="10" s="1"/>
  <c r="M627" i="10" s="1"/>
  <c r="J628" i="10"/>
  <c r="K628" i="10" s="1"/>
  <c r="M628" i="10" s="1"/>
  <c r="J629" i="10"/>
  <c r="K629" i="10" s="1"/>
  <c r="M629" i="10" s="1"/>
  <c r="J630" i="10"/>
  <c r="K630" i="10" s="1"/>
  <c r="M630" i="10" s="1"/>
  <c r="J631" i="10"/>
  <c r="K631" i="10" s="1"/>
  <c r="M631" i="10" s="1"/>
  <c r="J632" i="10"/>
  <c r="K632" i="10" s="1"/>
  <c r="M632" i="10" s="1"/>
  <c r="J633" i="10"/>
  <c r="K633" i="10" s="1"/>
  <c r="M633" i="10" s="1"/>
  <c r="J634" i="10"/>
  <c r="K634" i="10" s="1"/>
  <c r="M634" i="10" s="1"/>
  <c r="J635" i="10"/>
  <c r="K635" i="10" s="1"/>
  <c r="M635" i="10" s="1"/>
  <c r="J636" i="10"/>
  <c r="K636" i="10" s="1"/>
  <c r="M636" i="10" s="1"/>
  <c r="J637" i="10"/>
  <c r="K637" i="10" s="1"/>
  <c r="M637" i="10" s="1"/>
  <c r="J638" i="10"/>
  <c r="K638" i="10" s="1"/>
  <c r="M638" i="10" s="1"/>
  <c r="J639" i="10"/>
  <c r="K639" i="10" s="1"/>
  <c r="M639" i="10" s="1"/>
  <c r="J640" i="10"/>
  <c r="K640" i="10" s="1"/>
  <c r="M640" i="10" s="1"/>
  <c r="J641" i="10"/>
  <c r="K641" i="10" s="1"/>
  <c r="M641" i="10" s="1"/>
  <c r="J642" i="10"/>
  <c r="K642" i="10" s="1"/>
  <c r="M642" i="10" s="1"/>
  <c r="J643" i="10"/>
  <c r="K643" i="10" s="1"/>
  <c r="M643" i="10" s="1"/>
  <c r="J644" i="10"/>
  <c r="K644" i="10" s="1"/>
  <c r="M644" i="10" s="1"/>
  <c r="J645" i="10"/>
  <c r="K645" i="10" s="1"/>
  <c r="M645" i="10" s="1"/>
  <c r="J646" i="10"/>
  <c r="K646" i="10" s="1"/>
  <c r="M646" i="10" s="1"/>
  <c r="J647" i="10"/>
  <c r="K647" i="10" s="1"/>
  <c r="M647" i="10" s="1"/>
  <c r="J648" i="10"/>
  <c r="K648" i="10" s="1"/>
  <c r="M648" i="10" s="1"/>
  <c r="J649" i="10"/>
  <c r="K649" i="10" s="1"/>
  <c r="M649" i="10" s="1"/>
  <c r="J650" i="10"/>
  <c r="K650" i="10" s="1"/>
  <c r="M650" i="10" s="1"/>
  <c r="J651" i="10"/>
  <c r="K651" i="10" s="1"/>
  <c r="M651" i="10" s="1"/>
  <c r="J652" i="10"/>
  <c r="K652" i="10" s="1"/>
  <c r="M652" i="10" s="1"/>
  <c r="J653" i="10"/>
  <c r="K653" i="10" s="1"/>
  <c r="M653" i="10" s="1"/>
  <c r="J654" i="10"/>
  <c r="K654" i="10" s="1"/>
  <c r="M654" i="10" s="1"/>
  <c r="J655" i="10"/>
  <c r="K655" i="10" s="1"/>
  <c r="M655" i="10" s="1"/>
  <c r="J656" i="10"/>
  <c r="K656" i="10" s="1"/>
  <c r="M656" i="10" s="1"/>
  <c r="J657" i="10"/>
  <c r="K657" i="10" s="1"/>
  <c r="M657" i="10" s="1"/>
  <c r="J658" i="10"/>
  <c r="K658" i="10" s="1"/>
  <c r="M658" i="10" s="1"/>
  <c r="J659" i="10"/>
  <c r="K659" i="10" s="1"/>
  <c r="M659" i="10" s="1"/>
  <c r="J660" i="10"/>
  <c r="K660" i="10" s="1"/>
  <c r="M660" i="10" s="1"/>
  <c r="J661" i="10"/>
  <c r="K661" i="10" s="1"/>
  <c r="M661" i="10" s="1"/>
  <c r="J662" i="10"/>
  <c r="K662" i="10" s="1"/>
  <c r="M662" i="10" s="1"/>
  <c r="J663" i="10"/>
  <c r="K663" i="10" s="1"/>
  <c r="M663" i="10" s="1"/>
  <c r="J664" i="10"/>
  <c r="K664" i="10" s="1"/>
  <c r="M664" i="10" s="1"/>
  <c r="J665" i="10"/>
  <c r="K665" i="10" s="1"/>
  <c r="M665" i="10" s="1"/>
  <c r="J666" i="10"/>
  <c r="K666" i="10" s="1"/>
  <c r="M666" i="10" s="1"/>
  <c r="J667" i="10"/>
  <c r="K667" i="10" s="1"/>
  <c r="M667" i="10" s="1"/>
  <c r="J668" i="10"/>
  <c r="K668" i="10" s="1"/>
  <c r="M668" i="10" s="1"/>
  <c r="J669" i="10"/>
  <c r="K669" i="10" s="1"/>
  <c r="M669" i="10" s="1"/>
  <c r="J670" i="10"/>
  <c r="K670" i="10" s="1"/>
  <c r="J671" i="10"/>
  <c r="K671" i="10" s="1"/>
  <c r="M671" i="10" s="1"/>
  <c r="J672" i="10"/>
  <c r="K672" i="10" s="1"/>
  <c r="M672" i="10" s="1"/>
  <c r="J673" i="10"/>
  <c r="K673" i="10" s="1"/>
  <c r="M673" i="10" s="1"/>
  <c r="J674" i="10"/>
  <c r="K674" i="10" s="1"/>
  <c r="M674" i="10" s="1"/>
  <c r="J675" i="10"/>
  <c r="K675" i="10" s="1"/>
  <c r="M675" i="10" s="1"/>
  <c r="J676" i="10"/>
  <c r="K676" i="10" s="1"/>
  <c r="M676" i="10" s="1"/>
  <c r="J677" i="10"/>
  <c r="K677" i="10" s="1"/>
  <c r="M677" i="10" s="1"/>
  <c r="J678" i="10"/>
  <c r="K678" i="10" s="1"/>
  <c r="M678" i="10" s="1"/>
  <c r="J679" i="10"/>
  <c r="K679" i="10" s="1"/>
  <c r="M679" i="10" s="1"/>
  <c r="J680" i="10"/>
  <c r="K680" i="10" s="1"/>
  <c r="M680" i="10" s="1"/>
  <c r="J681" i="10"/>
  <c r="K681" i="10" s="1"/>
  <c r="M681" i="10" s="1"/>
  <c r="J682" i="10"/>
  <c r="K682" i="10" s="1"/>
  <c r="M682" i="10" s="1"/>
  <c r="J683" i="10"/>
  <c r="K683" i="10" s="1"/>
  <c r="M683" i="10" s="1"/>
  <c r="J684" i="10"/>
  <c r="K684" i="10" s="1"/>
  <c r="M684" i="10" s="1"/>
  <c r="J685" i="10"/>
  <c r="K685" i="10" s="1"/>
  <c r="M685" i="10" s="1"/>
  <c r="J686" i="10"/>
  <c r="K686" i="10" s="1"/>
  <c r="M686" i="10" s="1"/>
  <c r="J687" i="10"/>
  <c r="K687" i="10" s="1"/>
  <c r="M687" i="10" s="1"/>
  <c r="J688" i="10"/>
  <c r="K688" i="10" s="1"/>
  <c r="M688" i="10" s="1"/>
  <c r="J689" i="10"/>
  <c r="K689" i="10" s="1"/>
  <c r="M689" i="10" s="1"/>
  <c r="J690" i="10"/>
  <c r="K690" i="10" s="1"/>
  <c r="M690" i="10" s="1"/>
  <c r="J691" i="10"/>
  <c r="K691" i="10" s="1"/>
  <c r="M691" i="10" s="1"/>
  <c r="J692" i="10"/>
  <c r="K692" i="10" s="1"/>
  <c r="M692" i="10" s="1"/>
  <c r="J693" i="10"/>
  <c r="K693" i="10" s="1"/>
  <c r="M693" i="10" s="1"/>
  <c r="J694" i="10"/>
  <c r="K694" i="10" s="1"/>
  <c r="M694" i="10" s="1"/>
  <c r="J695" i="10"/>
  <c r="K695" i="10" s="1"/>
  <c r="M695" i="10" s="1"/>
  <c r="J696" i="10"/>
  <c r="K696" i="10" s="1"/>
  <c r="M696" i="10" s="1"/>
  <c r="J697" i="10"/>
  <c r="K697" i="10" s="1"/>
  <c r="M697" i="10" s="1"/>
  <c r="J698" i="10"/>
  <c r="K698" i="10" s="1"/>
  <c r="M698" i="10" s="1"/>
  <c r="J699" i="10"/>
  <c r="K699" i="10" s="1"/>
  <c r="M699" i="10" s="1"/>
  <c r="J700" i="10"/>
  <c r="K700" i="10" s="1"/>
  <c r="M700" i="10" s="1"/>
  <c r="J701" i="10"/>
  <c r="K701" i="10" s="1"/>
  <c r="M701" i="10" s="1"/>
  <c r="J702" i="10"/>
  <c r="K702" i="10" s="1"/>
  <c r="M702" i="10" s="1"/>
  <c r="J703" i="10"/>
  <c r="K703" i="10" s="1"/>
  <c r="M703" i="10" s="1"/>
  <c r="J704" i="10"/>
  <c r="K704" i="10" s="1"/>
  <c r="M704" i="10" s="1"/>
  <c r="J705" i="10"/>
  <c r="K705" i="10" s="1"/>
  <c r="M705" i="10" s="1"/>
  <c r="J706" i="10"/>
  <c r="K706" i="10" s="1"/>
  <c r="M706" i="10" s="1"/>
  <c r="J707" i="10"/>
  <c r="K707" i="10" s="1"/>
  <c r="M707" i="10" s="1"/>
  <c r="J708" i="10"/>
  <c r="K708" i="10" s="1"/>
  <c r="M708" i="10" s="1"/>
  <c r="J709" i="10"/>
  <c r="K709" i="10" s="1"/>
  <c r="M709" i="10" s="1"/>
  <c r="J710" i="10"/>
  <c r="K710" i="10" s="1"/>
  <c r="M710" i="10" s="1"/>
  <c r="J711" i="10"/>
  <c r="K711" i="10" s="1"/>
  <c r="M711" i="10" s="1"/>
  <c r="J712" i="10"/>
  <c r="K712" i="10" s="1"/>
  <c r="M712" i="10" s="1"/>
  <c r="J713" i="10"/>
  <c r="K713" i="10" s="1"/>
  <c r="M713" i="10" s="1"/>
  <c r="J714" i="10"/>
  <c r="K714" i="10" s="1"/>
  <c r="M714" i="10" s="1"/>
  <c r="J715" i="10"/>
  <c r="K715" i="10" s="1"/>
  <c r="M715" i="10" s="1"/>
  <c r="J716" i="10"/>
  <c r="K716" i="10" s="1"/>
  <c r="M716" i="10" s="1"/>
  <c r="J717" i="10"/>
  <c r="K717" i="10" s="1"/>
  <c r="M717" i="10" s="1"/>
  <c r="J718" i="10"/>
  <c r="K718" i="10" s="1"/>
  <c r="M718" i="10" s="1"/>
  <c r="J719" i="10"/>
  <c r="K719" i="10" s="1"/>
  <c r="M719" i="10" s="1"/>
  <c r="J720" i="10"/>
  <c r="K720" i="10" s="1"/>
  <c r="M720" i="10" s="1"/>
  <c r="J721" i="10"/>
  <c r="K721" i="10" s="1"/>
  <c r="M721" i="10" s="1"/>
  <c r="J722" i="10"/>
  <c r="K722" i="10" s="1"/>
  <c r="M722" i="10" s="1"/>
  <c r="J723" i="10"/>
  <c r="K723" i="10" s="1"/>
  <c r="M723" i="10" s="1"/>
  <c r="J724" i="10"/>
  <c r="K724" i="10" s="1"/>
  <c r="M724" i="10" s="1"/>
  <c r="J725" i="10"/>
  <c r="K725" i="10" s="1"/>
  <c r="M725" i="10" s="1"/>
  <c r="J726" i="10"/>
  <c r="K726" i="10" s="1"/>
  <c r="M726" i="10" s="1"/>
  <c r="J727" i="10"/>
  <c r="K727" i="10" s="1"/>
  <c r="M727" i="10" s="1"/>
  <c r="J728" i="10"/>
  <c r="K728" i="10" s="1"/>
  <c r="M728" i="10" s="1"/>
  <c r="J729" i="10"/>
  <c r="K729" i="10" s="1"/>
  <c r="M729" i="10" s="1"/>
  <c r="J730" i="10"/>
  <c r="K730" i="10" s="1"/>
  <c r="M730" i="10" s="1"/>
  <c r="J731" i="10"/>
  <c r="K731" i="10" s="1"/>
  <c r="M731" i="10" s="1"/>
  <c r="J732" i="10"/>
  <c r="K732" i="10" s="1"/>
  <c r="M732" i="10" s="1"/>
  <c r="J733" i="10"/>
  <c r="K733" i="10" s="1"/>
  <c r="M733" i="10" s="1"/>
  <c r="J734" i="10"/>
  <c r="K734" i="10" s="1"/>
  <c r="M734" i="10" s="1"/>
  <c r="J735" i="10"/>
  <c r="K735" i="10" s="1"/>
  <c r="M735" i="10" s="1"/>
  <c r="J736" i="10"/>
  <c r="K736" i="10" s="1"/>
  <c r="M736" i="10" s="1"/>
  <c r="J737" i="10"/>
  <c r="K737" i="10" s="1"/>
  <c r="M737" i="10" s="1"/>
  <c r="J738" i="10"/>
  <c r="K738" i="10" s="1"/>
  <c r="M738" i="10" s="1"/>
  <c r="J739" i="10"/>
  <c r="K739" i="10" s="1"/>
  <c r="M739" i="10" s="1"/>
  <c r="J740" i="10"/>
  <c r="K740" i="10" s="1"/>
  <c r="M740" i="10" s="1"/>
  <c r="J741" i="10"/>
  <c r="K741" i="10" s="1"/>
  <c r="M741" i="10" s="1"/>
  <c r="J742" i="10"/>
  <c r="K742" i="10" s="1"/>
  <c r="M742" i="10" s="1"/>
  <c r="J743" i="10"/>
  <c r="K743" i="10" s="1"/>
  <c r="M743" i="10" s="1"/>
  <c r="J744" i="10"/>
  <c r="K744" i="10" s="1"/>
  <c r="M744" i="10" s="1"/>
  <c r="J745" i="10"/>
  <c r="K745" i="10" s="1"/>
  <c r="M745" i="10" s="1"/>
  <c r="J746" i="10"/>
  <c r="K746" i="10" s="1"/>
  <c r="M746" i="10" s="1"/>
  <c r="J747" i="10"/>
  <c r="K747" i="10" s="1"/>
  <c r="M747" i="10" s="1"/>
  <c r="J748" i="10"/>
  <c r="K748" i="10" s="1"/>
  <c r="M748" i="10" s="1"/>
  <c r="J749" i="10"/>
  <c r="K749" i="10" s="1"/>
  <c r="M749" i="10" s="1"/>
  <c r="J750" i="10"/>
  <c r="K750" i="10" s="1"/>
  <c r="M750" i="10" s="1"/>
  <c r="J751" i="10"/>
  <c r="K751" i="10" s="1"/>
  <c r="M751" i="10" s="1"/>
  <c r="J752" i="10"/>
  <c r="K752" i="10" s="1"/>
  <c r="M752" i="10" s="1"/>
  <c r="J753" i="10"/>
  <c r="K753" i="10" s="1"/>
  <c r="M753" i="10" s="1"/>
  <c r="J754" i="10"/>
  <c r="K754" i="10" s="1"/>
  <c r="M754" i="10" s="1"/>
  <c r="J755" i="10"/>
  <c r="K755" i="10" s="1"/>
  <c r="M755" i="10" s="1"/>
  <c r="J756" i="10"/>
  <c r="K756" i="10" s="1"/>
  <c r="M756" i="10" s="1"/>
  <c r="J757" i="10"/>
  <c r="K757" i="10" s="1"/>
  <c r="M757" i="10" s="1"/>
  <c r="J758" i="10"/>
  <c r="K758" i="10" s="1"/>
  <c r="M758" i="10" s="1"/>
  <c r="J759" i="10"/>
  <c r="K759" i="10" s="1"/>
  <c r="M759" i="10" s="1"/>
  <c r="J760" i="10"/>
  <c r="K760" i="10" s="1"/>
  <c r="M760" i="10" s="1"/>
  <c r="J761" i="10"/>
  <c r="K761" i="10" s="1"/>
  <c r="M761" i="10" s="1"/>
  <c r="J762" i="10"/>
  <c r="K762" i="10" s="1"/>
  <c r="M762" i="10" s="1"/>
  <c r="J763" i="10"/>
  <c r="K763" i="10" s="1"/>
  <c r="M763" i="10" s="1"/>
  <c r="J764" i="10"/>
  <c r="K764" i="10" s="1"/>
  <c r="M764" i="10" s="1"/>
  <c r="J765" i="10"/>
  <c r="K765" i="10" s="1"/>
  <c r="M765" i="10" s="1"/>
  <c r="J766" i="10"/>
  <c r="K766" i="10" s="1"/>
  <c r="M766" i="10" s="1"/>
  <c r="J767" i="10"/>
  <c r="K767" i="10" s="1"/>
  <c r="M767" i="10" s="1"/>
  <c r="J768" i="10"/>
  <c r="K768" i="10" s="1"/>
  <c r="M768" i="10" s="1"/>
  <c r="J769" i="10"/>
  <c r="K769" i="10" s="1"/>
  <c r="M769" i="10" s="1"/>
  <c r="J770" i="10"/>
  <c r="K770" i="10" s="1"/>
  <c r="M770" i="10" s="1"/>
  <c r="J771" i="10"/>
  <c r="K771" i="10" s="1"/>
  <c r="M771" i="10" s="1"/>
  <c r="J772" i="10"/>
  <c r="K772" i="10" s="1"/>
  <c r="M772" i="10" s="1"/>
  <c r="J773" i="10"/>
  <c r="K773" i="10" s="1"/>
  <c r="M773" i="10" s="1"/>
  <c r="J774" i="10"/>
  <c r="K774" i="10" s="1"/>
  <c r="M774" i="10" s="1"/>
  <c r="J775" i="10"/>
  <c r="K775" i="10" s="1"/>
  <c r="M775" i="10" s="1"/>
  <c r="J776" i="10"/>
  <c r="K776" i="10" s="1"/>
  <c r="M776" i="10" s="1"/>
  <c r="J777" i="10"/>
  <c r="K777" i="10" s="1"/>
  <c r="M777" i="10" s="1"/>
  <c r="J778" i="10"/>
  <c r="K778" i="10" s="1"/>
  <c r="M778" i="10" s="1"/>
  <c r="J779" i="10"/>
  <c r="K779" i="10" s="1"/>
  <c r="M779" i="10" s="1"/>
  <c r="J780" i="10"/>
  <c r="K780" i="10" s="1"/>
  <c r="M780" i="10" s="1"/>
  <c r="J781" i="10"/>
  <c r="K781" i="10" s="1"/>
  <c r="M781" i="10" s="1"/>
  <c r="J782" i="10"/>
  <c r="K782" i="10" s="1"/>
  <c r="M782" i="10" s="1"/>
  <c r="J783" i="10"/>
  <c r="K783" i="10" s="1"/>
  <c r="M783" i="10" s="1"/>
  <c r="J784" i="10"/>
  <c r="K784" i="10" s="1"/>
  <c r="M784" i="10" s="1"/>
  <c r="J785" i="10"/>
  <c r="K785" i="10" s="1"/>
  <c r="M785" i="10" s="1"/>
  <c r="J786" i="10"/>
  <c r="K786" i="10" s="1"/>
  <c r="M786" i="10" s="1"/>
  <c r="J787" i="10"/>
  <c r="K787" i="10" s="1"/>
  <c r="M787" i="10" s="1"/>
  <c r="J788" i="10"/>
  <c r="K788" i="10" s="1"/>
  <c r="M788" i="10" s="1"/>
  <c r="J789" i="10"/>
  <c r="K789" i="10" s="1"/>
  <c r="M789" i="10" s="1"/>
  <c r="J790" i="10"/>
  <c r="K790" i="10" s="1"/>
  <c r="M790" i="10" s="1"/>
  <c r="J791" i="10"/>
  <c r="K791" i="10" s="1"/>
  <c r="M791" i="10" s="1"/>
  <c r="J792" i="10"/>
  <c r="K792" i="10" s="1"/>
  <c r="M792" i="10" s="1"/>
  <c r="J793" i="10"/>
  <c r="K793" i="10" s="1"/>
  <c r="M793" i="10" s="1"/>
  <c r="J794" i="10"/>
  <c r="K794" i="10" s="1"/>
  <c r="M794" i="10" s="1"/>
  <c r="J795" i="10"/>
  <c r="K795" i="10" s="1"/>
  <c r="M795" i="10" s="1"/>
  <c r="J796" i="10"/>
  <c r="K796" i="10" s="1"/>
  <c r="M796" i="10" s="1"/>
  <c r="J797" i="10"/>
  <c r="K797" i="10" s="1"/>
  <c r="M797" i="10" s="1"/>
  <c r="J798" i="10"/>
  <c r="K798" i="10" s="1"/>
  <c r="M798" i="10" s="1"/>
  <c r="J799" i="10"/>
  <c r="K799" i="10" s="1"/>
  <c r="M799" i="10" s="1"/>
  <c r="J800" i="10"/>
  <c r="K800" i="10" s="1"/>
  <c r="M800" i="10" s="1"/>
  <c r="J801" i="10"/>
  <c r="K801" i="10" s="1"/>
  <c r="M801" i="10" s="1"/>
  <c r="J802" i="10"/>
  <c r="K802" i="10" s="1"/>
  <c r="M802" i="10" s="1"/>
  <c r="J803" i="10"/>
  <c r="K803" i="10" s="1"/>
  <c r="M803" i="10" s="1"/>
  <c r="J804" i="10"/>
  <c r="K804" i="10" s="1"/>
  <c r="M804" i="10" s="1"/>
  <c r="J805" i="10"/>
  <c r="K805" i="10" s="1"/>
  <c r="M805" i="10" s="1"/>
  <c r="J806" i="10"/>
  <c r="K806" i="10" s="1"/>
  <c r="M806" i="10" s="1"/>
  <c r="J807" i="10"/>
  <c r="K807" i="10" s="1"/>
  <c r="M807" i="10" s="1"/>
  <c r="J808" i="10"/>
  <c r="K808" i="10" s="1"/>
  <c r="M808" i="10" s="1"/>
  <c r="J809" i="10"/>
  <c r="K809" i="10" s="1"/>
  <c r="M809" i="10" s="1"/>
  <c r="J810" i="10"/>
  <c r="K810" i="10" s="1"/>
  <c r="M810" i="10" s="1"/>
  <c r="J811" i="10"/>
  <c r="K811" i="10" s="1"/>
  <c r="M811" i="10" s="1"/>
  <c r="J812" i="10"/>
  <c r="K812" i="10" s="1"/>
  <c r="M812" i="10" s="1"/>
  <c r="J813" i="10"/>
  <c r="K813" i="10" s="1"/>
  <c r="M813" i="10" s="1"/>
  <c r="J814" i="10"/>
  <c r="K814" i="10" s="1"/>
  <c r="M814" i="10" s="1"/>
  <c r="J815" i="10"/>
  <c r="K815" i="10" s="1"/>
  <c r="M815" i="10" s="1"/>
  <c r="J816" i="10"/>
  <c r="K816" i="10" s="1"/>
  <c r="M816" i="10" s="1"/>
  <c r="J817" i="10"/>
  <c r="K817" i="10" s="1"/>
  <c r="M817" i="10" s="1"/>
  <c r="J818" i="10"/>
  <c r="K818" i="10" s="1"/>
  <c r="M818" i="10" s="1"/>
  <c r="J819" i="10"/>
  <c r="K819" i="10" s="1"/>
  <c r="M819" i="10" s="1"/>
  <c r="J820" i="10"/>
  <c r="K820" i="10" s="1"/>
  <c r="M820" i="10" s="1"/>
  <c r="J821" i="10"/>
  <c r="K821" i="10" s="1"/>
  <c r="M821" i="10" s="1"/>
  <c r="J822" i="10"/>
  <c r="K822" i="10" s="1"/>
  <c r="M822" i="10" s="1"/>
  <c r="J823" i="10"/>
  <c r="K823" i="10" s="1"/>
  <c r="M823" i="10" s="1"/>
  <c r="J824" i="10"/>
  <c r="K824" i="10" s="1"/>
  <c r="M824" i="10" s="1"/>
  <c r="J825" i="10"/>
  <c r="K825" i="10" s="1"/>
  <c r="M825" i="10" s="1"/>
  <c r="J826" i="10"/>
  <c r="K826" i="10" s="1"/>
  <c r="M826" i="10" s="1"/>
  <c r="J827" i="10"/>
  <c r="K827" i="10" s="1"/>
  <c r="M827" i="10" s="1"/>
  <c r="J828" i="10"/>
  <c r="K828" i="10" s="1"/>
  <c r="M828" i="10" s="1"/>
  <c r="J829" i="10"/>
  <c r="K829" i="10" s="1"/>
  <c r="M829" i="10" s="1"/>
  <c r="J830" i="10"/>
  <c r="K830" i="10" s="1"/>
  <c r="M830" i="10" s="1"/>
  <c r="J831" i="10"/>
  <c r="K831" i="10" s="1"/>
  <c r="M831" i="10" s="1"/>
  <c r="J832" i="10"/>
  <c r="K832" i="10" s="1"/>
  <c r="M832" i="10" s="1"/>
  <c r="J833" i="10"/>
  <c r="K833" i="10" s="1"/>
  <c r="M833" i="10" s="1"/>
  <c r="J834" i="10"/>
  <c r="K834" i="10" s="1"/>
  <c r="M834" i="10" s="1"/>
  <c r="J835" i="10"/>
  <c r="K835" i="10" s="1"/>
  <c r="M835" i="10" s="1"/>
  <c r="J836" i="10"/>
  <c r="K836" i="10" s="1"/>
  <c r="M836" i="10" s="1"/>
  <c r="J837" i="10"/>
  <c r="K837" i="10" s="1"/>
  <c r="M837" i="10" s="1"/>
  <c r="J838" i="10"/>
  <c r="K838" i="10" s="1"/>
  <c r="M838" i="10" s="1"/>
  <c r="J839" i="10"/>
  <c r="K839" i="10" s="1"/>
  <c r="M839" i="10" s="1"/>
  <c r="J840" i="10"/>
  <c r="K840" i="10" s="1"/>
  <c r="M840" i="10" s="1"/>
  <c r="J841" i="10"/>
  <c r="K841" i="10" s="1"/>
  <c r="M841" i="10" s="1"/>
  <c r="J842" i="10"/>
  <c r="K842" i="10" s="1"/>
  <c r="M842" i="10" s="1"/>
  <c r="J843" i="10"/>
  <c r="K843" i="10" s="1"/>
  <c r="M843" i="10" s="1"/>
  <c r="J844" i="10"/>
  <c r="K844" i="10" s="1"/>
  <c r="M844" i="10" s="1"/>
  <c r="J845" i="10"/>
  <c r="K845" i="10" s="1"/>
  <c r="M845" i="10" s="1"/>
  <c r="J846" i="10"/>
  <c r="K846" i="10" s="1"/>
  <c r="M846" i="10" s="1"/>
  <c r="J847" i="10"/>
  <c r="K847" i="10" s="1"/>
  <c r="M847" i="10" s="1"/>
  <c r="J848" i="10"/>
  <c r="K848" i="10" s="1"/>
  <c r="M848" i="10" s="1"/>
  <c r="J849" i="10"/>
  <c r="K849" i="10" s="1"/>
  <c r="M849" i="10" s="1"/>
  <c r="J850" i="10"/>
  <c r="K850" i="10" s="1"/>
  <c r="M850" i="10" s="1"/>
  <c r="J851" i="10"/>
  <c r="K851" i="10" s="1"/>
  <c r="M851" i="10" s="1"/>
  <c r="J852" i="10"/>
  <c r="K852" i="10" s="1"/>
  <c r="M852" i="10" s="1"/>
  <c r="J853" i="10"/>
  <c r="K853" i="10" s="1"/>
  <c r="M853" i="10" s="1"/>
  <c r="J854" i="10"/>
  <c r="K854" i="10" s="1"/>
  <c r="M854" i="10" s="1"/>
  <c r="J855" i="10"/>
  <c r="K855" i="10" s="1"/>
  <c r="M855" i="10" s="1"/>
  <c r="J856" i="10"/>
  <c r="K856" i="10" s="1"/>
  <c r="M856" i="10" s="1"/>
  <c r="J857" i="10"/>
  <c r="K857" i="10" s="1"/>
  <c r="M857" i="10" s="1"/>
  <c r="J858" i="10"/>
  <c r="K858" i="10" s="1"/>
  <c r="M858" i="10" s="1"/>
  <c r="J859" i="10"/>
  <c r="K859" i="10" s="1"/>
  <c r="M859" i="10" s="1"/>
  <c r="J860" i="10"/>
  <c r="K860" i="10" s="1"/>
  <c r="M860" i="10" s="1"/>
  <c r="J861" i="10"/>
  <c r="K861" i="10" s="1"/>
  <c r="M861" i="10" s="1"/>
  <c r="J862" i="10"/>
  <c r="K862" i="10" s="1"/>
  <c r="M862" i="10" s="1"/>
  <c r="J863" i="10"/>
  <c r="K863" i="10" s="1"/>
  <c r="M863" i="10" s="1"/>
  <c r="J864" i="10"/>
  <c r="K864" i="10" s="1"/>
  <c r="M864" i="10" s="1"/>
  <c r="J865" i="10"/>
  <c r="K865" i="10" s="1"/>
  <c r="M865" i="10" s="1"/>
  <c r="J866" i="10"/>
  <c r="K866" i="10" s="1"/>
  <c r="M866" i="10" s="1"/>
  <c r="J867" i="10"/>
  <c r="K867" i="10" s="1"/>
  <c r="M867" i="10" s="1"/>
  <c r="J868" i="10"/>
  <c r="K868" i="10" s="1"/>
  <c r="M868" i="10" s="1"/>
  <c r="J869" i="10"/>
  <c r="K869" i="10" s="1"/>
  <c r="M869" i="10" s="1"/>
  <c r="J870" i="10"/>
  <c r="K870" i="10" s="1"/>
  <c r="M870" i="10" s="1"/>
  <c r="J871" i="10"/>
  <c r="K871" i="10" s="1"/>
  <c r="M871" i="10" s="1"/>
  <c r="J872" i="10"/>
  <c r="K872" i="10" s="1"/>
  <c r="M872" i="10" s="1"/>
  <c r="J873" i="10"/>
  <c r="K873" i="10" s="1"/>
  <c r="M873" i="10" s="1"/>
  <c r="J874" i="10"/>
  <c r="K874" i="10" s="1"/>
  <c r="M874" i="10" s="1"/>
  <c r="J875" i="10"/>
  <c r="K875" i="10" s="1"/>
  <c r="M875" i="10" s="1"/>
  <c r="J876" i="10"/>
  <c r="K876" i="10" s="1"/>
  <c r="M876" i="10" s="1"/>
  <c r="J877" i="10"/>
  <c r="K877" i="10" s="1"/>
  <c r="M877" i="10" s="1"/>
  <c r="J878" i="10"/>
  <c r="K878" i="10" s="1"/>
  <c r="M878" i="10" s="1"/>
  <c r="J879" i="10"/>
  <c r="K879" i="10" s="1"/>
  <c r="M879" i="10" s="1"/>
  <c r="J880" i="10"/>
  <c r="K880" i="10" s="1"/>
  <c r="M880" i="10" s="1"/>
  <c r="J881" i="10"/>
  <c r="K881" i="10" s="1"/>
  <c r="M881" i="10" s="1"/>
  <c r="J882" i="10"/>
  <c r="K882" i="10" s="1"/>
  <c r="M882" i="10" s="1"/>
  <c r="J883" i="10"/>
  <c r="K883" i="10" s="1"/>
  <c r="M883" i="10" s="1"/>
  <c r="J884" i="10"/>
  <c r="K884" i="10" s="1"/>
  <c r="M884" i="10" s="1"/>
  <c r="J885" i="10"/>
  <c r="K885" i="10" s="1"/>
  <c r="M885" i="10" s="1"/>
  <c r="J886" i="10"/>
  <c r="K886" i="10" s="1"/>
  <c r="M886" i="10" s="1"/>
  <c r="J887" i="10"/>
  <c r="K887" i="10" s="1"/>
  <c r="M887" i="10" s="1"/>
  <c r="J888" i="10"/>
  <c r="K888" i="10" s="1"/>
  <c r="M888" i="10" s="1"/>
  <c r="J889" i="10"/>
  <c r="K889" i="10" s="1"/>
  <c r="M889" i="10" s="1"/>
  <c r="J890" i="10"/>
  <c r="K890" i="10" s="1"/>
  <c r="M890" i="10" s="1"/>
  <c r="J891" i="10"/>
  <c r="K891" i="10" s="1"/>
  <c r="M891" i="10" s="1"/>
  <c r="J892" i="10"/>
  <c r="K892" i="10" s="1"/>
  <c r="M892" i="10" s="1"/>
  <c r="J893" i="10"/>
  <c r="K893" i="10" s="1"/>
  <c r="M893" i="10" s="1"/>
  <c r="J894" i="10"/>
  <c r="K894" i="10" s="1"/>
  <c r="M894" i="10" s="1"/>
  <c r="J895" i="10"/>
  <c r="K895" i="10" s="1"/>
  <c r="M895" i="10" s="1"/>
  <c r="J896" i="10"/>
  <c r="K896" i="10" s="1"/>
  <c r="M896" i="10" s="1"/>
  <c r="J897" i="10"/>
  <c r="K897" i="10" s="1"/>
  <c r="M897" i="10" s="1"/>
  <c r="J898" i="10"/>
  <c r="K898" i="10" s="1"/>
  <c r="M898" i="10" s="1"/>
  <c r="J899" i="10"/>
  <c r="K899" i="10" s="1"/>
  <c r="M899" i="10" s="1"/>
  <c r="J900" i="10"/>
  <c r="K900" i="10" s="1"/>
  <c r="M900" i="10" s="1"/>
  <c r="J901" i="10"/>
  <c r="K901" i="10" s="1"/>
  <c r="M901" i="10" s="1"/>
  <c r="J902" i="10"/>
  <c r="K902" i="10" s="1"/>
  <c r="M902" i="10" s="1"/>
  <c r="J903" i="10"/>
  <c r="K903" i="10" s="1"/>
  <c r="M903" i="10" s="1"/>
  <c r="J904" i="10"/>
  <c r="K904" i="10" s="1"/>
  <c r="M904" i="10" s="1"/>
  <c r="J905" i="10"/>
  <c r="K905" i="10" s="1"/>
  <c r="M905" i="10" s="1"/>
  <c r="J906" i="10"/>
  <c r="K906" i="10" s="1"/>
  <c r="M906" i="10" s="1"/>
  <c r="J907" i="10"/>
  <c r="K907" i="10" s="1"/>
  <c r="M907" i="10" s="1"/>
  <c r="J908" i="10"/>
  <c r="K908" i="10" s="1"/>
  <c r="M908" i="10" s="1"/>
  <c r="J909" i="10"/>
  <c r="K909" i="10" s="1"/>
  <c r="M909" i="10" s="1"/>
  <c r="J910" i="10"/>
  <c r="K910" i="10" s="1"/>
  <c r="M910" i="10" s="1"/>
  <c r="J911" i="10"/>
  <c r="K911" i="10" s="1"/>
  <c r="M911" i="10" s="1"/>
  <c r="J912" i="10"/>
  <c r="K912" i="10" s="1"/>
  <c r="M912" i="10" s="1"/>
  <c r="J913" i="10"/>
  <c r="K913" i="10" s="1"/>
  <c r="M913" i="10" s="1"/>
  <c r="J914" i="10"/>
  <c r="K914" i="10" s="1"/>
  <c r="M914" i="10" s="1"/>
  <c r="J915" i="10"/>
  <c r="K915" i="10" s="1"/>
  <c r="M915" i="10" s="1"/>
  <c r="J916" i="10"/>
  <c r="K916" i="10" s="1"/>
  <c r="M916" i="10" s="1"/>
  <c r="J917" i="10"/>
  <c r="K917" i="10" s="1"/>
  <c r="M917" i="10" s="1"/>
  <c r="J918" i="10"/>
  <c r="K918" i="10" s="1"/>
  <c r="M918" i="10" s="1"/>
  <c r="J919" i="10"/>
  <c r="K919" i="10" s="1"/>
  <c r="M919" i="10" s="1"/>
  <c r="J920" i="10"/>
  <c r="K920" i="10" s="1"/>
  <c r="M920" i="10" s="1"/>
  <c r="J921" i="10"/>
  <c r="K921" i="10" s="1"/>
  <c r="M921" i="10" s="1"/>
  <c r="J922" i="10"/>
  <c r="K922" i="10" s="1"/>
  <c r="M922" i="10" s="1"/>
  <c r="J923" i="10"/>
  <c r="K923" i="10" s="1"/>
  <c r="M923" i="10" s="1"/>
  <c r="J924" i="10"/>
  <c r="K924" i="10" s="1"/>
  <c r="M924" i="10" s="1"/>
  <c r="J925" i="10"/>
  <c r="K925" i="10" s="1"/>
  <c r="M925" i="10" s="1"/>
  <c r="J926" i="10"/>
  <c r="K926" i="10" s="1"/>
  <c r="M926" i="10" s="1"/>
  <c r="J927" i="10"/>
  <c r="K927" i="10" s="1"/>
  <c r="M927" i="10" s="1"/>
  <c r="J928" i="10"/>
  <c r="K928" i="10" s="1"/>
  <c r="M928" i="10" s="1"/>
  <c r="J929" i="10"/>
  <c r="K929" i="10" s="1"/>
  <c r="M929" i="10" s="1"/>
  <c r="J930" i="10"/>
  <c r="K930" i="10" s="1"/>
  <c r="M930" i="10" s="1"/>
  <c r="J931" i="10"/>
  <c r="K931" i="10" s="1"/>
  <c r="M931" i="10" s="1"/>
  <c r="J932" i="10"/>
  <c r="K932" i="10" s="1"/>
  <c r="M932" i="10" s="1"/>
  <c r="J933" i="10"/>
  <c r="K933" i="10" s="1"/>
  <c r="M933" i="10" s="1"/>
  <c r="J934" i="10"/>
  <c r="K934" i="10" s="1"/>
  <c r="M934" i="10" s="1"/>
  <c r="J935" i="10"/>
  <c r="K935" i="10" s="1"/>
  <c r="M935" i="10" s="1"/>
  <c r="J936" i="10"/>
  <c r="K936" i="10" s="1"/>
  <c r="M936" i="10" s="1"/>
  <c r="J937" i="10"/>
  <c r="K937" i="10" s="1"/>
  <c r="M937" i="10" s="1"/>
  <c r="J938" i="10"/>
  <c r="K938" i="10" s="1"/>
  <c r="M938" i="10" s="1"/>
  <c r="J939" i="10"/>
  <c r="K939" i="10" s="1"/>
  <c r="M939" i="10" s="1"/>
  <c r="J940" i="10"/>
  <c r="K940" i="10" s="1"/>
  <c r="M940" i="10" s="1"/>
  <c r="J941" i="10"/>
  <c r="K941" i="10" s="1"/>
  <c r="M941" i="10" s="1"/>
  <c r="J942" i="10"/>
  <c r="K942" i="10" s="1"/>
  <c r="M942" i="10" s="1"/>
  <c r="J943" i="10"/>
  <c r="K943" i="10" s="1"/>
  <c r="M943" i="10" s="1"/>
  <c r="J944" i="10"/>
  <c r="K944" i="10" s="1"/>
  <c r="M944" i="10" s="1"/>
  <c r="J945" i="10"/>
  <c r="K945" i="10" s="1"/>
  <c r="M945" i="10" s="1"/>
  <c r="J946" i="10"/>
  <c r="K946" i="10" s="1"/>
  <c r="M946" i="10" s="1"/>
  <c r="J947" i="10"/>
  <c r="K947" i="10" s="1"/>
  <c r="M947" i="10" s="1"/>
  <c r="J948" i="10"/>
  <c r="K948" i="10" s="1"/>
  <c r="M948" i="10" s="1"/>
  <c r="J949" i="10"/>
  <c r="K949" i="10" s="1"/>
  <c r="M949" i="10" s="1"/>
  <c r="J950" i="10"/>
  <c r="K950" i="10" s="1"/>
  <c r="M950" i="10" s="1"/>
  <c r="J951" i="10"/>
  <c r="K951" i="10" s="1"/>
  <c r="M951" i="10" s="1"/>
  <c r="J952" i="10"/>
  <c r="K952" i="10" s="1"/>
  <c r="M952" i="10" s="1"/>
  <c r="J953" i="10"/>
  <c r="K953" i="10" s="1"/>
  <c r="M953" i="10" s="1"/>
  <c r="J954" i="10"/>
  <c r="K954" i="10" s="1"/>
  <c r="M954" i="10" s="1"/>
  <c r="J955" i="10"/>
  <c r="K955" i="10" s="1"/>
  <c r="M955" i="10" s="1"/>
  <c r="J956" i="10"/>
  <c r="K956" i="10" s="1"/>
  <c r="M956" i="10" s="1"/>
  <c r="J957" i="10"/>
  <c r="K957" i="10" s="1"/>
  <c r="M957" i="10" s="1"/>
  <c r="J958" i="10"/>
  <c r="K958" i="10" s="1"/>
  <c r="M958" i="10" s="1"/>
  <c r="J959" i="10"/>
  <c r="K959" i="10" s="1"/>
  <c r="M959" i="10" s="1"/>
  <c r="J960" i="10"/>
  <c r="K960" i="10" s="1"/>
  <c r="M960" i="10" s="1"/>
  <c r="J961" i="10"/>
  <c r="K961" i="10" s="1"/>
  <c r="M961" i="10" s="1"/>
  <c r="J962" i="10"/>
  <c r="K962" i="10" s="1"/>
  <c r="M962" i="10" s="1"/>
  <c r="J963" i="10"/>
  <c r="K963" i="10" s="1"/>
  <c r="M963" i="10" s="1"/>
  <c r="J964" i="10"/>
  <c r="K964" i="10" s="1"/>
  <c r="M964" i="10" s="1"/>
  <c r="J965" i="10"/>
  <c r="K965" i="10" s="1"/>
  <c r="M965" i="10" s="1"/>
  <c r="J966" i="10"/>
  <c r="K966" i="10" s="1"/>
  <c r="M966" i="10" s="1"/>
  <c r="J967" i="10"/>
  <c r="K967" i="10" s="1"/>
  <c r="M967" i="10" s="1"/>
  <c r="J968" i="10"/>
  <c r="K968" i="10" s="1"/>
  <c r="M968" i="10" s="1"/>
  <c r="J969" i="10"/>
  <c r="K969" i="10" s="1"/>
  <c r="M969" i="10" s="1"/>
  <c r="J970" i="10"/>
  <c r="K970" i="10" s="1"/>
  <c r="M970" i="10" s="1"/>
  <c r="J971" i="10"/>
  <c r="K971" i="10" s="1"/>
  <c r="M971" i="10" s="1"/>
  <c r="J972" i="10"/>
  <c r="K972" i="10" s="1"/>
  <c r="M972" i="10" s="1"/>
  <c r="J973" i="10"/>
  <c r="K973" i="10" s="1"/>
  <c r="M973" i="10" s="1"/>
  <c r="J974" i="10"/>
  <c r="K974" i="10" s="1"/>
  <c r="M974" i="10" s="1"/>
  <c r="J975" i="10"/>
  <c r="K975" i="10" s="1"/>
  <c r="M975" i="10" s="1"/>
  <c r="J976" i="10"/>
  <c r="K976" i="10" s="1"/>
  <c r="M976" i="10" s="1"/>
  <c r="J977" i="10"/>
  <c r="K977" i="10" s="1"/>
  <c r="M977" i="10" s="1"/>
  <c r="J978" i="10"/>
  <c r="K978" i="10" s="1"/>
  <c r="M978" i="10" s="1"/>
  <c r="J979" i="10"/>
  <c r="K979" i="10" s="1"/>
  <c r="M979" i="10" s="1"/>
  <c r="J980" i="10"/>
  <c r="K980" i="10" s="1"/>
  <c r="M980" i="10" s="1"/>
  <c r="J981" i="10"/>
  <c r="K981" i="10" s="1"/>
  <c r="M981" i="10" s="1"/>
  <c r="J982" i="10"/>
  <c r="K982" i="10" s="1"/>
  <c r="M982" i="10" s="1"/>
  <c r="J983" i="10"/>
  <c r="K983" i="10" s="1"/>
  <c r="M983" i="10" s="1"/>
  <c r="J984" i="10"/>
  <c r="K984" i="10" s="1"/>
  <c r="M984" i="10" s="1"/>
  <c r="J985" i="10"/>
  <c r="K985" i="10" s="1"/>
  <c r="M985" i="10" s="1"/>
  <c r="J986" i="10"/>
  <c r="K986" i="10" s="1"/>
  <c r="M986" i="10" s="1"/>
  <c r="J987" i="10"/>
  <c r="K987" i="10" s="1"/>
  <c r="M987" i="10" s="1"/>
  <c r="J988" i="10"/>
  <c r="K988" i="10" s="1"/>
  <c r="M988" i="10" s="1"/>
  <c r="J989" i="10"/>
  <c r="K989" i="10" s="1"/>
  <c r="M989" i="10" s="1"/>
  <c r="J990" i="10"/>
  <c r="K990" i="10" s="1"/>
  <c r="M990" i="10" s="1"/>
  <c r="J991" i="10"/>
  <c r="K991" i="10" s="1"/>
  <c r="M991" i="10" s="1"/>
  <c r="J992" i="10"/>
  <c r="K992" i="10" s="1"/>
  <c r="M992" i="10" s="1"/>
  <c r="J993" i="10"/>
  <c r="K993" i="10" s="1"/>
  <c r="M993" i="10" s="1"/>
  <c r="J994" i="10"/>
  <c r="K994" i="10" s="1"/>
  <c r="M994" i="10" s="1"/>
  <c r="J995" i="10"/>
  <c r="K995" i="10" s="1"/>
  <c r="M995" i="10" s="1"/>
  <c r="J996" i="10"/>
  <c r="K996" i="10" s="1"/>
  <c r="M996" i="10" s="1"/>
  <c r="J997" i="10"/>
  <c r="K997" i="10" s="1"/>
  <c r="M997" i="10" s="1"/>
  <c r="J998" i="10"/>
  <c r="K998" i="10" s="1"/>
  <c r="M998" i="10" s="1"/>
  <c r="J999" i="10"/>
  <c r="K999" i="10" s="1"/>
  <c r="M999" i="10" s="1"/>
  <c r="J1000" i="10"/>
  <c r="K1000" i="10" s="1"/>
  <c r="M1000" i="10" s="1"/>
  <c r="J1001" i="10"/>
  <c r="K1001" i="10" s="1"/>
  <c r="M1001" i="10" s="1"/>
  <c r="M670" i="10"/>
  <c r="M571" i="10"/>
  <c r="M550" i="10"/>
  <c r="M533" i="10"/>
  <c r="M499" i="10"/>
  <c r="M463" i="10"/>
  <c r="M461" i="10"/>
  <c r="M450" i="10"/>
  <c r="M379" i="10"/>
  <c r="M340" i="10"/>
  <c r="M306" i="10"/>
  <c r="M285" i="10"/>
  <c r="M275" i="10"/>
  <c r="M250" i="10"/>
  <c r="M203" i="10"/>
  <c r="M178" i="10"/>
  <c r="M162" i="10"/>
  <c r="M141" i="10"/>
  <c r="M140" i="10"/>
  <c r="M139" i="10"/>
  <c r="M138" i="10"/>
  <c r="M131" i="10"/>
  <c r="M130" i="10"/>
  <c r="M123" i="10"/>
  <c r="M117" i="10"/>
  <c r="M115" i="10"/>
  <c r="M106" i="10"/>
  <c r="M92" i="10"/>
  <c r="M91" i="10"/>
  <c r="M90" i="10"/>
  <c r="M67" i="10"/>
  <c r="M58" i="10"/>
  <c r="M54" i="10"/>
  <c r="M42" i="10"/>
  <c r="M21" i="10"/>
  <c r="M19" i="10"/>
  <c r="M18" i="10"/>
  <c r="M16" i="10"/>
  <c r="M10" i="10"/>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R1001" i="12" l="1"/>
  <c r="R953" i="12"/>
  <c r="R905" i="12"/>
  <c r="R865" i="12"/>
  <c r="R817" i="12"/>
  <c r="R777" i="12"/>
  <c r="R737" i="12"/>
  <c r="R721" i="12"/>
  <c r="R1000" i="12"/>
  <c r="R992" i="12"/>
  <c r="R984" i="12"/>
  <c r="R976" i="12"/>
  <c r="R968" i="12"/>
  <c r="R960" i="12"/>
  <c r="R952" i="12"/>
  <c r="R944" i="12"/>
  <c r="R936" i="12"/>
  <c r="R928" i="12"/>
  <c r="R920" i="12"/>
  <c r="R912" i="12"/>
  <c r="R904" i="12"/>
  <c r="R896" i="12"/>
  <c r="R888" i="12"/>
  <c r="R880" i="12"/>
  <c r="R872" i="12"/>
  <c r="R864" i="12"/>
  <c r="R856" i="12"/>
  <c r="R848" i="12"/>
  <c r="R840" i="12"/>
  <c r="R832" i="12"/>
  <c r="R824" i="12"/>
  <c r="R816" i="12"/>
  <c r="R808" i="12"/>
  <c r="R800" i="12"/>
  <c r="R792" i="12"/>
  <c r="R784" i="12"/>
  <c r="R776" i="12"/>
  <c r="R768" i="12"/>
  <c r="R760" i="12"/>
  <c r="R752" i="12"/>
  <c r="R744" i="12"/>
  <c r="R736" i="12"/>
  <c r="R728" i="12"/>
  <c r="R720" i="12"/>
  <c r="R712" i="12"/>
  <c r="R704" i="12"/>
  <c r="R696" i="12"/>
  <c r="R688" i="12"/>
  <c r="R985" i="12"/>
  <c r="R945" i="12"/>
  <c r="R913" i="12"/>
  <c r="R881" i="12"/>
  <c r="R841" i="12"/>
  <c r="R801" i="12"/>
  <c r="R761" i="12"/>
  <c r="R713" i="12"/>
  <c r="R999" i="12"/>
  <c r="R991" i="12"/>
  <c r="R983" i="12"/>
  <c r="R975" i="12"/>
  <c r="R967" i="12"/>
  <c r="R959" i="12"/>
  <c r="R951" i="12"/>
  <c r="R943" i="12"/>
  <c r="R935" i="12"/>
  <c r="R927" i="12"/>
  <c r="R919" i="12"/>
  <c r="R911" i="12"/>
  <c r="R903" i="12"/>
  <c r="R895" i="12"/>
  <c r="R887" i="12"/>
  <c r="R879" i="12"/>
  <c r="R871" i="12"/>
  <c r="R863" i="12"/>
  <c r="R855" i="12"/>
  <c r="R847" i="12"/>
  <c r="R839" i="12"/>
  <c r="R831" i="12"/>
  <c r="R823" i="12"/>
  <c r="R815" i="12"/>
  <c r="R807" i="12"/>
  <c r="R799" i="12"/>
  <c r="R791" i="12"/>
  <c r="R783" i="12"/>
  <c r="R775" i="12"/>
  <c r="R767" i="12"/>
  <c r="R759" i="12"/>
  <c r="R751" i="12"/>
  <c r="R743" i="12"/>
  <c r="R735" i="12"/>
  <c r="R727" i="12"/>
  <c r="R719" i="12"/>
  <c r="R711" i="12"/>
  <c r="R703" i="12"/>
  <c r="R695" i="12"/>
  <c r="R687" i="12"/>
  <c r="R993" i="12"/>
  <c r="R961" i="12"/>
  <c r="R929" i="12"/>
  <c r="R889" i="12"/>
  <c r="R849" i="12"/>
  <c r="R809" i="12"/>
  <c r="R769" i="12"/>
  <c r="R753" i="12"/>
  <c r="R705" i="12"/>
  <c r="R998" i="12"/>
  <c r="R990" i="12"/>
  <c r="R982" i="12"/>
  <c r="R974" i="12"/>
  <c r="R966" i="12"/>
  <c r="R958" i="12"/>
  <c r="R950" i="12"/>
  <c r="R942" i="12"/>
  <c r="R934" i="12"/>
  <c r="R926" i="12"/>
  <c r="R918" i="12"/>
  <c r="R910" i="12"/>
  <c r="R902" i="12"/>
  <c r="R894" i="12"/>
  <c r="R886" i="12"/>
  <c r="R878" i="12"/>
  <c r="R870" i="12"/>
  <c r="R862" i="12"/>
  <c r="R854" i="12"/>
  <c r="R846" i="12"/>
  <c r="R838" i="12"/>
  <c r="R830" i="12"/>
  <c r="R822" i="12"/>
  <c r="R814" i="12"/>
  <c r="R806" i="12"/>
  <c r="R798" i="12"/>
  <c r="R790" i="12"/>
  <c r="R782" i="12"/>
  <c r="R774" i="12"/>
  <c r="R766" i="12"/>
  <c r="R758" i="12"/>
  <c r="R750" i="12"/>
  <c r="R742" i="12"/>
  <c r="R734" i="12"/>
  <c r="R726" i="12"/>
  <c r="R718" i="12"/>
  <c r="R710" i="12"/>
  <c r="R702" i="12"/>
  <c r="R694" i="12"/>
  <c r="R686" i="12"/>
  <c r="R969" i="12"/>
  <c r="R921" i="12"/>
  <c r="R873" i="12"/>
  <c r="R825" i="12"/>
  <c r="R785" i="12"/>
  <c r="R729" i="12"/>
  <c r="R697" i="12"/>
  <c r="R997" i="12"/>
  <c r="R989" i="12"/>
  <c r="R981" i="12"/>
  <c r="R973" i="12"/>
  <c r="R965" i="12"/>
  <c r="R957" i="12"/>
  <c r="R949" i="12"/>
  <c r="R941" i="12"/>
  <c r="R933" i="12"/>
  <c r="R925" i="12"/>
  <c r="R917" i="12"/>
  <c r="R909" i="12"/>
  <c r="R901" i="12"/>
  <c r="R893" i="12"/>
  <c r="R885" i="12"/>
  <c r="R877" i="12"/>
  <c r="R869" i="12"/>
  <c r="R861" i="12"/>
  <c r="R853" i="12"/>
  <c r="R845" i="12"/>
  <c r="R837" i="12"/>
  <c r="R829" i="12"/>
  <c r="R821" i="12"/>
  <c r="R813" i="12"/>
  <c r="R805" i="12"/>
  <c r="R797" i="12"/>
  <c r="R789" i="12"/>
  <c r="R781" i="12"/>
  <c r="R773" i="12"/>
  <c r="R765" i="12"/>
  <c r="R757" i="12"/>
  <c r="R749" i="12"/>
  <c r="R741" i="12"/>
  <c r="R733" i="12"/>
  <c r="R725" i="12"/>
  <c r="R717" i="12"/>
  <c r="R709" i="12"/>
  <c r="R701" i="12"/>
  <c r="R693" i="12"/>
  <c r="R685" i="12"/>
  <c r="R977" i="12"/>
  <c r="R937" i="12"/>
  <c r="R897" i="12"/>
  <c r="R857" i="12"/>
  <c r="R833" i="12"/>
  <c r="R793" i="12"/>
  <c r="R745" i="12"/>
  <c r="R689" i="12"/>
  <c r="R996" i="12"/>
  <c r="R988" i="12"/>
  <c r="R980" i="12"/>
  <c r="R972" i="12"/>
  <c r="R964" i="12"/>
  <c r="R956" i="12"/>
  <c r="R948" i="12"/>
  <c r="R940" i="12"/>
  <c r="R932" i="12"/>
  <c r="R924" i="12"/>
  <c r="R916" i="12"/>
  <c r="R908" i="12"/>
  <c r="R900" i="12"/>
  <c r="R892" i="12"/>
  <c r="R884" i="12"/>
  <c r="R876" i="12"/>
  <c r="R868" i="12"/>
  <c r="R860" i="12"/>
  <c r="R852" i="12"/>
  <c r="R844" i="12"/>
  <c r="R836" i="12"/>
  <c r="R828" i="12"/>
  <c r="R820" i="12"/>
  <c r="R812" i="12"/>
  <c r="R804" i="12"/>
  <c r="R796" i="12"/>
  <c r="R788" i="12"/>
  <c r="R780" i="12"/>
  <c r="R772" i="12"/>
  <c r="R764" i="12"/>
  <c r="R756" i="12"/>
  <c r="R748" i="12"/>
  <c r="R740" i="12"/>
  <c r="R732" i="12"/>
  <c r="R724" i="12"/>
  <c r="R716" i="12"/>
  <c r="R708" i="12"/>
  <c r="R700" i="12"/>
  <c r="R692" i="12"/>
  <c r="R684" i="12"/>
  <c r="R995" i="12"/>
  <c r="R987" i="12"/>
  <c r="R979" i="12"/>
  <c r="R971" i="12"/>
  <c r="R963" i="12"/>
  <c r="R955" i="12"/>
  <c r="R947" i="12"/>
  <c r="R939" i="12"/>
  <c r="R931" i="12"/>
  <c r="R923" i="12"/>
  <c r="R915" i="12"/>
  <c r="R907" i="12"/>
  <c r="R899" i="12"/>
  <c r="R891" i="12"/>
  <c r="R883" i="12"/>
  <c r="R875" i="12"/>
  <c r="R867" i="12"/>
  <c r="R859" i="12"/>
  <c r="R851" i="12"/>
  <c r="R843" i="12"/>
  <c r="R835" i="12"/>
  <c r="R827" i="12"/>
  <c r="R819" i="12"/>
  <c r="R811" i="12"/>
  <c r="R803" i="12"/>
  <c r="R795" i="12"/>
  <c r="R787" i="12"/>
  <c r="R779" i="12"/>
  <c r="R771" i="12"/>
  <c r="R763" i="12"/>
  <c r="R755" i="12"/>
  <c r="R747" i="12"/>
  <c r="R739" i="12"/>
  <c r="R731" i="12"/>
  <c r="R723" i="12"/>
  <c r="R715" i="12"/>
  <c r="R707" i="12"/>
  <c r="R699" i="12"/>
  <c r="R691" i="12"/>
  <c r="R683" i="12"/>
  <c r="R994" i="12"/>
  <c r="R986" i="12"/>
  <c r="R978" i="12"/>
  <c r="R970" i="12"/>
  <c r="R962" i="12"/>
  <c r="R954" i="12"/>
  <c r="R946" i="12"/>
  <c r="R938" i="12"/>
  <c r="R930" i="12"/>
  <c r="R922" i="12"/>
  <c r="R914" i="12"/>
  <c r="R906" i="12"/>
  <c r="R898" i="12"/>
  <c r="R890" i="12"/>
  <c r="R882" i="12"/>
  <c r="R874" i="12"/>
  <c r="R866" i="12"/>
  <c r="R858" i="12"/>
  <c r="R850" i="12"/>
  <c r="R842" i="12"/>
  <c r="R834" i="12"/>
  <c r="R826" i="12"/>
  <c r="R818" i="12"/>
  <c r="R810" i="12"/>
  <c r="R802" i="12"/>
  <c r="R794" i="12"/>
  <c r="R786" i="12"/>
  <c r="R778" i="12"/>
  <c r="R770" i="12"/>
  <c r="R762" i="12"/>
  <c r="R754" i="12"/>
  <c r="R746" i="12"/>
  <c r="R738" i="12"/>
  <c r="R730" i="12"/>
  <c r="R722" i="12"/>
  <c r="R714" i="12"/>
  <c r="R706" i="12"/>
  <c r="R698" i="12"/>
  <c r="R690" i="12"/>
  <c r="R682" i="12"/>
  <c r="R681" i="12"/>
  <c r="R673" i="12"/>
  <c r="R665" i="12"/>
  <c r="R657" i="12"/>
  <c r="R649" i="12"/>
  <c r="R641" i="12"/>
  <c r="R633" i="12"/>
  <c r="R625" i="12"/>
  <c r="R617" i="12"/>
  <c r="R609" i="12"/>
  <c r="R601" i="12"/>
  <c r="R593" i="12"/>
  <c r="R585" i="12"/>
  <c r="R577" i="12"/>
  <c r="R569" i="12"/>
  <c r="R561" i="12"/>
  <c r="R553" i="12"/>
  <c r="R545" i="12"/>
  <c r="R537" i="12"/>
  <c r="R529" i="12"/>
  <c r="R521" i="12"/>
  <c r="R513" i="12"/>
  <c r="R505" i="12"/>
  <c r="R497" i="12"/>
  <c r="R489" i="12"/>
  <c r="R481" i="12"/>
  <c r="R473" i="12"/>
  <c r="R465" i="12"/>
  <c r="R457" i="12"/>
  <c r="R449" i="12"/>
  <c r="R441" i="12"/>
  <c r="R433" i="12"/>
  <c r="R425" i="12"/>
  <c r="R417" i="12"/>
  <c r="R409" i="12"/>
  <c r="R401" i="12"/>
  <c r="R393" i="12"/>
  <c r="R385" i="12"/>
  <c r="R377" i="12"/>
  <c r="R369" i="12"/>
  <c r="R361" i="12"/>
  <c r="R353" i="12"/>
  <c r="R345" i="12"/>
  <c r="R337" i="12"/>
  <c r="R329" i="12"/>
  <c r="R321" i="12"/>
  <c r="R313" i="12"/>
  <c r="R305" i="12"/>
  <c r="R297" i="12"/>
  <c r="R289" i="12"/>
  <c r="R281" i="12"/>
  <c r="R273" i="12"/>
  <c r="R265" i="12"/>
  <c r="R257" i="12"/>
  <c r="R249" i="12"/>
  <c r="R241" i="12"/>
  <c r="R233" i="12"/>
  <c r="R225" i="12"/>
  <c r="R217" i="12"/>
  <c r="R209" i="12"/>
  <c r="R201" i="12"/>
  <c r="R193" i="12"/>
  <c r="R185" i="12"/>
  <c r="R177" i="12"/>
  <c r="R169" i="12"/>
  <c r="R161" i="12"/>
  <c r="R153" i="12"/>
  <c r="R145" i="12"/>
  <c r="R137" i="12"/>
  <c r="R129" i="12"/>
  <c r="R121" i="12"/>
  <c r="R113" i="12"/>
  <c r="R105" i="12"/>
  <c r="R97" i="12"/>
  <c r="R89" i="12"/>
  <c r="R81" i="12"/>
  <c r="R73" i="12"/>
  <c r="R65" i="12"/>
  <c r="R57" i="12"/>
  <c r="R49" i="12"/>
  <c r="R41" i="12"/>
  <c r="R33" i="12"/>
  <c r="R25" i="12"/>
  <c r="R17" i="12"/>
  <c r="R9" i="12"/>
  <c r="R680" i="12"/>
  <c r="R672" i="12"/>
  <c r="R664" i="12"/>
  <c r="R656" i="12"/>
  <c r="R648" i="12"/>
  <c r="R640" i="12"/>
  <c r="R632" i="12"/>
  <c r="R624" i="12"/>
  <c r="R616" i="12"/>
  <c r="R608" i="12"/>
  <c r="R600" i="12"/>
  <c r="R592" i="12"/>
  <c r="R584" i="12"/>
  <c r="R576" i="12"/>
  <c r="R568" i="12"/>
  <c r="R560" i="12"/>
  <c r="R552" i="12"/>
  <c r="R544" i="12"/>
  <c r="R536" i="12"/>
  <c r="R528" i="12"/>
  <c r="R520" i="12"/>
  <c r="R512" i="12"/>
  <c r="R504" i="12"/>
  <c r="R496" i="12"/>
  <c r="R488" i="12"/>
  <c r="R480" i="12"/>
  <c r="R472" i="12"/>
  <c r="R464" i="12"/>
  <c r="R456" i="12"/>
  <c r="R448" i="12"/>
  <c r="R440" i="12"/>
  <c r="R432" i="12"/>
  <c r="R424" i="12"/>
  <c r="R416" i="12"/>
  <c r="R408" i="12"/>
  <c r="R400" i="12"/>
  <c r="R392" i="12"/>
  <c r="R384" i="12"/>
  <c r="R376" i="12"/>
  <c r="R368" i="12"/>
  <c r="R360" i="12"/>
  <c r="R352" i="12"/>
  <c r="R344" i="12"/>
  <c r="R336" i="12"/>
  <c r="R328" i="12"/>
  <c r="R320" i="12"/>
  <c r="R312" i="12"/>
  <c r="R304" i="12"/>
  <c r="R296" i="12"/>
  <c r="R288" i="12"/>
  <c r="R280" i="12"/>
  <c r="R272" i="12"/>
  <c r="R264" i="12"/>
  <c r="R256" i="12"/>
  <c r="R248" i="12"/>
  <c r="R240" i="12"/>
  <c r="R232" i="12"/>
  <c r="R224" i="12"/>
  <c r="R216" i="12"/>
  <c r="R208" i="12"/>
  <c r="R200" i="12"/>
  <c r="R192" i="12"/>
  <c r="R184" i="12"/>
  <c r="R176" i="12"/>
  <c r="R168" i="12"/>
  <c r="R160" i="12"/>
  <c r="R152" i="12"/>
  <c r="R144" i="12"/>
  <c r="R136" i="12"/>
  <c r="R128" i="12"/>
  <c r="R120" i="12"/>
  <c r="R112" i="12"/>
  <c r="R104" i="12"/>
  <c r="R96" i="12"/>
  <c r="R88" i="12"/>
  <c r="R80" i="12"/>
  <c r="R72" i="12"/>
  <c r="R64" i="12"/>
  <c r="R56" i="12"/>
  <c r="R48" i="12"/>
  <c r="R40" i="12"/>
  <c r="R32" i="12"/>
  <c r="R24" i="12"/>
  <c r="R16" i="12"/>
  <c r="R8" i="12"/>
  <c r="R679" i="12"/>
  <c r="R671" i="12"/>
  <c r="R663" i="12"/>
  <c r="R655" i="12"/>
  <c r="R647" i="12"/>
  <c r="R639" i="12"/>
  <c r="R631" i="12"/>
  <c r="R623" i="12"/>
  <c r="R615" i="12"/>
  <c r="R607" i="12"/>
  <c r="R599" i="12"/>
  <c r="R591" i="12"/>
  <c r="R583" i="12"/>
  <c r="R575" i="12"/>
  <c r="R567" i="12"/>
  <c r="R559" i="12"/>
  <c r="R551" i="12"/>
  <c r="R543" i="12"/>
  <c r="R535" i="12"/>
  <c r="R527" i="12"/>
  <c r="R519" i="12"/>
  <c r="R511" i="12"/>
  <c r="R503" i="12"/>
  <c r="R495" i="12"/>
  <c r="R487" i="12"/>
  <c r="R479" i="12"/>
  <c r="R471" i="12"/>
  <c r="R463" i="12"/>
  <c r="R455" i="12"/>
  <c r="R447" i="12"/>
  <c r="R439" i="12"/>
  <c r="R431" i="12"/>
  <c r="R423" i="12"/>
  <c r="R415" i="12"/>
  <c r="R407" i="12"/>
  <c r="R399" i="12"/>
  <c r="R391" i="12"/>
  <c r="R383" i="12"/>
  <c r="R375" i="12"/>
  <c r="R367" i="12"/>
  <c r="R359" i="12"/>
  <c r="R351" i="12"/>
  <c r="R343" i="12"/>
  <c r="R335" i="12"/>
  <c r="R327" i="12"/>
  <c r="R319" i="12"/>
  <c r="R311" i="12"/>
  <c r="R303" i="12"/>
  <c r="R295" i="12"/>
  <c r="R287" i="12"/>
  <c r="R279" i="12"/>
  <c r="R271" i="12"/>
  <c r="R263" i="12"/>
  <c r="R255" i="12"/>
  <c r="R247" i="12"/>
  <c r="R239" i="12"/>
  <c r="R231" i="12"/>
  <c r="R223" i="12"/>
  <c r="R215" i="12"/>
  <c r="R207" i="12"/>
  <c r="R199" i="12"/>
  <c r="R191" i="12"/>
  <c r="R183" i="12"/>
  <c r="R175" i="12"/>
  <c r="R167" i="12"/>
  <c r="R159" i="12"/>
  <c r="R151" i="12"/>
  <c r="R143" i="12"/>
  <c r="R135" i="12"/>
  <c r="R127" i="12"/>
  <c r="R119" i="12"/>
  <c r="R111" i="12"/>
  <c r="R103" i="12"/>
  <c r="R95" i="12"/>
  <c r="R87" i="12"/>
  <c r="R79" i="12"/>
  <c r="R71" i="12"/>
  <c r="R63" i="12"/>
  <c r="R55" i="12"/>
  <c r="R47" i="12"/>
  <c r="R39" i="12"/>
  <c r="R31" i="12"/>
  <c r="R23" i="12"/>
  <c r="R15" i="12"/>
  <c r="R7" i="12"/>
  <c r="R678" i="12"/>
  <c r="R670" i="12"/>
  <c r="R662" i="12"/>
  <c r="R654" i="12"/>
  <c r="R646" i="12"/>
  <c r="R638" i="12"/>
  <c r="R630" i="12"/>
  <c r="R622" i="12"/>
  <c r="R614" i="12"/>
  <c r="R606" i="12"/>
  <c r="R598" i="12"/>
  <c r="R590" i="12"/>
  <c r="R582" i="12"/>
  <c r="R574" i="12"/>
  <c r="R566" i="12"/>
  <c r="R558" i="12"/>
  <c r="R550" i="12"/>
  <c r="R542" i="12"/>
  <c r="R534" i="12"/>
  <c r="R526" i="12"/>
  <c r="R518" i="12"/>
  <c r="R510" i="12"/>
  <c r="R502" i="12"/>
  <c r="R494" i="12"/>
  <c r="R486" i="12"/>
  <c r="R478" i="12"/>
  <c r="R470" i="12"/>
  <c r="R462" i="12"/>
  <c r="R454" i="12"/>
  <c r="R446" i="12"/>
  <c r="R438" i="12"/>
  <c r="R430" i="12"/>
  <c r="R422" i="12"/>
  <c r="R414" i="12"/>
  <c r="R406" i="12"/>
  <c r="R398" i="12"/>
  <c r="R390" i="12"/>
  <c r="R382" i="12"/>
  <c r="R374" i="12"/>
  <c r="R366" i="12"/>
  <c r="R358" i="12"/>
  <c r="R350" i="12"/>
  <c r="R342" i="12"/>
  <c r="R334" i="12"/>
  <c r="R326" i="12"/>
  <c r="R318" i="12"/>
  <c r="R310" i="12"/>
  <c r="R302" i="12"/>
  <c r="R294" i="12"/>
  <c r="R286" i="12"/>
  <c r="R278" i="12"/>
  <c r="R270" i="12"/>
  <c r="R262" i="12"/>
  <c r="R254" i="12"/>
  <c r="R246" i="12"/>
  <c r="R238" i="12"/>
  <c r="R230" i="12"/>
  <c r="R222" i="12"/>
  <c r="R214" i="12"/>
  <c r="R206" i="12"/>
  <c r="R198" i="12"/>
  <c r="R190" i="12"/>
  <c r="R182" i="12"/>
  <c r="R174" i="12"/>
  <c r="R166" i="12"/>
  <c r="R158" i="12"/>
  <c r="R150" i="12"/>
  <c r="R142" i="12"/>
  <c r="R134" i="12"/>
  <c r="R126" i="12"/>
  <c r="R118" i="12"/>
  <c r="R110" i="12"/>
  <c r="R102" i="12"/>
  <c r="R94" i="12"/>
  <c r="R86" i="12"/>
  <c r="R78" i="12"/>
  <c r="R70" i="12"/>
  <c r="R62" i="12"/>
  <c r="R54" i="12"/>
  <c r="R46" i="12"/>
  <c r="R38" i="12"/>
  <c r="R30" i="12"/>
  <c r="R22" i="12"/>
  <c r="R14" i="12"/>
  <c r="R6" i="12"/>
  <c r="R677" i="12"/>
  <c r="R669" i="12"/>
  <c r="R661" i="12"/>
  <c r="R653" i="12"/>
  <c r="R645" i="12"/>
  <c r="R637" i="12"/>
  <c r="R629" i="12"/>
  <c r="R621" i="12"/>
  <c r="R613" i="12"/>
  <c r="R605" i="12"/>
  <c r="R597" i="12"/>
  <c r="R589" i="12"/>
  <c r="R581" i="12"/>
  <c r="R573" i="12"/>
  <c r="R565" i="12"/>
  <c r="R557" i="12"/>
  <c r="R549" i="12"/>
  <c r="R541" i="12"/>
  <c r="R533" i="12"/>
  <c r="R525" i="12"/>
  <c r="R517" i="12"/>
  <c r="R509" i="12"/>
  <c r="R501" i="12"/>
  <c r="R493" i="12"/>
  <c r="R485" i="12"/>
  <c r="R477" i="12"/>
  <c r="R469" i="12"/>
  <c r="R461" i="12"/>
  <c r="R453" i="12"/>
  <c r="R445" i="12"/>
  <c r="R437" i="12"/>
  <c r="R429" i="12"/>
  <c r="R421" i="12"/>
  <c r="R413" i="12"/>
  <c r="R405" i="12"/>
  <c r="R397" i="12"/>
  <c r="R389" i="12"/>
  <c r="R381" i="12"/>
  <c r="R373" i="12"/>
  <c r="R365" i="12"/>
  <c r="R357" i="12"/>
  <c r="R349" i="12"/>
  <c r="R341" i="12"/>
  <c r="R333" i="12"/>
  <c r="R325" i="12"/>
  <c r="R317" i="12"/>
  <c r="R309" i="12"/>
  <c r="R301" i="12"/>
  <c r="R293" i="12"/>
  <c r="R285" i="12"/>
  <c r="R277" i="12"/>
  <c r="R269" i="12"/>
  <c r="R261" i="12"/>
  <c r="R253" i="12"/>
  <c r="R245" i="12"/>
  <c r="R237" i="12"/>
  <c r="R229" i="12"/>
  <c r="R221" i="12"/>
  <c r="R213" i="12"/>
  <c r="R205" i="12"/>
  <c r="R197" i="12"/>
  <c r="R189" i="12"/>
  <c r="R181" i="12"/>
  <c r="R173" i="12"/>
  <c r="R165" i="12"/>
  <c r="R157" i="12"/>
  <c r="R149" i="12"/>
  <c r="R141" i="12"/>
  <c r="R133" i="12"/>
  <c r="R125" i="12"/>
  <c r="R117" i="12"/>
  <c r="R109" i="12"/>
  <c r="R101" i="12"/>
  <c r="R93" i="12"/>
  <c r="R85" i="12"/>
  <c r="R77" i="12"/>
  <c r="R69" i="12"/>
  <c r="R61" i="12"/>
  <c r="R53" i="12"/>
  <c r="R45" i="12"/>
  <c r="R37" i="12"/>
  <c r="R29" i="12"/>
  <c r="R21" i="12"/>
  <c r="R13" i="12"/>
  <c r="R5" i="12"/>
  <c r="R676" i="12"/>
  <c r="R668" i="12"/>
  <c r="R660" i="12"/>
  <c r="R652" i="12"/>
  <c r="R644" i="12"/>
  <c r="R636" i="12"/>
  <c r="R628" i="12"/>
  <c r="R620" i="12"/>
  <c r="R612" i="12"/>
  <c r="R604" i="12"/>
  <c r="R596" i="12"/>
  <c r="R588" i="12"/>
  <c r="R580" i="12"/>
  <c r="R572" i="12"/>
  <c r="R564" i="12"/>
  <c r="R556" i="12"/>
  <c r="R548" i="12"/>
  <c r="R540" i="12"/>
  <c r="R532" i="12"/>
  <c r="R524" i="12"/>
  <c r="R516" i="12"/>
  <c r="R508" i="12"/>
  <c r="R500" i="12"/>
  <c r="R492" i="12"/>
  <c r="R484" i="12"/>
  <c r="R476" i="12"/>
  <c r="R468" i="12"/>
  <c r="R460" i="12"/>
  <c r="R452" i="12"/>
  <c r="R444" i="12"/>
  <c r="R436" i="12"/>
  <c r="R428" i="12"/>
  <c r="R420" i="12"/>
  <c r="R412" i="12"/>
  <c r="R404" i="12"/>
  <c r="R396" i="12"/>
  <c r="R388" i="12"/>
  <c r="R380" i="12"/>
  <c r="R372" i="12"/>
  <c r="R364" i="12"/>
  <c r="R356" i="12"/>
  <c r="R348" i="12"/>
  <c r="R340" i="12"/>
  <c r="R332" i="12"/>
  <c r="R324" i="12"/>
  <c r="R316" i="12"/>
  <c r="R308" i="12"/>
  <c r="R300" i="12"/>
  <c r="R292" i="12"/>
  <c r="R284" i="12"/>
  <c r="R276" i="12"/>
  <c r="R268" i="12"/>
  <c r="R260" i="12"/>
  <c r="R252" i="12"/>
  <c r="R244" i="12"/>
  <c r="R236" i="12"/>
  <c r="R228" i="12"/>
  <c r="R220" i="12"/>
  <c r="R212" i="12"/>
  <c r="R204" i="12"/>
  <c r="R196" i="12"/>
  <c r="R188" i="12"/>
  <c r="R180" i="12"/>
  <c r="R172" i="12"/>
  <c r="R164" i="12"/>
  <c r="R156" i="12"/>
  <c r="R148" i="12"/>
  <c r="R140" i="12"/>
  <c r="R132" i="12"/>
  <c r="R124" i="12"/>
  <c r="R116" i="12"/>
  <c r="R108" i="12"/>
  <c r="R100" i="12"/>
  <c r="R92" i="12"/>
  <c r="R84" i="12"/>
  <c r="R76" i="12"/>
  <c r="R68" i="12"/>
  <c r="R60" i="12"/>
  <c r="R52" i="12"/>
  <c r="R44" i="12"/>
  <c r="R36" i="12"/>
  <c r="R28" i="12"/>
  <c r="R20" i="12"/>
  <c r="R12" i="12"/>
  <c r="R4" i="12"/>
  <c r="R675" i="12"/>
  <c r="R667" i="12"/>
  <c r="R659" i="12"/>
  <c r="R651" i="12"/>
  <c r="R643" i="12"/>
  <c r="R635" i="12"/>
  <c r="R627" i="12"/>
  <c r="R619" i="12"/>
  <c r="R611" i="12"/>
  <c r="R603" i="12"/>
  <c r="R595" i="12"/>
  <c r="R587" i="12"/>
  <c r="R579" i="12"/>
  <c r="R571" i="12"/>
  <c r="R563" i="12"/>
  <c r="R555" i="12"/>
  <c r="R547" i="12"/>
  <c r="R539" i="12"/>
  <c r="R531" i="12"/>
  <c r="R523" i="12"/>
  <c r="R515" i="12"/>
  <c r="R507" i="12"/>
  <c r="R499" i="12"/>
  <c r="R491" i="12"/>
  <c r="R483" i="12"/>
  <c r="R475" i="12"/>
  <c r="R467" i="12"/>
  <c r="R459" i="12"/>
  <c r="R451" i="12"/>
  <c r="R443" i="12"/>
  <c r="R435" i="12"/>
  <c r="R427" i="12"/>
  <c r="R419" i="12"/>
  <c r="R411" i="12"/>
  <c r="R403" i="12"/>
  <c r="R395" i="12"/>
  <c r="R387" i="12"/>
  <c r="R379" i="12"/>
  <c r="R371" i="12"/>
  <c r="R363" i="12"/>
  <c r="R355" i="12"/>
  <c r="R347" i="12"/>
  <c r="R339" i="12"/>
  <c r="R331" i="12"/>
  <c r="R323" i="12"/>
  <c r="R315" i="12"/>
  <c r="R307" i="12"/>
  <c r="R299" i="12"/>
  <c r="R291" i="12"/>
  <c r="R283" i="12"/>
  <c r="R275" i="12"/>
  <c r="R267" i="12"/>
  <c r="R259" i="12"/>
  <c r="R251" i="12"/>
  <c r="R243" i="12"/>
  <c r="R235" i="12"/>
  <c r="R227" i="12"/>
  <c r="R219" i="12"/>
  <c r="R211" i="12"/>
  <c r="R203" i="12"/>
  <c r="R195" i="12"/>
  <c r="R187" i="12"/>
  <c r="R179" i="12"/>
  <c r="R171" i="12"/>
  <c r="R163" i="12"/>
  <c r="R155" i="12"/>
  <c r="R147" i="12"/>
  <c r="R139" i="12"/>
  <c r="R131" i="12"/>
  <c r="R123" i="12"/>
  <c r="R115" i="12"/>
  <c r="R107" i="12"/>
  <c r="R99" i="12"/>
  <c r="R91" i="12"/>
  <c r="R83" i="12"/>
  <c r="R75" i="12"/>
  <c r="R67" i="12"/>
  <c r="R59" i="12"/>
  <c r="R51" i="12"/>
  <c r="R43" i="12"/>
  <c r="R35" i="12"/>
  <c r="R27" i="12"/>
  <c r="R19" i="12"/>
  <c r="R11" i="12"/>
  <c r="R3" i="12"/>
  <c r="R674" i="12"/>
  <c r="R666" i="12"/>
  <c r="R658" i="12"/>
  <c r="R650" i="12"/>
  <c r="R642" i="12"/>
  <c r="R634" i="12"/>
  <c r="R626" i="12"/>
  <c r="R618" i="12"/>
  <c r="R610" i="12"/>
  <c r="R602" i="12"/>
  <c r="R594" i="12"/>
  <c r="R586" i="12"/>
  <c r="R578" i="12"/>
  <c r="R570" i="12"/>
  <c r="R562" i="12"/>
  <c r="R554" i="12"/>
  <c r="R546" i="12"/>
  <c r="R538" i="12"/>
  <c r="R530" i="12"/>
  <c r="R522" i="12"/>
  <c r="R514" i="12"/>
  <c r="R506" i="12"/>
  <c r="R498" i="12"/>
  <c r="R490" i="12"/>
  <c r="R482" i="12"/>
  <c r="R474" i="12"/>
  <c r="R466" i="12"/>
  <c r="R458" i="12"/>
  <c r="R450" i="12"/>
  <c r="R442" i="12"/>
  <c r="R434" i="12"/>
  <c r="R426" i="12"/>
  <c r="R418" i="12"/>
  <c r="R410" i="12"/>
  <c r="R402" i="12"/>
  <c r="R394" i="12"/>
  <c r="R386" i="12"/>
  <c r="R378" i="12"/>
  <c r="R370" i="12"/>
  <c r="R362" i="12"/>
  <c r="R354" i="12"/>
  <c r="R346" i="12"/>
  <c r="R338" i="12"/>
  <c r="R330" i="12"/>
  <c r="R322" i="12"/>
  <c r="R314" i="12"/>
  <c r="R306" i="12"/>
  <c r="R298" i="12"/>
  <c r="R290" i="12"/>
  <c r="R282" i="12"/>
  <c r="R274" i="12"/>
  <c r="R266" i="12"/>
  <c r="R258" i="12"/>
  <c r="R250" i="12"/>
  <c r="R242" i="12"/>
  <c r="R234" i="12"/>
  <c r="R226" i="12"/>
  <c r="R218" i="12"/>
  <c r="R210" i="12"/>
  <c r="R202" i="12"/>
  <c r="R194" i="12"/>
  <c r="R186" i="12"/>
  <c r="R178" i="12"/>
  <c r="R170" i="12"/>
  <c r="R162" i="12"/>
  <c r="R154" i="12"/>
  <c r="R146" i="12"/>
  <c r="R138" i="12"/>
  <c r="R130" i="12"/>
  <c r="R122" i="12"/>
  <c r="R114" i="12"/>
  <c r="R106" i="12"/>
  <c r="R98" i="12"/>
  <c r="R90" i="12"/>
  <c r="R82" i="12"/>
  <c r="R74" i="12"/>
  <c r="R66" i="12"/>
  <c r="R58" i="12"/>
  <c r="R50" i="12"/>
  <c r="R42" i="12"/>
  <c r="R34" i="12"/>
  <c r="R26" i="12"/>
  <c r="R18" i="12"/>
  <c r="R10" i="12"/>
  <c r="R2"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C54327-67E8-4FA8-8A05-26F009B810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345E9F8-BA7F-491D-88F3-8364222B8F33}" name="WorksheetConnection_Sales Dataset.xlsx!Sales2" type="102" refreshedVersion="8" minRefreshableVersion="5">
    <extLst>
      <ext xmlns:x15="http://schemas.microsoft.com/office/spreadsheetml/2010/11/main" uri="{DE250136-89BD-433C-8126-D09CA5730AF9}">
        <x15:connection id="Sales2">
          <x15:rangePr sourceName="_xlcn.WorksheetConnection_SalesDataset.xlsxSales21"/>
        </x15:connection>
      </ext>
    </extLst>
  </connection>
  <connection id="3" xr16:uid="{CAB06BFB-60FE-4E48-A6DA-BC5B8E29245C}" name="WorksheetConnection_Sales Dataset.xlsx!Table3" type="102" refreshedVersion="8" minRefreshableVersion="5">
    <extLst>
      <ext xmlns:x15="http://schemas.microsoft.com/office/spreadsheetml/2010/11/main" uri="{DE250136-89BD-433C-8126-D09CA5730AF9}">
        <x15:connection id="Table3">
          <x15:rangePr sourceName="_xlcn.WorksheetConnection_SalesDataset.xlsxTable31"/>
        </x15:connection>
      </ext>
    </extLst>
  </connection>
  <connection id="4" xr16:uid="{C0A6952D-8B12-4C76-8F31-4226F088CC1D}" name="WorksheetConnection_Sales Dataset.xlsx!Table4" type="102" refreshedVersion="8" minRefreshableVersion="5">
    <extLst>
      <ext xmlns:x15="http://schemas.microsoft.com/office/spreadsheetml/2010/11/main" uri="{DE250136-89BD-433C-8126-D09CA5730AF9}">
        <x15:connection id="Table4">
          <x15:rangePr sourceName="_xlcn.WorksheetConnection_SalesDataset.xlsxTable41"/>
        </x15:connection>
      </ext>
    </extLst>
  </connection>
</connections>
</file>

<file path=xl/sharedStrings.xml><?xml version="1.0" encoding="utf-8"?>
<sst xmlns="http://schemas.openxmlformats.org/spreadsheetml/2006/main" count="28119" uniqueCount="3265">
  <si>
    <t>Order ID</t>
  </si>
  <si>
    <t>Customer Last Name</t>
  </si>
  <si>
    <t>Customer First Name</t>
  </si>
  <si>
    <t>Customer ID</t>
  </si>
  <si>
    <t>Service Category</t>
  </si>
  <si>
    <t>Order Date</t>
  </si>
  <si>
    <t>Quantity Ordered</t>
  </si>
  <si>
    <t>Order Status</t>
  </si>
  <si>
    <t>State</t>
  </si>
  <si>
    <t>Margins</t>
  </si>
  <si>
    <t>Service Provider Expense</t>
  </si>
  <si>
    <t xml:space="preserve">Sale Price </t>
  </si>
  <si>
    <t>Total Profit (GMROI)</t>
  </si>
  <si>
    <t>Sales Agent</t>
  </si>
  <si>
    <t>Hughes</t>
  </si>
  <si>
    <t>Lewis</t>
  </si>
  <si>
    <t>Interview Prep</t>
  </si>
  <si>
    <t>Delivered</t>
  </si>
  <si>
    <t>WA</t>
  </si>
  <si>
    <t>Kelly</t>
  </si>
  <si>
    <t>Gomez</t>
  </si>
  <si>
    <t>Ali</t>
  </si>
  <si>
    <t>Resume + LinkedIn Profile</t>
  </si>
  <si>
    <t>In Progress</t>
  </si>
  <si>
    <t>ACT</t>
  </si>
  <si>
    <t>Beck</t>
  </si>
  <si>
    <t>Mila</t>
  </si>
  <si>
    <t>LinkedIn profile</t>
  </si>
  <si>
    <t>NSW</t>
  </si>
  <si>
    <t>Priscilla</t>
  </si>
  <si>
    <t>Juarez</t>
  </si>
  <si>
    <t>Ryleigh</t>
  </si>
  <si>
    <t>VIC</t>
  </si>
  <si>
    <t>Daniel</t>
  </si>
  <si>
    <t>Preston</t>
  </si>
  <si>
    <t>Leonidas</t>
  </si>
  <si>
    <t>Networking Strategy</t>
  </si>
  <si>
    <t>Service Booked</t>
  </si>
  <si>
    <t>QLD</t>
  </si>
  <si>
    <t>Brian</t>
  </si>
  <si>
    <t>Jacobs</t>
  </si>
  <si>
    <t>Hayden</t>
  </si>
  <si>
    <t>SA</t>
  </si>
  <si>
    <t>Knox</t>
  </si>
  <si>
    <t>Brooke</t>
  </si>
  <si>
    <t>Rice</t>
  </si>
  <si>
    <t>Diana</t>
  </si>
  <si>
    <t>Valencia</t>
  </si>
  <si>
    <t>Rosalie</t>
  </si>
  <si>
    <t>TAS</t>
  </si>
  <si>
    <t>Pierce</t>
  </si>
  <si>
    <t>Andre</t>
  </si>
  <si>
    <t>Olson</t>
  </si>
  <si>
    <t>Walter</t>
  </si>
  <si>
    <t>Malone</t>
  </si>
  <si>
    <t>Nayeli</t>
  </si>
  <si>
    <t>Cancelled</t>
  </si>
  <si>
    <t>Holt</t>
  </si>
  <si>
    <t>Thea</t>
  </si>
  <si>
    <t>Briggs</t>
  </si>
  <si>
    <t>Devin</t>
  </si>
  <si>
    <t>Mentoring program</t>
  </si>
  <si>
    <t>Woodard</t>
  </si>
  <si>
    <t>Destiny</t>
  </si>
  <si>
    <t>Fuentes</t>
  </si>
  <si>
    <t>Rylee</t>
  </si>
  <si>
    <t>NT</t>
  </si>
  <si>
    <t>Shaffer</t>
  </si>
  <si>
    <t>Luka</t>
  </si>
  <si>
    <t>Berry</t>
  </si>
  <si>
    <t>Colt</t>
  </si>
  <si>
    <t>Klein</t>
  </si>
  <si>
    <t>Madelynn</t>
  </si>
  <si>
    <t>Landry</t>
  </si>
  <si>
    <t>Edward</t>
  </si>
  <si>
    <t>Weaver</t>
  </si>
  <si>
    <t>Cash</t>
  </si>
  <si>
    <t>Resume (service fee)</t>
  </si>
  <si>
    <t>Solomon</t>
  </si>
  <si>
    <t>Ronin</t>
  </si>
  <si>
    <t>Benjamin</t>
  </si>
  <si>
    <t>Frank</t>
  </si>
  <si>
    <t>Herrera</t>
  </si>
  <si>
    <t>Olive</t>
  </si>
  <si>
    <t>Bryan</t>
  </si>
  <si>
    <t>Noa</t>
  </si>
  <si>
    <t>Cook</t>
  </si>
  <si>
    <t>Collin</t>
  </si>
  <si>
    <t>Thompson</t>
  </si>
  <si>
    <t>Kane</t>
  </si>
  <si>
    <t>James</t>
  </si>
  <si>
    <t>Arias</t>
  </si>
  <si>
    <t>Sawyer</t>
  </si>
  <si>
    <t>Vincent</t>
  </si>
  <si>
    <t>Isabelle</t>
  </si>
  <si>
    <t>Quintana</t>
  </si>
  <si>
    <t>Raya</t>
  </si>
  <si>
    <t>Anderson</t>
  </si>
  <si>
    <t>Kaiden</t>
  </si>
  <si>
    <t>Terrence</t>
  </si>
  <si>
    <t>Chan</t>
  </si>
  <si>
    <t>Shiloh</t>
  </si>
  <si>
    <t>Foster</t>
  </si>
  <si>
    <t>Layla</t>
  </si>
  <si>
    <t>Giles</t>
  </si>
  <si>
    <t>Sarai</t>
  </si>
  <si>
    <t>Morris</t>
  </si>
  <si>
    <t>Kason</t>
  </si>
  <si>
    <t>Avery</t>
  </si>
  <si>
    <t>Aspen</t>
  </si>
  <si>
    <t>Fitzgerald</t>
  </si>
  <si>
    <t>Cade</t>
  </si>
  <si>
    <t>Sharp</t>
  </si>
  <si>
    <t>Collins</t>
  </si>
  <si>
    <t>Richmond</t>
  </si>
  <si>
    <t>Jayce</t>
  </si>
  <si>
    <t>Hinton</t>
  </si>
  <si>
    <t>Josiah</t>
  </si>
  <si>
    <t>Morales</t>
  </si>
  <si>
    <t>Helen</t>
  </si>
  <si>
    <t>Mccormick</t>
  </si>
  <si>
    <t>Alani</t>
  </si>
  <si>
    <t>Winters</t>
  </si>
  <si>
    <t>Francis</t>
  </si>
  <si>
    <t>Ochoa</t>
  </si>
  <si>
    <t>Wyatt</t>
  </si>
  <si>
    <t>Rollins</t>
  </si>
  <si>
    <t>Leah</t>
  </si>
  <si>
    <t>Buck</t>
  </si>
  <si>
    <t>Blevins</t>
  </si>
  <si>
    <t>Madilyn</t>
  </si>
  <si>
    <t>Parsons</t>
  </si>
  <si>
    <t>Jared</t>
  </si>
  <si>
    <t>Flores</t>
  </si>
  <si>
    <t>Jackson</t>
  </si>
  <si>
    <t>Collier</t>
  </si>
  <si>
    <t>Abigail</t>
  </si>
  <si>
    <t>Harvey</t>
  </si>
  <si>
    <t>Greyson</t>
  </si>
  <si>
    <t>Hunter</t>
  </si>
  <si>
    <t>Luca</t>
  </si>
  <si>
    <t>Mariana</t>
  </si>
  <si>
    <t>Mcdaniel</t>
  </si>
  <si>
    <t>Eliza</t>
  </si>
  <si>
    <t>Atkins</t>
  </si>
  <si>
    <t>Molly</t>
  </si>
  <si>
    <t>Maldonado</t>
  </si>
  <si>
    <t>Arielle</t>
  </si>
  <si>
    <t>Trevino</t>
  </si>
  <si>
    <t>Demi</t>
  </si>
  <si>
    <t>Mckenna</t>
  </si>
  <si>
    <t>Baldwin</t>
  </si>
  <si>
    <t>Adalynn</t>
  </si>
  <si>
    <t>Silva</t>
  </si>
  <si>
    <t>Watts</t>
  </si>
  <si>
    <t>Bailey</t>
  </si>
  <si>
    <t>Russell</t>
  </si>
  <si>
    <t>Bentley</t>
  </si>
  <si>
    <t>Harrington</t>
  </si>
  <si>
    <t>Lillian</t>
  </si>
  <si>
    <t>Fleming</t>
  </si>
  <si>
    <t>Kayden</t>
  </si>
  <si>
    <t>Manuel</t>
  </si>
  <si>
    <t>Nicholson</t>
  </si>
  <si>
    <t>Hattie</t>
  </si>
  <si>
    <t>Guerra</t>
  </si>
  <si>
    <t>Legacy</t>
  </si>
  <si>
    <t>Correa</t>
  </si>
  <si>
    <t>Brantley</t>
  </si>
  <si>
    <t>Carey</t>
  </si>
  <si>
    <t>Rosie</t>
  </si>
  <si>
    <t>Heaven</t>
  </si>
  <si>
    <t>Carroll</t>
  </si>
  <si>
    <t>Chance</t>
  </si>
  <si>
    <t>Bautista</t>
  </si>
  <si>
    <t>Parker</t>
  </si>
  <si>
    <t>Fox</t>
  </si>
  <si>
    <t>Kamari</t>
  </si>
  <si>
    <t>Wong</t>
  </si>
  <si>
    <t>Emerson</t>
  </si>
  <si>
    <t>Rubio</t>
  </si>
  <si>
    <t>Tatum</t>
  </si>
  <si>
    <t>Sanchez</t>
  </si>
  <si>
    <t>Dean</t>
  </si>
  <si>
    <t>Gunner</t>
  </si>
  <si>
    <t>Pham</t>
  </si>
  <si>
    <t>Willa</t>
  </si>
  <si>
    <t>Mata</t>
  </si>
  <si>
    <t>Cooper</t>
  </si>
  <si>
    <t>Mason</t>
  </si>
  <si>
    <t>Jude</t>
  </si>
  <si>
    <t>Ari</t>
  </si>
  <si>
    <t>Watson</t>
  </si>
  <si>
    <t>Alessandra</t>
  </si>
  <si>
    <t>Coleman</t>
  </si>
  <si>
    <t>Callen</t>
  </si>
  <si>
    <t>Clay</t>
  </si>
  <si>
    <t>Aria</t>
  </si>
  <si>
    <t>Truong</t>
  </si>
  <si>
    <t>Nina</t>
  </si>
  <si>
    <t>Saunders</t>
  </si>
  <si>
    <t>Freya</t>
  </si>
  <si>
    <t>Ballard</t>
  </si>
  <si>
    <t>Amir</t>
  </si>
  <si>
    <t>Weber</t>
  </si>
  <si>
    <t>Delarosa</t>
  </si>
  <si>
    <t>Joaquin</t>
  </si>
  <si>
    <t>Gallagher</t>
  </si>
  <si>
    <t>Adaline</t>
  </si>
  <si>
    <t>Rosales</t>
  </si>
  <si>
    <t>Luna</t>
  </si>
  <si>
    <t>Denver</t>
  </si>
  <si>
    <t>Jaramillo</t>
  </si>
  <si>
    <t>Emanuel</t>
  </si>
  <si>
    <t>Crawford</t>
  </si>
  <si>
    <t>Hugo</t>
  </si>
  <si>
    <t>Austin</t>
  </si>
  <si>
    <t>Margaret</t>
  </si>
  <si>
    <t>Weiss</t>
  </si>
  <si>
    <t>Raphael</t>
  </si>
  <si>
    <t>Cardenas</t>
  </si>
  <si>
    <t>Myles</t>
  </si>
  <si>
    <t>Cruz</t>
  </si>
  <si>
    <t>Alexis</t>
  </si>
  <si>
    <t>Mcbride</t>
  </si>
  <si>
    <t>Ellis</t>
  </si>
  <si>
    <t>Singh</t>
  </si>
  <si>
    <t>Zuri</t>
  </si>
  <si>
    <t>Annie</t>
  </si>
  <si>
    <t>Garcia</t>
  </si>
  <si>
    <t>Dakota</t>
  </si>
  <si>
    <t>Luke</t>
  </si>
  <si>
    <t>Frye</t>
  </si>
  <si>
    <t>Jasiah</t>
  </si>
  <si>
    <t>Xiong</t>
  </si>
  <si>
    <t>Selah</t>
  </si>
  <si>
    <t>Pearson</t>
  </si>
  <si>
    <t>Amira</t>
  </si>
  <si>
    <t>Castaneda</t>
  </si>
  <si>
    <t>Jarvis</t>
  </si>
  <si>
    <t>Adelina</t>
  </si>
  <si>
    <t>Fields</t>
  </si>
  <si>
    <t>Adelynn</t>
  </si>
  <si>
    <t>Keller</t>
  </si>
  <si>
    <t>Miguel</t>
  </si>
  <si>
    <t>Clara</t>
  </si>
  <si>
    <t>Bartlett</t>
  </si>
  <si>
    <t>Joshua</t>
  </si>
  <si>
    <t>Kate</t>
  </si>
  <si>
    <t>Flynn</t>
  </si>
  <si>
    <t>Daphne</t>
  </si>
  <si>
    <t>Elise</t>
  </si>
  <si>
    <t>Townsend</t>
  </si>
  <si>
    <t>Charles</t>
  </si>
  <si>
    <t>Pollard</t>
  </si>
  <si>
    <t>Rory</t>
  </si>
  <si>
    <t>Clark</t>
  </si>
  <si>
    <t>Zion</t>
  </si>
  <si>
    <t>Randolph</t>
  </si>
  <si>
    <t>Edgar</t>
  </si>
  <si>
    <t>Johnston</t>
  </si>
  <si>
    <t>Ace</t>
  </si>
  <si>
    <t>Kemp</t>
  </si>
  <si>
    <t>Amy</t>
  </si>
  <si>
    <t>Berger</t>
  </si>
  <si>
    <t>Avianna</t>
  </si>
  <si>
    <t>Hogan</t>
  </si>
  <si>
    <t>Bryce</t>
  </si>
  <si>
    <t>Princeton</t>
  </si>
  <si>
    <t>Griffin</t>
  </si>
  <si>
    <t>Isabella</t>
  </si>
  <si>
    <t>Costa</t>
  </si>
  <si>
    <t>Charlie</t>
  </si>
  <si>
    <t>Schmitt</t>
  </si>
  <si>
    <t>Aliyah</t>
  </si>
  <si>
    <t>Holloway</t>
  </si>
  <si>
    <t>Raven</t>
  </si>
  <si>
    <t>Kirby</t>
  </si>
  <si>
    <t>Malik</t>
  </si>
  <si>
    <t>Schwartz</t>
  </si>
  <si>
    <t>Kylo</t>
  </si>
  <si>
    <t>Salazar</t>
  </si>
  <si>
    <t>Jeremy</t>
  </si>
  <si>
    <t>Oscar</t>
  </si>
  <si>
    <t>Montgomery</t>
  </si>
  <si>
    <t>Vo</t>
  </si>
  <si>
    <t>Kai</t>
  </si>
  <si>
    <t>Velazquez</t>
  </si>
  <si>
    <t>Nico</t>
  </si>
  <si>
    <t>Vasquez</t>
  </si>
  <si>
    <t>Lucy</t>
  </si>
  <si>
    <t>Shepherd</t>
  </si>
  <si>
    <t>Charli</t>
  </si>
  <si>
    <t>Meyer</t>
  </si>
  <si>
    <t>Evie</t>
  </si>
  <si>
    <t>Powell</t>
  </si>
  <si>
    <t>Walton</t>
  </si>
  <si>
    <t>Erick</t>
  </si>
  <si>
    <t>Guzman</t>
  </si>
  <si>
    <t>Emery</t>
  </si>
  <si>
    <t>Rose</t>
  </si>
  <si>
    <t>Annabelle</t>
  </si>
  <si>
    <t>Schmidt</t>
  </si>
  <si>
    <t>Spencer</t>
  </si>
  <si>
    <t>Callie</t>
  </si>
  <si>
    <t>Chavez</t>
  </si>
  <si>
    <t>Cecilia</t>
  </si>
  <si>
    <t>Blackwell</t>
  </si>
  <si>
    <t>Finley</t>
  </si>
  <si>
    <t>Faith</t>
  </si>
  <si>
    <t>Solis</t>
  </si>
  <si>
    <t>Mary</t>
  </si>
  <si>
    <t>Abel</t>
  </si>
  <si>
    <t>Acevedo</t>
  </si>
  <si>
    <t>Annalise</t>
  </si>
  <si>
    <t>Cohen</t>
  </si>
  <si>
    <t>London</t>
  </si>
  <si>
    <t>Espinosa</t>
  </si>
  <si>
    <t>Myla</t>
  </si>
  <si>
    <t>Thornton</t>
  </si>
  <si>
    <t>Bodie</t>
  </si>
  <si>
    <t>Ross</t>
  </si>
  <si>
    <t>Delilah</t>
  </si>
  <si>
    <t>Mckay</t>
  </si>
  <si>
    <t>Serena</t>
  </si>
  <si>
    <t>Asher</t>
  </si>
  <si>
    <t>Galindo</t>
  </si>
  <si>
    <t>Aguilar</t>
  </si>
  <si>
    <t>Veronica</t>
  </si>
  <si>
    <t>Mahoney</t>
  </si>
  <si>
    <t>Reed</t>
  </si>
  <si>
    <t>Jayden</t>
  </si>
  <si>
    <t>Carpenter</t>
  </si>
  <si>
    <t>Jordan</t>
  </si>
  <si>
    <t>Stokes</t>
  </si>
  <si>
    <t>Jace</t>
  </si>
  <si>
    <t>Barrera</t>
  </si>
  <si>
    <t>Pitts</t>
  </si>
  <si>
    <t>Michelle</t>
  </si>
  <si>
    <t>Christian</t>
  </si>
  <si>
    <t>Mccall</t>
  </si>
  <si>
    <t>Saylor</t>
  </si>
  <si>
    <t>Martinez</t>
  </si>
  <si>
    <t>Samantha</t>
  </si>
  <si>
    <t>Acosta</t>
  </si>
  <si>
    <t>Camilla</t>
  </si>
  <si>
    <t>Rivers</t>
  </si>
  <si>
    <t>Hoffman</t>
  </si>
  <si>
    <t>Melissa</t>
  </si>
  <si>
    <t>Horn</t>
  </si>
  <si>
    <t>Mabel</t>
  </si>
  <si>
    <t>Daniela</t>
  </si>
  <si>
    <t>Bradshaw</t>
  </si>
  <si>
    <t>Dax</t>
  </si>
  <si>
    <t>Boone</t>
  </si>
  <si>
    <t>Aitana</t>
  </si>
  <si>
    <t>Roy</t>
  </si>
  <si>
    <t>Patrick</t>
  </si>
  <si>
    <t>Mccarthy</t>
  </si>
  <si>
    <t>Calvin</t>
  </si>
  <si>
    <t>Everett</t>
  </si>
  <si>
    <t>Lyra</t>
  </si>
  <si>
    <t>Alvarado</t>
  </si>
  <si>
    <t>Zayn</t>
  </si>
  <si>
    <t>Lynch</t>
  </si>
  <si>
    <t>Xander</t>
  </si>
  <si>
    <t>Escobar</t>
  </si>
  <si>
    <t>Declan</t>
  </si>
  <si>
    <t>Fisher</t>
  </si>
  <si>
    <t>Zara</t>
  </si>
  <si>
    <t>Gould</t>
  </si>
  <si>
    <t>Contreras</t>
  </si>
  <si>
    <t>Addison</t>
  </si>
  <si>
    <t>Burke</t>
  </si>
  <si>
    <t>Owens</t>
  </si>
  <si>
    <t>Maximus</t>
  </si>
  <si>
    <t>Sadie</t>
  </si>
  <si>
    <t>Sloane</t>
  </si>
  <si>
    <t>Reyna</t>
  </si>
  <si>
    <t>Heidi</t>
  </si>
  <si>
    <t>Hallie</t>
  </si>
  <si>
    <t>Jensen</t>
  </si>
  <si>
    <t>Jason</t>
  </si>
  <si>
    <t>Ayala</t>
  </si>
  <si>
    <t>Elaina</t>
  </si>
  <si>
    <t>Genevieve</t>
  </si>
  <si>
    <t>Kirk</t>
  </si>
  <si>
    <t>Mathias</t>
  </si>
  <si>
    <t>Terrell</t>
  </si>
  <si>
    <t>Norris</t>
  </si>
  <si>
    <t>Kobe</t>
  </si>
  <si>
    <t>Huerta</t>
  </si>
  <si>
    <t>Hail</t>
  </si>
  <si>
    <t>Raymond</t>
  </si>
  <si>
    <t>Bauer</t>
  </si>
  <si>
    <t>Melanie</t>
  </si>
  <si>
    <t>English</t>
  </si>
  <si>
    <t>Allen</t>
  </si>
  <si>
    <t>Benson</t>
  </si>
  <si>
    <t>Victor</t>
  </si>
  <si>
    <t>Blankenship</t>
  </si>
  <si>
    <t>Gabriel</t>
  </si>
  <si>
    <t>Cunningham</t>
  </si>
  <si>
    <t>Julia</t>
  </si>
  <si>
    <t>Cantu</t>
  </si>
  <si>
    <t>Stewart</t>
  </si>
  <si>
    <t>Nylah</t>
  </si>
  <si>
    <t>Rich</t>
  </si>
  <si>
    <t>Paul</t>
  </si>
  <si>
    <t>Monroe</t>
  </si>
  <si>
    <t>Marco</t>
  </si>
  <si>
    <t>Cherry</t>
  </si>
  <si>
    <t>Diego</t>
  </si>
  <si>
    <t>Mitchell</t>
  </si>
  <si>
    <t>Ailani</t>
  </si>
  <si>
    <t>Dunlap</t>
  </si>
  <si>
    <t>Alaina</t>
  </si>
  <si>
    <t>Baker</t>
  </si>
  <si>
    <t>King</t>
  </si>
  <si>
    <t>Sierra</t>
  </si>
  <si>
    <t>Dante</t>
  </si>
  <si>
    <t>Griffith</t>
  </si>
  <si>
    <t>Kashton</t>
  </si>
  <si>
    <t>Madison</t>
  </si>
  <si>
    <t>Miles</t>
  </si>
  <si>
    <t>Booth</t>
  </si>
  <si>
    <t>Karter</t>
  </si>
  <si>
    <t>Fernando</t>
  </si>
  <si>
    <t>Marley</t>
  </si>
  <si>
    <t>Sanders</t>
  </si>
  <si>
    <t>Lukas</t>
  </si>
  <si>
    <t>Orozco</t>
  </si>
  <si>
    <t>River</t>
  </si>
  <si>
    <t>Nuñez</t>
  </si>
  <si>
    <t>Mackenzie</t>
  </si>
  <si>
    <t>Dixon</t>
  </si>
  <si>
    <t>Stevie</t>
  </si>
  <si>
    <t>Rosemary</t>
  </si>
  <si>
    <t>Ellison</t>
  </si>
  <si>
    <t>Santiago</t>
  </si>
  <si>
    <t>Bean</t>
  </si>
  <si>
    <t>Cataleya</t>
  </si>
  <si>
    <t>Daisy</t>
  </si>
  <si>
    <t>Burton</t>
  </si>
  <si>
    <t>Grady</t>
  </si>
  <si>
    <t>Thomas</t>
  </si>
  <si>
    <t>Garza</t>
  </si>
  <si>
    <t>Natalia</t>
  </si>
  <si>
    <t>Newman</t>
  </si>
  <si>
    <t>Celine</t>
  </si>
  <si>
    <t>Robbins</t>
  </si>
  <si>
    <t>Alex</t>
  </si>
  <si>
    <t>Sexton</t>
  </si>
  <si>
    <t>Meadow</t>
  </si>
  <si>
    <t>Ponce</t>
  </si>
  <si>
    <t>Lucille</t>
  </si>
  <si>
    <t>Gonzales</t>
  </si>
  <si>
    <t>Cairo</t>
  </si>
  <si>
    <t>Mejia</t>
  </si>
  <si>
    <t>Desmond</t>
  </si>
  <si>
    <t>Joy</t>
  </si>
  <si>
    <t>Bowers</t>
  </si>
  <si>
    <t>Frazier</t>
  </si>
  <si>
    <t>Ella</t>
  </si>
  <si>
    <t>Sparks</t>
  </si>
  <si>
    <t>Villarreal</t>
  </si>
  <si>
    <t>Damian</t>
  </si>
  <si>
    <t>Lozano</t>
  </si>
  <si>
    <t>Lorenzo</t>
  </si>
  <si>
    <t>Mcpherson</t>
  </si>
  <si>
    <t>Tucker</t>
  </si>
  <si>
    <t>Jade</t>
  </si>
  <si>
    <t>Riley</t>
  </si>
  <si>
    <t>Amaya</t>
  </si>
  <si>
    <t>Bruce</t>
  </si>
  <si>
    <t>Adan</t>
  </si>
  <si>
    <t>Williams</t>
  </si>
  <si>
    <t>Gideon</t>
  </si>
  <si>
    <t>Bowen</t>
  </si>
  <si>
    <t>Ryker</t>
  </si>
  <si>
    <t>Dorsey</t>
  </si>
  <si>
    <t>Hartman</t>
  </si>
  <si>
    <t>Huang</t>
  </si>
  <si>
    <t>Amanda</t>
  </si>
  <si>
    <t>Marlee</t>
  </si>
  <si>
    <t>Xiomara</t>
  </si>
  <si>
    <t>Logan</t>
  </si>
  <si>
    <t>Kaur</t>
  </si>
  <si>
    <t>Athena</t>
  </si>
  <si>
    <t>Conley</t>
  </si>
  <si>
    <t>Elsie</t>
  </si>
  <si>
    <t>Kramer</t>
  </si>
  <si>
    <t>Emersyn</t>
  </si>
  <si>
    <t>Crosby</t>
  </si>
  <si>
    <t>Talia</t>
  </si>
  <si>
    <t>Carson</t>
  </si>
  <si>
    <t>Duran</t>
  </si>
  <si>
    <t>Emilia</t>
  </si>
  <si>
    <t>Velasquez</t>
  </si>
  <si>
    <t>Booker</t>
  </si>
  <si>
    <t>Harding</t>
  </si>
  <si>
    <t>Lowery</t>
  </si>
  <si>
    <t>Lexi</t>
  </si>
  <si>
    <t>Byrd</t>
  </si>
  <si>
    <t>Charlotte</t>
  </si>
  <si>
    <t>Peters</t>
  </si>
  <si>
    <t>Estes</t>
  </si>
  <si>
    <t>Genesis</t>
  </si>
  <si>
    <t>Dodson</t>
  </si>
  <si>
    <t>Noah</t>
  </si>
  <si>
    <t>Chandler</t>
  </si>
  <si>
    <t>Nolan</t>
  </si>
  <si>
    <t>Kimberly</t>
  </si>
  <si>
    <t>Beil</t>
  </si>
  <si>
    <t>Kaleb</t>
  </si>
  <si>
    <t>Gibbs</t>
  </si>
  <si>
    <t>Lennox</t>
  </si>
  <si>
    <t>Liam</t>
  </si>
  <si>
    <t>Damien</t>
  </si>
  <si>
    <t>Black</t>
  </si>
  <si>
    <t>Donovan</t>
  </si>
  <si>
    <t>Stanton</t>
  </si>
  <si>
    <t>Piper</t>
  </si>
  <si>
    <t>Strong</t>
  </si>
  <si>
    <t>Oaklee</t>
  </si>
  <si>
    <t>Sellers</t>
  </si>
  <si>
    <t>Gael</t>
  </si>
  <si>
    <t>Prince</t>
  </si>
  <si>
    <t>Flowers</t>
  </si>
  <si>
    <t>Killian</t>
  </si>
  <si>
    <t>Henry</t>
  </si>
  <si>
    <t>Cora</t>
  </si>
  <si>
    <t>Nash</t>
  </si>
  <si>
    <t>Waller</t>
  </si>
  <si>
    <t>Tate</t>
  </si>
  <si>
    <t>Peña</t>
  </si>
  <si>
    <t>Malachi</t>
  </si>
  <si>
    <t>Daniels</t>
  </si>
  <si>
    <t>Lilith</t>
  </si>
  <si>
    <t>Gates</t>
  </si>
  <si>
    <t>Braxton</t>
  </si>
  <si>
    <t>Erickson</t>
  </si>
  <si>
    <t>Cassidy</t>
  </si>
  <si>
    <t>Odom</t>
  </si>
  <si>
    <t>Gregory</t>
  </si>
  <si>
    <t>Wagner</t>
  </si>
  <si>
    <t>Archer</t>
  </si>
  <si>
    <t>Kennedy</t>
  </si>
  <si>
    <t>Weston</t>
  </si>
  <si>
    <t>Case</t>
  </si>
  <si>
    <t>Alana</t>
  </si>
  <si>
    <t>Castillo</t>
  </si>
  <si>
    <t>Milani</t>
  </si>
  <si>
    <t>Torres</t>
  </si>
  <si>
    <t>Karson</t>
  </si>
  <si>
    <t>Paxton</t>
  </si>
  <si>
    <t>Parra</t>
  </si>
  <si>
    <t>Kingston</t>
  </si>
  <si>
    <t>Russo</t>
  </si>
  <si>
    <t>Olivia</t>
  </si>
  <si>
    <t>Mathews</t>
  </si>
  <si>
    <t>Kendall</t>
  </si>
  <si>
    <t>Tapia</t>
  </si>
  <si>
    <t>Roberson</t>
  </si>
  <si>
    <t>Fiona</t>
  </si>
  <si>
    <t>Brinley</t>
  </si>
  <si>
    <t>Macdonald</t>
  </si>
  <si>
    <t>Angelina</t>
  </si>
  <si>
    <t>Hester</t>
  </si>
  <si>
    <t>Alora</t>
  </si>
  <si>
    <t>Levy</t>
  </si>
  <si>
    <t>Santana</t>
  </si>
  <si>
    <t>Deleon</t>
  </si>
  <si>
    <t>Daleyza</t>
  </si>
  <si>
    <t>Harrell</t>
  </si>
  <si>
    <t>Esteban</t>
  </si>
  <si>
    <t>Ashley</t>
  </si>
  <si>
    <t>Zaire</t>
  </si>
  <si>
    <t>Miranda</t>
  </si>
  <si>
    <t>Potter</t>
  </si>
  <si>
    <t>Niko</t>
  </si>
  <si>
    <t>Wilkins</t>
  </si>
  <si>
    <t>Paris</t>
  </si>
  <si>
    <t>Hammond</t>
  </si>
  <si>
    <t>Aylin</t>
  </si>
  <si>
    <t>Juliana</t>
  </si>
  <si>
    <t>Ramirez</t>
  </si>
  <si>
    <t>Robert</t>
  </si>
  <si>
    <t>Reeves</t>
  </si>
  <si>
    <t>Ezequiel</t>
  </si>
  <si>
    <t>Dahlia</t>
  </si>
  <si>
    <t>Maya</t>
  </si>
  <si>
    <t>Ayla</t>
  </si>
  <si>
    <t>Wilson</t>
  </si>
  <si>
    <t>Alejandro</t>
  </si>
  <si>
    <t>Leon</t>
  </si>
  <si>
    <t>Elliott</t>
  </si>
  <si>
    <t>Nasir</t>
  </si>
  <si>
    <t>Norman</t>
  </si>
  <si>
    <t>Esme</t>
  </si>
  <si>
    <t>Vega</t>
  </si>
  <si>
    <t>Blake</t>
  </si>
  <si>
    <t>Oakley</t>
  </si>
  <si>
    <t>Brynlee</t>
  </si>
  <si>
    <t>Wallace</t>
  </si>
  <si>
    <t>Reid</t>
  </si>
  <si>
    <t>Rebecca</t>
  </si>
  <si>
    <t>Palmer</t>
  </si>
  <si>
    <t>Piñeda</t>
  </si>
  <si>
    <t>Kyler</t>
  </si>
  <si>
    <t>Holden</t>
  </si>
  <si>
    <t>Stafford</t>
  </si>
  <si>
    <t>Smith</t>
  </si>
  <si>
    <t>Hancock</t>
  </si>
  <si>
    <t>Norah</t>
  </si>
  <si>
    <t>Ruby</t>
  </si>
  <si>
    <t>Boyle</t>
  </si>
  <si>
    <t>Morgan</t>
  </si>
  <si>
    <t>Whitehead</t>
  </si>
  <si>
    <t>Bernal</t>
  </si>
  <si>
    <t>Koa</t>
  </si>
  <si>
    <t>Walsh</t>
  </si>
  <si>
    <t>Portillo</t>
  </si>
  <si>
    <t>Kline</t>
  </si>
  <si>
    <t>Lana</t>
  </si>
  <si>
    <t>Ahmed</t>
  </si>
  <si>
    <t>Laura</t>
  </si>
  <si>
    <t>Conner</t>
  </si>
  <si>
    <t>Arthur</t>
  </si>
  <si>
    <t>Ávila</t>
  </si>
  <si>
    <t>Peterson</t>
  </si>
  <si>
    <t>Armani</t>
  </si>
  <si>
    <t>Oliver</t>
  </si>
  <si>
    <t>Barajas</t>
  </si>
  <si>
    <t>Teagan</t>
  </si>
  <si>
    <t>Amara</t>
  </si>
  <si>
    <t>Poole</t>
  </si>
  <si>
    <t>Lane</t>
  </si>
  <si>
    <t>Campbell</t>
  </si>
  <si>
    <t>Angela</t>
  </si>
  <si>
    <t>Stuart</t>
  </si>
  <si>
    <t>Burgess</t>
  </si>
  <si>
    <t>Alexandria</t>
  </si>
  <si>
    <t>Frost</t>
  </si>
  <si>
    <t>Judah</t>
  </si>
  <si>
    <t>Krueger</t>
  </si>
  <si>
    <t>Kaia</t>
  </si>
  <si>
    <t>Trejo</t>
  </si>
  <si>
    <t>Josephine</t>
  </si>
  <si>
    <t>Kali</t>
  </si>
  <si>
    <t>Combs</t>
  </si>
  <si>
    <t>Dream</t>
  </si>
  <si>
    <t>Haley</t>
  </si>
  <si>
    <t>Nathan</t>
  </si>
  <si>
    <t>Soto</t>
  </si>
  <si>
    <t>Bianca</t>
  </si>
  <si>
    <t>Cisneros</t>
  </si>
  <si>
    <t>Garrett</t>
  </si>
  <si>
    <t>Zimmerman</t>
  </si>
  <si>
    <t>Hahn</t>
  </si>
  <si>
    <t>Gibson</t>
  </si>
  <si>
    <t>Romeo</t>
  </si>
  <si>
    <t>Rodriguez</t>
  </si>
  <si>
    <t>August</t>
  </si>
  <si>
    <t>Wilkinson</t>
  </si>
  <si>
    <t>Maeve</t>
  </si>
  <si>
    <t>Alonzo</t>
  </si>
  <si>
    <t>Rocha</t>
  </si>
  <si>
    <t>Londyn</t>
  </si>
  <si>
    <t>Miracle</t>
  </si>
  <si>
    <t>Mcintosh</t>
  </si>
  <si>
    <t>Daugherty</t>
  </si>
  <si>
    <t>Noelle</t>
  </si>
  <si>
    <t>Newton</t>
  </si>
  <si>
    <t>Alessia</t>
  </si>
  <si>
    <t>Livingston</t>
  </si>
  <si>
    <t>Chloe</t>
  </si>
  <si>
    <t>Stanley</t>
  </si>
  <si>
    <t>Maxwell</t>
  </si>
  <si>
    <t>Serrano</t>
  </si>
  <si>
    <t>Nora</t>
  </si>
  <si>
    <t>Fletcher</t>
  </si>
  <si>
    <t>Leal</t>
  </si>
  <si>
    <t>Enzo</t>
  </si>
  <si>
    <t>Robertson</t>
  </si>
  <si>
    <t>Finn</t>
  </si>
  <si>
    <t>Goodwin</t>
  </si>
  <si>
    <t>Brody</t>
  </si>
  <si>
    <t>Kyle</t>
  </si>
  <si>
    <t>Maynard</t>
  </si>
  <si>
    <t>Jasper</t>
  </si>
  <si>
    <t>Lee</t>
  </si>
  <si>
    <t>Colin</t>
  </si>
  <si>
    <t>Sandoval</t>
  </si>
  <si>
    <t>Kash</t>
  </si>
  <si>
    <t>Wolfe</t>
  </si>
  <si>
    <t>Amari</t>
  </si>
  <si>
    <t>Molina</t>
  </si>
  <si>
    <t>Rush</t>
  </si>
  <si>
    <t>Harrison</t>
  </si>
  <si>
    <t>Alison</t>
  </si>
  <si>
    <t>Santino</t>
  </si>
  <si>
    <t>Henderson</t>
  </si>
  <si>
    <t>Dawson</t>
  </si>
  <si>
    <t>Ismael</t>
  </si>
  <si>
    <t>Porter</t>
  </si>
  <si>
    <t>Felix</t>
  </si>
  <si>
    <t>Singleton</t>
  </si>
  <si>
    <t>Bradley</t>
  </si>
  <si>
    <t>Castro</t>
  </si>
  <si>
    <t>Brooklynn</t>
  </si>
  <si>
    <t>Kim</t>
  </si>
  <si>
    <t>Briella</t>
  </si>
  <si>
    <t>Fischer</t>
  </si>
  <si>
    <t>Jeremiah</t>
  </si>
  <si>
    <t>Alaya</t>
  </si>
  <si>
    <t>Small</t>
  </si>
  <si>
    <t>Ada</t>
  </si>
  <si>
    <t>Perez</t>
  </si>
  <si>
    <t>Greene</t>
  </si>
  <si>
    <t>Rylie</t>
  </si>
  <si>
    <t>Nguyen</t>
  </si>
  <si>
    <t>Alfaro</t>
  </si>
  <si>
    <t>Hensley</t>
  </si>
  <si>
    <t>Sienna</t>
  </si>
  <si>
    <t>Stevenson</t>
  </si>
  <si>
    <t>Landon</t>
  </si>
  <si>
    <t>Pruitt</t>
  </si>
  <si>
    <t>Jax</t>
  </si>
  <si>
    <t>Best</t>
  </si>
  <si>
    <t>Aubrey</t>
  </si>
  <si>
    <t>Barrett</t>
  </si>
  <si>
    <t>Matteo</t>
  </si>
  <si>
    <t>Barker</t>
  </si>
  <si>
    <t>Richard</t>
  </si>
  <si>
    <t>Frances</t>
  </si>
  <si>
    <t>Brown</t>
  </si>
  <si>
    <t>Isabel</t>
  </si>
  <si>
    <t>Strickland</t>
  </si>
  <si>
    <t>Stephanie</t>
  </si>
  <si>
    <t>Brandt</t>
  </si>
  <si>
    <t>Durham</t>
  </si>
  <si>
    <t>William</t>
  </si>
  <si>
    <t>Myers</t>
  </si>
  <si>
    <t>Brewer</t>
  </si>
  <si>
    <t>Lucas</t>
  </si>
  <si>
    <t>Mercado</t>
  </si>
  <si>
    <t>Leonel</t>
  </si>
  <si>
    <t>Bates</t>
  </si>
  <si>
    <t>Anya</t>
  </si>
  <si>
    <t>Sweeney</t>
  </si>
  <si>
    <t>Valeria</t>
  </si>
  <si>
    <t>Enriquez</t>
  </si>
  <si>
    <t>Asa</t>
  </si>
  <si>
    <t>Ayers</t>
  </si>
  <si>
    <t>Ramsey</t>
  </si>
  <si>
    <t>Hank</t>
  </si>
  <si>
    <t>Kent</t>
  </si>
  <si>
    <t>Richardson</t>
  </si>
  <si>
    <t>Madelyn</t>
  </si>
  <si>
    <t>Mclean</t>
  </si>
  <si>
    <t>Duncan</t>
  </si>
  <si>
    <t>Maryam</t>
  </si>
  <si>
    <t>Haven</t>
  </si>
  <si>
    <t>Eden</t>
  </si>
  <si>
    <t>Esquivel</t>
  </si>
  <si>
    <t>Matias</t>
  </si>
  <si>
    <t>Murray</t>
  </si>
  <si>
    <t>Kyson</t>
  </si>
  <si>
    <t>Joseph</t>
  </si>
  <si>
    <t>Fernanda</t>
  </si>
  <si>
    <t>Ivan</t>
  </si>
  <si>
    <t>Dominic</t>
  </si>
  <si>
    <t>Renata</t>
  </si>
  <si>
    <t>Yu</t>
  </si>
  <si>
    <t>Huynh</t>
  </si>
  <si>
    <t>Sarah</t>
  </si>
  <si>
    <t>Sage</t>
  </si>
  <si>
    <t>Beau</t>
  </si>
  <si>
    <t>Lin</t>
  </si>
  <si>
    <t>Beard</t>
  </si>
  <si>
    <t>Leland</t>
  </si>
  <si>
    <t>Camilo</t>
  </si>
  <si>
    <t>Zyaire</t>
  </si>
  <si>
    <t>Shields</t>
  </si>
  <si>
    <t>Eduardo</t>
  </si>
  <si>
    <t>Zuniga</t>
  </si>
  <si>
    <t>Edwin</t>
  </si>
  <si>
    <t>Julian</t>
  </si>
  <si>
    <t>Pacheco</t>
  </si>
  <si>
    <t>Manning</t>
  </si>
  <si>
    <t>Connor</t>
  </si>
  <si>
    <t>Raelynn</t>
  </si>
  <si>
    <t>Hess</t>
  </si>
  <si>
    <t>Kairo</t>
  </si>
  <si>
    <t>Pablo</t>
  </si>
  <si>
    <t>Frederick</t>
  </si>
  <si>
    <t>Skinner</t>
  </si>
  <si>
    <t>Bennett</t>
  </si>
  <si>
    <t>Josue</t>
  </si>
  <si>
    <t>Carter</t>
  </si>
  <si>
    <t>Hamilton</t>
  </si>
  <si>
    <t>Elle</t>
  </si>
  <si>
    <t>Medina</t>
  </si>
  <si>
    <t>Jimenez</t>
  </si>
  <si>
    <t>Kamila</t>
  </si>
  <si>
    <t>Penelope</t>
  </si>
  <si>
    <t>Valentine</t>
  </si>
  <si>
    <t>Koda</t>
  </si>
  <si>
    <t>Chang</t>
  </si>
  <si>
    <t>Esmeralda</t>
  </si>
  <si>
    <t>Alayna</t>
  </si>
  <si>
    <t>Haisley</t>
  </si>
  <si>
    <t>Stephens</t>
  </si>
  <si>
    <t>Taylor</t>
  </si>
  <si>
    <t>Delacruz</t>
  </si>
  <si>
    <t>Zayne</t>
  </si>
  <si>
    <t>Alvarez</t>
  </si>
  <si>
    <t>Seth</t>
  </si>
  <si>
    <t>Gross</t>
  </si>
  <si>
    <t>Gianna</t>
  </si>
  <si>
    <t>Isaiah</t>
  </si>
  <si>
    <t>Bo</t>
  </si>
  <si>
    <t>Little</t>
  </si>
  <si>
    <t>Travis</t>
  </si>
  <si>
    <t>Micah</t>
  </si>
  <si>
    <t>Atticus</t>
  </si>
  <si>
    <t>Rowland</t>
  </si>
  <si>
    <t>Gavin</t>
  </si>
  <si>
    <t>Wheeler</t>
  </si>
  <si>
    <t>Sullivan</t>
  </si>
  <si>
    <t>Emmett</t>
  </si>
  <si>
    <t>Padilla</t>
  </si>
  <si>
    <t>Sims</t>
  </si>
  <si>
    <t>Selena</t>
  </si>
  <si>
    <t>Palacios</t>
  </si>
  <si>
    <t>Hall</t>
  </si>
  <si>
    <t>Barron</t>
  </si>
  <si>
    <t>Rhys</t>
  </si>
  <si>
    <t>Alicia</t>
  </si>
  <si>
    <t>O’Connell</t>
  </si>
  <si>
    <t>Evelynn</t>
  </si>
  <si>
    <t>Snow</t>
  </si>
  <si>
    <t>White</t>
  </si>
  <si>
    <t>Lila</t>
  </si>
  <si>
    <t>Theo</t>
  </si>
  <si>
    <t>Mayer</t>
  </si>
  <si>
    <t>Steven</t>
  </si>
  <si>
    <t>Nadia</t>
  </si>
  <si>
    <t>Greer</t>
  </si>
  <si>
    <t>Sydney</t>
  </si>
  <si>
    <t>Wise</t>
  </si>
  <si>
    <t>Ava</t>
  </si>
  <si>
    <t>Mathis</t>
  </si>
  <si>
    <t>Damon</t>
  </si>
  <si>
    <t>Vaughan</t>
  </si>
  <si>
    <t>Leila</t>
  </si>
  <si>
    <t>Hanna</t>
  </si>
  <si>
    <t>Rowan</t>
  </si>
  <si>
    <t>Henson</t>
  </si>
  <si>
    <t>Vivian</t>
  </si>
  <si>
    <t>Clayton</t>
  </si>
  <si>
    <t>Carr</t>
  </si>
  <si>
    <t>Arellano</t>
  </si>
  <si>
    <t>Jonathan</t>
  </si>
  <si>
    <t>Dennis</t>
  </si>
  <si>
    <t>Alijah</t>
  </si>
  <si>
    <t>Conrad</t>
  </si>
  <si>
    <t>Sebastian</t>
  </si>
  <si>
    <t>Kerr</t>
  </si>
  <si>
    <t>Summer</t>
  </si>
  <si>
    <t>Mcintyre</t>
  </si>
  <si>
    <t>June</t>
  </si>
  <si>
    <t>Scott</t>
  </si>
  <si>
    <t>Cordova</t>
  </si>
  <si>
    <t>Johns</t>
  </si>
  <si>
    <t>Payton</t>
  </si>
  <si>
    <t>Roth</t>
  </si>
  <si>
    <t>Titus</t>
  </si>
  <si>
    <t>Schneider</t>
  </si>
  <si>
    <t>Gill</t>
  </si>
  <si>
    <t>Phoenix</t>
  </si>
  <si>
    <t>Ferguson</t>
  </si>
  <si>
    <t>Craig</t>
  </si>
  <si>
    <t>Gonzalez</t>
  </si>
  <si>
    <t>Maria</t>
  </si>
  <si>
    <t>Huffman</t>
  </si>
  <si>
    <t>Curry</t>
  </si>
  <si>
    <t>Magana</t>
  </si>
  <si>
    <t>Kyrie</t>
  </si>
  <si>
    <t>Schroeder</t>
  </si>
  <si>
    <t>Dylan</t>
  </si>
  <si>
    <t>Love</t>
  </si>
  <si>
    <t>Abraham</t>
  </si>
  <si>
    <t>Emily</t>
  </si>
  <si>
    <t>Pugh</t>
  </si>
  <si>
    <t>Gracelyn</t>
  </si>
  <si>
    <t>Middleton</t>
  </si>
  <si>
    <t>Jesse</t>
  </si>
  <si>
    <t>Hubbard</t>
  </si>
  <si>
    <t>Barber</t>
  </si>
  <si>
    <t>Marcus</t>
  </si>
  <si>
    <t>Montes</t>
  </si>
  <si>
    <t>Catalina</t>
  </si>
  <si>
    <t>Rowe</t>
  </si>
  <si>
    <t>Trinity</t>
  </si>
  <si>
    <t>Adkins</t>
  </si>
  <si>
    <t>Cole</t>
  </si>
  <si>
    <t>Ian</t>
  </si>
  <si>
    <t>Page</t>
  </si>
  <si>
    <t>Quintero</t>
  </si>
  <si>
    <t>Huff</t>
  </si>
  <si>
    <t>Ryan</t>
  </si>
  <si>
    <t>Maisie</t>
  </si>
  <si>
    <t>Tanner</t>
  </si>
  <si>
    <t>Simpson</t>
  </si>
  <si>
    <t>Alexandra</t>
  </si>
  <si>
    <t>Kora</t>
  </si>
  <si>
    <t>Colón</t>
  </si>
  <si>
    <t>Samara</t>
  </si>
  <si>
    <t>Martin</t>
  </si>
  <si>
    <t>Mullins</t>
  </si>
  <si>
    <t>Regina</t>
  </si>
  <si>
    <t>Hayes</t>
  </si>
  <si>
    <t>Kaylee</t>
  </si>
  <si>
    <t>Mcgee</t>
  </si>
  <si>
    <t>Novak</t>
  </si>
  <si>
    <t>Wade</t>
  </si>
  <si>
    <t>Sonny</t>
  </si>
  <si>
    <t>Katherine</t>
  </si>
  <si>
    <t>Ximena</t>
  </si>
  <si>
    <t>Matthews</t>
  </si>
  <si>
    <t>Stetson</t>
  </si>
  <si>
    <t>Gray</t>
  </si>
  <si>
    <t>Rosario</t>
  </si>
  <si>
    <t>Casey</t>
  </si>
  <si>
    <t>Sutton</t>
  </si>
  <si>
    <t>Steele</t>
  </si>
  <si>
    <t>Patton</t>
  </si>
  <si>
    <t>Allie</t>
  </si>
  <si>
    <t>Mora</t>
  </si>
  <si>
    <t>Hanson</t>
  </si>
  <si>
    <t>Kayla</t>
  </si>
  <si>
    <t>Barnes</t>
  </si>
  <si>
    <t>Naomi</t>
  </si>
  <si>
    <t>Larson</t>
  </si>
  <si>
    <t>Jasmine</t>
  </si>
  <si>
    <t>Georgia</t>
  </si>
  <si>
    <t>Sterling</t>
  </si>
  <si>
    <t>Makayla</t>
  </si>
  <si>
    <t>Ariana</t>
  </si>
  <si>
    <t>Warren</t>
  </si>
  <si>
    <t>Walker</t>
  </si>
  <si>
    <t>Saige</t>
  </si>
  <si>
    <t>French</t>
  </si>
  <si>
    <t>Hodge</t>
  </si>
  <si>
    <t>Banks</t>
  </si>
  <si>
    <t>Hudson</t>
  </si>
  <si>
    <t>Aisha</t>
  </si>
  <si>
    <t>Jacob</t>
  </si>
  <si>
    <t>Velez</t>
  </si>
  <si>
    <t>Navy</t>
  </si>
  <si>
    <t>Schultz</t>
  </si>
  <si>
    <t>Lilly</t>
  </si>
  <si>
    <t>Rhodes</t>
  </si>
  <si>
    <t>Evelyn</t>
  </si>
  <si>
    <t>Arya</t>
  </si>
  <si>
    <t>Cantrell</t>
  </si>
  <si>
    <t>Sophia</t>
  </si>
  <si>
    <t>Quinn</t>
  </si>
  <si>
    <t>George</t>
  </si>
  <si>
    <t>Rhett</t>
  </si>
  <si>
    <t>Ward</t>
  </si>
  <si>
    <t>Amelia</t>
  </si>
  <si>
    <t>Payne</t>
  </si>
  <si>
    <t>Ortiz</t>
  </si>
  <si>
    <t>Gracie</t>
  </si>
  <si>
    <t>Becker</t>
  </si>
  <si>
    <t>Jaxon</t>
  </si>
  <si>
    <t>Kade</t>
  </si>
  <si>
    <t>Glass</t>
  </si>
  <si>
    <t>Timothy</t>
  </si>
  <si>
    <t>Petersen</t>
  </si>
  <si>
    <t>Elliot</t>
  </si>
  <si>
    <t>Lu</t>
  </si>
  <si>
    <t>Sergio</t>
  </si>
  <si>
    <t>Brooks</t>
  </si>
  <si>
    <t>Randall</t>
  </si>
  <si>
    <t>Potts</t>
  </si>
  <si>
    <t>Herman</t>
  </si>
  <si>
    <t>Gillespie</t>
  </si>
  <si>
    <t>Allison</t>
  </si>
  <si>
    <t>Ingram</t>
  </si>
  <si>
    <t>Reyes</t>
  </si>
  <si>
    <t>Aaliyah</t>
  </si>
  <si>
    <t>Elian</t>
  </si>
  <si>
    <t>Phillips</t>
  </si>
  <si>
    <t>Autumn</t>
  </si>
  <si>
    <t>Emiliano</t>
  </si>
  <si>
    <t>Jacobson</t>
  </si>
  <si>
    <t>Ariah</t>
  </si>
  <si>
    <t>Beasley</t>
  </si>
  <si>
    <t>Malia</t>
  </si>
  <si>
    <t>Aguirre</t>
  </si>
  <si>
    <t>Baylor</t>
  </si>
  <si>
    <t>Nicolas</t>
  </si>
  <si>
    <t>Morrison</t>
  </si>
  <si>
    <t>Caiden</t>
  </si>
  <si>
    <t>Dallas</t>
  </si>
  <si>
    <t>Swanson</t>
  </si>
  <si>
    <t>Carolina</t>
  </si>
  <si>
    <t>Ayden</t>
  </si>
  <si>
    <t>Skylar</t>
  </si>
  <si>
    <t>Noble</t>
  </si>
  <si>
    <t>Hunt</t>
  </si>
  <si>
    <t>Ivy</t>
  </si>
  <si>
    <t>Kayson</t>
  </si>
  <si>
    <t>Washington</t>
  </si>
  <si>
    <t>Savannah</t>
  </si>
  <si>
    <t>Avalos</t>
  </si>
  <si>
    <t>Alan</t>
  </si>
  <si>
    <t>Adams</t>
  </si>
  <si>
    <t>Valerie</t>
  </si>
  <si>
    <t>Brock</t>
  </si>
  <si>
    <t>Itzel</t>
  </si>
  <si>
    <t>Jimena</t>
  </si>
  <si>
    <t>Alyssa</t>
  </si>
  <si>
    <t>Zamora</t>
  </si>
  <si>
    <t>Drake</t>
  </si>
  <si>
    <t>Emma</t>
  </si>
  <si>
    <t>Fatima</t>
  </si>
  <si>
    <t>Bonilla</t>
  </si>
  <si>
    <t>Zander</t>
  </si>
  <si>
    <t>Maddox</t>
  </si>
  <si>
    <t>Doyle</t>
  </si>
  <si>
    <t>Messiah</t>
  </si>
  <si>
    <t>Owen</t>
  </si>
  <si>
    <t>Kendrick</t>
  </si>
  <si>
    <t>Stephenson</t>
  </si>
  <si>
    <t>Hodges</t>
  </si>
  <si>
    <t>Hopkins</t>
  </si>
  <si>
    <t>Serenity</t>
  </si>
  <si>
    <t>Parks</t>
  </si>
  <si>
    <t>Leonardo</t>
  </si>
  <si>
    <t>Graham</t>
  </si>
  <si>
    <t>Ball</t>
  </si>
  <si>
    <t>Moore</t>
  </si>
  <si>
    <t>Liliana</t>
  </si>
  <si>
    <t>Browning</t>
  </si>
  <si>
    <t>Curtis</t>
  </si>
  <si>
    <t>Claire</t>
  </si>
  <si>
    <t>Brennan</t>
  </si>
  <si>
    <t>Osborne</t>
  </si>
  <si>
    <t>Salem</t>
  </si>
  <si>
    <t>Charlee</t>
  </si>
  <si>
    <t>Duffy</t>
  </si>
  <si>
    <t>Hannah</t>
  </si>
  <si>
    <t>Lang</t>
  </si>
  <si>
    <t>Gracelynn</t>
  </si>
  <si>
    <t>Guevara</t>
  </si>
  <si>
    <t>Dominguez</t>
  </si>
  <si>
    <t>Justin</t>
  </si>
  <si>
    <t>Dillon</t>
  </si>
  <si>
    <t>Jaxton</t>
  </si>
  <si>
    <t>Makenna</t>
  </si>
  <si>
    <t>O’Brien</t>
  </si>
  <si>
    <t>Reese</t>
  </si>
  <si>
    <t>Hutchinson</t>
  </si>
  <si>
    <t>Millie</t>
  </si>
  <si>
    <t>Harlow</t>
  </si>
  <si>
    <t>Harmon</t>
  </si>
  <si>
    <t>Camille</t>
  </si>
  <si>
    <t>Lamb</t>
  </si>
  <si>
    <t>Lia</t>
  </si>
  <si>
    <t>Walters</t>
  </si>
  <si>
    <t>Franklin</t>
  </si>
  <si>
    <t>Farrell</t>
  </si>
  <si>
    <t>Hurst</t>
  </si>
  <si>
    <t>Ruiz</t>
  </si>
  <si>
    <t>Alayah</t>
  </si>
  <si>
    <t>Adelaide</t>
  </si>
  <si>
    <t>Elaine</t>
  </si>
  <si>
    <t>Johnson</t>
  </si>
  <si>
    <t>Ronan</t>
  </si>
  <si>
    <t>Aurora</t>
  </si>
  <si>
    <t>Ricardo</t>
  </si>
  <si>
    <t>Mcconnell</t>
  </si>
  <si>
    <t>Lilah</t>
  </si>
  <si>
    <t>Webster</t>
  </si>
  <si>
    <t>Sylas</t>
  </si>
  <si>
    <t>Lyla</t>
  </si>
  <si>
    <t>Robinson</t>
  </si>
  <si>
    <t>Ho</t>
  </si>
  <si>
    <t>Everleigh</t>
  </si>
  <si>
    <t>Bryson</t>
  </si>
  <si>
    <t>Marshall</t>
  </si>
  <si>
    <t>Sanford</t>
  </si>
  <si>
    <t>Caroline</t>
  </si>
  <si>
    <t>Price</t>
  </si>
  <si>
    <t>Jaylen</t>
  </si>
  <si>
    <t>Harris</t>
  </si>
  <si>
    <t>Grayson</t>
  </si>
  <si>
    <t>Pope</t>
  </si>
  <si>
    <t>Savage</t>
  </si>
  <si>
    <t>Rogers</t>
  </si>
  <si>
    <t>Phoebe</t>
  </si>
  <si>
    <t>Peck</t>
  </si>
  <si>
    <t>Sophie</t>
  </si>
  <si>
    <t>Javier</t>
  </si>
  <si>
    <t>Welch</t>
  </si>
  <si>
    <t>Moran</t>
  </si>
  <si>
    <t>Mayo</t>
  </si>
  <si>
    <t>Octavia</t>
  </si>
  <si>
    <t>Cortéz</t>
  </si>
  <si>
    <t>Bravo</t>
  </si>
  <si>
    <t>Sabrina</t>
  </si>
  <si>
    <t>Augustus</t>
  </si>
  <si>
    <t>Burns</t>
  </si>
  <si>
    <t>Joel</t>
  </si>
  <si>
    <t>Remington</t>
  </si>
  <si>
    <t>Stone</t>
  </si>
  <si>
    <t>Francesca</t>
  </si>
  <si>
    <t>Eaton</t>
  </si>
  <si>
    <t>Violet</t>
  </si>
  <si>
    <t>Journee</t>
  </si>
  <si>
    <t>Hill</t>
  </si>
  <si>
    <t>Valentina</t>
  </si>
  <si>
    <t>Gordon</t>
  </si>
  <si>
    <t>Jett</t>
  </si>
  <si>
    <t>Hobbs</t>
  </si>
  <si>
    <t>Adalyn</t>
  </si>
  <si>
    <t>Atkinson</t>
  </si>
  <si>
    <t>Jose</t>
  </si>
  <si>
    <t>Knapp</t>
  </si>
  <si>
    <t>Ventura</t>
  </si>
  <si>
    <t>Zoey</t>
  </si>
  <si>
    <t>House</t>
  </si>
  <si>
    <t>Willow</t>
  </si>
  <si>
    <t>Vargas</t>
  </si>
  <si>
    <t>Zayden</t>
  </si>
  <si>
    <t>Royalty</t>
  </si>
  <si>
    <t>Mcdonald</t>
  </si>
  <si>
    <t>Adrian</t>
  </si>
  <si>
    <t>Leblanc</t>
  </si>
  <si>
    <t>Bishop</t>
  </si>
  <si>
    <t>Mack</t>
  </si>
  <si>
    <t>Chung</t>
  </si>
  <si>
    <t>Remi</t>
  </si>
  <si>
    <t>Nixon</t>
  </si>
  <si>
    <t>Eleanor</t>
  </si>
  <si>
    <t>Calhoun</t>
  </si>
  <si>
    <t>Aubree</t>
  </si>
  <si>
    <t>Cabrera</t>
  </si>
  <si>
    <t>Kira</t>
  </si>
  <si>
    <t>Reynolds</t>
  </si>
  <si>
    <t>Luis</t>
  </si>
  <si>
    <t>Willis</t>
  </si>
  <si>
    <t>Marsh</t>
  </si>
  <si>
    <t>Whitaker</t>
  </si>
  <si>
    <t>Jefferson</t>
  </si>
  <si>
    <t>Delaney</t>
  </si>
  <si>
    <t>Callan</t>
  </si>
  <si>
    <t>Danielle</t>
  </si>
  <si>
    <t>West</t>
  </si>
  <si>
    <t>Mueller</t>
  </si>
  <si>
    <t>Poppy</t>
  </si>
  <si>
    <t>Mann</t>
  </si>
  <si>
    <t>Cody</t>
  </si>
  <si>
    <t>Simmons</t>
  </si>
  <si>
    <t>Davila</t>
  </si>
  <si>
    <t>Tristan</t>
  </si>
  <si>
    <t>Mckenzie</t>
  </si>
  <si>
    <t>Khan</t>
  </si>
  <si>
    <t>Caldwell</t>
  </si>
  <si>
    <t>Fernandez</t>
  </si>
  <si>
    <t>Catherine</t>
  </si>
  <si>
    <t>Beckett</t>
  </si>
  <si>
    <t>Muhammad</t>
  </si>
  <si>
    <t>Hampton</t>
  </si>
  <si>
    <t>Muñoz</t>
  </si>
  <si>
    <t>Carmen</t>
  </si>
  <si>
    <t>Kenneth</t>
  </si>
  <si>
    <t>Gutierrez</t>
  </si>
  <si>
    <t>Andy</t>
  </si>
  <si>
    <t>Boyd</t>
  </si>
  <si>
    <t>Evangeline</t>
  </si>
  <si>
    <t>Moses</t>
  </si>
  <si>
    <t>Gabriella</t>
  </si>
  <si>
    <t>Esparza</t>
  </si>
  <si>
    <t>Tobias</t>
  </si>
  <si>
    <t>Floyd</t>
  </si>
  <si>
    <t>Rojas</t>
  </si>
  <si>
    <t>Dunn</t>
  </si>
  <si>
    <t>Kelley</t>
  </si>
  <si>
    <t>Kevin</t>
  </si>
  <si>
    <t>Gardner</t>
  </si>
  <si>
    <t>Winter</t>
  </si>
  <si>
    <t>Melton</t>
  </si>
  <si>
    <t>Suarez</t>
  </si>
  <si>
    <t>Merritt</t>
  </si>
  <si>
    <t>Ezra</t>
  </si>
  <si>
    <t>Uriel</t>
  </si>
  <si>
    <t>Stella</t>
  </si>
  <si>
    <t>Armstrong</t>
  </si>
  <si>
    <t>Angelo</t>
  </si>
  <si>
    <t>Ruth</t>
  </si>
  <si>
    <t>Clements</t>
  </si>
  <si>
    <t>Blair</t>
  </si>
  <si>
    <t>Butler</t>
  </si>
  <si>
    <t>Natalie</t>
  </si>
  <si>
    <t>Patel</t>
  </si>
  <si>
    <t>Holmes</t>
  </si>
  <si>
    <t>Green</t>
  </si>
  <si>
    <t>Crew</t>
  </si>
  <si>
    <t>Salinas</t>
  </si>
  <si>
    <t>Bond</t>
  </si>
  <si>
    <t>Compton</t>
  </si>
  <si>
    <t xml:space="preserve">Address </t>
  </si>
  <si>
    <t>City</t>
  </si>
  <si>
    <t>Postal Code</t>
  </si>
  <si>
    <t>Sales Price (Per unit)</t>
  </si>
  <si>
    <t>Phone</t>
  </si>
  <si>
    <t>54113 Main Street</t>
  </si>
  <si>
    <t>Broome</t>
  </si>
  <si>
    <t>+61 8 9929 7089</t>
  </si>
  <si>
    <t>31652 Main Street</t>
  </si>
  <si>
    <t>Canberra</t>
  </si>
  <si>
    <t>+61 2 2684 3193</t>
  </si>
  <si>
    <t>35446 King Street</t>
  </si>
  <si>
    <t>Newcastle</t>
  </si>
  <si>
    <t>+61 6 6279 4893</t>
  </si>
  <si>
    <t>67535 Park Avenue</t>
  </si>
  <si>
    <t>Ballarat</t>
  </si>
  <si>
    <t>+61 9 6193 6662</t>
  </si>
  <si>
    <t>78361 Elizabeth Street</t>
  </si>
  <si>
    <t>Gold Coast</t>
  </si>
  <si>
    <t>+61 8 2149 9223</t>
  </si>
  <si>
    <t>12937 George Street</t>
  </si>
  <si>
    <t>Mount Gambier</t>
  </si>
  <si>
    <t>+61 7 3754 9016</t>
  </si>
  <si>
    <t>55276 Main Street</t>
  </si>
  <si>
    <t>Geelong</t>
  </si>
  <si>
    <t>+61 2 5999 8075</t>
  </si>
  <si>
    <t>72499 Main Street</t>
  </si>
  <si>
    <t>Fremantle</t>
  </si>
  <si>
    <t>+61 8 5174 1777</t>
  </si>
  <si>
    <t>67620 Main Street</t>
  </si>
  <si>
    <t>Launceston</t>
  </si>
  <si>
    <t>+61 2 3646 7756</t>
  </si>
  <si>
    <t>36501 Main Street</t>
  </si>
  <si>
    <t>Hobart</t>
  </si>
  <si>
    <t>+61 7 5771 9670</t>
  </si>
  <si>
    <t>32742 Park Avenue</t>
  </si>
  <si>
    <t>Cairns</t>
  </si>
  <si>
    <t>+61 4 3247 8562</t>
  </si>
  <si>
    <t>64128 Main Street</t>
  </si>
  <si>
    <t>+61 6 6035 7957</t>
  </si>
  <si>
    <t>74442 Park Avenue</t>
  </si>
  <si>
    <t>+61 5 4315 9069</t>
  </si>
  <si>
    <t>27685 George Street</t>
  </si>
  <si>
    <t>Melbourne</t>
  </si>
  <si>
    <t>+61 6 4872 6400</t>
  </si>
  <si>
    <t>52948 Elizabeth Street</t>
  </si>
  <si>
    <t>+61 6 3685 2382</t>
  </si>
  <si>
    <t>65429 Park Avenue</t>
  </si>
  <si>
    <t>Darwin</t>
  </si>
  <si>
    <t>+61 3 1281 9764</t>
  </si>
  <si>
    <t>69927 Elizabeth Street</t>
  </si>
  <si>
    <t>+61 2 8353 1443</t>
  </si>
  <si>
    <t>20473 Elizabeth Street</t>
  </si>
  <si>
    <t>+61 7 3818 3446</t>
  </si>
  <si>
    <t>23352 Main Street</t>
  </si>
  <si>
    <t>+61 9 3972 9212</t>
  </si>
  <si>
    <t>50269 Elizabeth Street</t>
  </si>
  <si>
    <t>+61 4 6693 3445</t>
  </si>
  <si>
    <t>2111 King Street</t>
  </si>
  <si>
    <t>+61 6 4641 4524</t>
  </si>
  <si>
    <t>49044 Main Street</t>
  </si>
  <si>
    <t>+61 4 4909 1170</t>
  </si>
  <si>
    <t>31985 Park Avenue</t>
  </si>
  <si>
    <t>+61 9 2069 3039</t>
  </si>
  <si>
    <t>79707 Elizabeth Street</t>
  </si>
  <si>
    <t>+61 3 7245 8172</t>
  </si>
  <si>
    <t>12506 Main Street</t>
  </si>
  <si>
    <t>Wollongong</t>
  </si>
  <si>
    <t>+61 3 2697 1777</t>
  </si>
  <si>
    <t>15349 Main Street</t>
  </si>
  <si>
    <t>Perth</t>
  </si>
  <si>
    <t>+61 2 6247 7968</t>
  </si>
  <si>
    <t>91039 Park Avenue</t>
  </si>
  <si>
    <t>Brisbane</t>
  </si>
  <si>
    <t>+61 2 3558 5728</t>
  </si>
  <si>
    <t>63839 Elizabeth Street</t>
  </si>
  <si>
    <t>+61 4 3819 3436</t>
  </si>
  <si>
    <t>75988 King Street</t>
  </si>
  <si>
    <t>+61 8 6187 1974</t>
  </si>
  <si>
    <t>7523 George Street</t>
  </si>
  <si>
    <t>+61 2 5223 7219</t>
  </si>
  <si>
    <t>79218 Park Avenue</t>
  </si>
  <si>
    <t>+61 4 7114 5580</t>
  </si>
  <si>
    <t>82168 King Street</t>
  </si>
  <si>
    <t>+61 5 3648 6335</t>
  </si>
  <si>
    <t>47390 George Street</t>
  </si>
  <si>
    <t>+61 7 4459 6057</t>
  </si>
  <si>
    <t>65566 Elizabeth Street</t>
  </si>
  <si>
    <t>+61 3 3537 4490</t>
  </si>
  <si>
    <t>22831 Park Avenue</t>
  </si>
  <si>
    <t>+61 2 9478 4516</t>
  </si>
  <si>
    <t>32286 Park Avenue</t>
  </si>
  <si>
    <t>+61 6 4136 2298</t>
  </si>
  <si>
    <t>40586 Park Avenue</t>
  </si>
  <si>
    <t>+61 6 1603 7513</t>
  </si>
  <si>
    <t>33763 King Street</t>
  </si>
  <si>
    <t>+61 4 8640 6144</t>
  </si>
  <si>
    <t>91716 Park Avenue</t>
  </si>
  <si>
    <t>+61 7 7556 5559</t>
  </si>
  <si>
    <t>70325 King Street</t>
  </si>
  <si>
    <t>+61 9 7387 7435</t>
  </si>
  <si>
    <t>15417 Elizabeth Street</t>
  </si>
  <si>
    <t>+61 3 1125 8801</t>
  </si>
  <si>
    <t>20665 King Street</t>
  </si>
  <si>
    <t>+61 2 8707 1256</t>
  </si>
  <si>
    <t>14702 George Street</t>
  </si>
  <si>
    <t>+61 4 4894 3292</t>
  </si>
  <si>
    <t>36211 George Street</t>
  </si>
  <si>
    <t>+61 4 4846 8091</t>
  </si>
  <si>
    <t>33911 Elizabeth Street</t>
  </si>
  <si>
    <t>+61 3 5429 9394</t>
  </si>
  <si>
    <t>88519 Main Street</t>
  </si>
  <si>
    <t>+61 3 4274 6770</t>
  </si>
  <si>
    <t>38317 Park Avenue</t>
  </si>
  <si>
    <t>+61 3 5456 4663</t>
  </si>
  <si>
    <t>67995 Park Avenue</t>
  </si>
  <si>
    <t>+61 2 3230 4597</t>
  </si>
  <si>
    <t>91009 Park Avenue</t>
  </si>
  <si>
    <t>Whyalla</t>
  </si>
  <si>
    <t>+61 4 5733 1690</t>
  </si>
  <si>
    <t>8270 Elizabeth Street</t>
  </si>
  <si>
    <t>+61 4 4793 3785</t>
  </si>
  <si>
    <t>30245 Main Street</t>
  </si>
  <si>
    <t>+61 5 9847 1946</t>
  </si>
  <si>
    <t>3616 Main Street</t>
  </si>
  <si>
    <t>+61 2 9438 9181</t>
  </si>
  <si>
    <t>37556 Park Avenue</t>
  </si>
  <si>
    <t>+61 3 9100 4349</t>
  </si>
  <si>
    <t>64859 Park Avenue</t>
  </si>
  <si>
    <t>Alice Springs</t>
  </si>
  <si>
    <t>+61 2 7743 5562</t>
  </si>
  <si>
    <t>51450 Park Avenue</t>
  </si>
  <si>
    <t>+61 6 1800 8105</t>
  </si>
  <si>
    <t>98776 King Street</t>
  </si>
  <si>
    <t>+61 8 4482 1286</t>
  </si>
  <si>
    <t>79405 George Street</t>
  </si>
  <si>
    <t>+61 3 2068 2596</t>
  </si>
  <si>
    <t>12747 Main Street</t>
  </si>
  <si>
    <t>+61 8 7435 8384</t>
  </si>
  <si>
    <t>62504 Main Street</t>
  </si>
  <si>
    <t>+61 6 8086 1334</t>
  </si>
  <si>
    <t>6714 King Street</t>
  </si>
  <si>
    <t>+61 2 3492 5141</t>
  </si>
  <si>
    <t>40939 Elizabeth Street</t>
  </si>
  <si>
    <t>+61 6 6452 8362</t>
  </si>
  <si>
    <t>6565 King Street</t>
  </si>
  <si>
    <t>+61 8 6113 5419</t>
  </si>
  <si>
    <t>48408 Park Avenue</t>
  </si>
  <si>
    <t>+61 9 4440 7340</t>
  </si>
  <si>
    <t>83494 Main Street</t>
  </si>
  <si>
    <t>+61 7 1636 2524</t>
  </si>
  <si>
    <t>23176 Park Avenue</t>
  </si>
  <si>
    <t>+61 3 5550 3211</t>
  </si>
  <si>
    <t>9679 Elizabeth Street</t>
  </si>
  <si>
    <t>+61 2 4555 5372</t>
  </si>
  <si>
    <t>4179 Elizabeth Street</t>
  </si>
  <si>
    <t>+61 7 1631 2802</t>
  </si>
  <si>
    <t>56068 Elizabeth Street</t>
  </si>
  <si>
    <t>+61 8 7187 1753</t>
  </si>
  <si>
    <t>25920 George Street</t>
  </si>
  <si>
    <t>+61 7 3920 3959</t>
  </si>
  <si>
    <t>48249 George Street</t>
  </si>
  <si>
    <t>+61 3 1862 1493</t>
  </si>
  <si>
    <t>20434 Park Avenue</t>
  </si>
  <si>
    <t>+61 6 1890 9215</t>
  </si>
  <si>
    <t>51302 Main Street</t>
  </si>
  <si>
    <t>+61 5 6362 5705</t>
  </si>
  <si>
    <t>82031 King Street</t>
  </si>
  <si>
    <t>Devonport</t>
  </si>
  <si>
    <t>+61 3 8660 5395</t>
  </si>
  <si>
    <t>14561 George Street</t>
  </si>
  <si>
    <t>+61 8 8950 5310</t>
  </si>
  <si>
    <t>98908 Park Avenue</t>
  </si>
  <si>
    <t>+61 9 5739 8952</t>
  </si>
  <si>
    <t>13507 Park Avenue</t>
  </si>
  <si>
    <t>+61 8 5349 5901</t>
  </si>
  <si>
    <t>78027 Main Street</t>
  </si>
  <si>
    <t>+61 4 3688 5969</t>
  </si>
  <si>
    <t>55885 Main Street</t>
  </si>
  <si>
    <t>+61 9 4216 6909</t>
  </si>
  <si>
    <t>73120 Main Street</t>
  </si>
  <si>
    <t>+61 7 9022 6640</t>
  </si>
  <si>
    <t>87984 George Street</t>
  </si>
  <si>
    <t>+61 4 6601 4396</t>
  </si>
  <si>
    <t>70539 King Street</t>
  </si>
  <si>
    <t>+61 7 5735 2927</t>
  </si>
  <si>
    <t>71136 Elizabeth Street</t>
  </si>
  <si>
    <t>+61 3 8666 1404</t>
  </si>
  <si>
    <t>15346 Main Street</t>
  </si>
  <si>
    <t>+61 5 6939 1328</t>
  </si>
  <si>
    <t>56751 George Street</t>
  </si>
  <si>
    <t>+61 8 3728 5894</t>
  </si>
  <si>
    <t>39289 Elizabeth Street</t>
  </si>
  <si>
    <t>+61 6 3418 1922</t>
  </si>
  <si>
    <t>69174 King Street</t>
  </si>
  <si>
    <t>+61 8 2910 7914</t>
  </si>
  <si>
    <t>64778 Elizabeth Street</t>
  </si>
  <si>
    <t>+61 4 5434 3125</t>
  </si>
  <si>
    <t>61223 Elizabeth Street</t>
  </si>
  <si>
    <t>+61 2 1302 4663</t>
  </si>
  <si>
    <t>95202 Park Avenue</t>
  </si>
  <si>
    <t>+61 3 3577 1687</t>
  </si>
  <si>
    <t>59287 King Street</t>
  </si>
  <si>
    <t>+61 9 7901 6154</t>
  </si>
  <si>
    <t>91161 George Street</t>
  </si>
  <si>
    <t>+61 8 9703 5285</t>
  </si>
  <si>
    <t>83685 Main Street</t>
  </si>
  <si>
    <t>+61 2 8881 2797</t>
  </si>
  <si>
    <t>71474 George Street</t>
  </si>
  <si>
    <t>+61 7 3849 8517</t>
  </si>
  <si>
    <t>76265 Park Avenue</t>
  </si>
  <si>
    <t>+61 6 5402 6258</t>
  </si>
  <si>
    <t>73847 Main Street</t>
  </si>
  <si>
    <t>+61 2 1395 7503</t>
  </si>
  <si>
    <t>1932 Main Street</t>
  </si>
  <si>
    <t>+61 8 3901 2578</t>
  </si>
  <si>
    <t>53572 George Street</t>
  </si>
  <si>
    <t>+61 4 2614 2207</t>
  </si>
  <si>
    <t>30861 Main Street</t>
  </si>
  <si>
    <t>+61 2 7447 5070</t>
  </si>
  <si>
    <t>48778 Park Avenue</t>
  </si>
  <si>
    <t>+61 7 3269 4746</t>
  </si>
  <si>
    <t>25494 King Street</t>
  </si>
  <si>
    <t>+61 9 3545 4286</t>
  </si>
  <si>
    <t>63594 Elizabeth Street</t>
  </si>
  <si>
    <t>+61 6 1507 3766</t>
  </si>
  <si>
    <t>50808 King Street</t>
  </si>
  <si>
    <t>+61 6 4695 4722</t>
  </si>
  <si>
    <t>42884 George Street</t>
  </si>
  <si>
    <t>+61 7 6592 8091</t>
  </si>
  <si>
    <t>95531 Main Street</t>
  </si>
  <si>
    <t>+61 7 8539 7050</t>
  </si>
  <si>
    <t>16269 King Street</t>
  </si>
  <si>
    <t>+61 3 3040 9752</t>
  </si>
  <si>
    <t>3487 King Street</t>
  </si>
  <si>
    <t>+61 7 1593 9784</t>
  </si>
  <si>
    <t>3099 Park Avenue</t>
  </si>
  <si>
    <t>+61 6 3768 2860</t>
  </si>
  <si>
    <t>98534 Main Street</t>
  </si>
  <si>
    <t>+61 2 6480 2898</t>
  </si>
  <si>
    <t>76592 George Street</t>
  </si>
  <si>
    <t>+61 3 4656 7360</t>
  </si>
  <si>
    <t>82936 Elizabeth Street</t>
  </si>
  <si>
    <t>+61 7 4900 6201</t>
  </si>
  <si>
    <t>86447 Main Street</t>
  </si>
  <si>
    <t>+61 6 8714 3821</t>
  </si>
  <si>
    <t>5229 Park Avenue</t>
  </si>
  <si>
    <t>+61 9 6012 6163</t>
  </si>
  <si>
    <t>50484 George Street</t>
  </si>
  <si>
    <t>+61 9 2865 3419</t>
  </si>
  <si>
    <t>75404 Elizabeth Street</t>
  </si>
  <si>
    <t>+61 2 2849 9015</t>
  </si>
  <si>
    <t>70259 Main Street</t>
  </si>
  <si>
    <t>+61 5 1573 1844</t>
  </si>
  <si>
    <t>23875 Elizabeth Street</t>
  </si>
  <si>
    <t>+61 5 2774 5791</t>
  </si>
  <si>
    <t>15337 Elizabeth Street</t>
  </si>
  <si>
    <t>+61 3 9180 5756</t>
  </si>
  <si>
    <t>21261 Elizabeth Street</t>
  </si>
  <si>
    <t>+61 2 2601 5037</t>
  </si>
  <si>
    <t>92297 Elizabeth Street</t>
  </si>
  <si>
    <t>+61 9 5347 3197</t>
  </si>
  <si>
    <t>68017 Main Street</t>
  </si>
  <si>
    <t>+61 4 4586 1728</t>
  </si>
  <si>
    <t>40096 George Street</t>
  </si>
  <si>
    <t>+61 4 3356 9902</t>
  </si>
  <si>
    <t>77866 Elizabeth Street</t>
  </si>
  <si>
    <t>+61 2 3917 9548</t>
  </si>
  <si>
    <t>50865 Park Avenue</t>
  </si>
  <si>
    <t>+61 8 2589 3473</t>
  </si>
  <si>
    <t>76983 Main Street</t>
  </si>
  <si>
    <t>+61 7 2265 7067</t>
  </si>
  <si>
    <t>79205 King Street</t>
  </si>
  <si>
    <t>+61 6 1192 5957</t>
  </si>
  <si>
    <t>95057 George Street</t>
  </si>
  <si>
    <t>+61 7 9133 7546</t>
  </si>
  <si>
    <t>91500 George Street</t>
  </si>
  <si>
    <t>+61 9 3571 6748</t>
  </si>
  <si>
    <t>60329 Main Street</t>
  </si>
  <si>
    <t>+61 2 4485 1979</t>
  </si>
  <si>
    <t>81659 King Street</t>
  </si>
  <si>
    <t>+61 3 3035 2375</t>
  </si>
  <si>
    <t>94708 Elizabeth Street</t>
  </si>
  <si>
    <t>+61 2 1570 2706</t>
  </si>
  <si>
    <t>75058 King Street</t>
  </si>
  <si>
    <t>+61 2 4909 4507</t>
  </si>
  <si>
    <t>9218 Elizabeth Street</t>
  </si>
  <si>
    <t>+61 9 3631 8970</t>
  </si>
  <si>
    <t>78520 Park Avenue</t>
  </si>
  <si>
    <t>+61 8 7579 9079</t>
  </si>
  <si>
    <t>21614 King Street</t>
  </si>
  <si>
    <t>+61 8 3186 1254</t>
  </si>
  <si>
    <t>9856 King Street</t>
  </si>
  <si>
    <t>+61 3 5206 7089</t>
  </si>
  <si>
    <t>27793 Park Avenue</t>
  </si>
  <si>
    <t>+61 6 4646 9808</t>
  </si>
  <si>
    <t>92479 George Street</t>
  </si>
  <si>
    <t>+61 4 8872 4964</t>
  </si>
  <si>
    <t>36128 Park Avenue</t>
  </si>
  <si>
    <t>+61 2 1213 2983</t>
  </si>
  <si>
    <t>55514 Main Street</t>
  </si>
  <si>
    <t>+61 8 6491 7251</t>
  </si>
  <si>
    <t>92328 George Street</t>
  </si>
  <si>
    <t>+61 3 7088 1359</t>
  </si>
  <si>
    <t>80522 King Street</t>
  </si>
  <si>
    <t>+61 3 4709 6126</t>
  </si>
  <si>
    <t>76884 Park Avenue</t>
  </si>
  <si>
    <t>+61 2 4964 6632</t>
  </si>
  <si>
    <t>77854 Elizabeth Street</t>
  </si>
  <si>
    <t>+61 9 5466 4896</t>
  </si>
  <si>
    <t>35500 King Street</t>
  </si>
  <si>
    <t>+61 7 5231 4873</t>
  </si>
  <si>
    <t>28331 Elizabeth Street</t>
  </si>
  <si>
    <t>+61 2 3936 4942</t>
  </si>
  <si>
    <t>87107 Main Street</t>
  </si>
  <si>
    <t>+61 7 7052 5237</t>
  </si>
  <si>
    <t>40071 King Street</t>
  </si>
  <si>
    <t>+61 2 3445 4248</t>
  </si>
  <si>
    <t>32850 Main Street</t>
  </si>
  <si>
    <t>+61 8 1649 5175</t>
  </si>
  <si>
    <t>44041 King Street</t>
  </si>
  <si>
    <t>+61 9 7606 1481</t>
  </si>
  <si>
    <t>84443 Elizabeth Street</t>
  </si>
  <si>
    <t>+61 6 9431 5985</t>
  </si>
  <si>
    <t>77843 Main Street</t>
  </si>
  <si>
    <t>+61 3 1576 2190</t>
  </si>
  <si>
    <t>70867 Elizabeth Street</t>
  </si>
  <si>
    <t>+61 8 3044 6852</t>
  </si>
  <si>
    <t>63867 Elizabeth Street</t>
  </si>
  <si>
    <t>+61 6 1636 2846</t>
  </si>
  <si>
    <t>18895 George Street</t>
  </si>
  <si>
    <t>+61 2 9735 4987</t>
  </si>
  <si>
    <t>25084 Park Avenue</t>
  </si>
  <si>
    <t>+61 6 3338 8997</t>
  </si>
  <si>
    <t>84382 King Street</t>
  </si>
  <si>
    <t>+61 9 3586 5040</t>
  </si>
  <si>
    <t>52326 King Street</t>
  </si>
  <si>
    <t>+61 8 8998 5233</t>
  </si>
  <si>
    <t>51229 Main Street</t>
  </si>
  <si>
    <t>+61 5 6036 7076</t>
  </si>
  <si>
    <t>92727 Elizabeth Street</t>
  </si>
  <si>
    <t>+61 7 2750 4125</t>
  </si>
  <si>
    <t>13468 Main Street</t>
  </si>
  <si>
    <t>+61 2 3057 4306</t>
  </si>
  <si>
    <t>97459 Main Street</t>
  </si>
  <si>
    <t>+61 9 8064 1833</t>
  </si>
  <si>
    <t>95804 Elizabeth Street</t>
  </si>
  <si>
    <t>+61 3 3184 8150</t>
  </si>
  <si>
    <t>87491 King Street</t>
  </si>
  <si>
    <t>+61 5 9754 2178</t>
  </si>
  <si>
    <t>58578 George Street</t>
  </si>
  <si>
    <t>+61 5 2771 9609</t>
  </si>
  <si>
    <t>82114 George Street</t>
  </si>
  <si>
    <t>+61 3 7197 9043</t>
  </si>
  <si>
    <t>31625 Park Avenue</t>
  </si>
  <si>
    <t>+61 4 5673 6955</t>
  </si>
  <si>
    <t>82683 King Street</t>
  </si>
  <si>
    <t>+61 6 7035 7589</t>
  </si>
  <si>
    <t>23809 Elizabeth Street</t>
  </si>
  <si>
    <t>+61 5 9949 9157</t>
  </si>
  <si>
    <t>6981 Main Street</t>
  </si>
  <si>
    <t>+61 3 6166 2541</t>
  </si>
  <si>
    <t>9746 Park Avenue</t>
  </si>
  <si>
    <t>+61 4 3317 6822</t>
  </si>
  <si>
    <t>60581 Park Avenue</t>
  </si>
  <si>
    <t>+61 6 6915 5646</t>
  </si>
  <si>
    <t>47246 Main Street</t>
  </si>
  <si>
    <t>+61 8 9955 9053</t>
  </si>
  <si>
    <t>84519 Park Avenue</t>
  </si>
  <si>
    <t>+61 6 9567 1027</t>
  </si>
  <si>
    <t>85362 George Street</t>
  </si>
  <si>
    <t>+61 2 7266 8180</t>
  </si>
  <si>
    <t>35625 Park Avenue</t>
  </si>
  <si>
    <t>+61 2 6714 7732</t>
  </si>
  <si>
    <t>95668 Main Street</t>
  </si>
  <si>
    <t>+61 3 4500 7676</t>
  </si>
  <si>
    <t>67626 Main Street</t>
  </si>
  <si>
    <t>+61 4 7423 5207</t>
  </si>
  <si>
    <t>81591 Main Street</t>
  </si>
  <si>
    <t>+61 6 2538 4144</t>
  </si>
  <si>
    <t>79103 Park Avenue</t>
  </si>
  <si>
    <t>+61 9 2504 5508</t>
  </si>
  <si>
    <t>24519 Main Street</t>
  </si>
  <si>
    <t>+61 3 8618 9130</t>
  </si>
  <si>
    <t>91971 Park Avenue</t>
  </si>
  <si>
    <t>+61 2 8190 1793</t>
  </si>
  <si>
    <t>84042 Park Avenue</t>
  </si>
  <si>
    <t>+61 6 3581 2528</t>
  </si>
  <si>
    <t>80596 Main Street</t>
  </si>
  <si>
    <t>+61 7 2994 9440</t>
  </si>
  <si>
    <t>61026 Park Avenue</t>
  </si>
  <si>
    <t>+61 4 3151 3154</t>
  </si>
  <si>
    <t>44704 Park Avenue</t>
  </si>
  <si>
    <t>+61 2 8240 3829</t>
  </si>
  <si>
    <t>93495 Elizabeth Street</t>
  </si>
  <si>
    <t>+61 5 6136 5152</t>
  </si>
  <si>
    <t>76917 Park Avenue</t>
  </si>
  <si>
    <t>+61 4 7131 2101</t>
  </si>
  <si>
    <t>79066 George Street</t>
  </si>
  <si>
    <t>+61 9 9505 4724</t>
  </si>
  <si>
    <t>92951 Elizabeth Street</t>
  </si>
  <si>
    <t>+61 2 3456 7586</t>
  </si>
  <si>
    <t>96865 Park Avenue</t>
  </si>
  <si>
    <t>+61 8 4883 7717</t>
  </si>
  <si>
    <t>31375 George Street</t>
  </si>
  <si>
    <t>+61 3 7387 1747</t>
  </si>
  <si>
    <t>62344 Main Street</t>
  </si>
  <si>
    <t>+61 4 1752 6729</t>
  </si>
  <si>
    <t>9535 Park Avenue</t>
  </si>
  <si>
    <t>+61 9 5577 2262</t>
  </si>
  <si>
    <t>4523 George Street</t>
  </si>
  <si>
    <t>+61 7 6539 2509</t>
  </si>
  <si>
    <t>21571 Main Street</t>
  </si>
  <si>
    <t>+61 4 3452 1800</t>
  </si>
  <si>
    <t>70998 Park Avenue</t>
  </si>
  <si>
    <t>+61 7 6237 2109</t>
  </si>
  <si>
    <t>8167 King Street</t>
  </si>
  <si>
    <t>+61 8 3965 4830</t>
  </si>
  <si>
    <t>15747 Park Avenue</t>
  </si>
  <si>
    <t>+61 7 7352 3406</t>
  </si>
  <si>
    <t>38796 King Street</t>
  </si>
  <si>
    <t>+61 5 8029 9708</t>
  </si>
  <si>
    <t>72046 George Street</t>
  </si>
  <si>
    <t>+61 3 3758 3336</t>
  </si>
  <si>
    <t>87002 Park Avenue</t>
  </si>
  <si>
    <t>+61 3 2969 3359</t>
  </si>
  <si>
    <t>67405 Main Street</t>
  </si>
  <si>
    <t>+61 2 7701 2644</t>
  </si>
  <si>
    <t>15747 Elizabeth Street</t>
  </si>
  <si>
    <t>+61 6 2915 6519</t>
  </si>
  <si>
    <t>72041 King Street</t>
  </si>
  <si>
    <t>+61 6 4634 7533</t>
  </si>
  <si>
    <t>71842 George Street</t>
  </si>
  <si>
    <t>+61 5 4174 9967</t>
  </si>
  <si>
    <t>58474 George Street</t>
  </si>
  <si>
    <t>+61 8 9010 3405</t>
  </si>
  <si>
    <t>19470 Park Avenue</t>
  </si>
  <si>
    <t>+61 7 7390 8269</t>
  </si>
  <si>
    <t>18703 George Street</t>
  </si>
  <si>
    <t>+61 7 7986 1424</t>
  </si>
  <si>
    <t>74782 King Street</t>
  </si>
  <si>
    <t>+61 6 9826 5838</t>
  </si>
  <si>
    <t>56662 King Street</t>
  </si>
  <si>
    <t>+61 2 7558 4740</t>
  </si>
  <si>
    <t>33800 George Street</t>
  </si>
  <si>
    <t>+61 3 7806 9582</t>
  </si>
  <si>
    <t>72622 King Street</t>
  </si>
  <si>
    <t>+61 8 6360 8797</t>
  </si>
  <si>
    <t>56698 George Street</t>
  </si>
  <si>
    <t>+61 2 9769 1187</t>
  </si>
  <si>
    <t>24900 Elizabeth Street</t>
  </si>
  <si>
    <t>+61 6 3126 8733</t>
  </si>
  <si>
    <t>68827 Main Street</t>
  </si>
  <si>
    <t>+61 3 4611 4540</t>
  </si>
  <si>
    <t>82476 King Street</t>
  </si>
  <si>
    <t>+61 2 1751 6920</t>
  </si>
  <si>
    <t>99364 Main Street</t>
  </si>
  <si>
    <t>+61 6 5457 9565</t>
  </si>
  <si>
    <t>70198 Elizabeth Street</t>
  </si>
  <si>
    <t>+61 7 5958 7903</t>
  </si>
  <si>
    <t>95350 Elizabeth Street</t>
  </si>
  <si>
    <t>+61 3 3946 1798</t>
  </si>
  <si>
    <t>87660 Elizabeth Street</t>
  </si>
  <si>
    <t>+61 3 8776 2770</t>
  </si>
  <si>
    <t>5589 Park Avenue</t>
  </si>
  <si>
    <t>+61 3 3845 6066</t>
  </si>
  <si>
    <t>52198 Elizabeth Street</t>
  </si>
  <si>
    <t>+61 2 5542 6542</t>
  </si>
  <si>
    <t>40604 King Street</t>
  </si>
  <si>
    <t>+61 4 1034 4670</t>
  </si>
  <si>
    <t>63957 King Street</t>
  </si>
  <si>
    <t>+61 4 8695 2168</t>
  </si>
  <si>
    <t>89320 King Street</t>
  </si>
  <si>
    <t>+61 2 3527 5145</t>
  </si>
  <si>
    <t>83005 Elizabeth Street</t>
  </si>
  <si>
    <t>+61 4 7413 3436</t>
  </si>
  <si>
    <t>14286 George Street</t>
  </si>
  <si>
    <t>+61 7 8920 6050</t>
  </si>
  <si>
    <t>36180 Park Avenue</t>
  </si>
  <si>
    <t>+61 9 9604 2224</t>
  </si>
  <si>
    <t>40342 Elizabeth Street</t>
  </si>
  <si>
    <t>+61 2 7351 2472</t>
  </si>
  <si>
    <t>6497 George Street</t>
  </si>
  <si>
    <t>+61 3 3445 1836</t>
  </si>
  <si>
    <t>70610 Main Street</t>
  </si>
  <si>
    <t>+61 9 9556 2575</t>
  </si>
  <si>
    <t>88071 Elizabeth Street</t>
  </si>
  <si>
    <t>+61 7 9920 4262</t>
  </si>
  <si>
    <t>23219 George Street</t>
  </si>
  <si>
    <t>+61 6 1213 4289</t>
  </si>
  <si>
    <t>66601 Park Avenue</t>
  </si>
  <si>
    <t>+61 3 4425 6625</t>
  </si>
  <si>
    <t>98545 Elizabeth Street</t>
  </si>
  <si>
    <t>+61 3 2472 9476</t>
  </si>
  <si>
    <t>16299 King Street</t>
  </si>
  <si>
    <t>+61 9 2905 3791</t>
  </si>
  <si>
    <t>84789 Main Street</t>
  </si>
  <si>
    <t>+61 3 1847 7499</t>
  </si>
  <si>
    <t>67667 Park Avenue</t>
  </si>
  <si>
    <t>+61 4 2886 2825</t>
  </si>
  <si>
    <t>43934 Park Avenue</t>
  </si>
  <si>
    <t>+61 3 4517 5236</t>
  </si>
  <si>
    <t>75213 Main Street</t>
  </si>
  <si>
    <t>+61 2 6518 4178</t>
  </si>
  <si>
    <t>29935 Main Street</t>
  </si>
  <si>
    <t>+61 3 4093 9473</t>
  </si>
  <si>
    <t>46175 Park Avenue</t>
  </si>
  <si>
    <t>+61 3 7293 1088</t>
  </si>
  <si>
    <t>14043 King Street</t>
  </si>
  <si>
    <t>+61 3 3373 3712</t>
  </si>
  <si>
    <t>19685 Park Avenue</t>
  </si>
  <si>
    <t>+61 7 9640 2971</t>
  </si>
  <si>
    <t>51799 King Street</t>
  </si>
  <si>
    <t>+61 6 4484 3145</t>
  </si>
  <si>
    <t>24866 George Street</t>
  </si>
  <si>
    <t>+61 8 4452 9285</t>
  </si>
  <si>
    <t>85866 Park Avenue</t>
  </si>
  <si>
    <t>+61 2 8619 1250</t>
  </si>
  <si>
    <t>4375 Park Avenue</t>
  </si>
  <si>
    <t>+61 7 4908 1904</t>
  </si>
  <si>
    <t>69165 King Street</t>
  </si>
  <si>
    <t>+61 5 3183 4910</t>
  </si>
  <si>
    <t>4566 King Street</t>
  </si>
  <si>
    <t>+61 4 4772 1999</t>
  </si>
  <si>
    <t>40063 Elizabeth Street</t>
  </si>
  <si>
    <t>+61 3 4926 7730</t>
  </si>
  <si>
    <t>78175 Main Street</t>
  </si>
  <si>
    <t>+61 4 6823 8737</t>
  </si>
  <si>
    <t>42868 George Street</t>
  </si>
  <si>
    <t>+61 7 7282 1265</t>
  </si>
  <si>
    <t>3101 Main Street</t>
  </si>
  <si>
    <t>+61 8 3270 4332</t>
  </si>
  <si>
    <t>10096 King Street</t>
  </si>
  <si>
    <t>+61 2 5022 1308</t>
  </si>
  <si>
    <t>25612 Park Avenue</t>
  </si>
  <si>
    <t>+61 6 5584 9269</t>
  </si>
  <si>
    <t>36982 George Street</t>
  </si>
  <si>
    <t>+61 6 2198 6361</t>
  </si>
  <si>
    <t>87817 Park Avenue</t>
  </si>
  <si>
    <t>+61 9 8099 5014</t>
  </si>
  <si>
    <t>21769 Park Avenue</t>
  </si>
  <si>
    <t>+61 9 4992 4841</t>
  </si>
  <si>
    <t>57226 Main Street</t>
  </si>
  <si>
    <t>+61 7 7758 6562</t>
  </si>
  <si>
    <t>67616 Elizabeth Street</t>
  </si>
  <si>
    <t>+61 7 3109 8008</t>
  </si>
  <si>
    <t>28702 George Street</t>
  </si>
  <si>
    <t>+61 4 6123 6348</t>
  </si>
  <si>
    <t>86465 King Street</t>
  </si>
  <si>
    <t>+61 9 4286 2796</t>
  </si>
  <si>
    <t>48526 Main Street</t>
  </si>
  <si>
    <t>+61 9 1722 1807</t>
  </si>
  <si>
    <t>2688 Park Avenue</t>
  </si>
  <si>
    <t>+61 5 3246 1038</t>
  </si>
  <si>
    <t>75054 Main Street</t>
  </si>
  <si>
    <t>+61 2 5840 5898</t>
  </si>
  <si>
    <t>37590 King Street</t>
  </si>
  <si>
    <t>+61 6 2498 5764</t>
  </si>
  <si>
    <t>88262 Park Avenue</t>
  </si>
  <si>
    <t>+61 2 9687 2093</t>
  </si>
  <si>
    <t>68505 Elizabeth Street</t>
  </si>
  <si>
    <t>+61 3 5307 5826</t>
  </si>
  <si>
    <t>60196 George Street</t>
  </si>
  <si>
    <t>+61 3 8566 6434</t>
  </si>
  <si>
    <t>59304 King Street</t>
  </si>
  <si>
    <t>+61 8 8003 5827</t>
  </si>
  <si>
    <t>15120 Park Avenue</t>
  </si>
  <si>
    <t>+61 6 6534 6776</t>
  </si>
  <si>
    <t>81105 Park Avenue</t>
  </si>
  <si>
    <t>+61 9 5020 1131</t>
  </si>
  <si>
    <t>93472 George Street</t>
  </si>
  <si>
    <t>+61 3 4212 3879</t>
  </si>
  <si>
    <t>88665 King Street</t>
  </si>
  <si>
    <t>+61 5 3952 8262</t>
  </si>
  <si>
    <t>99787 Main Street</t>
  </si>
  <si>
    <t>+61 5 1871 7938</t>
  </si>
  <si>
    <t>58173 George Street</t>
  </si>
  <si>
    <t>+61 9 5969 8091</t>
  </si>
  <si>
    <t>62421 Main Street</t>
  </si>
  <si>
    <t>+61 2 4143 8435</t>
  </si>
  <si>
    <t>66264 George Street</t>
  </si>
  <si>
    <t>+61 5 1327 8746</t>
  </si>
  <si>
    <t>19032 George Street</t>
  </si>
  <si>
    <t>+61 8 7906 3910</t>
  </si>
  <si>
    <t>112 Elizabeth Street</t>
  </si>
  <si>
    <t>+61 5 9799 7727</t>
  </si>
  <si>
    <t>10013 George Street</t>
  </si>
  <si>
    <t>+61 7 2362 2722</t>
  </si>
  <si>
    <t>15242 Park Avenue</t>
  </si>
  <si>
    <t>+61 6 8657 8263</t>
  </si>
  <si>
    <t>3562 George Street</t>
  </si>
  <si>
    <t>+61 4 9873 1337</t>
  </si>
  <si>
    <t>71615 Park Avenue</t>
  </si>
  <si>
    <t>+61 4 9990 4432</t>
  </si>
  <si>
    <t>80363 George Street</t>
  </si>
  <si>
    <t>+61 9 2100 9195</t>
  </si>
  <si>
    <t>4570 Elizabeth Street</t>
  </si>
  <si>
    <t>+61 5 1284 3216</t>
  </si>
  <si>
    <t>68190 George Street</t>
  </si>
  <si>
    <t>+61 8 5090 9019</t>
  </si>
  <si>
    <t>60423 George Street</t>
  </si>
  <si>
    <t>+61 9 7448 4994</t>
  </si>
  <si>
    <t>75747 Park Avenue</t>
  </si>
  <si>
    <t>+61 5 5903 9622</t>
  </si>
  <si>
    <t>36432 Main Street</t>
  </si>
  <si>
    <t>+61 5 1368 8804</t>
  </si>
  <si>
    <t>25255 Park Avenue</t>
  </si>
  <si>
    <t>+61 4 5490 8093</t>
  </si>
  <si>
    <t>25308 Park Avenue</t>
  </si>
  <si>
    <t>+61 3 8829 8274</t>
  </si>
  <si>
    <t>20758 Park Avenue</t>
  </si>
  <si>
    <t>+61 9 2280 7014</t>
  </si>
  <si>
    <t>97402 Main Street</t>
  </si>
  <si>
    <t>+61 2 5133 6518</t>
  </si>
  <si>
    <t>4083 Elizabeth Street</t>
  </si>
  <si>
    <t>+61 2 9313 3823</t>
  </si>
  <si>
    <t>28845 Elizabeth Street</t>
  </si>
  <si>
    <t>+61 3 1143 4289</t>
  </si>
  <si>
    <t>95411 Park Avenue</t>
  </si>
  <si>
    <t>+61 2 9649 9859</t>
  </si>
  <si>
    <t>42858 King Street</t>
  </si>
  <si>
    <t>+61 7 3522 1181</t>
  </si>
  <si>
    <t>9065 Park Avenue</t>
  </si>
  <si>
    <t>+61 7 7273 7374</t>
  </si>
  <si>
    <t>13464 George Street</t>
  </si>
  <si>
    <t>+61 9 4336 5417</t>
  </si>
  <si>
    <t>65163 King Street</t>
  </si>
  <si>
    <t>+61 5 3300 3302</t>
  </si>
  <si>
    <t>76403 George Street</t>
  </si>
  <si>
    <t>+61 6 2050 9134</t>
  </si>
  <si>
    <t>37713 Elizabeth Street</t>
  </si>
  <si>
    <t>+61 2 8634 4007</t>
  </si>
  <si>
    <t>6150 Park Avenue</t>
  </si>
  <si>
    <t>+61 7 6349 8069</t>
  </si>
  <si>
    <t>67041 Park Avenue</t>
  </si>
  <si>
    <t>+61 7 5196 7639</t>
  </si>
  <si>
    <t>63374 Main Street</t>
  </si>
  <si>
    <t>+61 3 1640 3321</t>
  </si>
  <si>
    <t>59341 Park Avenue</t>
  </si>
  <si>
    <t>+61 4 1023 5906</t>
  </si>
  <si>
    <t>22709 King Street</t>
  </si>
  <si>
    <t>+61 7 8557 1630</t>
  </si>
  <si>
    <t>40382 Elizabeth Street</t>
  </si>
  <si>
    <t>+61 6 3368 1313</t>
  </si>
  <si>
    <t>44738 Main Street</t>
  </si>
  <si>
    <t>+61 2 5234 8935</t>
  </si>
  <si>
    <t>11663 George Street</t>
  </si>
  <si>
    <t>+61 6 6411 2548</t>
  </si>
  <si>
    <t>14352 George Street</t>
  </si>
  <si>
    <t>+61 3 8840 7087</t>
  </si>
  <si>
    <t>96397 Park Avenue</t>
  </si>
  <si>
    <t>+61 9 4500 6422</t>
  </si>
  <si>
    <t>58819 George Street</t>
  </si>
  <si>
    <t>+61 7 1210 5446</t>
  </si>
  <si>
    <t>59043 Elizabeth Street</t>
  </si>
  <si>
    <t>+61 7 6719 8414</t>
  </si>
  <si>
    <t>69008 King Street</t>
  </si>
  <si>
    <t>+61 4 2106 2789</t>
  </si>
  <si>
    <t>34383 Park Avenue</t>
  </si>
  <si>
    <t>+61 3 6647 6581</t>
  </si>
  <si>
    <t>41795 George Street</t>
  </si>
  <si>
    <t>+61 3 4440 2950</t>
  </si>
  <si>
    <t>12482 King Street</t>
  </si>
  <si>
    <t>+61 2 8618 2977</t>
  </si>
  <si>
    <t>71340 Elizabeth Street</t>
  </si>
  <si>
    <t>+61 9 2412 8119</t>
  </si>
  <si>
    <t>94632 George Street</t>
  </si>
  <si>
    <t>+61 8 9300 6908</t>
  </si>
  <si>
    <t>95907 George Street</t>
  </si>
  <si>
    <t>+61 3 9458 1914</t>
  </si>
  <si>
    <t>59008 King Street</t>
  </si>
  <si>
    <t>+61 9 2119 4832</t>
  </si>
  <si>
    <t>99844 George Street</t>
  </si>
  <si>
    <t>+61 5 5371 2920</t>
  </si>
  <si>
    <t>79637 Elizabeth Street</t>
  </si>
  <si>
    <t>+61 9 7054 9665</t>
  </si>
  <si>
    <t>97480 Elizabeth Street</t>
  </si>
  <si>
    <t>+61 4 1065 9506</t>
  </si>
  <si>
    <t>55098 Elizabeth Street</t>
  </si>
  <si>
    <t>+61 2 1988 4731</t>
  </si>
  <si>
    <t>28167 Elizabeth Street</t>
  </si>
  <si>
    <t>+61 6 3150 6885</t>
  </si>
  <si>
    <t>20808 Elizabeth Street</t>
  </si>
  <si>
    <t>+61 3 7821 3974</t>
  </si>
  <si>
    <t>26056 King Street</t>
  </si>
  <si>
    <t>+61 7 6006 3452</t>
  </si>
  <si>
    <t>11867 King Street</t>
  </si>
  <si>
    <t>+61 6 5775 5635</t>
  </si>
  <si>
    <t>52533 George Street</t>
  </si>
  <si>
    <t>+61 8 5398 4545</t>
  </si>
  <si>
    <t>8187 Elizabeth Street</t>
  </si>
  <si>
    <t>+61 8 6692 5490</t>
  </si>
  <si>
    <t>92421 Elizabeth Street</t>
  </si>
  <si>
    <t>+61 2 9690 7644</t>
  </si>
  <si>
    <t>58287 George Street</t>
  </si>
  <si>
    <t>+61 7 5046 8274</t>
  </si>
  <si>
    <t>1150 Park Avenue</t>
  </si>
  <si>
    <t>+61 9 7457 6647</t>
  </si>
  <si>
    <t>70834 George Street</t>
  </si>
  <si>
    <t>+61 3 9120 2817</t>
  </si>
  <si>
    <t>49586 Elizabeth Street</t>
  </si>
  <si>
    <t>+61 5 5286 2417</t>
  </si>
  <si>
    <t>16532 George Street</t>
  </si>
  <si>
    <t>+61 3 3116 8053</t>
  </si>
  <si>
    <t>97108 King Street</t>
  </si>
  <si>
    <t>+61 3 4947 5283</t>
  </si>
  <si>
    <t>18723 George Street</t>
  </si>
  <si>
    <t>+61 6 6394 2679</t>
  </si>
  <si>
    <t>37481 Main Street</t>
  </si>
  <si>
    <t>+61 4 9070 8038</t>
  </si>
  <si>
    <t>36464 George Street</t>
  </si>
  <si>
    <t>+61 7 3030 3275</t>
  </si>
  <si>
    <t>56165 Park Avenue</t>
  </si>
  <si>
    <t>+61 8 7267 1640</t>
  </si>
  <si>
    <t>40799 Park Avenue</t>
  </si>
  <si>
    <t>+61 8 8094 2946</t>
  </si>
  <si>
    <t>46981 King Street</t>
  </si>
  <si>
    <t>+61 2 7006 2780</t>
  </si>
  <si>
    <t>77176 Elizabeth Street</t>
  </si>
  <si>
    <t>+61 9 2184 6402</t>
  </si>
  <si>
    <t>48102 Park Avenue</t>
  </si>
  <si>
    <t>+61 2 4745 3970</t>
  </si>
  <si>
    <t>52113 Elizabeth Street</t>
  </si>
  <si>
    <t>+61 3 6601 4019</t>
  </si>
  <si>
    <t>70174 King Street</t>
  </si>
  <si>
    <t>+61 5 7953 3343</t>
  </si>
  <si>
    <t>74413 Park Avenue</t>
  </si>
  <si>
    <t>+61 3 4860 1426</t>
  </si>
  <si>
    <t>27216 King Street</t>
  </si>
  <si>
    <t>+61 9 1519 7172</t>
  </si>
  <si>
    <t>59012 King Street</t>
  </si>
  <si>
    <t>+61 8 6499 4080</t>
  </si>
  <si>
    <t>85293 King Street</t>
  </si>
  <si>
    <t>+61 5 6428 2775</t>
  </si>
  <si>
    <t>4594 Park Avenue</t>
  </si>
  <si>
    <t>+61 7 4679 4753</t>
  </si>
  <si>
    <t>36000 Elizabeth Street</t>
  </si>
  <si>
    <t>+61 8 9620 5173</t>
  </si>
  <si>
    <t>68985 King Street</t>
  </si>
  <si>
    <t>+61 8 1111 9888</t>
  </si>
  <si>
    <t>50011 Main Street</t>
  </si>
  <si>
    <t>+61 2 4908 9219</t>
  </si>
  <si>
    <t>85432 George Street</t>
  </si>
  <si>
    <t>+61 4 4511 7994</t>
  </si>
  <si>
    <t>35139 Park Avenue</t>
  </si>
  <si>
    <t>+61 2 6796 8985</t>
  </si>
  <si>
    <t>63743 King Street</t>
  </si>
  <si>
    <t>+61 9 9300 4147</t>
  </si>
  <si>
    <t>95347 Park Avenue</t>
  </si>
  <si>
    <t>+61 3 8784 3604</t>
  </si>
  <si>
    <t>44917 Elizabeth Street</t>
  </si>
  <si>
    <t>+61 9 2445 2988</t>
  </si>
  <si>
    <t>74581 George Street</t>
  </si>
  <si>
    <t>+61 3 1130 2035</t>
  </si>
  <si>
    <t>41826 King Street</t>
  </si>
  <si>
    <t>+61 9 3174 1558</t>
  </si>
  <si>
    <t>88447 George Street</t>
  </si>
  <si>
    <t>+61 5 6075 8503</t>
  </si>
  <si>
    <t>10856 George Street</t>
  </si>
  <si>
    <t>+61 2 5819 9002</t>
  </si>
  <si>
    <t>75889 Park Avenue</t>
  </si>
  <si>
    <t>+61 8 5290 8659</t>
  </si>
  <si>
    <t>98743 Main Street</t>
  </si>
  <si>
    <t>+61 2 9924 8192</t>
  </si>
  <si>
    <t>80263 George Street</t>
  </si>
  <si>
    <t>+61 8 7711 5584</t>
  </si>
  <si>
    <t>55667 George Street</t>
  </si>
  <si>
    <t>+61 2 2252 8358</t>
  </si>
  <si>
    <t>12797 George Street</t>
  </si>
  <si>
    <t>+61 4 5636 4220</t>
  </si>
  <si>
    <t>2471 George Street</t>
  </si>
  <si>
    <t>+61 7 7463 1415</t>
  </si>
  <si>
    <t>23847 Park Avenue</t>
  </si>
  <si>
    <t>+61 7 5239 9452</t>
  </si>
  <si>
    <t>57972 Main Street</t>
  </si>
  <si>
    <t>+61 5 4500 9667</t>
  </si>
  <si>
    <t>3322 King Street</t>
  </si>
  <si>
    <t>+61 7 7693 6077</t>
  </si>
  <si>
    <t>29797 George Street</t>
  </si>
  <si>
    <t>+61 4 3669 2278</t>
  </si>
  <si>
    <t>81022 George Street</t>
  </si>
  <si>
    <t>+61 8 7884 9125</t>
  </si>
  <si>
    <t>13624 Main Street</t>
  </si>
  <si>
    <t>+61 9 3338 2639</t>
  </si>
  <si>
    <t>14632 Main Street</t>
  </si>
  <si>
    <t>+61 7 2857 1484</t>
  </si>
  <si>
    <t>65657 George Street</t>
  </si>
  <si>
    <t>+61 9 1378 2610</t>
  </si>
  <si>
    <t>43867 Main Street</t>
  </si>
  <si>
    <t>+61 8 6101 4143</t>
  </si>
  <si>
    <t>93460 Park Avenue</t>
  </si>
  <si>
    <t>+61 3 4000 7625</t>
  </si>
  <si>
    <t>59281 Elizabeth Street</t>
  </si>
  <si>
    <t>+61 8 3890 2127</t>
  </si>
  <si>
    <t>82129 George Street</t>
  </si>
  <si>
    <t>+61 2 4507 2353</t>
  </si>
  <si>
    <t>96385 Main Street</t>
  </si>
  <si>
    <t>+61 2 7077 8588</t>
  </si>
  <si>
    <t>55447 King Street</t>
  </si>
  <si>
    <t>+61 7 5660 3870</t>
  </si>
  <si>
    <t>72009 Park Avenue</t>
  </si>
  <si>
    <t>+61 9 1644 6395</t>
  </si>
  <si>
    <t>99293 King Street</t>
  </si>
  <si>
    <t>+61 3 2486 9758</t>
  </si>
  <si>
    <t>30012 George Street</t>
  </si>
  <si>
    <t>+61 7 3020 9401</t>
  </si>
  <si>
    <t>36909 George Street</t>
  </si>
  <si>
    <t>+61 7 9192 1766</t>
  </si>
  <si>
    <t>32308 King Street</t>
  </si>
  <si>
    <t>+61 7 1106 4272</t>
  </si>
  <si>
    <t>55994 Elizabeth Street</t>
  </si>
  <si>
    <t>+61 5 9106 3119</t>
  </si>
  <si>
    <t>82175 Main Street</t>
  </si>
  <si>
    <t>+61 9 5269 3329</t>
  </si>
  <si>
    <t>17570 Elizabeth Street</t>
  </si>
  <si>
    <t>+61 5 2157 8545</t>
  </si>
  <si>
    <t>44466 Main Street</t>
  </si>
  <si>
    <t>+61 7 3763 6131</t>
  </si>
  <si>
    <t>86013 Park Avenue</t>
  </si>
  <si>
    <t>+61 2 5122 7278</t>
  </si>
  <si>
    <t>43628 Main Street</t>
  </si>
  <si>
    <t>+61 4 2305 3310</t>
  </si>
  <si>
    <t>44421 George Street</t>
  </si>
  <si>
    <t>+61 8 7024 2977</t>
  </si>
  <si>
    <t>46257 King Street</t>
  </si>
  <si>
    <t>+61 8 7876 3764</t>
  </si>
  <si>
    <t>57829 George Street</t>
  </si>
  <si>
    <t>+61 5 3170 3024</t>
  </si>
  <si>
    <t>2961 Main Street</t>
  </si>
  <si>
    <t>+61 2 6331 7379</t>
  </si>
  <si>
    <t>40529 Park Avenue</t>
  </si>
  <si>
    <t>+61 7 9287 3004</t>
  </si>
  <si>
    <t>19736 Main Street</t>
  </si>
  <si>
    <t>+61 6 2512 5782</t>
  </si>
  <si>
    <t>44251 Park Avenue</t>
  </si>
  <si>
    <t>+61 7 5781 4076</t>
  </si>
  <si>
    <t>24225 George Street</t>
  </si>
  <si>
    <t>+61 2 2652 6129</t>
  </si>
  <si>
    <t>42347 Main Street</t>
  </si>
  <si>
    <t>+61 9 8278 7118</t>
  </si>
  <si>
    <t>88807 Main Street</t>
  </si>
  <si>
    <t>+61 4 2555 9635</t>
  </si>
  <si>
    <t>95919 King Street</t>
  </si>
  <si>
    <t>+61 3 8089 5868</t>
  </si>
  <si>
    <t>80513 George Street</t>
  </si>
  <si>
    <t>+61 7 7918 3121</t>
  </si>
  <si>
    <t>81710 George Street</t>
  </si>
  <si>
    <t>+61 8 1062 8209</t>
  </si>
  <si>
    <t>52732 Elizabeth Street</t>
  </si>
  <si>
    <t>+61 9 2693 6370</t>
  </si>
  <si>
    <t>58174 King Street</t>
  </si>
  <si>
    <t>+61 7 2887 1005</t>
  </si>
  <si>
    <t>91954 King Street</t>
  </si>
  <si>
    <t>+61 3 5949 1538</t>
  </si>
  <si>
    <t>31282 King Street</t>
  </si>
  <si>
    <t>+61 2 3884 6784</t>
  </si>
  <si>
    <t>77163 Elizabeth Street</t>
  </si>
  <si>
    <t>+61 7 2588 8358</t>
  </si>
  <si>
    <t>61986 Park Avenue</t>
  </si>
  <si>
    <t>+61 3 2685 2177</t>
  </si>
  <si>
    <t>68516 George Street</t>
  </si>
  <si>
    <t>+61 6 3975 3891</t>
  </si>
  <si>
    <t>70586 Elizabeth Street</t>
  </si>
  <si>
    <t>+61 9 8047 1129</t>
  </si>
  <si>
    <t>10304 Elizabeth Street</t>
  </si>
  <si>
    <t>+61 4 6190 4393</t>
  </si>
  <si>
    <t>51257 Park Avenue</t>
  </si>
  <si>
    <t>+61 6 1177 8268</t>
  </si>
  <si>
    <t>41151 Main Street</t>
  </si>
  <si>
    <t>+61 6 9030 8977</t>
  </si>
  <si>
    <t>67310 Main Street</t>
  </si>
  <si>
    <t>+61 4 8544 1955</t>
  </si>
  <si>
    <t>32118 Main Street</t>
  </si>
  <si>
    <t>+61 7 3240 9913</t>
  </si>
  <si>
    <t>51055 Main Street</t>
  </si>
  <si>
    <t>+61 2 2850 7800</t>
  </si>
  <si>
    <t>93183 George Street</t>
  </si>
  <si>
    <t>+61 2 5851 5693</t>
  </si>
  <si>
    <t>63475 Park Avenue</t>
  </si>
  <si>
    <t>+61 3 7098 2584</t>
  </si>
  <si>
    <t>24384 George Street</t>
  </si>
  <si>
    <t>+61 2 4201 8207</t>
  </si>
  <si>
    <t>9672 Elizabeth Street</t>
  </si>
  <si>
    <t>+61 8 9061 8391</t>
  </si>
  <si>
    <t>23102 George Street</t>
  </si>
  <si>
    <t>+61 2 4069 7830</t>
  </si>
  <si>
    <t>6340 Main Street</t>
  </si>
  <si>
    <t>+61 6 4768 8889</t>
  </si>
  <si>
    <t>82249 Park Avenue</t>
  </si>
  <si>
    <t>+61 2 6408 5571</t>
  </si>
  <si>
    <t>45460 Park Avenue</t>
  </si>
  <si>
    <t>+61 7 9853 6186</t>
  </si>
  <si>
    <t>16558 King Street</t>
  </si>
  <si>
    <t>+61 5 7977 3185</t>
  </si>
  <si>
    <t>64399 Elizabeth Street</t>
  </si>
  <si>
    <t>+61 7 4099 5063</t>
  </si>
  <si>
    <t>75067 Main Street</t>
  </si>
  <si>
    <t>+61 8 7866 7637</t>
  </si>
  <si>
    <t>84197 George Street</t>
  </si>
  <si>
    <t>+61 3 1626 7924</t>
  </si>
  <si>
    <t>15952 George Street</t>
  </si>
  <si>
    <t>+61 9 5293 5625</t>
  </si>
  <si>
    <t>18405 King Street</t>
  </si>
  <si>
    <t>+61 7 7635 8631</t>
  </si>
  <si>
    <t>37317 Main Street</t>
  </si>
  <si>
    <t>+61 3 2556 7203</t>
  </si>
  <si>
    <t>12063 Main Street</t>
  </si>
  <si>
    <t>+61 7 9486 1321</t>
  </si>
  <si>
    <t>76258 George Street</t>
  </si>
  <si>
    <t>+61 3 1895 9485</t>
  </si>
  <si>
    <t>15597 Main Street</t>
  </si>
  <si>
    <t>+61 5 7109 6316</t>
  </si>
  <si>
    <t>62184 Park Avenue</t>
  </si>
  <si>
    <t>+61 2 2886 6912</t>
  </si>
  <si>
    <t>6856 Main Street</t>
  </si>
  <si>
    <t>+61 3 8530 6068</t>
  </si>
  <si>
    <t>30763 Main Street</t>
  </si>
  <si>
    <t>+61 7 9371 4432</t>
  </si>
  <si>
    <t>99429 George Street</t>
  </si>
  <si>
    <t>+61 2 8216 7125</t>
  </si>
  <si>
    <t>79017 Main Street</t>
  </si>
  <si>
    <t>+61 6 9400 6376</t>
  </si>
  <si>
    <t>83816 George Street</t>
  </si>
  <si>
    <t>+61 3 5897 6313</t>
  </si>
  <si>
    <t>29457 George Street</t>
  </si>
  <si>
    <t>+61 8 9364 7186</t>
  </si>
  <si>
    <t>6116 King Street</t>
  </si>
  <si>
    <t>+61 5 4993 3912</t>
  </si>
  <si>
    <t>30446 Park Avenue</t>
  </si>
  <si>
    <t>+61 7 4333 1195</t>
  </si>
  <si>
    <t>42498 George Street</t>
  </si>
  <si>
    <t>+61 7 6731 2160</t>
  </si>
  <si>
    <t>93355 Elizabeth Street</t>
  </si>
  <si>
    <t>+61 9 7705 8878</t>
  </si>
  <si>
    <t>59104 Park Avenue</t>
  </si>
  <si>
    <t>+61 5 2779 4599</t>
  </si>
  <si>
    <t>25905 King Street</t>
  </si>
  <si>
    <t>+61 5 7072 6820</t>
  </si>
  <si>
    <t>23259 Park Avenue</t>
  </si>
  <si>
    <t>+61 9 6186 6315</t>
  </si>
  <si>
    <t>93441 Main Street</t>
  </si>
  <si>
    <t>+61 2 8781 5658</t>
  </si>
  <si>
    <t>4970 Main Street</t>
  </si>
  <si>
    <t>+61 2 4369 6515</t>
  </si>
  <si>
    <t>73260 George Street</t>
  </si>
  <si>
    <t>+61 3 4111 7949</t>
  </si>
  <si>
    <t>99373 Main Street</t>
  </si>
  <si>
    <t>+61 8 4776 5283</t>
  </si>
  <si>
    <t>40214 George Street</t>
  </si>
  <si>
    <t>+61 4 2225 8852</t>
  </si>
  <si>
    <t>59994 Elizabeth Street</t>
  </si>
  <si>
    <t>+61 6 4383 6678</t>
  </si>
  <si>
    <t>37577 Main Street</t>
  </si>
  <si>
    <t>+61 5 8906 3212</t>
  </si>
  <si>
    <t>11820 Park Avenue</t>
  </si>
  <si>
    <t>+61 2 1610 5076</t>
  </si>
  <si>
    <t>62768 Park Avenue</t>
  </si>
  <si>
    <t>+61 5 6212 2478</t>
  </si>
  <si>
    <t>35033 Main Street</t>
  </si>
  <si>
    <t>+61 7 1934 4269</t>
  </si>
  <si>
    <t>68218 King Street</t>
  </si>
  <si>
    <t>+61 2 2138 4725</t>
  </si>
  <si>
    <t>27137 Elizabeth Street</t>
  </si>
  <si>
    <t>+61 3 4321 5989</t>
  </si>
  <si>
    <t>46944 King Street</t>
  </si>
  <si>
    <t>+61 9 9576 2316</t>
  </si>
  <si>
    <t>75427 Elizabeth Street</t>
  </si>
  <si>
    <t>+61 2 8187 6860</t>
  </si>
  <si>
    <t>51599 Main Street</t>
  </si>
  <si>
    <t>+61 8 8903 3304</t>
  </si>
  <si>
    <t>71402 King Street</t>
  </si>
  <si>
    <t>+61 2 4503 2718</t>
  </si>
  <si>
    <t>6183 King Street</t>
  </si>
  <si>
    <t>+61 8 9020 3126</t>
  </si>
  <si>
    <t>36514 King Street</t>
  </si>
  <si>
    <t>+61 5 2081 9291</t>
  </si>
  <si>
    <t>45792 King Street</t>
  </si>
  <si>
    <t>+61 2 9874 5259</t>
  </si>
  <si>
    <t>43757 Elizabeth Street</t>
  </si>
  <si>
    <t>+61 6 2479 5667</t>
  </si>
  <si>
    <t>56999 Park Avenue</t>
  </si>
  <si>
    <t>+61 6 2406 7397</t>
  </si>
  <si>
    <t>42214 George Street</t>
  </si>
  <si>
    <t>+61 3 4061 2397</t>
  </si>
  <si>
    <t>57395 George Street</t>
  </si>
  <si>
    <t>+61 9 5334 6624</t>
  </si>
  <si>
    <t>18409 King Street</t>
  </si>
  <si>
    <t>+61 5 3315 6760</t>
  </si>
  <si>
    <t>8939 Main Street</t>
  </si>
  <si>
    <t>+61 4 9764 6655</t>
  </si>
  <si>
    <t>5578 George Street</t>
  </si>
  <si>
    <t>+61 9 2738 4323</t>
  </si>
  <si>
    <t>44916 Park Avenue</t>
  </si>
  <si>
    <t>+61 6 4232 4353</t>
  </si>
  <si>
    <t>68214 King Street</t>
  </si>
  <si>
    <t>+61 6 8811 4196</t>
  </si>
  <si>
    <t>48257 Park Avenue</t>
  </si>
  <si>
    <t>+61 6 6392 9189</t>
  </si>
  <si>
    <t>85022 Elizabeth Street</t>
  </si>
  <si>
    <t>+61 7 9163 6449</t>
  </si>
  <si>
    <t>36175 Main Street</t>
  </si>
  <si>
    <t>+61 5 4244 6477</t>
  </si>
  <si>
    <t>58309 Park Avenue</t>
  </si>
  <si>
    <t>+61 6 5755 2649</t>
  </si>
  <si>
    <t>19848 King Street</t>
  </si>
  <si>
    <t>+61 5 1204 8250</t>
  </si>
  <si>
    <t>25681 King Street</t>
  </si>
  <si>
    <t>+61 8 6077 7154</t>
  </si>
  <si>
    <t>66685 King Street</t>
  </si>
  <si>
    <t>+61 4 7311 5651</t>
  </si>
  <si>
    <t>67821 King Street</t>
  </si>
  <si>
    <t>+61 3 3631 3459</t>
  </si>
  <si>
    <t>28797 George Street</t>
  </si>
  <si>
    <t>+61 7 5206 3556</t>
  </si>
  <si>
    <t>56997 Main Street</t>
  </si>
  <si>
    <t>+61 3 3078 6417</t>
  </si>
  <si>
    <t>61104 King Street</t>
  </si>
  <si>
    <t>+61 9 8497 4998</t>
  </si>
  <si>
    <t>62647 King Street</t>
  </si>
  <si>
    <t>+61 9 3441 3482</t>
  </si>
  <si>
    <t>92618 King Street</t>
  </si>
  <si>
    <t>+61 8 6529 9607</t>
  </si>
  <si>
    <t>79236 George Street</t>
  </si>
  <si>
    <t>+61 9 5456 3626</t>
  </si>
  <si>
    <t>77149 Main Street</t>
  </si>
  <si>
    <t>+61 5 6825 2558</t>
  </si>
  <si>
    <t>78647 Elizabeth Street</t>
  </si>
  <si>
    <t>+61 8 1392 1348</t>
  </si>
  <si>
    <t>76047 Main Street</t>
  </si>
  <si>
    <t>+61 4 5667 8109</t>
  </si>
  <si>
    <t>60138 Main Street</t>
  </si>
  <si>
    <t>+61 5 6124 4407</t>
  </si>
  <si>
    <t>12310 Elizabeth Street</t>
  </si>
  <si>
    <t>+61 4 6730 4657</t>
  </si>
  <si>
    <t>53267 Main Street</t>
  </si>
  <si>
    <t>+61 5 2819 4127</t>
  </si>
  <si>
    <t>98012 Park Avenue</t>
  </si>
  <si>
    <t>+61 9 1690 5814</t>
  </si>
  <si>
    <t>69741 King Street</t>
  </si>
  <si>
    <t>+61 8 6422 3707</t>
  </si>
  <si>
    <t>12758 Main Street</t>
  </si>
  <si>
    <t>+61 5 4200 6467</t>
  </si>
  <si>
    <t>29470 Elizabeth Street</t>
  </si>
  <si>
    <t>+61 6 5270 6885</t>
  </si>
  <si>
    <t>50650 Elizabeth Street</t>
  </si>
  <si>
    <t>+61 6 7813 7359</t>
  </si>
  <si>
    <t>21340 Main Street</t>
  </si>
  <si>
    <t>+61 4 4639 8605</t>
  </si>
  <si>
    <t>66801 Main Street</t>
  </si>
  <si>
    <t>+61 2 3706 8467</t>
  </si>
  <si>
    <t>55336 Main Street</t>
  </si>
  <si>
    <t>+61 5 9007 1338</t>
  </si>
  <si>
    <t>50723 Park Avenue</t>
  </si>
  <si>
    <t>+61 4 5375 5168</t>
  </si>
  <si>
    <t>40623 Elizabeth Street</t>
  </si>
  <si>
    <t>+61 8 1041 4290</t>
  </si>
  <si>
    <t>98309 George Street</t>
  </si>
  <si>
    <t>+61 2 3426 5126</t>
  </si>
  <si>
    <t>96483 Park Avenue</t>
  </si>
  <si>
    <t>+61 2 3463 1198</t>
  </si>
  <si>
    <t>96072 Park Avenue</t>
  </si>
  <si>
    <t>+61 8 9078 7417</t>
  </si>
  <si>
    <t>12901 Park Avenue</t>
  </si>
  <si>
    <t>+61 7 1150 2105</t>
  </si>
  <si>
    <t>39844 Park Avenue</t>
  </si>
  <si>
    <t>+61 3 1295 4323</t>
  </si>
  <si>
    <t>22869 George Street</t>
  </si>
  <si>
    <t>+61 3 4146 1838</t>
  </si>
  <si>
    <t>9090 Main Street</t>
  </si>
  <si>
    <t>+61 9 8241 7773</t>
  </si>
  <si>
    <t>84542 George Street</t>
  </si>
  <si>
    <t>+61 8 1095 9989</t>
  </si>
  <si>
    <t>14754 George Street</t>
  </si>
  <si>
    <t>+61 7 4245 5379</t>
  </si>
  <si>
    <t>16418 Park Avenue</t>
  </si>
  <si>
    <t>+61 3 2943 2215</t>
  </si>
  <si>
    <t>5205 Main Street</t>
  </si>
  <si>
    <t>+61 8 6445 1057</t>
  </si>
  <si>
    <t>92230 Elizabeth Street</t>
  </si>
  <si>
    <t>+61 5 6045 2889</t>
  </si>
  <si>
    <t>4389 Main Street</t>
  </si>
  <si>
    <t>+61 7 6762 5320</t>
  </si>
  <si>
    <t>86925 Elizabeth Street</t>
  </si>
  <si>
    <t>+61 8 5559 7932</t>
  </si>
  <si>
    <t>97324 King Street</t>
  </si>
  <si>
    <t>+61 8 7802 4536</t>
  </si>
  <si>
    <t>76267 Main Street</t>
  </si>
  <si>
    <t>+61 6 6114 9971</t>
  </si>
  <si>
    <t>62196 Main Street</t>
  </si>
  <si>
    <t>+61 7 5785 7892</t>
  </si>
  <si>
    <t>26641 Elizabeth Street</t>
  </si>
  <si>
    <t>+61 4 2597 9081</t>
  </si>
  <si>
    <t>15364 King Street</t>
  </si>
  <si>
    <t>+61 6 8697 3773</t>
  </si>
  <si>
    <t>50059 Park Avenue</t>
  </si>
  <si>
    <t>+61 7 6840 7098</t>
  </si>
  <si>
    <t>27919 Elizabeth Street</t>
  </si>
  <si>
    <t>+61 8 2343 4356</t>
  </si>
  <si>
    <t>66209 George Street</t>
  </si>
  <si>
    <t>+61 5 9558 8299</t>
  </si>
  <si>
    <t>70394 George Street</t>
  </si>
  <si>
    <t>+61 5 7489 1743</t>
  </si>
  <si>
    <t>16153 George Street</t>
  </si>
  <si>
    <t>+61 3 9666 8432</t>
  </si>
  <si>
    <t>16202 Elizabeth Street</t>
  </si>
  <si>
    <t>+61 5 6231 8063</t>
  </si>
  <si>
    <t>90513 George Street</t>
  </si>
  <si>
    <t>+61 7 9356 6381</t>
  </si>
  <si>
    <t>86651 George Street</t>
  </si>
  <si>
    <t>+61 2 5197 3330</t>
  </si>
  <si>
    <t>69667 Park Avenue</t>
  </si>
  <si>
    <t>+61 3 6565 8944</t>
  </si>
  <si>
    <t>81705 King Street</t>
  </si>
  <si>
    <t>+61 6 2007 5450</t>
  </si>
  <si>
    <t>20166 Park Avenue</t>
  </si>
  <si>
    <t>+61 7 4900 3276</t>
  </si>
  <si>
    <t>96315 Main Street</t>
  </si>
  <si>
    <t>+61 4 4517 3075</t>
  </si>
  <si>
    <t>52675 George Street</t>
  </si>
  <si>
    <t>+61 4 7249 6195</t>
  </si>
  <si>
    <t>14387 George Street</t>
  </si>
  <si>
    <t>+61 9 8525 7981</t>
  </si>
  <si>
    <t>34467 King Street</t>
  </si>
  <si>
    <t>+61 6 2983 8302</t>
  </si>
  <si>
    <t>59332 Park Avenue</t>
  </si>
  <si>
    <t>+61 7 2302 6702</t>
  </si>
  <si>
    <t>68575 Elizabeth Street</t>
  </si>
  <si>
    <t>+61 7 3314 8880</t>
  </si>
  <si>
    <t>2823 King Street</t>
  </si>
  <si>
    <t>+61 8 3461 2672</t>
  </si>
  <si>
    <t>42805 Elizabeth Street</t>
  </si>
  <si>
    <t>+61 2 7827 7190</t>
  </si>
  <si>
    <t>40519 Elizabeth Street</t>
  </si>
  <si>
    <t>+61 7 5334 9747</t>
  </si>
  <si>
    <t>48283 King Street</t>
  </si>
  <si>
    <t>+61 8 2524 3784</t>
  </si>
  <si>
    <t>96462 King Street</t>
  </si>
  <si>
    <t>+61 2 2049 7163</t>
  </si>
  <si>
    <t>14206 Park Avenue</t>
  </si>
  <si>
    <t>+61 2 9680 1909</t>
  </si>
  <si>
    <t>87439 King Street</t>
  </si>
  <si>
    <t>+61 6 4139 5719</t>
  </si>
  <si>
    <t>68775 Park Avenue</t>
  </si>
  <si>
    <t>+61 8 5045 2277</t>
  </si>
  <si>
    <t>48911 Park Avenue</t>
  </si>
  <si>
    <t>+61 4 9279 3090</t>
  </si>
  <si>
    <t>47173 Elizabeth Street</t>
  </si>
  <si>
    <t>+61 6 7328 6468</t>
  </si>
  <si>
    <t>88140 George Street</t>
  </si>
  <si>
    <t>+61 9 3326 1390</t>
  </si>
  <si>
    <t>56256 Park Avenue</t>
  </si>
  <si>
    <t>+61 6 7459 1858</t>
  </si>
  <si>
    <t>39697 Main Street</t>
  </si>
  <si>
    <t>+61 4 4940 4497</t>
  </si>
  <si>
    <t>89491 Main Street</t>
  </si>
  <si>
    <t>+61 8 1700 5517</t>
  </si>
  <si>
    <t>76344 Main Street</t>
  </si>
  <si>
    <t>+61 3 1855 9399</t>
  </si>
  <si>
    <t>82760 George Street</t>
  </si>
  <si>
    <t>+61 2 2756 5034</t>
  </si>
  <si>
    <t>39447 Park Avenue</t>
  </si>
  <si>
    <t>+61 2 3121 4194</t>
  </si>
  <si>
    <t>33952 King Street</t>
  </si>
  <si>
    <t>+61 4 2327 5154</t>
  </si>
  <si>
    <t>52887 Elizabeth Street</t>
  </si>
  <si>
    <t>+61 7 4934 5320</t>
  </si>
  <si>
    <t>78322 Elizabeth Street</t>
  </si>
  <si>
    <t>+61 9 5248 5166</t>
  </si>
  <si>
    <t>36870 King Street</t>
  </si>
  <si>
    <t>+61 9 8947 5077</t>
  </si>
  <si>
    <t>32220 Elizabeth Street</t>
  </si>
  <si>
    <t>+61 4 3808 7633</t>
  </si>
  <si>
    <t>48828 King Street</t>
  </si>
  <si>
    <t>+61 5 8150 2211</t>
  </si>
  <si>
    <t>84514 George Street</t>
  </si>
  <si>
    <t>+61 4 8767 9810</t>
  </si>
  <si>
    <t>60837 George Street</t>
  </si>
  <si>
    <t>+61 8 1586 9178</t>
  </si>
  <si>
    <t>85137 Main Street</t>
  </si>
  <si>
    <t>+61 6 3533 2192</t>
  </si>
  <si>
    <t>39135 King Street</t>
  </si>
  <si>
    <t>+61 2 2042 8464</t>
  </si>
  <si>
    <t>40161 Elizabeth Street</t>
  </si>
  <si>
    <t>+61 9 5576 4110</t>
  </si>
  <si>
    <t>34387 King Street</t>
  </si>
  <si>
    <t>+61 2 9990 8692</t>
  </si>
  <si>
    <t>27068 George Street</t>
  </si>
  <si>
    <t>+61 5 3885 7780</t>
  </si>
  <si>
    <t>92945 King Street</t>
  </si>
  <si>
    <t>+61 6 8219 7980</t>
  </si>
  <si>
    <t>59633 Main Street</t>
  </si>
  <si>
    <t>+61 4 3902 2757</t>
  </si>
  <si>
    <t>86008 George Street</t>
  </si>
  <si>
    <t>+61 9 5429 8138</t>
  </si>
  <si>
    <t>69096 George Street</t>
  </si>
  <si>
    <t>+61 5 5549 8954</t>
  </si>
  <si>
    <t>37898 King Street</t>
  </si>
  <si>
    <t>+61 9 8111 2735</t>
  </si>
  <si>
    <t>89659 Elizabeth Street</t>
  </si>
  <si>
    <t>+61 4 2922 9221</t>
  </si>
  <si>
    <t>15998 Elizabeth Street</t>
  </si>
  <si>
    <t>+61 7 3100 1232</t>
  </si>
  <si>
    <t>74168 Park Avenue</t>
  </si>
  <si>
    <t>+61 5 9316 8522</t>
  </si>
  <si>
    <t>22200 Park Avenue</t>
  </si>
  <si>
    <t>+61 9 8912 8414</t>
  </si>
  <si>
    <t>89273 Park Avenue</t>
  </si>
  <si>
    <t>+61 3 8691 8551</t>
  </si>
  <si>
    <t>96965 George Street</t>
  </si>
  <si>
    <t>+61 6 7242 1436</t>
  </si>
  <si>
    <t>38080 King Street</t>
  </si>
  <si>
    <t>+61 6 7803 5515</t>
  </si>
  <si>
    <t>82464 Elizabeth Street</t>
  </si>
  <si>
    <t>+61 3 9418 6024</t>
  </si>
  <si>
    <t>86279 Elizabeth Street</t>
  </si>
  <si>
    <t>+61 3 2734 3636</t>
  </si>
  <si>
    <t>78427 George Street</t>
  </si>
  <si>
    <t>+61 5 9319 6299</t>
  </si>
  <si>
    <t>95555 King Street</t>
  </si>
  <si>
    <t>+61 3 3308 6958</t>
  </si>
  <si>
    <t>63263 King Street</t>
  </si>
  <si>
    <t>+61 6 6628 5467</t>
  </si>
  <si>
    <t>70745 King Street</t>
  </si>
  <si>
    <t>+61 4 2453 9462</t>
  </si>
  <si>
    <t>30086 King Street</t>
  </si>
  <si>
    <t>+61 9 7896 4970</t>
  </si>
  <si>
    <t>22010 Main Street</t>
  </si>
  <si>
    <t>+61 8 6196 8859</t>
  </si>
  <si>
    <t>34157 George Street</t>
  </si>
  <si>
    <t>+61 9 6737 7941</t>
  </si>
  <si>
    <t>15086 Park Avenue</t>
  </si>
  <si>
    <t>+61 2 9292 5134</t>
  </si>
  <si>
    <t>27292 King Street</t>
  </si>
  <si>
    <t>+61 3 5647 3230</t>
  </si>
  <si>
    <t>73272 Main Street</t>
  </si>
  <si>
    <t>+61 7 8878 4867</t>
  </si>
  <si>
    <t>59717 King Street</t>
  </si>
  <si>
    <t>+61 8 3125 1232</t>
  </si>
  <si>
    <t>21011 Main Street</t>
  </si>
  <si>
    <t>+61 4 5763 9911</t>
  </si>
  <si>
    <t>31377 King Street</t>
  </si>
  <si>
    <t>+61 6 4003 4266</t>
  </si>
  <si>
    <t>48262 George Street</t>
  </si>
  <si>
    <t>+61 4 6580 6268</t>
  </si>
  <si>
    <t>90306 King Street</t>
  </si>
  <si>
    <t>+61 2 3429 9439</t>
  </si>
  <si>
    <t>60318 Main Street</t>
  </si>
  <si>
    <t>+61 9 2743 5533</t>
  </si>
  <si>
    <t>57382 Main Street</t>
  </si>
  <si>
    <t>+61 8 5352 1899</t>
  </si>
  <si>
    <t>15135 Park Avenue</t>
  </si>
  <si>
    <t>+61 8 8572 4847</t>
  </si>
  <si>
    <t>+61 6 5052 6806</t>
  </si>
  <si>
    <t>4363 Elizabeth Street</t>
  </si>
  <si>
    <t>+61 3 7577 5035</t>
  </si>
  <si>
    <t>59764 George Street</t>
  </si>
  <si>
    <t>+61 8 8712 3468</t>
  </si>
  <si>
    <t>88100 Park Avenue</t>
  </si>
  <si>
    <t>+61 7 2554 4619</t>
  </si>
  <si>
    <t>63847 Elizabeth Street</t>
  </si>
  <si>
    <t>+61 9 9758 9277</t>
  </si>
  <si>
    <t>94308 Main Street</t>
  </si>
  <si>
    <t>+61 3 4471 2585</t>
  </si>
  <si>
    <t>66392 George Street</t>
  </si>
  <si>
    <t>+61 3 4548 9939</t>
  </si>
  <si>
    <t>57998 George Street</t>
  </si>
  <si>
    <t>+61 4 2181 8430</t>
  </si>
  <si>
    <t>45182 Elizabeth Street</t>
  </si>
  <si>
    <t>+61 9 3214 5863</t>
  </si>
  <si>
    <t>82381 Main Street</t>
  </si>
  <si>
    <t>+61 3 8650 9016</t>
  </si>
  <si>
    <t>88383 George Street</t>
  </si>
  <si>
    <t>+61 2 5599 9574</t>
  </si>
  <si>
    <t>10702 King Street</t>
  </si>
  <si>
    <t>+61 7 9389 6402</t>
  </si>
  <si>
    <t>72471 King Street</t>
  </si>
  <si>
    <t>+61 9 9410 7462</t>
  </si>
  <si>
    <t>2385 Park Avenue</t>
  </si>
  <si>
    <t>+61 5 9679 4455</t>
  </si>
  <si>
    <t>43006 King Street</t>
  </si>
  <si>
    <t>+61 9 4595 1182</t>
  </si>
  <si>
    <t>85495 Elizabeth Street</t>
  </si>
  <si>
    <t>+61 5 1862 3850</t>
  </si>
  <si>
    <t>23455 Park Avenue</t>
  </si>
  <si>
    <t>+61 5 9589 6157</t>
  </si>
  <si>
    <t>76892 Elizabeth Street</t>
  </si>
  <si>
    <t>+61 9 2088 4579</t>
  </si>
  <si>
    <t>95315 Main Street</t>
  </si>
  <si>
    <t>+61 3 2820 1182</t>
  </si>
  <si>
    <t>3524 Main Street</t>
  </si>
  <si>
    <t>+61 8 1282 9452</t>
  </si>
  <si>
    <t>53905 King Street</t>
  </si>
  <si>
    <t>+61 8 5999 7305</t>
  </si>
  <si>
    <t>10471 George Street</t>
  </si>
  <si>
    <t>+61 8 9329 6404</t>
  </si>
  <si>
    <t>90527 King Street</t>
  </si>
  <si>
    <t>+61 9 7687 1598</t>
  </si>
  <si>
    <t>95312 Main Street</t>
  </si>
  <si>
    <t>+61 6 3529 8182</t>
  </si>
  <si>
    <t>43807 George Street</t>
  </si>
  <si>
    <t>+61 9 1649 5990</t>
  </si>
  <si>
    <t>40767 Park Avenue</t>
  </si>
  <si>
    <t>+61 2 9702 6218</t>
  </si>
  <si>
    <t>59782 Elizabeth Street</t>
  </si>
  <si>
    <t>+61 4 9697 5075</t>
  </si>
  <si>
    <t>39820 Main Street</t>
  </si>
  <si>
    <t>+61 5 8680 9754</t>
  </si>
  <si>
    <t>25306 Main Street</t>
  </si>
  <si>
    <t>+61 2 2000 4435</t>
  </si>
  <si>
    <t>7676 Elizabeth Street</t>
  </si>
  <si>
    <t>+61 9 4368 8288</t>
  </si>
  <si>
    <t>74881 Main Street</t>
  </si>
  <si>
    <t>+61 2 1240 4668</t>
  </si>
  <si>
    <t>23036 King Street</t>
  </si>
  <si>
    <t>+61 9 4874 1313</t>
  </si>
  <si>
    <t>94318 Main Street</t>
  </si>
  <si>
    <t>+61 3 7736 7839</t>
  </si>
  <si>
    <t>95924 King Street</t>
  </si>
  <si>
    <t>+61 8 8494 2214</t>
  </si>
  <si>
    <t>98853 Elizabeth Street</t>
  </si>
  <si>
    <t>+61 2 3597 7348</t>
  </si>
  <si>
    <t>99129 King Street</t>
  </si>
  <si>
    <t>+61 6 8212 8022</t>
  </si>
  <si>
    <t>86435 Park Avenue</t>
  </si>
  <si>
    <t>+61 3 6457 2981</t>
  </si>
  <si>
    <t>99075 Elizabeth Street</t>
  </si>
  <si>
    <t>+61 9 7562 5019</t>
  </si>
  <si>
    <t>80610 Park Avenue</t>
  </si>
  <si>
    <t>+61 7 8871 4504</t>
  </si>
  <si>
    <t>15053 George Street</t>
  </si>
  <si>
    <t>+61 8 6092 8073</t>
  </si>
  <si>
    <t>9406 George Street</t>
  </si>
  <si>
    <t>+61 5 1259 7152</t>
  </si>
  <si>
    <t>41533 George Street</t>
  </si>
  <si>
    <t>+61 2 1569 1905</t>
  </si>
  <si>
    <t>28060 Main Street</t>
  </si>
  <si>
    <t>+61 7 6292 6782</t>
  </si>
  <si>
    <t>64509 Main Street</t>
  </si>
  <si>
    <t>+61 7 7862 3307</t>
  </si>
  <si>
    <t>94366 Main Street</t>
  </si>
  <si>
    <t>+61 9 6484 4375</t>
  </si>
  <si>
    <t>37668 Park Avenue</t>
  </si>
  <si>
    <t>+61 9 1319 5639</t>
  </si>
  <si>
    <t>92896 George Street</t>
  </si>
  <si>
    <t>+61 7 8530 9220</t>
  </si>
  <si>
    <t>32490 Main Street</t>
  </si>
  <si>
    <t>+61 3 8705 4047</t>
  </si>
  <si>
    <t>49154 Main Street</t>
  </si>
  <si>
    <t>+61 7 7992 4290</t>
  </si>
  <si>
    <t>28524 Main Street</t>
  </si>
  <si>
    <t>+61 9 9996 1404</t>
  </si>
  <si>
    <t>93002 Park Avenue</t>
  </si>
  <si>
    <t>+61 3 7143 4027</t>
  </si>
  <si>
    <t>85197 Main Street</t>
  </si>
  <si>
    <t>+61 4 4117 1129</t>
  </si>
  <si>
    <t>23272 George Street</t>
  </si>
  <si>
    <t>+61 3 1701 3745</t>
  </si>
  <si>
    <t>40470 King Street</t>
  </si>
  <si>
    <t>+61 7 3802 4381</t>
  </si>
  <si>
    <t>37505 Main Street</t>
  </si>
  <si>
    <t>+61 2 3912 2411</t>
  </si>
  <si>
    <t>60573 Park Avenue</t>
  </si>
  <si>
    <t>+61 4 8595 6702</t>
  </si>
  <si>
    <t>79524 Elizabeth Street</t>
  </si>
  <si>
    <t>+61 2 7476 9141</t>
  </si>
  <si>
    <t>22491 Main Street</t>
  </si>
  <si>
    <t>+61 4 7682 7214</t>
  </si>
  <si>
    <t>68642 Park Avenue</t>
  </si>
  <si>
    <t>+61 4 9918 9128</t>
  </si>
  <si>
    <t>20837 George Street</t>
  </si>
  <si>
    <t>+61 3 1587 3450</t>
  </si>
  <si>
    <t>39758 Elizabeth Street</t>
  </si>
  <si>
    <t>+61 3 4552 2208</t>
  </si>
  <si>
    <t>94227 King Street</t>
  </si>
  <si>
    <t>+61 6 2516 9152</t>
  </si>
  <si>
    <t>95431 Main Street</t>
  </si>
  <si>
    <t>+61 3 4205 6450</t>
  </si>
  <si>
    <t>97310 Main Street</t>
  </si>
  <si>
    <t>+61 8 7792 5861</t>
  </si>
  <si>
    <t>11796 George Street</t>
  </si>
  <si>
    <t>+61 3 5177 1630</t>
  </si>
  <si>
    <t>99945 Elizabeth Street</t>
  </si>
  <si>
    <t>+61 5 5778 6082</t>
  </si>
  <si>
    <t>61286 Park Avenue</t>
  </si>
  <si>
    <t>+61 8 7073 8653</t>
  </si>
  <si>
    <t>17018 George Street</t>
  </si>
  <si>
    <t>+61 2 3899 5216</t>
  </si>
  <si>
    <t>91650 King Street</t>
  </si>
  <si>
    <t>+61 2 6947 1424</t>
  </si>
  <si>
    <t>74126 King Street</t>
  </si>
  <si>
    <t>+61 9 1923 5584</t>
  </si>
  <si>
    <t>61170 King Street</t>
  </si>
  <si>
    <t>+61 3 3918 1790</t>
  </si>
  <si>
    <t>97645 Main Street</t>
  </si>
  <si>
    <t>+61 4 6792 7639</t>
  </si>
  <si>
    <t>68048 Elizabeth Street</t>
  </si>
  <si>
    <t>+61 9 4238 1623</t>
  </si>
  <si>
    <t>63539 Main Street</t>
  </si>
  <si>
    <t>+61 8 1654 6783</t>
  </si>
  <si>
    <t>28242 Elizabeth Street</t>
  </si>
  <si>
    <t>+61 3 2819 5949</t>
  </si>
  <si>
    <t>54885 Main Street</t>
  </si>
  <si>
    <t>+61 5 2230 1972</t>
  </si>
  <si>
    <t>60192 Park Avenue</t>
  </si>
  <si>
    <t>+61 8 9008 7266</t>
  </si>
  <si>
    <t>86447 Elizabeth Street</t>
  </si>
  <si>
    <t>+61 8 7440 9387</t>
  </si>
  <si>
    <t>333 Elizabeth Street</t>
  </si>
  <si>
    <t>+61 5 1569 6495</t>
  </si>
  <si>
    <t>19981 Park Avenue</t>
  </si>
  <si>
    <t>+61 4 2577 2448</t>
  </si>
  <si>
    <t>51887 King Street</t>
  </si>
  <si>
    <t>+61 6 9816 1161</t>
  </si>
  <si>
    <t>71866 Main Street</t>
  </si>
  <si>
    <t>+61 3 9994 9586</t>
  </si>
  <si>
    <t>56209 King Street</t>
  </si>
  <si>
    <t>+61 6 8016 8509</t>
  </si>
  <si>
    <t>29705 Main Street</t>
  </si>
  <si>
    <t>+61 7 8842 8846</t>
  </si>
  <si>
    <t>18216 Park Avenue</t>
  </si>
  <si>
    <t>+61 8 4532 6701</t>
  </si>
  <si>
    <t>64581 Park Avenue</t>
  </si>
  <si>
    <t>+61 2 8445 8695</t>
  </si>
  <si>
    <t>76002 George Street</t>
  </si>
  <si>
    <t>+61 2 7664 9936</t>
  </si>
  <si>
    <t>15180 King Street</t>
  </si>
  <si>
    <t>+61 2 4148 3735</t>
  </si>
  <si>
    <t>82123 Elizabeth Street</t>
  </si>
  <si>
    <t>+61 9 1647 6146</t>
  </si>
  <si>
    <t>90013 George Street</t>
  </si>
  <si>
    <t>+61 7 9754 6928</t>
  </si>
  <si>
    <t>40065 King Street</t>
  </si>
  <si>
    <t>+61 8 2860 1495</t>
  </si>
  <si>
    <t>62965 George Street</t>
  </si>
  <si>
    <t>+61 5 9022 4189</t>
  </si>
  <si>
    <t>13000 Main Street</t>
  </si>
  <si>
    <t>+61 4 5278 7007</t>
  </si>
  <si>
    <t>34886 George Street</t>
  </si>
  <si>
    <t>+61 9 1623 2179</t>
  </si>
  <si>
    <t>14581 Park Avenue</t>
  </si>
  <si>
    <t>+61 9 7209 6188</t>
  </si>
  <si>
    <t>87461 King Street</t>
  </si>
  <si>
    <t>+61 4 8198 1974</t>
  </si>
  <si>
    <t>53570 George Street</t>
  </si>
  <si>
    <t>+61 8 5655 6160</t>
  </si>
  <si>
    <t>95441 Park Avenue</t>
  </si>
  <si>
    <t>+61 5 7878 5007</t>
  </si>
  <si>
    <t>43305 Main Street</t>
  </si>
  <si>
    <t>+61 6 5788 7897</t>
  </si>
  <si>
    <t>25421 Main Street</t>
  </si>
  <si>
    <t>+61 8 6851 5481</t>
  </si>
  <si>
    <t>6020 Main Street</t>
  </si>
  <si>
    <t>+61 2 5790 3825</t>
  </si>
  <si>
    <t>41808 George Street</t>
  </si>
  <si>
    <t>+61 3 1993 3133</t>
  </si>
  <si>
    <t>44156 George Street</t>
  </si>
  <si>
    <t>+61 2 8265 9367</t>
  </si>
  <si>
    <t>68676 Main Street</t>
  </si>
  <si>
    <t>+61 7 8607 7855</t>
  </si>
  <si>
    <t>99885 George Street</t>
  </si>
  <si>
    <t>+61 4 5458 7719</t>
  </si>
  <si>
    <t>29696 Park Avenue</t>
  </si>
  <si>
    <t>+61 9 2070 1866</t>
  </si>
  <si>
    <t>68948 George Street</t>
  </si>
  <si>
    <t>+61 2 4251 4528</t>
  </si>
  <si>
    <t>2296 Elizabeth Street</t>
  </si>
  <si>
    <t>+61 2 1388 4878</t>
  </si>
  <si>
    <t>31675 Park Avenue</t>
  </si>
  <si>
    <t>+61 9 4952 3851</t>
  </si>
  <si>
    <t>84056 George Street</t>
  </si>
  <si>
    <t>+61 2 4875 2517</t>
  </si>
  <si>
    <t>46659 George Street</t>
  </si>
  <si>
    <t>+61 9 6542 2924</t>
  </si>
  <si>
    <t>66610 Main Street</t>
  </si>
  <si>
    <t>+61 8 7988 9047</t>
  </si>
  <si>
    <t>15229 King Street</t>
  </si>
  <si>
    <t>+61 6 9128 8842</t>
  </si>
  <si>
    <t>4169 Elizabeth Street</t>
  </si>
  <si>
    <t>+61 7 6123 3820</t>
  </si>
  <si>
    <t>62550 George Street</t>
  </si>
  <si>
    <t>+61 9 9694 2757</t>
  </si>
  <si>
    <t>35501 King Street</t>
  </si>
  <si>
    <t>+61 5 8191 2980</t>
  </si>
  <si>
    <t>30149 Elizabeth Street</t>
  </si>
  <si>
    <t>+61 6 4128 7887</t>
  </si>
  <si>
    <t>80300 Elizabeth Street</t>
  </si>
  <si>
    <t>+61 8 3507 3369</t>
  </si>
  <si>
    <t>17340 Elizabeth Street</t>
  </si>
  <si>
    <t>+61 8 2790 5877</t>
  </si>
  <si>
    <t>79497 King Street</t>
  </si>
  <si>
    <t>+61 4 3865 4071</t>
  </si>
  <si>
    <t>10147 George Street</t>
  </si>
  <si>
    <t>+61 3 3104 6815</t>
  </si>
  <si>
    <t>81266 King Street</t>
  </si>
  <si>
    <t>+61 2 6319 1578</t>
  </si>
  <si>
    <t>62106 Main Street</t>
  </si>
  <si>
    <t>+61 2 8636 6568</t>
  </si>
  <si>
    <t>14817 Main Street</t>
  </si>
  <si>
    <t>+61 6 1005 3426</t>
  </si>
  <si>
    <t>97383 George Street</t>
  </si>
  <si>
    <t>+61 5 4101 4003</t>
  </si>
  <si>
    <t>55442 King Street</t>
  </si>
  <si>
    <t>+61 2 2837 7029</t>
  </si>
  <si>
    <t>59327 King Street</t>
  </si>
  <si>
    <t>+61 8 1195 1422</t>
  </si>
  <si>
    <t>53822 George Street</t>
  </si>
  <si>
    <t>+61 4 5476 9238</t>
  </si>
  <si>
    <t>46735 Main Street</t>
  </si>
  <si>
    <t>+61 3 7949 9681</t>
  </si>
  <si>
    <t>7522 Park Avenue</t>
  </si>
  <si>
    <t>+61 3 9429 7892</t>
  </si>
  <si>
    <t>6350 Main Street</t>
  </si>
  <si>
    <t>+61 6 7064 6818</t>
  </si>
  <si>
    <t>96678 Park Avenue</t>
  </si>
  <si>
    <t>+61 9 1631 1192</t>
  </si>
  <si>
    <t>43350 George Street</t>
  </si>
  <si>
    <t>+61 4 8840 2470</t>
  </si>
  <si>
    <t>11845 Main Street</t>
  </si>
  <si>
    <t>+61 7 8222 4251</t>
  </si>
  <si>
    <t>98000 Park Avenue</t>
  </si>
  <si>
    <t>+61 2 5979 6159</t>
  </si>
  <si>
    <t>11938 Elizabeth Street</t>
  </si>
  <si>
    <t>+61 8 5401 7010</t>
  </si>
  <si>
    <t>63763 Park Avenue</t>
  </si>
  <si>
    <t>+61 6 5930 5424</t>
  </si>
  <si>
    <t>48740 George Street</t>
  </si>
  <si>
    <t>+61 7 5851 4195</t>
  </si>
  <si>
    <t>57883 Elizabeth Street</t>
  </si>
  <si>
    <t>+61 6 7078 6555</t>
  </si>
  <si>
    <t>55153 Park Avenue</t>
  </si>
  <si>
    <t>+61 5 2670 2417</t>
  </si>
  <si>
    <t>95328 King Street</t>
  </si>
  <si>
    <t>+61 3 5038 4277</t>
  </si>
  <si>
    <t>25991 Main Street</t>
  </si>
  <si>
    <t>+61 2 6933 8167</t>
  </si>
  <si>
    <t>66702 King Street</t>
  </si>
  <si>
    <t>+61 6 1194 6947</t>
  </si>
  <si>
    <t>57574 Elizabeth Street</t>
  </si>
  <si>
    <t>+61 4 4080 8755</t>
  </si>
  <si>
    <t>84314 Elizabeth Street</t>
  </si>
  <si>
    <t>+61 9 2519 8063</t>
  </si>
  <si>
    <t>59813 Main Street</t>
  </si>
  <si>
    <t>+61 2 9506 7848</t>
  </si>
  <si>
    <t>36301 Elizabeth Street</t>
  </si>
  <si>
    <t>+61 9 3806 1672</t>
  </si>
  <si>
    <t>12825 King Street</t>
  </si>
  <si>
    <t>+61 9 3284 7956</t>
  </si>
  <si>
    <t>7339 Park Avenue</t>
  </si>
  <si>
    <t>+61 6 3437 4535</t>
  </si>
  <si>
    <t>16697 Elizabeth Street</t>
  </si>
  <si>
    <t>+61 3 5364 2657</t>
  </si>
  <si>
    <t>45150 Park Avenue</t>
  </si>
  <si>
    <t>+61 4 4720 2050</t>
  </si>
  <si>
    <t>4051 Park Avenue</t>
  </si>
  <si>
    <t>+61 8 6430 8522</t>
  </si>
  <si>
    <t>10329 George Street</t>
  </si>
  <si>
    <t>+61 6 1775 2410</t>
  </si>
  <si>
    <t>55731 Elizabeth Street</t>
  </si>
  <si>
    <t>+61 7 2518 4066</t>
  </si>
  <si>
    <t>68278 George Street</t>
  </si>
  <si>
    <t>+61 3 2040 4771</t>
  </si>
  <si>
    <t>63513 King Street</t>
  </si>
  <si>
    <t>+61 5 6972 3559</t>
  </si>
  <si>
    <t>27804 Park Avenue</t>
  </si>
  <si>
    <t>+61 2 7525 1981</t>
  </si>
  <si>
    <t>39163 Elizabeth Street</t>
  </si>
  <si>
    <t>+61 8 3398 2588</t>
  </si>
  <si>
    <t>75501 King Street</t>
  </si>
  <si>
    <t>+61 7 3535 3127</t>
  </si>
  <si>
    <t>42244 George Street</t>
  </si>
  <si>
    <t>+61 9 5705 5775</t>
  </si>
  <si>
    <t>92251 George Street</t>
  </si>
  <si>
    <t>+61 3 1237 2978</t>
  </si>
  <si>
    <t>37200 George Street</t>
  </si>
  <si>
    <t>+61 4 3437 8874</t>
  </si>
  <si>
    <t>94598 Main Street</t>
  </si>
  <si>
    <t>+61 6 4593 6853</t>
  </si>
  <si>
    <t>38322 Park Avenue</t>
  </si>
  <si>
    <t>+61 2 3441 7354</t>
  </si>
  <si>
    <t>82155 King Street</t>
  </si>
  <si>
    <t>+61 6 4037 4803</t>
  </si>
  <si>
    <t>70552 Elizabeth Street</t>
  </si>
  <si>
    <t>+61 4 8831 6729</t>
  </si>
  <si>
    <t>12655 George Street</t>
  </si>
  <si>
    <t>+61 3 7451 4831</t>
  </si>
  <si>
    <t>39827 Main Street</t>
  </si>
  <si>
    <t>+61 2 9143 7230</t>
  </si>
  <si>
    <t>32733 George Street</t>
  </si>
  <si>
    <t>+61 9 7040 2875</t>
  </si>
  <si>
    <t>83943 George Street</t>
  </si>
  <si>
    <t>+61 3 7636 5229</t>
  </si>
  <si>
    <t>75362 George Street</t>
  </si>
  <si>
    <t>+61 5 2868 8079</t>
  </si>
  <si>
    <t>63674 George Street</t>
  </si>
  <si>
    <t>+61 9 7419 5680</t>
  </si>
  <si>
    <t>30357 Elizabeth Street</t>
  </si>
  <si>
    <t>+61 4 2766 8754</t>
  </si>
  <si>
    <t>27719 Elizabeth Street</t>
  </si>
  <si>
    <t>+61 3 2527 3906</t>
  </si>
  <si>
    <t>12106 Main Street</t>
  </si>
  <si>
    <t>+61 7 3190 2793</t>
  </si>
  <si>
    <t>32220 Main Street</t>
  </si>
  <si>
    <t>+61 8 6304 8751</t>
  </si>
  <si>
    <t>8237 Park Avenue</t>
  </si>
  <si>
    <t>+61 7 9424 1990</t>
  </si>
  <si>
    <t>11369 Elizabeth Street</t>
  </si>
  <si>
    <t>+61 9 6112 9448</t>
  </si>
  <si>
    <t>76521 George Street</t>
  </si>
  <si>
    <t>+61 7 5941 8155</t>
  </si>
  <si>
    <t>78249 Main Street</t>
  </si>
  <si>
    <t>+61 8 4643 1598</t>
  </si>
  <si>
    <t>44477 Park Avenue</t>
  </si>
  <si>
    <t>+61 2 1934 6340</t>
  </si>
  <si>
    <t>32757 Main Street</t>
  </si>
  <si>
    <t>+61 8 8831 5776</t>
  </si>
  <si>
    <t>68207 Park Avenue</t>
  </si>
  <si>
    <t>+61 6 3754 9829</t>
  </si>
  <si>
    <t>91393 Park Avenue</t>
  </si>
  <si>
    <t>+61 6 5469 1697</t>
  </si>
  <si>
    <t>9389 Park Avenue</t>
  </si>
  <si>
    <t>+61 6 1752 6221</t>
  </si>
  <si>
    <t>79737 Park Avenue</t>
  </si>
  <si>
    <t>+61 3 5985 2269</t>
  </si>
  <si>
    <t>11248 Elizabeth Street</t>
  </si>
  <si>
    <t>+61 9 9344 2012</t>
  </si>
  <si>
    <t>95351 George Street</t>
  </si>
  <si>
    <t>+61 4 8085 2603</t>
  </si>
  <si>
    <t>883 Park Avenue</t>
  </si>
  <si>
    <t>+61 8 9043 7802</t>
  </si>
  <si>
    <t>23764 King Street</t>
  </si>
  <si>
    <t>+61 5 3834 1345</t>
  </si>
  <si>
    <t>75092 King Street</t>
  </si>
  <si>
    <t>+61 2 6414 7362</t>
  </si>
  <si>
    <t>77835 Park Avenue</t>
  </si>
  <si>
    <t>+61 4 3038 4060</t>
  </si>
  <si>
    <t>8746 Elizabeth Street</t>
  </si>
  <si>
    <t>+61 7 4156 8778</t>
  </si>
  <si>
    <t>57959 Elizabeth Street</t>
  </si>
  <si>
    <t>+61 8 1558 8894</t>
  </si>
  <si>
    <t>24147 Elizabeth Street</t>
  </si>
  <si>
    <t>+61 4 5134 5801</t>
  </si>
  <si>
    <t>54417 Elizabeth Street</t>
  </si>
  <si>
    <t>+61 7 8412 6413</t>
  </si>
  <si>
    <t>79862 Elizabeth Street</t>
  </si>
  <si>
    <t>+61 7 1573 4823</t>
  </si>
  <si>
    <t>86889 King Street</t>
  </si>
  <si>
    <t>+61 8 4488 4502</t>
  </si>
  <si>
    <t>83346 King Street</t>
  </si>
  <si>
    <t>+61 2 9933 4155</t>
  </si>
  <si>
    <t>45307 Park Avenue</t>
  </si>
  <si>
    <t>+61 4 5456 7383</t>
  </si>
  <si>
    <t>24833 King Street</t>
  </si>
  <si>
    <t>+61 2 3110 9406</t>
  </si>
  <si>
    <t>20321 George Street</t>
  </si>
  <si>
    <t>+61 8 1793 9908</t>
  </si>
  <si>
    <t>11470 Park Avenue</t>
  </si>
  <si>
    <t>+61 6 5978 5212</t>
  </si>
  <si>
    <t>97748 Park Avenue</t>
  </si>
  <si>
    <t>+61 3 7673 2590</t>
  </si>
  <si>
    <t>31112 Park Avenue</t>
  </si>
  <si>
    <t>+61 3 7858 1698</t>
  </si>
  <si>
    <t>48199 King Street</t>
  </si>
  <si>
    <t>+61 3 4518 4408</t>
  </si>
  <si>
    <t>43095 Elizabeth Street</t>
  </si>
  <si>
    <t>+61 4 9780 7495</t>
  </si>
  <si>
    <t>26830 Elizabeth Street</t>
  </si>
  <si>
    <t>+61 6 8916 7174</t>
  </si>
  <si>
    <t>43981 Park Avenue</t>
  </si>
  <si>
    <t>+61 5 5589 2886</t>
  </si>
  <si>
    <t>95026 George Street</t>
  </si>
  <si>
    <t>+61 9 1745 1713</t>
  </si>
  <si>
    <t>9470 King Street</t>
  </si>
  <si>
    <t>+61 2 8988 1637</t>
  </si>
  <si>
    <t>41334 George Street</t>
  </si>
  <si>
    <t>+61 2 1597 8892</t>
  </si>
  <si>
    <t>11180 Main Street</t>
  </si>
  <si>
    <t>+61 8 7714 4638</t>
  </si>
  <si>
    <t>50616 Main Street</t>
  </si>
  <si>
    <t>+61 4 3916 4791</t>
  </si>
  <si>
    <t>29419 George Street</t>
  </si>
  <si>
    <t>+61 2 8150 3701</t>
  </si>
  <si>
    <t>9647 Elizabeth Street</t>
  </si>
  <si>
    <t>+61 4 5131 9769</t>
  </si>
  <si>
    <t>43957 Main Street</t>
  </si>
  <si>
    <t>+61 3 2222 3737</t>
  </si>
  <si>
    <t>29031 George Street</t>
  </si>
  <si>
    <t>+61 7 8730 9484</t>
  </si>
  <si>
    <t>5057 Park Avenue</t>
  </si>
  <si>
    <t>+61 3 4844 2708</t>
  </si>
  <si>
    <t>30716 King Street</t>
  </si>
  <si>
    <t>+61 3 5471 9630</t>
  </si>
  <si>
    <t>99518 Elizabeth Street</t>
  </si>
  <si>
    <t>+61 5 2076 2548</t>
  </si>
  <si>
    <t>92379 Park Avenue</t>
  </si>
  <si>
    <t>+61 7 2454 8254</t>
  </si>
  <si>
    <t>28056 Elizabeth Street</t>
  </si>
  <si>
    <t>+61 4 7373 3760</t>
  </si>
  <si>
    <t>74397 Main Street</t>
  </si>
  <si>
    <t>+61 3 7065 6013</t>
  </si>
  <si>
    <t>82595 Main Street</t>
  </si>
  <si>
    <t>+61 2 2237 5702</t>
  </si>
  <si>
    <t>80327 Main Street</t>
  </si>
  <si>
    <t>+61 7 9848 1754</t>
  </si>
  <si>
    <t>86566 King Street</t>
  </si>
  <si>
    <t>+61 5 3191 2697</t>
  </si>
  <si>
    <t>62804 Park Avenue</t>
  </si>
  <si>
    <t>+61 5 3441 2297</t>
  </si>
  <si>
    <t>90569 Main Street</t>
  </si>
  <si>
    <t>+61 3 7114 1123</t>
  </si>
  <si>
    <t>93541 Park Avenue</t>
  </si>
  <si>
    <t>+61 2 4172 9162</t>
  </si>
  <si>
    <t>49736 Park Avenue</t>
  </si>
  <si>
    <t>+61 5 8202 9389</t>
  </si>
  <si>
    <t>91049 King Street</t>
  </si>
  <si>
    <t>+61 8 4046 7362</t>
  </si>
  <si>
    <t>42080 Elizabeth Street</t>
  </si>
  <si>
    <t>+61 6 9269 9267</t>
  </si>
  <si>
    <t>38755 Main Street</t>
  </si>
  <si>
    <t>+61 2 7694 5089</t>
  </si>
  <si>
    <t>65790 Elizabeth Street</t>
  </si>
  <si>
    <t>+61 2 7851 1671</t>
  </si>
  <si>
    <t>73823 Main Street</t>
  </si>
  <si>
    <t>+61 3 9040 1489</t>
  </si>
  <si>
    <t>88466 Park Avenue</t>
  </si>
  <si>
    <t>+61 2 2126 8323</t>
  </si>
  <si>
    <t>34956 Main Street</t>
  </si>
  <si>
    <t>+61 9 1687 9155</t>
  </si>
  <si>
    <t>10602 Park Avenue</t>
  </si>
  <si>
    <t>+61 9 4712 8943</t>
  </si>
  <si>
    <t>69103 Main Street</t>
  </si>
  <si>
    <t>+61 6 4370 9711</t>
  </si>
  <si>
    <t>98172 King Street</t>
  </si>
  <si>
    <t>+61 3 8764 9868</t>
  </si>
  <si>
    <t>26157 Elizabeth Street</t>
  </si>
  <si>
    <t>+61 8 7556 9184</t>
  </si>
  <si>
    <t>6441 Main Street</t>
  </si>
  <si>
    <t>+61 4 4875 7688</t>
  </si>
  <si>
    <t>98446 George Street</t>
  </si>
  <si>
    <t>+61 2 4260 2352</t>
  </si>
  <si>
    <t>49060 Elizabeth Street</t>
  </si>
  <si>
    <t>+61 4 6987 7057</t>
  </si>
  <si>
    <t>43394 Park Avenue</t>
  </si>
  <si>
    <t>+61 9 4206 6827</t>
  </si>
  <si>
    <t>12774 George Street</t>
  </si>
  <si>
    <t>+61 4 2501 5784</t>
  </si>
  <si>
    <t>10582 King Street</t>
  </si>
  <si>
    <t>+61 6 1149 1612</t>
  </si>
  <si>
    <t>20265 Main Street</t>
  </si>
  <si>
    <t>+61 3 3870 1467</t>
  </si>
  <si>
    <t>86175 Park Avenue</t>
  </si>
  <si>
    <t>+61 6 3470 5178</t>
  </si>
  <si>
    <t>38559 Park Avenue</t>
  </si>
  <si>
    <t>+61 4 6516 9335</t>
  </si>
  <si>
    <t>24047 Elizabeth Street</t>
  </si>
  <si>
    <t>+61 5 8849 1486</t>
  </si>
  <si>
    <t>41937 Main Street</t>
  </si>
  <si>
    <t>+61 2 2369 2495</t>
  </si>
  <si>
    <t>73258 Main Street</t>
  </si>
  <si>
    <t>+61 3 4213 2277</t>
  </si>
  <si>
    <t>12802 Elizabeth Street</t>
  </si>
  <si>
    <t>+61 9 6424 8596</t>
  </si>
  <si>
    <t>31474 Main Street</t>
  </si>
  <si>
    <t>+61 9 4249 8446</t>
  </si>
  <si>
    <t>41325 Main Street</t>
  </si>
  <si>
    <t>+61 5 1589 6261</t>
  </si>
  <si>
    <t>97965 King Street</t>
  </si>
  <si>
    <t>+61 9 7681 1146</t>
  </si>
  <si>
    <t>52512 Park Avenue</t>
  </si>
  <si>
    <t>+61 7 6601 3853</t>
  </si>
  <si>
    <t>1772 Park Avenue</t>
  </si>
  <si>
    <t>+61 4 7987 3390</t>
  </si>
  <si>
    <t>57145 Elizabeth Street</t>
  </si>
  <si>
    <t>+61 6 2131 5934</t>
  </si>
  <si>
    <t>29374 Park Avenue</t>
  </si>
  <si>
    <t>+61 5 5612 7005</t>
  </si>
  <si>
    <t>41634 Elizabeth Street</t>
  </si>
  <si>
    <t>+61 7 2472 7638</t>
  </si>
  <si>
    <t>95129 Main Street</t>
  </si>
  <si>
    <t>+61 9 9580 4342</t>
  </si>
  <si>
    <t>82047 King Street</t>
  </si>
  <si>
    <t>+61 4 9972 2543</t>
  </si>
  <si>
    <t>72623 King Street</t>
  </si>
  <si>
    <t>+61 9 9752 3166</t>
  </si>
  <si>
    <t>18905 King Street</t>
  </si>
  <si>
    <t>+61 6 8793 2531</t>
  </si>
  <si>
    <t>31139 King Street</t>
  </si>
  <si>
    <t>+61 7 5330 8702</t>
  </si>
  <si>
    <t>99266 George Street</t>
  </si>
  <si>
    <t>+61 8 3368 6261</t>
  </si>
  <si>
    <t>83006 Elizabeth Street</t>
  </si>
  <si>
    <t>+61 6 1534 6522</t>
  </si>
  <si>
    <t>37369 George Street</t>
  </si>
  <si>
    <t>+61 6 3573 9723</t>
  </si>
  <si>
    <t>4447 George Street</t>
  </si>
  <si>
    <t>+61 8 2553 2421</t>
  </si>
  <si>
    <t>24277 Elizabeth Street</t>
  </si>
  <si>
    <t>+61 9 8720 1659</t>
  </si>
  <si>
    <t>22479 Main Street</t>
  </si>
  <si>
    <t>+61 4 4786 6051</t>
  </si>
  <si>
    <t>35329 Elizabeth Street</t>
  </si>
  <si>
    <t>+61 4 1098 2552</t>
  </si>
  <si>
    <t>31117 King Street</t>
  </si>
  <si>
    <t>+61 4 9140 7079</t>
  </si>
  <si>
    <t>18201 Elizabeth Street</t>
  </si>
  <si>
    <t>+61 6 4204 1257</t>
  </si>
  <si>
    <t>51227 George Street</t>
  </si>
  <si>
    <t>+61 8 9465 2211</t>
  </si>
  <si>
    <t>39992 Elizabeth Street</t>
  </si>
  <si>
    <t>+61 7 2486 2244</t>
  </si>
  <si>
    <t>3725 Main Street</t>
  </si>
  <si>
    <t>+61 8 1957 2694</t>
  </si>
  <si>
    <t>77203 King Street</t>
  </si>
  <si>
    <t>+61 2 7016 1161</t>
  </si>
  <si>
    <t>46847 George Street</t>
  </si>
  <si>
    <t>+61 8 6245 1660</t>
  </si>
  <si>
    <t>61770 George Street</t>
  </si>
  <si>
    <t>+61 6 8214 9657</t>
  </si>
  <si>
    <t>30338 Elizabeth Street</t>
  </si>
  <si>
    <t>+61 9 3905 3692</t>
  </si>
  <si>
    <t>33555 Park Avenue</t>
  </si>
  <si>
    <t>+61 8 4556 9126</t>
  </si>
  <si>
    <t>17812 King Street</t>
  </si>
  <si>
    <t>+61 9 7251 1132</t>
  </si>
  <si>
    <t>80427 Elizabeth Street</t>
  </si>
  <si>
    <t>+61 2 9938 7426</t>
  </si>
  <si>
    <t>18009 Park Avenue</t>
  </si>
  <si>
    <t>+61 3 8124 4969</t>
  </si>
  <si>
    <t>50662 Elizabeth Street</t>
  </si>
  <si>
    <t>+61 6 9102 1179</t>
  </si>
  <si>
    <t>90489 Elizabeth Street</t>
  </si>
  <si>
    <t>+61 4 9457 9775</t>
  </si>
  <si>
    <t>65499 George Street</t>
  </si>
  <si>
    <t>+61 9 6345 5487</t>
  </si>
  <si>
    <t>17645 Park Avenue</t>
  </si>
  <si>
    <t>+61 2 2551 6310</t>
  </si>
  <si>
    <t>82462 King Street</t>
  </si>
  <si>
    <t>+61 8 9576 4400</t>
  </si>
  <si>
    <t>42423 George Street</t>
  </si>
  <si>
    <t>+61 4 8456 7645</t>
  </si>
  <si>
    <t>2090 Elizabeth Street</t>
  </si>
  <si>
    <t>+61 4 4268 7371</t>
  </si>
  <si>
    <t>51748 George Street</t>
  </si>
  <si>
    <t>+61 5 6116 8150</t>
  </si>
  <si>
    <t>79152 King Street</t>
  </si>
  <si>
    <t>+61 8 8499 6554</t>
  </si>
  <si>
    <t>99259 Elizabeth Street</t>
  </si>
  <si>
    <t>+61 3 8916 7488</t>
  </si>
  <si>
    <t>37095 Elizabeth Street</t>
  </si>
  <si>
    <t>+61 8 7837 8020</t>
  </si>
  <si>
    <t>21531 Park Avenue</t>
  </si>
  <si>
    <t>+61 7 3660 9589</t>
  </si>
  <si>
    <t>77541 Elizabeth Street</t>
  </si>
  <si>
    <t>+61 7 1029 8957</t>
  </si>
  <si>
    <t>69964 George Street</t>
  </si>
  <si>
    <t>+61 5 2857 2489</t>
  </si>
  <si>
    <t>63608 George Street</t>
  </si>
  <si>
    <t>+61 6 1261 1472</t>
  </si>
  <si>
    <t>6491 Elizabeth Street</t>
  </si>
  <si>
    <t>+61 9 2370 1410</t>
  </si>
  <si>
    <t>22837 Park Avenue</t>
  </si>
  <si>
    <t>+61 5 6542 4896</t>
  </si>
  <si>
    <t>96730 George Street</t>
  </si>
  <si>
    <t>+61 2 1382 4652</t>
  </si>
  <si>
    <t>76873 George Street</t>
  </si>
  <si>
    <t>+61 8 1457 1376</t>
  </si>
  <si>
    <t>74288 Park Avenue</t>
  </si>
  <si>
    <t>+61 9 4300 9324</t>
  </si>
  <si>
    <t>66485 Elizabeth Street</t>
  </si>
  <si>
    <t>+61 6 7447 5150</t>
  </si>
  <si>
    <t>38273 Main Street</t>
  </si>
  <si>
    <t>+61 6 2685 5577</t>
  </si>
  <si>
    <t>33105 Elizabeth Street</t>
  </si>
  <si>
    <t>+61 7 8100 4537</t>
  </si>
  <si>
    <t>97891 Main Street</t>
  </si>
  <si>
    <t>+61 6 6625 6354</t>
  </si>
  <si>
    <t>14344 Elizabeth Street</t>
  </si>
  <si>
    <t>+61 7 6964 2128</t>
  </si>
  <si>
    <t>93051 Main Street</t>
  </si>
  <si>
    <t>+61 2 9772 2108</t>
  </si>
  <si>
    <t>8735 Elizabeth Street</t>
  </si>
  <si>
    <t>+61 7 6989 9907</t>
  </si>
  <si>
    <t>96040 Main Street</t>
  </si>
  <si>
    <t>+61 5 3704 2340</t>
  </si>
  <si>
    <t>87526 Elizabeth Street</t>
  </si>
  <si>
    <t>+61 8 2027 9658</t>
  </si>
  <si>
    <t>12472 Park Avenue</t>
  </si>
  <si>
    <t>+61 8 2544 7021</t>
  </si>
  <si>
    <t>66602 George Street</t>
  </si>
  <si>
    <t>+61 3 4076 1723</t>
  </si>
  <si>
    <t>24441 King Street</t>
  </si>
  <si>
    <t>+61 5 2716 1025</t>
  </si>
  <si>
    <t>62727 George Street</t>
  </si>
  <si>
    <t>+61 7 1678 2149</t>
  </si>
  <si>
    <t>80988 George Street</t>
  </si>
  <si>
    <t>+61 7 2525 5620</t>
  </si>
  <si>
    <t>35453 George Street</t>
  </si>
  <si>
    <t>+61 3 5001 2543</t>
  </si>
  <si>
    <t>41356 Main Street</t>
  </si>
  <si>
    <t>+61 9 1915 9558</t>
  </si>
  <si>
    <t>6696 George Street</t>
  </si>
  <si>
    <t>+61 7 6474 6743</t>
  </si>
  <si>
    <t>12924 King Street</t>
  </si>
  <si>
    <t>+61 5 8722 8622</t>
  </si>
  <si>
    <t>27753 George Street</t>
  </si>
  <si>
    <t>+61 3 9236 9224</t>
  </si>
  <si>
    <t>58734 George Street</t>
  </si>
  <si>
    <t>+61 4 5660 5602</t>
  </si>
  <si>
    <t>29627 Park Avenue</t>
  </si>
  <si>
    <t>+61 3 8458 9206</t>
  </si>
  <si>
    <t>23915 Main Street</t>
  </si>
  <si>
    <t>+61 9 7263 1554</t>
  </si>
  <si>
    <t>74187 Park Avenue</t>
  </si>
  <si>
    <t>+61 9 5313 7834</t>
  </si>
  <si>
    <t>60360 Elizabeth Street</t>
  </si>
  <si>
    <t>+61 7 6496 3019</t>
  </si>
  <si>
    <t>10042 Main Street</t>
  </si>
  <si>
    <t>+61 3 6435 5221</t>
  </si>
  <si>
    <t>55312 Elizabeth Street</t>
  </si>
  <si>
    <t>+61 3 6317 5400</t>
  </si>
  <si>
    <t>88725 Main Street</t>
  </si>
  <si>
    <t>+61 9 4614 9272</t>
  </si>
  <si>
    <t>65476 Elizabeth Street</t>
  </si>
  <si>
    <t>+61 8 7753 1063</t>
  </si>
  <si>
    <t>84763 Main Street</t>
  </si>
  <si>
    <t>+61 6 2285 4536</t>
  </si>
  <si>
    <t>97966 Park Avenue</t>
  </si>
  <si>
    <t>+61 6 3619 8646</t>
  </si>
  <si>
    <t>82748 Main Street</t>
  </si>
  <si>
    <t>+61 4 7926 6885</t>
  </si>
  <si>
    <t>80664 Main Street</t>
  </si>
  <si>
    <t>+61 8 5225 8136</t>
  </si>
  <si>
    <t>85585 King Street</t>
  </si>
  <si>
    <t>+61 8 1343 4176</t>
  </si>
  <si>
    <t>6792 Main Street</t>
  </si>
  <si>
    <t>+61 4 1099 4435</t>
  </si>
  <si>
    <t>61 Main Street</t>
  </si>
  <si>
    <t>+61 9 1320 6044</t>
  </si>
  <si>
    <t>64653 Main Street</t>
  </si>
  <si>
    <t>+61 7 4701 8525</t>
  </si>
  <si>
    <t>12837 Park Avenue</t>
  </si>
  <si>
    <t>+61 6 2990 2237</t>
  </si>
  <si>
    <t>60582 Main Street</t>
  </si>
  <si>
    <t>+61 7 4788 5724</t>
  </si>
  <si>
    <t>82639 King Street</t>
  </si>
  <si>
    <t>+61 3 1117 8287</t>
  </si>
  <si>
    <t>17374 Main Street</t>
  </si>
  <si>
    <t>+61 7 9795 2807</t>
  </si>
  <si>
    <t>90072 King Street</t>
  </si>
  <si>
    <t>+61 5 2900 1453</t>
  </si>
  <si>
    <t>50131 Park Avenue</t>
  </si>
  <si>
    <t>+61 5 9903 5751</t>
  </si>
  <si>
    <t>24948 Park Avenue</t>
  </si>
  <si>
    <t>+61 6 5580 9209</t>
  </si>
  <si>
    <t>21920 Main Street</t>
  </si>
  <si>
    <t>+61 7 3713 2712</t>
  </si>
  <si>
    <t>60295 Park Avenue</t>
  </si>
  <si>
    <t>+61 5 7778 4107</t>
  </si>
  <si>
    <t>7319 Elizabeth Street</t>
  </si>
  <si>
    <t>+61 6 2311 7542</t>
  </si>
  <si>
    <t>92135 Park Avenue</t>
  </si>
  <si>
    <t>+61 4 6394 1630</t>
  </si>
  <si>
    <t>45245 King Street</t>
  </si>
  <si>
    <t>+61 9 2131 1244</t>
  </si>
  <si>
    <t>97105 Park Avenue</t>
  </si>
  <si>
    <t>+61 4 4597 6472</t>
  </si>
  <si>
    <t>88585 Main Street</t>
  </si>
  <si>
    <t>+61 8 5453 8533</t>
  </si>
  <si>
    <t>42015 Main Street</t>
  </si>
  <si>
    <t>+61 6 9989 9472</t>
  </si>
  <si>
    <t>64060 Park Avenue</t>
  </si>
  <si>
    <t>+61 7 3737 7757</t>
  </si>
  <si>
    <t>55106 George Street</t>
  </si>
  <si>
    <t>+61 6 2788 7937</t>
  </si>
  <si>
    <t>81501 George Street</t>
  </si>
  <si>
    <t>+61 9 4399 2405</t>
  </si>
  <si>
    <t>91761 Main Street</t>
  </si>
  <si>
    <t>+61 3 2484 4174</t>
  </si>
  <si>
    <t>35914 Elizabeth Street</t>
  </si>
  <si>
    <t>+61 6 9053 9128</t>
  </si>
  <si>
    <t>53193 Park Avenue</t>
  </si>
  <si>
    <t>+61 4 3324 8517</t>
  </si>
  <si>
    <t>12522 Park Avenue</t>
  </si>
  <si>
    <t>+61 4 7253 6518</t>
  </si>
  <si>
    <t>36027 George Street</t>
  </si>
  <si>
    <t>+61 5 3204 3367</t>
  </si>
  <si>
    <t>81100 King Street</t>
  </si>
  <si>
    <t>+61 3 9151 1956</t>
  </si>
  <si>
    <t>89174 George Street</t>
  </si>
  <si>
    <t>+61 6 3844 8232</t>
  </si>
  <si>
    <t>74531 Main Street</t>
  </si>
  <si>
    <t>+61 6 8464 1720</t>
  </si>
  <si>
    <t>23943 Park Avenue</t>
  </si>
  <si>
    <t>+61 5 2454 7375</t>
  </si>
  <si>
    <t>24211 King Street</t>
  </si>
  <si>
    <t>+61 8 3726 3115</t>
  </si>
  <si>
    <t>12642 Elizabeth Street</t>
  </si>
  <si>
    <t>+61 2 4360 3933</t>
  </si>
  <si>
    <t>35284 Elizabeth Street</t>
  </si>
  <si>
    <t>+61 7 9552 2775</t>
  </si>
  <si>
    <t>53445 George Street</t>
  </si>
  <si>
    <t>+61 7 6139 7130</t>
  </si>
  <si>
    <t>59332 Main Street</t>
  </si>
  <si>
    <t>+61 2 2779 7465</t>
  </si>
  <si>
    <t>68826 King Street</t>
  </si>
  <si>
    <t>+61 4 9335 8082</t>
  </si>
  <si>
    <t>42213 Park Avenue</t>
  </si>
  <si>
    <t>+61 3 2507 8397</t>
  </si>
  <si>
    <t>42709 Main Street</t>
  </si>
  <si>
    <t>+61 8 7094 4903</t>
  </si>
  <si>
    <t>46201 Elizabeth Street</t>
  </si>
  <si>
    <t>+61 8 5129 7834</t>
  </si>
  <si>
    <t>97707 King Street</t>
  </si>
  <si>
    <t>+61 8 1903 8758</t>
  </si>
  <si>
    <t>41150 Main Street</t>
  </si>
  <si>
    <t>+61 7 7694 6913</t>
  </si>
  <si>
    <t>59307 King Street</t>
  </si>
  <si>
    <t>+61 3 1902 6560</t>
  </si>
  <si>
    <t>84856 Main Street</t>
  </si>
  <si>
    <t>+61 5 3178 5577</t>
  </si>
  <si>
    <t>49165 King Street</t>
  </si>
  <si>
    <t>+61 2 5468 5892</t>
  </si>
  <si>
    <t>1339 Elizabeth Street</t>
  </si>
  <si>
    <t>+61 8 8824 7418</t>
  </si>
  <si>
    <t>Service</t>
  </si>
  <si>
    <t>Price (USD)</t>
  </si>
  <si>
    <t>Margin (in %)</t>
  </si>
  <si>
    <t>$600</t>
  </si>
  <si>
    <t>$250</t>
  </si>
  <si>
    <t>$800</t>
  </si>
  <si>
    <t>LinkedIn Profile</t>
  </si>
  <si>
    <t>$300</t>
  </si>
  <si>
    <t>Mentoring Program</t>
  </si>
  <si>
    <t>$1200</t>
  </si>
  <si>
    <t>Column1</t>
  </si>
  <si>
    <t>Cleaned Customer First Name</t>
  </si>
  <si>
    <t>Cleaned State</t>
  </si>
  <si>
    <t>Duplicate Order ID</t>
  </si>
  <si>
    <t>Cleaned Sale Price</t>
  </si>
  <si>
    <t>Profit Check</t>
  </si>
  <si>
    <t>Revenue per unit</t>
  </si>
  <si>
    <t>Total Revenue per Customer</t>
  </si>
  <si>
    <t>Total Sales</t>
  </si>
  <si>
    <t>Total Profit</t>
  </si>
  <si>
    <t>Grand Total</t>
  </si>
  <si>
    <t>States</t>
  </si>
  <si>
    <t>Total Sale Price</t>
  </si>
  <si>
    <t>Profit(GMROI)</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</si>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</sst>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4" x14ac:knownFonts="1">
    <font>
      <sz val="11"/>
      <color theme="1"/>
      <name val="Calibri"/>
      <family val="2"/>
      <scheme val="minor"/>
    </font>
    <font>
      <b/>
      <sz val="11"/>
      <color theme="1"/>
      <name val="Calibri"/>
      <family val="2"/>
      <scheme val="minor"/>
    </font>
    <font>
      <sz val="8"/>
      <name val="Calibri"/>
      <family val="2"/>
      <scheme val="minor"/>
    </font>
    <font>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 fontId="0" fillId="0" borderId="0" xfId="0" applyNumberFormat="1"/>
    <xf numFmtId="0" fontId="0" fillId="0" borderId="0" xfId="0" applyAlignment="1">
      <alignment horizontal="left" vertical="top"/>
    </xf>
    <xf numFmtId="0" fontId="1" fillId="0" borderId="0" xfId="0" applyFont="1" applyAlignment="1">
      <alignment horizontal="center" vertical="center" wrapText="1"/>
    </xf>
    <xf numFmtId="0" fontId="0" fillId="0" borderId="0" xfId="0" applyAlignment="1">
      <alignment vertical="center" wrapText="1"/>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3" fontId="3" fillId="0" borderId="0" xfId="0" applyNumberFormat="1" applyFont="1"/>
    <xf numFmtId="3" fontId="0" fillId="0" borderId="0" xfId="0" applyNumberFormat="1"/>
    <xf numFmtId="0" fontId="0" fillId="0" borderId="0" xfId="0" applyNumberFormat="1"/>
  </cellXfs>
  <cellStyles count="1">
    <cellStyle name="Normal" xfId="0" builtinId="0"/>
  </cellStyles>
  <dxfs count="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14009]yyyy/mm/dd;@"/>
    </dxf>
    <dxf>
      <numFmt numFmtId="0" formatCode="General"/>
    </dxf>
    <dxf>
      <alignment horizontal="left"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14009]yyyy/mm/dd;@"/>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14009]yyyy/mm/dd;@"/>
    </dxf>
    <dxf>
      <numFmt numFmtId="0" formatCode="General"/>
    </dxf>
    <dxf>
      <numFmt numFmtId="0" formatCode="General"/>
    </dxf>
    <dxf>
      <alignment horizontal="left"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14009]yyyy/mm/dd;@"/>
    </dxf>
    <dxf>
      <numFmt numFmtId="0" formatCode="General"/>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Dataset.xlsx]Cleaned Sales 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per State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 Sales Pivot'!$B$11</c:f>
              <c:strCache>
                <c:ptCount val="1"/>
                <c:pt idx="0">
                  <c:v>Total</c:v>
                </c:pt>
              </c:strCache>
            </c:strRef>
          </c:tx>
          <c:spPr>
            <a:solidFill>
              <a:schemeClr val="accent1"/>
            </a:solidFill>
            <a:ln>
              <a:noFill/>
            </a:ln>
            <a:effectLst/>
          </c:spPr>
          <c:invertIfNegative val="0"/>
          <c:cat>
            <c:strRef>
              <c:f>'Cleaned Sales Pivot'!$A$12:$A$20</c:f>
              <c:strCache>
                <c:ptCount val="8"/>
                <c:pt idx="0">
                  <c:v>ACT</c:v>
                </c:pt>
                <c:pt idx="1">
                  <c:v>NSW</c:v>
                </c:pt>
                <c:pt idx="2">
                  <c:v>NT</c:v>
                </c:pt>
                <c:pt idx="3">
                  <c:v>QLD</c:v>
                </c:pt>
                <c:pt idx="4">
                  <c:v>SA</c:v>
                </c:pt>
                <c:pt idx="5">
                  <c:v>TAS</c:v>
                </c:pt>
                <c:pt idx="6">
                  <c:v>VIC</c:v>
                </c:pt>
                <c:pt idx="7">
                  <c:v>WA</c:v>
                </c:pt>
              </c:strCache>
            </c:strRef>
          </c:cat>
          <c:val>
            <c:numRef>
              <c:f>'Cleaned Sales Pivot'!$B$12:$B$20</c:f>
              <c:numCache>
                <c:formatCode>General</c:formatCode>
                <c:ptCount val="8"/>
                <c:pt idx="0">
                  <c:v>101529</c:v>
                </c:pt>
                <c:pt idx="1">
                  <c:v>123309</c:v>
                </c:pt>
                <c:pt idx="2">
                  <c:v>114172</c:v>
                </c:pt>
                <c:pt idx="3">
                  <c:v>115061</c:v>
                </c:pt>
                <c:pt idx="4">
                  <c:v>108161</c:v>
                </c:pt>
                <c:pt idx="5">
                  <c:v>91843</c:v>
                </c:pt>
                <c:pt idx="6">
                  <c:v>120032</c:v>
                </c:pt>
                <c:pt idx="7">
                  <c:v>116320</c:v>
                </c:pt>
              </c:numCache>
            </c:numRef>
          </c:val>
          <c:extLst>
            <c:ext xmlns:c16="http://schemas.microsoft.com/office/drawing/2014/chart" uri="{C3380CC4-5D6E-409C-BE32-E72D297353CC}">
              <c16:uniqueId val="{00000000-8BFB-40FC-B256-28C900D4124C}"/>
            </c:ext>
          </c:extLst>
        </c:ser>
        <c:dLbls>
          <c:showLegendKey val="0"/>
          <c:showVal val="0"/>
          <c:showCatName val="0"/>
          <c:showSerName val="0"/>
          <c:showPercent val="0"/>
          <c:showBubbleSize val="0"/>
        </c:dLbls>
        <c:gapWidth val="219"/>
        <c:overlap val="-27"/>
        <c:axId val="1339788528"/>
        <c:axId val="1339784688"/>
      </c:barChart>
      <c:catAx>
        <c:axId val="1339788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784688"/>
        <c:crosses val="autoZero"/>
        <c:auto val="1"/>
        <c:lblAlgn val="ctr"/>
        <c:lblOffset val="100"/>
        <c:noMultiLvlLbl val="0"/>
      </c:catAx>
      <c:valAx>
        <c:axId val="13397846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78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Dataset.xlsx]Cleaned Sales 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'Cleaned Sales Pivot'!$F$3</c:f>
              <c:strCache>
                <c:ptCount val="1"/>
                <c:pt idx="0">
                  <c:v>Total</c:v>
                </c:pt>
              </c:strCache>
            </c:strRef>
          </c:tx>
          <c:spPr>
            <a:solidFill>
              <a:schemeClr val="accent1"/>
            </a:solidFill>
            <a:ln>
              <a:noFill/>
            </a:ln>
            <a:effectLst/>
          </c:spPr>
          <c:invertIfNegative val="0"/>
          <c:cat>
            <c:strRef>
              <c:f>'Cleaned Sales Pivot'!$E$4:$E$10</c:f>
              <c:strCache>
                <c:ptCount val="6"/>
                <c:pt idx="0">
                  <c:v>Interview Prep</c:v>
                </c:pt>
                <c:pt idx="1">
                  <c:v>LinkedIn profile</c:v>
                </c:pt>
                <c:pt idx="2">
                  <c:v>Mentoring program</c:v>
                </c:pt>
                <c:pt idx="3">
                  <c:v>Networking Strategy</c:v>
                </c:pt>
                <c:pt idx="4">
                  <c:v>Resume (service fee)</c:v>
                </c:pt>
                <c:pt idx="5">
                  <c:v>Resume + LinkedIn Profile</c:v>
                </c:pt>
              </c:strCache>
            </c:strRef>
          </c:cat>
          <c:val>
            <c:numRef>
              <c:f>'Cleaned Sales Pivot'!$F$4:$F$10</c:f>
              <c:numCache>
                <c:formatCode>General</c:formatCode>
                <c:ptCount val="6"/>
                <c:pt idx="0">
                  <c:v>143181</c:v>
                </c:pt>
                <c:pt idx="1">
                  <c:v>136735</c:v>
                </c:pt>
                <c:pt idx="2">
                  <c:v>224638</c:v>
                </c:pt>
                <c:pt idx="3">
                  <c:v>139566</c:v>
                </c:pt>
                <c:pt idx="4">
                  <c:v>126989</c:v>
                </c:pt>
                <c:pt idx="5">
                  <c:v>119318</c:v>
                </c:pt>
              </c:numCache>
            </c:numRef>
          </c:val>
          <c:extLst>
            <c:ext xmlns:c16="http://schemas.microsoft.com/office/drawing/2014/chart" uri="{C3380CC4-5D6E-409C-BE32-E72D297353CC}">
              <c16:uniqueId val="{00000000-11EE-4D1D-A3B5-4349C67410E9}"/>
            </c:ext>
          </c:extLst>
        </c:ser>
        <c:dLbls>
          <c:showLegendKey val="0"/>
          <c:showVal val="0"/>
          <c:showCatName val="0"/>
          <c:showSerName val="0"/>
          <c:showPercent val="0"/>
          <c:showBubbleSize val="0"/>
        </c:dLbls>
        <c:gapWidth val="182"/>
        <c:axId val="1759021600"/>
        <c:axId val="1759025920"/>
      </c:barChart>
      <c:catAx>
        <c:axId val="1759021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025920"/>
        <c:crosses val="autoZero"/>
        <c:auto val="1"/>
        <c:lblAlgn val="ctr"/>
        <c:lblOffset val="100"/>
        <c:noMultiLvlLbl val="0"/>
      </c:catAx>
      <c:valAx>
        <c:axId val="17590259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02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Dataset.xlsx]Cleaned Sales 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by Agent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 Sales Pivot'!$F$13</c:f>
              <c:strCache>
                <c:ptCount val="1"/>
                <c:pt idx="0">
                  <c:v>Total</c:v>
                </c:pt>
              </c:strCache>
            </c:strRef>
          </c:tx>
          <c:spPr>
            <a:solidFill>
              <a:schemeClr val="accent1"/>
            </a:solidFill>
            <a:ln>
              <a:noFill/>
            </a:ln>
            <a:effectLst/>
          </c:spPr>
          <c:invertIfNegative val="0"/>
          <c:cat>
            <c:strRef>
              <c:f>'Cleaned Sales Pivot'!$E$14:$E$19</c:f>
              <c:strCache>
                <c:ptCount val="5"/>
                <c:pt idx="0">
                  <c:v>Brian</c:v>
                </c:pt>
                <c:pt idx="1">
                  <c:v>Daniel</c:v>
                </c:pt>
                <c:pt idx="2">
                  <c:v>Kelly</c:v>
                </c:pt>
                <c:pt idx="3">
                  <c:v>Priscilla</c:v>
                </c:pt>
                <c:pt idx="4">
                  <c:v>Terrence</c:v>
                </c:pt>
              </c:strCache>
            </c:strRef>
          </c:cat>
          <c:val>
            <c:numRef>
              <c:f>'Cleaned Sales Pivot'!$F$14:$F$19</c:f>
              <c:numCache>
                <c:formatCode>General</c:formatCode>
                <c:ptCount val="5"/>
                <c:pt idx="0">
                  <c:v>123793.29999999996</c:v>
                </c:pt>
                <c:pt idx="1">
                  <c:v>129503.45000000001</c:v>
                </c:pt>
                <c:pt idx="2">
                  <c:v>151415.99999999997</c:v>
                </c:pt>
                <c:pt idx="3">
                  <c:v>156433.15000000002</c:v>
                </c:pt>
                <c:pt idx="4">
                  <c:v>122814.45</c:v>
                </c:pt>
              </c:numCache>
            </c:numRef>
          </c:val>
          <c:extLst>
            <c:ext xmlns:c16="http://schemas.microsoft.com/office/drawing/2014/chart" uri="{C3380CC4-5D6E-409C-BE32-E72D297353CC}">
              <c16:uniqueId val="{00000000-7985-461C-90C7-71E2F70B0909}"/>
            </c:ext>
          </c:extLst>
        </c:ser>
        <c:dLbls>
          <c:showLegendKey val="0"/>
          <c:showVal val="0"/>
          <c:showCatName val="0"/>
          <c:showSerName val="0"/>
          <c:showPercent val="0"/>
          <c:showBubbleSize val="0"/>
        </c:dLbls>
        <c:gapWidth val="219"/>
        <c:overlap val="-27"/>
        <c:axId val="1759027840"/>
        <c:axId val="1759034560"/>
      </c:barChart>
      <c:catAx>
        <c:axId val="1759027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034560"/>
        <c:crosses val="autoZero"/>
        <c:auto val="1"/>
        <c:lblAlgn val="ctr"/>
        <c:lblOffset val="100"/>
        <c:noMultiLvlLbl val="0"/>
      </c:catAx>
      <c:valAx>
        <c:axId val="17590345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02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Dataset.xlsx]Cleaned Sales 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'Cleaned Sales Pivot'!$B$24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86-4C14-BAA7-DD6ECCEEE0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86-4C14-BAA7-DD6ECCEEE0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86-4C14-BAA7-DD6ECCEEE0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86-4C14-BAA7-DD6ECCEEE0DD}"/>
              </c:ext>
            </c:extLst>
          </c:dPt>
          <c:cat>
            <c:strRef>
              <c:f>'Cleaned Sales Pivot'!$A$25:$A$29</c:f>
              <c:strCache>
                <c:ptCount val="4"/>
                <c:pt idx="0">
                  <c:v>Cancelled</c:v>
                </c:pt>
                <c:pt idx="1">
                  <c:v>Delivered</c:v>
                </c:pt>
                <c:pt idx="2">
                  <c:v>In Progress</c:v>
                </c:pt>
                <c:pt idx="3">
                  <c:v>Service Booked</c:v>
                </c:pt>
              </c:strCache>
            </c:strRef>
          </c:cat>
          <c:val>
            <c:numRef>
              <c:f>'Cleaned Sales Pivot'!$B$25:$B$29</c:f>
              <c:numCache>
                <c:formatCode>General</c:formatCode>
                <c:ptCount val="4"/>
                <c:pt idx="0">
                  <c:v>103</c:v>
                </c:pt>
                <c:pt idx="1">
                  <c:v>400</c:v>
                </c:pt>
                <c:pt idx="2">
                  <c:v>110</c:v>
                </c:pt>
                <c:pt idx="3">
                  <c:v>387</c:v>
                </c:pt>
              </c:numCache>
            </c:numRef>
          </c:val>
          <c:extLst>
            <c:ext xmlns:c16="http://schemas.microsoft.com/office/drawing/2014/chart" uri="{C3380CC4-5D6E-409C-BE32-E72D297353CC}">
              <c16:uniqueId val="{00000000-5498-473A-8E26-31800A2D901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Dataset.xlsx]Cleaned Sales 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Distribution by State</a:t>
            </a: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 Sales Pivot'!$B$11</c:f>
              <c:strCache>
                <c:ptCount val="1"/>
                <c:pt idx="0">
                  <c:v>Total</c:v>
                </c:pt>
              </c:strCache>
            </c:strRef>
          </c:tx>
          <c:spPr>
            <a:solidFill>
              <a:schemeClr val="accent1"/>
            </a:solidFill>
            <a:ln>
              <a:noFill/>
            </a:ln>
            <a:effectLst/>
          </c:spPr>
          <c:invertIfNegative val="0"/>
          <c:cat>
            <c:strRef>
              <c:f>'Cleaned Sales Pivot'!$A$12:$A$20</c:f>
              <c:strCache>
                <c:ptCount val="8"/>
                <c:pt idx="0">
                  <c:v>ACT</c:v>
                </c:pt>
                <c:pt idx="1">
                  <c:v>NSW</c:v>
                </c:pt>
                <c:pt idx="2">
                  <c:v>NT</c:v>
                </c:pt>
                <c:pt idx="3">
                  <c:v>QLD</c:v>
                </c:pt>
                <c:pt idx="4">
                  <c:v>SA</c:v>
                </c:pt>
                <c:pt idx="5">
                  <c:v>TAS</c:v>
                </c:pt>
                <c:pt idx="6">
                  <c:v>VIC</c:v>
                </c:pt>
                <c:pt idx="7">
                  <c:v>WA</c:v>
                </c:pt>
              </c:strCache>
            </c:strRef>
          </c:cat>
          <c:val>
            <c:numRef>
              <c:f>'Cleaned Sales Pivot'!$B$12:$B$20</c:f>
              <c:numCache>
                <c:formatCode>General</c:formatCode>
                <c:ptCount val="8"/>
                <c:pt idx="0">
                  <c:v>101529</c:v>
                </c:pt>
                <c:pt idx="1">
                  <c:v>123309</c:v>
                </c:pt>
                <c:pt idx="2">
                  <c:v>114172</c:v>
                </c:pt>
                <c:pt idx="3">
                  <c:v>115061</c:v>
                </c:pt>
                <c:pt idx="4">
                  <c:v>108161</c:v>
                </c:pt>
                <c:pt idx="5">
                  <c:v>91843</c:v>
                </c:pt>
                <c:pt idx="6">
                  <c:v>120032</c:v>
                </c:pt>
                <c:pt idx="7">
                  <c:v>116320</c:v>
                </c:pt>
              </c:numCache>
            </c:numRef>
          </c:val>
          <c:extLst>
            <c:ext xmlns:c16="http://schemas.microsoft.com/office/drawing/2014/chart" uri="{C3380CC4-5D6E-409C-BE32-E72D297353CC}">
              <c16:uniqueId val="{00000000-44B8-44F5-B9E5-EB320B193529}"/>
            </c:ext>
          </c:extLst>
        </c:ser>
        <c:dLbls>
          <c:showLegendKey val="0"/>
          <c:showVal val="0"/>
          <c:showCatName val="0"/>
          <c:showSerName val="0"/>
          <c:showPercent val="0"/>
          <c:showBubbleSize val="0"/>
        </c:dLbls>
        <c:gapWidth val="219"/>
        <c:overlap val="-27"/>
        <c:axId val="1339788528"/>
        <c:axId val="1339784688"/>
      </c:barChart>
      <c:catAx>
        <c:axId val="1339788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784688"/>
        <c:crosses val="autoZero"/>
        <c:auto val="1"/>
        <c:lblAlgn val="ctr"/>
        <c:lblOffset val="100"/>
        <c:noMultiLvlLbl val="0"/>
      </c:catAx>
      <c:valAx>
        <c:axId val="13397846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78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Dataset.xlsx]Cleaned Sales 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Contribution by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 Sales Pivot'!$F$13</c:f>
              <c:strCache>
                <c:ptCount val="1"/>
                <c:pt idx="0">
                  <c:v>Total</c:v>
                </c:pt>
              </c:strCache>
            </c:strRef>
          </c:tx>
          <c:spPr>
            <a:solidFill>
              <a:schemeClr val="accent1"/>
            </a:solidFill>
            <a:ln>
              <a:noFill/>
            </a:ln>
            <a:effectLst/>
          </c:spPr>
          <c:invertIfNegative val="0"/>
          <c:cat>
            <c:strRef>
              <c:f>'Cleaned Sales Pivot'!$E$14:$E$19</c:f>
              <c:strCache>
                <c:ptCount val="5"/>
                <c:pt idx="0">
                  <c:v>Brian</c:v>
                </c:pt>
                <c:pt idx="1">
                  <c:v>Daniel</c:v>
                </c:pt>
                <c:pt idx="2">
                  <c:v>Kelly</c:v>
                </c:pt>
                <c:pt idx="3">
                  <c:v>Priscilla</c:v>
                </c:pt>
                <c:pt idx="4">
                  <c:v>Terrence</c:v>
                </c:pt>
              </c:strCache>
            </c:strRef>
          </c:cat>
          <c:val>
            <c:numRef>
              <c:f>'Cleaned Sales Pivot'!$F$14:$F$19</c:f>
              <c:numCache>
                <c:formatCode>General</c:formatCode>
                <c:ptCount val="5"/>
                <c:pt idx="0">
                  <c:v>123793.29999999996</c:v>
                </c:pt>
                <c:pt idx="1">
                  <c:v>129503.45000000001</c:v>
                </c:pt>
                <c:pt idx="2">
                  <c:v>151415.99999999997</c:v>
                </c:pt>
                <c:pt idx="3">
                  <c:v>156433.15000000002</c:v>
                </c:pt>
                <c:pt idx="4">
                  <c:v>122814.45</c:v>
                </c:pt>
              </c:numCache>
            </c:numRef>
          </c:val>
          <c:extLst>
            <c:ext xmlns:c16="http://schemas.microsoft.com/office/drawing/2014/chart" uri="{C3380CC4-5D6E-409C-BE32-E72D297353CC}">
              <c16:uniqueId val="{00000000-41E8-46E5-B3A8-F5B9FEACC8C1}"/>
            </c:ext>
          </c:extLst>
        </c:ser>
        <c:dLbls>
          <c:showLegendKey val="0"/>
          <c:showVal val="0"/>
          <c:showCatName val="0"/>
          <c:showSerName val="0"/>
          <c:showPercent val="0"/>
          <c:showBubbleSize val="0"/>
        </c:dLbls>
        <c:gapWidth val="219"/>
        <c:overlap val="-27"/>
        <c:axId val="1759027840"/>
        <c:axId val="1759034560"/>
      </c:barChart>
      <c:catAx>
        <c:axId val="1759027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034560"/>
        <c:crosses val="autoZero"/>
        <c:auto val="1"/>
        <c:lblAlgn val="ctr"/>
        <c:lblOffset val="100"/>
        <c:noMultiLvlLbl val="0"/>
      </c:catAx>
      <c:valAx>
        <c:axId val="17590345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02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Dataset.xlsx]Cleaned Sales Pivot!PivotTable3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Service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'Cleaned Sales Pivot'!$F$3</c:f>
              <c:strCache>
                <c:ptCount val="1"/>
                <c:pt idx="0">
                  <c:v>Total</c:v>
                </c:pt>
              </c:strCache>
            </c:strRef>
          </c:tx>
          <c:spPr>
            <a:solidFill>
              <a:schemeClr val="accent1"/>
            </a:solidFill>
            <a:ln>
              <a:noFill/>
            </a:ln>
            <a:effectLst/>
          </c:spPr>
          <c:invertIfNegative val="0"/>
          <c:cat>
            <c:strRef>
              <c:f>'Cleaned Sales Pivot'!$E$4:$E$10</c:f>
              <c:strCache>
                <c:ptCount val="6"/>
                <c:pt idx="0">
                  <c:v>Interview Prep</c:v>
                </c:pt>
                <c:pt idx="1">
                  <c:v>LinkedIn profile</c:v>
                </c:pt>
                <c:pt idx="2">
                  <c:v>Mentoring program</c:v>
                </c:pt>
                <c:pt idx="3">
                  <c:v>Networking Strategy</c:v>
                </c:pt>
                <c:pt idx="4">
                  <c:v>Resume (service fee)</c:v>
                </c:pt>
                <c:pt idx="5">
                  <c:v>Resume + LinkedIn Profile</c:v>
                </c:pt>
              </c:strCache>
            </c:strRef>
          </c:cat>
          <c:val>
            <c:numRef>
              <c:f>'Cleaned Sales Pivot'!$F$4:$F$10</c:f>
              <c:numCache>
                <c:formatCode>General</c:formatCode>
                <c:ptCount val="6"/>
                <c:pt idx="0">
                  <c:v>143181</c:v>
                </c:pt>
                <c:pt idx="1">
                  <c:v>136735</c:v>
                </c:pt>
                <c:pt idx="2">
                  <c:v>224638</c:v>
                </c:pt>
                <c:pt idx="3">
                  <c:v>139566</c:v>
                </c:pt>
                <c:pt idx="4">
                  <c:v>126989</c:v>
                </c:pt>
                <c:pt idx="5">
                  <c:v>119318</c:v>
                </c:pt>
              </c:numCache>
            </c:numRef>
          </c:val>
          <c:extLst>
            <c:ext xmlns:c16="http://schemas.microsoft.com/office/drawing/2014/chart" uri="{C3380CC4-5D6E-409C-BE32-E72D297353CC}">
              <c16:uniqueId val="{00000000-43CC-42B5-97D1-E3948309A1A7}"/>
            </c:ext>
          </c:extLst>
        </c:ser>
        <c:dLbls>
          <c:showLegendKey val="0"/>
          <c:showVal val="0"/>
          <c:showCatName val="0"/>
          <c:showSerName val="0"/>
          <c:showPercent val="0"/>
          <c:showBubbleSize val="0"/>
        </c:dLbls>
        <c:gapWidth val="182"/>
        <c:axId val="1759021600"/>
        <c:axId val="1759025920"/>
      </c:barChart>
      <c:catAx>
        <c:axId val="1759021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025920"/>
        <c:crosses val="autoZero"/>
        <c:auto val="1"/>
        <c:lblAlgn val="ctr"/>
        <c:lblOffset val="100"/>
        <c:noMultiLvlLbl val="0"/>
      </c:catAx>
      <c:valAx>
        <c:axId val="17590259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02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Dataset.xlsx]Cleaned Sales 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r>
              <a:rPr lang="en-US" baseline="0"/>
              <a:t>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'Cleaned Sales Pivot'!$B$24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B6-4678-95FC-38B39D7AF5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B6-4678-95FC-38B39D7AF5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B6-4678-95FC-38B39D7AF5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B6-4678-95FC-38B39D7AF5B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downArrowCallout">
                    <a:avLst/>
                  </a:prstGeom>
                  <a:noFill/>
                  <a:ln>
                    <a:noFill/>
                  </a:ln>
                </c15:spPr>
              </c:ext>
            </c:extLst>
          </c:dLbls>
          <c:cat>
            <c:strRef>
              <c:f>'Cleaned Sales Pivot'!$A$25:$A$29</c:f>
              <c:strCache>
                <c:ptCount val="4"/>
                <c:pt idx="0">
                  <c:v>Cancelled</c:v>
                </c:pt>
                <c:pt idx="1">
                  <c:v>Delivered</c:v>
                </c:pt>
                <c:pt idx="2">
                  <c:v>In Progress</c:v>
                </c:pt>
                <c:pt idx="3">
                  <c:v>Service Booked</c:v>
                </c:pt>
              </c:strCache>
            </c:strRef>
          </c:cat>
          <c:val>
            <c:numRef>
              <c:f>'Cleaned Sales Pivot'!$B$25:$B$29</c:f>
              <c:numCache>
                <c:formatCode>General</c:formatCode>
                <c:ptCount val="4"/>
                <c:pt idx="0">
                  <c:v>103</c:v>
                </c:pt>
                <c:pt idx="1">
                  <c:v>400</c:v>
                </c:pt>
                <c:pt idx="2">
                  <c:v>110</c:v>
                </c:pt>
                <c:pt idx="3">
                  <c:v>387</c:v>
                </c:pt>
              </c:numCache>
            </c:numRef>
          </c:val>
          <c:extLst>
            <c:ext xmlns:c16="http://schemas.microsoft.com/office/drawing/2014/chart" uri="{C3380CC4-5D6E-409C-BE32-E72D297353CC}">
              <c16:uniqueId val="{00000008-EFB6-4678-95FC-38B39D7AF5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133350</xdr:colOff>
      <xdr:row>1</xdr:row>
      <xdr:rowOff>85725</xdr:rowOff>
    </xdr:from>
    <xdr:to>
      <xdr:col>11</xdr:col>
      <xdr:colOff>142875</xdr:colOff>
      <xdr:row>11</xdr:row>
      <xdr:rowOff>33337</xdr:rowOff>
    </xdr:to>
    <xdr:graphicFrame macro="">
      <xdr:nvGraphicFramePr>
        <xdr:cNvPr id="2" name="Chart 1">
          <a:extLst>
            <a:ext uri="{FF2B5EF4-FFF2-40B4-BE49-F238E27FC236}">
              <a16:creationId xmlns:a16="http://schemas.microsoft.com/office/drawing/2014/main" id="{CA56B137-A61A-8979-6B36-DE189FED2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400050</xdr:colOff>
      <xdr:row>12</xdr:row>
      <xdr:rowOff>57150</xdr:rowOff>
    </xdr:from>
    <xdr:to>
      <xdr:col>13</xdr:col>
      <xdr:colOff>600075</xdr:colOff>
      <xdr:row>22</xdr:row>
      <xdr:rowOff>138112</xdr:rowOff>
    </xdr:to>
    <xdr:graphicFrame macro="">
      <xdr:nvGraphicFramePr>
        <xdr:cNvPr id="3" name="Chart 2">
          <a:extLst>
            <a:ext uri="{FF2B5EF4-FFF2-40B4-BE49-F238E27FC236}">
              <a16:creationId xmlns:a16="http://schemas.microsoft.com/office/drawing/2014/main" id="{EDE52FB1-22F9-0BB1-C257-91224DA73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190500</xdr:colOff>
      <xdr:row>1</xdr:row>
      <xdr:rowOff>76200</xdr:rowOff>
    </xdr:from>
    <xdr:to>
      <xdr:col>17</xdr:col>
      <xdr:colOff>119062</xdr:colOff>
      <xdr:row>12</xdr:row>
      <xdr:rowOff>23812</xdr:rowOff>
    </xdr:to>
    <xdr:graphicFrame macro="">
      <xdr:nvGraphicFramePr>
        <xdr:cNvPr id="4" name="Chart 3">
          <a:extLst>
            <a:ext uri="{FF2B5EF4-FFF2-40B4-BE49-F238E27FC236}">
              <a16:creationId xmlns:a16="http://schemas.microsoft.com/office/drawing/2014/main" id="{9C69B872-08A9-20B3-2AAE-842FE651C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9524</xdr:colOff>
      <xdr:row>12</xdr:row>
      <xdr:rowOff>9525</xdr:rowOff>
    </xdr:from>
    <xdr:to>
      <xdr:col>20</xdr:col>
      <xdr:colOff>519111</xdr:colOff>
      <xdr:row>24</xdr:row>
      <xdr:rowOff>33337</xdr:rowOff>
    </xdr:to>
    <xdr:graphicFrame macro="">
      <xdr:nvGraphicFramePr>
        <xdr:cNvPr id="5" name="Chart 4">
          <a:extLst>
            <a:ext uri="{FF2B5EF4-FFF2-40B4-BE49-F238E27FC236}">
              <a16:creationId xmlns:a16="http://schemas.microsoft.com/office/drawing/2014/main" id="{6083A650-C582-105F-00C7-7EA312300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247650</xdr:colOff>
      <xdr:row>23</xdr:row>
      <xdr:rowOff>171450</xdr:rowOff>
    </xdr:from>
    <xdr:to>
      <xdr:col>13</xdr:col>
      <xdr:colOff>247650</xdr:colOff>
      <xdr:row>37</xdr:row>
      <xdr:rowOff>28575</xdr:rowOff>
    </xdr:to>
    <mc:AlternateContent xmlns:mc="http://schemas.openxmlformats.org/markup-compatibility/2006">
      <mc:Choice xmlns:a14="http://schemas.microsoft.com/office/drawing/2010/main" Requires="a14">
        <xdr:graphicFrame macro="">
          <xdr:nvGraphicFramePr>
            <xdr:cNvPr id="6" name="Service Category">
              <a:extLst>
                <a:ext uri="{FF2B5EF4-FFF2-40B4-BE49-F238E27FC236}">
                  <a16:creationId xmlns:a16="http://schemas.microsoft.com/office/drawing/2014/main" id="{2104A6CC-8933-C1DA-61C5-B81B2B27786E}"/>
                </a:ext>
              </a:extLst>
            </xdr:cNvPr>
            <xdr:cNvGraphicFramePr/>
          </xdr:nvGraphicFramePr>
          <xdr:xfrm>
            <a:off x="0" y="0"/>
            <a:ext cx="0" cy="0"/>
          </xdr:xfrm>
          <a:graphic>
            <a:graphicData uri="http://schemas.microsoft.com/office/drawing/2010/slicer">
              <sle:slicer xmlns:sle="http://schemas.microsoft.com/office/drawing/2010/slicer" name="Service Category"/>
            </a:graphicData>
          </a:graphic>
        </xdr:graphicFrame>
      </mc:Choice>
      <mc:Fallback>
        <xdr:sp macro="" textlink="">
          <xdr:nvSpPr>
            <xdr:cNvPr id="0" name=""/>
            <xdr:cNvSpPr>
              <a:spLocks noTextEdit="1"/>
            </xdr:cNvSpPr>
          </xdr:nvSpPr>
          <xdr:spPr>
            <a:xfrm>
              <a:off x="7953375" y="4552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161925</xdr:colOff>
      <xdr:row>23</xdr:row>
      <xdr:rowOff>85725</xdr:rowOff>
    </xdr:from>
    <xdr:to>
      <xdr:col>10</xdr:col>
      <xdr:colOff>161925</xdr:colOff>
      <xdr:row>36</xdr:row>
      <xdr:rowOff>133350</xdr:rowOff>
    </xdr:to>
    <mc:AlternateContent xmlns:mc="http://schemas.openxmlformats.org/markup-compatibility/2006">
      <mc:Choice xmlns:a14="http://schemas.microsoft.com/office/drawing/2010/main" Requires="a14">
        <xdr:graphicFrame macro="">
          <xdr:nvGraphicFramePr>
            <xdr:cNvPr id="7" name="Order Status">
              <a:extLst>
                <a:ext uri="{FF2B5EF4-FFF2-40B4-BE49-F238E27FC236}">
                  <a16:creationId xmlns:a16="http://schemas.microsoft.com/office/drawing/2014/main" id="{65D3BB0A-87F1-5BA8-4E48-F8D55844F3AD}"/>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6038850" y="4467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1428750</xdr:colOff>
      <xdr:row>22</xdr:row>
      <xdr:rowOff>104775</xdr:rowOff>
    </xdr:from>
    <xdr:to>
      <xdr:col>7</xdr:col>
      <xdr:colOff>161925</xdr:colOff>
      <xdr:row>35</xdr:row>
      <xdr:rowOff>152400</xdr:rowOff>
    </xdr:to>
    <mc:AlternateContent xmlns:mc="http://schemas.openxmlformats.org/markup-compatibility/2006">
      <mc:Choice xmlns:a14="http://schemas.microsoft.com/office/drawing/2010/main" Requires="a14">
        <xdr:graphicFrame macro="">
          <xdr:nvGraphicFramePr>
            <xdr:cNvPr id="8" name="Cleaned State">
              <a:extLst>
                <a:ext uri="{FF2B5EF4-FFF2-40B4-BE49-F238E27FC236}">
                  <a16:creationId xmlns:a16="http://schemas.microsoft.com/office/drawing/2014/main" id="{05A64EE5-64EC-8914-BA76-BB1D706F5C2F}"/>
                </a:ext>
              </a:extLst>
            </xdr:cNvPr>
            <xdr:cNvGraphicFramePr/>
          </xdr:nvGraphicFramePr>
          <xdr:xfrm>
            <a:off x="0" y="0"/>
            <a:ext cx="0" cy="0"/>
          </xdr:xfrm>
          <a:graphic>
            <a:graphicData uri="http://schemas.microsoft.com/office/drawing/2010/slicer">
              <sle:slicer xmlns:sle="http://schemas.microsoft.com/office/drawing/2010/slicer" name="Cleaned State"/>
            </a:graphicData>
          </a:graphic>
        </xdr:graphicFrame>
      </mc:Choice>
      <mc:Fallback>
        <xdr:sp macro="" textlink="">
          <xdr:nvSpPr>
            <xdr:cNvPr id="0" name=""/>
            <xdr:cNvSpPr>
              <a:spLocks noTextEdit="1"/>
            </xdr:cNvSpPr>
          </xdr:nvSpPr>
          <xdr:spPr>
            <a:xfrm>
              <a:off x="4210050" y="4295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180975</xdr:colOff>
      <xdr:row>22</xdr:row>
      <xdr:rowOff>104775</xdr:rowOff>
    </xdr:from>
    <xdr:to>
      <xdr:col>5</xdr:col>
      <xdr:colOff>495300</xdr:colOff>
      <xdr:row>35</xdr:row>
      <xdr:rowOff>152400</xdr:rowOff>
    </xdr:to>
    <mc:AlternateContent xmlns:mc="http://schemas.openxmlformats.org/markup-compatibility/2006">
      <mc:Choice xmlns:a14="http://schemas.microsoft.com/office/drawing/2010/main" Requires="a14">
        <xdr:graphicFrame macro="">
          <xdr:nvGraphicFramePr>
            <xdr:cNvPr id="9" name="Sales Agent">
              <a:extLst>
                <a:ext uri="{FF2B5EF4-FFF2-40B4-BE49-F238E27FC236}">
                  <a16:creationId xmlns:a16="http://schemas.microsoft.com/office/drawing/2014/main" id="{3CE3F9A6-EA0C-35E2-DF5C-694C7C80DFCF}"/>
                </a:ext>
              </a:extLst>
            </xdr:cNvPr>
            <xdr:cNvGraphicFramePr/>
          </xdr:nvGraphicFramePr>
          <xdr:xfrm>
            <a:off x="0" y="0"/>
            <a:ext cx="0" cy="0"/>
          </xdr:xfrm>
          <a:graphic>
            <a:graphicData uri="http://schemas.microsoft.com/office/drawing/2010/slicer">
              <sle:slicer xmlns:sle="http://schemas.microsoft.com/office/drawing/2010/slicer" name="Sales Agent"/>
            </a:graphicData>
          </a:graphic>
        </xdr:graphicFrame>
      </mc:Choice>
      <mc:Fallback>
        <xdr:sp macro="" textlink="">
          <xdr:nvSpPr>
            <xdr:cNvPr id="0" name=""/>
            <xdr:cNvSpPr>
              <a:spLocks noTextEdit="1"/>
            </xdr:cNvSpPr>
          </xdr:nvSpPr>
          <xdr:spPr>
            <a:xfrm>
              <a:off x="2876550" y="4295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4</xdr:row>
      <xdr:rowOff>180975</xdr:rowOff>
    </xdr:from>
    <xdr:to>
      <xdr:col>11</xdr:col>
      <xdr:colOff>9525</xdr:colOff>
      <xdr:row>22</xdr:row>
      <xdr:rowOff>116417</xdr:rowOff>
    </xdr:to>
    <xdr:graphicFrame macro="">
      <xdr:nvGraphicFramePr>
        <xdr:cNvPr id="2" name="Chart 1">
          <a:extLst>
            <a:ext uri="{FF2B5EF4-FFF2-40B4-BE49-F238E27FC236}">
              <a16:creationId xmlns:a16="http://schemas.microsoft.com/office/drawing/2014/main" id="{2E8E571B-7489-45A2-848D-54B0E2C5C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116417</xdr:rowOff>
    </xdr:from>
    <xdr:to>
      <xdr:col>11</xdr:col>
      <xdr:colOff>0</xdr:colOff>
      <xdr:row>39</xdr:row>
      <xdr:rowOff>137583</xdr:rowOff>
    </xdr:to>
    <xdr:graphicFrame macro="">
      <xdr:nvGraphicFramePr>
        <xdr:cNvPr id="3" name="Chart 2">
          <a:extLst>
            <a:ext uri="{FF2B5EF4-FFF2-40B4-BE49-F238E27FC236}">
              <a16:creationId xmlns:a16="http://schemas.microsoft.com/office/drawing/2014/main" id="{72F5591D-2416-48BB-A872-87005827D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4</xdr:row>
      <xdr:rowOff>180976</xdr:rowOff>
    </xdr:from>
    <xdr:to>
      <xdr:col>20</xdr:col>
      <xdr:colOff>600075</xdr:colOff>
      <xdr:row>22</xdr:row>
      <xdr:rowOff>127000</xdr:rowOff>
    </xdr:to>
    <xdr:graphicFrame macro="">
      <xdr:nvGraphicFramePr>
        <xdr:cNvPr id="4" name="Chart 3">
          <a:extLst>
            <a:ext uri="{FF2B5EF4-FFF2-40B4-BE49-F238E27FC236}">
              <a16:creationId xmlns:a16="http://schemas.microsoft.com/office/drawing/2014/main" id="{56D94EEC-207F-43C2-94E7-2B55B3CF0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22</xdr:row>
      <xdr:rowOff>137584</xdr:rowOff>
    </xdr:from>
    <xdr:to>
      <xdr:col>20</xdr:col>
      <xdr:colOff>600075</xdr:colOff>
      <xdr:row>39</xdr:row>
      <xdr:rowOff>137584</xdr:rowOff>
    </xdr:to>
    <xdr:graphicFrame macro="">
      <xdr:nvGraphicFramePr>
        <xdr:cNvPr id="5" name="Chart 4">
          <a:extLst>
            <a:ext uri="{FF2B5EF4-FFF2-40B4-BE49-F238E27FC236}">
              <a16:creationId xmlns:a16="http://schemas.microsoft.com/office/drawing/2014/main" id="{2E048D11-CDEA-4719-9B81-1A1D7D936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27517</xdr:rowOff>
    </xdr:from>
    <xdr:to>
      <xdr:col>4</xdr:col>
      <xdr:colOff>333375</xdr:colOff>
      <xdr:row>5</xdr:row>
      <xdr:rowOff>17992</xdr:rowOff>
    </xdr:to>
    <xdr:sp macro="" textlink="C2">
      <xdr:nvSpPr>
        <xdr:cNvPr id="6" name="Rectangle 5">
          <a:extLst>
            <a:ext uri="{FF2B5EF4-FFF2-40B4-BE49-F238E27FC236}">
              <a16:creationId xmlns:a16="http://schemas.microsoft.com/office/drawing/2014/main" id="{D423AAD0-F3A2-56B5-2A8E-7D06245036FF}"/>
            </a:ext>
          </a:extLst>
        </xdr:cNvPr>
        <xdr:cNvSpPr/>
      </xdr:nvSpPr>
      <xdr:spPr>
        <a:xfrm>
          <a:off x="0" y="27517"/>
          <a:ext cx="3074458" cy="1048808"/>
        </a:xfrm>
        <a:prstGeom prst="rect">
          <a:avLst/>
        </a:prstGeom>
        <a:solidFill>
          <a:schemeClr val="bg1"/>
        </a:solidFill>
        <a:ln>
          <a:noFill/>
        </a:ln>
        <a:effectLst>
          <a:outerShdw blurRad="50800" dist="50800" dir="5400000" algn="ctr" rotWithShape="0">
            <a:schemeClr val="accent1"/>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ln>
                <a:noFill/>
              </a:ln>
              <a:solidFill>
                <a:srgbClr val="000000"/>
              </a:solidFill>
              <a:effectLst/>
              <a:latin typeface="Calibri"/>
              <a:ea typeface="Calibri"/>
              <a:cs typeface="Calibri"/>
            </a:rPr>
            <a:t>Total</a:t>
          </a:r>
          <a:r>
            <a:rPr lang="en-US" sz="1800" b="0" i="0" u="none" strike="noStrike" baseline="0">
              <a:ln>
                <a:noFill/>
              </a:ln>
              <a:solidFill>
                <a:srgbClr val="000000"/>
              </a:solidFill>
              <a:effectLst/>
              <a:latin typeface="Calibri"/>
              <a:ea typeface="Calibri"/>
              <a:cs typeface="Calibri"/>
            </a:rPr>
            <a:t> Sales</a:t>
          </a:r>
        </a:p>
        <a:p>
          <a:pPr algn="ctr"/>
          <a:fld id="{9CF00867-8A89-42F4-B1CC-6897B2E9E697}" type="TxLink">
            <a:rPr lang="en-US" sz="2800" b="0" i="0" u="none" strike="noStrike">
              <a:ln>
                <a:noFill/>
              </a:ln>
              <a:solidFill>
                <a:srgbClr val="000000"/>
              </a:solidFill>
              <a:effectLst/>
              <a:latin typeface="Calibri"/>
              <a:ea typeface="Calibri"/>
              <a:cs typeface="Calibri"/>
            </a:rPr>
            <a:pPr algn="ctr"/>
            <a:t>8,90,427</a:t>
          </a:fld>
          <a:endParaRPr lang="en-IN" sz="2800" i="0">
            <a:ln>
              <a:noFill/>
            </a:ln>
            <a:solidFill>
              <a:schemeClr val="tx1"/>
            </a:solidFill>
            <a:effectLst/>
          </a:endParaRPr>
        </a:p>
      </xdr:txBody>
    </xdr:sp>
    <xdr:clientData/>
  </xdr:twoCellAnchor>
  <xdr:twoCellAnchor>
    <xdr:from>
      <xdr:col>4</xdr:col>
      <xdr:colOff>285750</xdr:colOff>
      <xdr:row>0</xdr:row>
      <xdr:rowOff>76200</xdr:rowOff>
    </xdr:from>
    <xdr:to>
      <xdr:col>9</xdr:col>
      <xdr:colOff>47625</xdr:colOff>
      <xdr:row>5</xdr:row>
      <xdr:rowOff>0</xdr:rowOff>
    </xdr:to>
    <xdr:sp macro="" textlink="F2">
      <xdr:nvSpPr>
        <xdr:cNvPr id="7" name="Rectangle 6">
          <a:extLst>
            <a:ext uri="{FF2B5EF4-FFF2-40B4-BE49-F238E27FC236}">
              <a16:creationId xmlns:a16="http://schemas.microsoft.com/office/drawing/2014/main" id="{F88E27E8-4E23-4D4B-8273-F822967C36FD}"/>
            </a:ext>
          </a:extLst>
        </xdr:cNvPr>
        <xdr:cNvSpPr/>
      </xdr:nvSpPr>
      <xdr:spPr>
        <a:xfrm>
          <a:off x="3009900" y="76200"/>
          <a:ext cx="2933700" cy="981075"/>
        </a:xfrm>
        <a:prstGeom prst="rect">
          <a:avLst/>
        </a:prstGeom>
        <a:solidFill>
          <a:schemeClr val="bg1"/>
        </a:solidFill>
        <a:ln>
          <a:noFill/>
        </a:ln>
        <a:effectLst>
          <a:outerShdw blurRad="50800" dist="50800" dir="5400000" algn="ctr" rotWithShape="0">
            <a:schemeClr val="accent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ln>
                <a:noFill/>
              </a:ln>
              <a:solidFill>
                <a:srgbClr val="000000"/>
              </a:solidFill>
              <a:effectLst/>
              <a:latin typeface="Calibri"/>
              <a:ea typeface="Calibri"/>
              <a:cs typeface="Calibri"/>
            </a:rPr>
            <a:t>Total Profit</a:t>
          </a:r>
        </a:p>
        <a:p>
          <a:pPr algn="ctr"/>
          <a:fld id="{E98ECB5F-9A53-4CFD-A80F-963564366818}" type="TxLink">
            <a:rPr lang="en-US" sz="2800" b="0" i="0" u="none" strike="noStrike">
              <a:ln>
                <a:noFill/>
              </a:ln>
              <a:solidFill>
                <a:srgbClr val="000000"/>
              </a:solidFill>
              <a:effectLst/>
              <a:latin typeface="Calibri"/>
              <a:ea typeface="Calibri"/>
              <a:cs typeface="Calibri"/>
            </a:rPr>
            <a:t>6,83,960</a:t>
          </a:fld>
          <a:endParaRPr lang="en-IN" sz="2800">
            <a:ln>
              <a:noFill/>
            </a:ln>
            <a:solidFill>
              <a:schemeClr val="tx1"/>
            </a:solidFill>
            <a:effectLst/>
          </a:endParaRPr>
        </a:p>
      </xdr:txBody>
    </xdr:sp>
    <xdr:clientData/>
  </xdr:twoCellAnchor>
  <xdr:twoCellAnchor>
    <xdr:from>
      <xdr:col>8</xdr:col>
      <xdr:colOff>571500</xdr:colOff>
      <xdr:row>0</xdr:row>
      <xdr:rowOff>57150</xdr:rowOff>
    </xdr:from>
    <xdr:to>
      <xdr:col>15</xdr:col>
      <xdr:colOff>0</xdr:colOff>
      <xdr:row>5</xdr:row>
      <xdr:rowOff>9525</xdr:rowOff>
    </xdr:to>
    <xdr:sp macro="" textlink="I2">
      <xdr:nvSpPr>
        <xdr:cNvPr id="8" name="Rectangle 7">
          <a:extLst>
            <a:ext uri="{FF2B5EF4-FFF2-40B4-BE49-F238E27FC236}">
              <a16:creationId xmlns:a16="http://schemas.microsoft.com/office/drawing/2014/main" id="{F36F91A0-1A37-490A-B5F7-C4B958141ABA}"/>
            </a:ext>
          </a:extLst>
        </xdr:cNvPr>
        <xdr:cNvSpPr/>
      </xdr:nvSpPr>
      <xdr:spPr>
        <a:xfrm>
          <a:off x="5857875" y="57150"/>
          <a:ext cx="3695700" cy="1009650"/>
        </a:xfrm>
        <a:prstGeom prst="rect">
          <a:avLst/>
        </a:prstGeom>
        <a:solidFill>
          <a:schemeClr val="bg1"/>
        </a:solidFill>
        <a:ln>
          <a:noFill/>
        </a:ln>
        <a:effectLst>
          <a:outerShdw blurRad="50800" dist="50800" dir="5400000" algn="ctr" rotWithShape="0">
            <a:schemeClr val="accent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ln>
                <a:noFill/>
              </a:ln>
              <a:solidFill>
                <a:srgbClr val="000000"/>
              </a:solidFill>
              <a:effectLst/>
              <a:latin typeface="Calibri"/>
              <a:ea typeface="Calibri"/>
              <a:cs typeface="Calibri"/>
            </a:rPr>
            <a:t>Total Orders</a:t>
          </a:r>
        </a:p>
        <a:p>
          <a:pPr algn="ctr"/>
          <a:fld id="{991F8431-C9C2-438E-BB6A-E264F100B904}" type="TxLink">
            <a:rPr lang="en-US" sz="2800" b="0" i="0" u="none" strike="noStrike">
              <a:ln>
                <a:noFill/>
              </a:ln>
              <a:solidFill>
                <a:srgbClr val="000000"/>
              </a:solidFill>
              <a:effectLst/>
              <a:latin typeface="Calibri"/>
              <a:ea typeface="Calibri"/>
              <a:cs typeface="Calibri"/>
            </a:rPr>
            <a:t>1,000</a:t>
          </a:fld>
          <a:endParaRPr lang="en-IN" sz="2800">
            <a:ln>
              <a:noFill/>
            </a:ln>
            <a:solidFill>
              <a:schemeClr val="tx1"/>
            </a:solidFill>
            <a:effectLst/>
          </a:endParaRPr>
        </a:p>
      </xdr:txBody>
    </xdr:sp>
    <xdr:clientData/>
  </xdr:twoCellAnchor>
  <xdr:twoCellAnchor>
    <xdr:from>
      <xdr:col>15</xdr:col>
      <xdr:colOff>31750</xdr:colOff>
      <xdr:row>0</xdr:row>
      <xdr:rowOff>66675</xdr:rowOff>
    </xdr:from>
    <xdr:to>
      <xdr:col>21</xdr:col>
      <xdr:colOff>95250</xdr:colOff>
      <xdr:row>5</xdr:row>
      <xdr:rowOff>9525</xdr:rowOff>
    </xdr:to>
    <xdr:sp macro="" textlink="L2">
      <xdr:nvSpPr>
        <xdr:cNvPr id="9" name="Rectangle 8">
          <a:extLst>
            <a:ext uri="{FF2B5EF4-FFF2-40B4-BE49-F238E27FC236}">
              <a16:creationId xmlns:a16="http://schemas.microsoft.com/office/drawing/2014/main" id="{162AEB92-8676-434B-AF67-4C6F9780CCFA}"/>
            </a:ext>
          </a:extLst>
        </xdr:cNvPr>
        <xdr:cNvSpPr/>
      </xdr:nvSpPr>
      <xdr:spPr>
        <a:xfrm>
          <a:off x="9641417" y="66675"/>
          <a:ext cx="3746500" cy="1001183"/>
        </a:xfrm>
        <a:prstGeom prst="rect">
          <a:avLst/>
        </a:prstGeom>
        <a:solidFill>
          <a:schemeClr val="bg1"/>
        </a:solidFill>
        <a:ln>
          <a:noFill/>
        </a:ln>
        <a:effectLst>
          <a:outerShdw blurRad="50800" dist="50800" dir="5400000" algn="ctr" rotWithShape="0">
            <a:schemeClr val="accent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ln>
                <a:noFill/>
              </a:ln>
              <a:solidFill>
                <a:srgbClr val="000000"/>
              </a:solidFill>
              <a:effectLst/>
              <a:latin typeface="Calibri"/>
              <a:ea typeface="Calibri"/>
              <a:cs typeface="Calibri"/>
            </a:rPr>
            <a:t>Avg</a:t>
          </a:r>
          <a:r>
            <a:rPr lang="en-US" sz="1800" b="0" i="0" u="none" strike="noStrike" baseline="0">
              <a:ln>
                <a:noFill/>
              </a:ln>
              <a:solidFill>
                <a:srgbClr val="000000"/>
              </a:solidFill>
              <a:effectLst/>
              <a:latin typeface="Calibri"/>
              <a:ea typeface="Calibri"/>
              <a:cs typeface="Calibri"/>
            </a:rPr>
            <a:t> Order Value</a:t>
          </a:r>
        </a:p>
        <a:p>
          <a:pPr algn="ctr"/>
          <a:fld id="{583E8876-96E9-4505-B014-11586A1FBF65}" type="TxLink">
            <a:rPr lang="en-US" sz="2800" b="0" i="0" u="none" strike="noStrike">
              <a:ln>
                <a:noFill/>
              </a:ln>
              <a:solidFill>
                <a:srgbClr val="000000"/>
              </a:solidFill>
              <a:effectLst/>
              <a:latin typeface="Calibri"/>
              <a:ea typeface="Calibri"/>
              <a:cs typeface="Calibri"/>
            </a:rPr>
            <a:t>890</a:t>
          </a:fld>
          <a:endParaRPr lang="en-IN" sz="2800">
            <a:ln>
              <a:noFill/>
            </a:ln>
            <a:solidFill>
              <a:schemeClr val="tx1"/>
            </a:solidFill>
            <a:effectLst/>
          </a:endParaRPr>
        </a:p>
      </xdr:txBody>
    </xdr:sp>
    <xdr:clientData/>
  </xdr:twoCellAnchor>
  <xdr:twoCellAnchor editAs="oneCell">
    <xdr:from>
      <xdr:col>21</xdr:col>
      <xdr:colOff>10584</xdr:colOff>
      <xdr:row>0</xdr:row>
      <xdr:rowOff>21168</xdr:rowOff>
    </xdr:from>
    <xdr:to>
      <xdr:col>23</xdr:col>
      <xdr:colOff>611718</xdr:colOff>
      <xdr:row>8</xdr:row>
      <xdr:rowOff>95251</xdr:rowOff>
    </xdr:to>
    <mc:AlternateContent xmlns:mc="http://schemas.openxmlformats.org/markup-compatibility/2006">
      <mc:Choice xmlns:a14="http://schemas.microsoft.com/office/drawing/2010/main" Requires="a14">
        <xdr:graphicFrame macro="">
          <xdr:nvGraphicFramePr>
            <xdr:cNvPr id="10" name="Sales Agent 1">
              <a:extLst>
                <a:ext uri="{FF2B5EF4-FFF2-40B4-BE49-F238E27FC236}">
                  <a16:creationId xmlns:a16="http://schemas.microsoft.com/office/drawing/2014/main" id="{1413E838-9B3B-4E2F-8753-37E59D91C56D}"/>
                </a:ext>
              </a:extLst>
            </xdr:cNvPr>
            <xdr:cNvGraphicFramePr/>
          </xdr:nvGraphicFramePr>
          <xdr:xfrm>
            <a:off x="0" y="0"/>
            <a:ext cx="0" cy="0"/>
          </xdr:xfrm>
          <a:graphic>
            <a:graphicData uri="http://schemas.microsoft.com/office/drawing/2010/slicer">
              <sle:slicer xmlns:sle="http://schemas.microsoft.com/office/drawing/2010/slicer" name="Sales Agent 1"/>
            </a:graphicData>
          </a:graphic>
        </xdr:graphicFrame>
      </mc:Choice>
      <mc:Fallback>
        <xdr:sp macro="" textlink="">
          <xdr:nvSpPr>
            <xdr:cNvPr id="0" name=""/>
            <xdr:cNvSpPr>
              <a:spLocks noTextEdit="1"/>
            </xdr:cNvSpPr>
          </xdr:nvSpPr>
          <xdr:spPr>
            <a:xfrm>
              <a:off x="13303251" y="21168"/>
              <a:ext cx="1828800" cy="1703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10584</xdr:colOff>
      <xdr:row>8</xdr:row>
      <xdr:rowOff>95250</xdr:rowOff>
    </xdr:from>
    <xdr:to>
      <xdr:col>23</xdr:col>
      <xdr:colOff>611718</xdr:colOff>
      <xdr:row>21</xdr:row>
      <xdr:rowOff>142875</xdr:rowOff>
    </xdr:to>
    <mc:AlternateContent xmlns:mc="http://schemas.openxmlformats.org/markup-compatibility/2006">
      <mc:Choice xmlns:a14="http://schemas.microsoft.com/office/drawing/2010/main" Requires="a14">
        <xdr:graphicFrame macro="">
          <xdr:nvGraphicFramePr>
            <xdr:cNvPr id="11" name="Cleaned State 1">
              <a:extLst>
                <a:ext uri="{FF2B5EF4-FFF2-40B4-BE49-F238E27FC236}">
                  <a16:creationId xmlns:a16="http://schemas.microsoft.com/office/drawing/2014/main" id="{F9601488-63CE-4E32-BE01-748BA0F1E306}"/>
                </a:ext>
              </a:extLst>
            </xdr:cNvPr>
            <xdr:cNvGraphicFramePr/>
          </xdr:nvGraphicFramePr>
          <xdr:xfrm>
            <a:off x="0" y="0"/>
            <a:ext cx="0" cy="0"/>
          </xdr:xfrm>
          <a:graphic>
            <a:graphicData uri="http://schemas.microsoft.com/office/drawing/2010/slicer">
              <sle:slicer xmlns:sle="http://schemas.microsoft.com/office/drawing/2010/slicer" name="Cleaned State 1"/>
            </a:graphicData>
          </a:graphic>
        </xdr:graphicFrame>
      </mc:Choice>
      <mc:Fallback>
        <xdr:sp macro="" textlink="">
          <xdr:nvSpPr>
            <xdr:cNvPr id="0" name=""/>
            <xdr:cNvSpPr>
              <a:spLocks noTextEdit="1"/>
            </xdr:cNvSpPr>
          </xdr:nvSpPr>
          <xdr:spPr>
            <a:xfrm>
              <a:off x="13303251" y="172508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10583</xdr:colOff>
      <xdr:row>21</xdr:row>
      <xdr:rowOff>158751</xdr:rowOff>
    </xdr:from>
    <xdr:to>
      <xdr:col>23</xdr:col>
      <xdr:colOff>611717</xdr:colOff>
      <xdr:row>29</xdr:row>
      <xdr:rowOff>74085</xdr:rowOff>
    </xdr:to>
    <mc:AlternateContent xmlns:mc="http://schemas.openxmlformats.org/markup-compatibility/2006">
      <mc:Choice xmlns:a14="http://schemas.microsoft.com/office/drawing/2010/main" Requires="a14">
        <xdr:graphicFrame macro="">
          <xdr:nvGraphicFramePr>
            <xdr:cNvPr id="12" name="Order Status 1">
              <a:extLst>
                <a:ext uri="{FF2B5EF4-FFF2-40B4-BE49-F238E27FC236}">
                  <a16:creationId xmlns:a16="http://schemas.microsoft.com/office/drawing/2014/main" id="{EE3E1DE5-001A-4CF8-9B47-5F1D1D5E13DD}"/>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dr:sp macro="" textlink="">
          <xdr:nvSpPr>
            <xdr:cNvPr id="0" name=""/>
            <xdr:cNvSpPr>
              <a:spLocks noTextEdit="1"/>
            </xdr:cNvSpPr>
          </xdr:nvSpPr>
          <xdr:spPr>
            <a:xfrm>
              <a:off x="13303250" y="4265084"/>
              <a:ext cx="1828800" cy="1439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31749</xdr:colOff>
      <xdr:row>29</xdr:row>
      <xdr:rowOff>95251</xdr:rowOff>
    </xdr:from>
    <xdr:to>
      <xdr:col>24</xdr:col>
      <xdr:colOff>19049</xdr:colOff>
      <xdr:row>39</xdr:row>
      <xdr:rowOff>137585</xdr:rowOff>
    </xdr:to>
    <mc:AlternateContent xmlns:mc="http://schemas.openxmlformats.org/markup-compatibility/2006">
      <mc:Choice xmlns:a14="http://schemas.microsoft.com/office/drawing/2010/main" Requires="a14">
        <xdr:graphicFrame macro="">
          <xdr:nvGraphicFramePr>
            <xdr:cNvPr id="13" name="Service Category 1">
              <a:extLst>
                <a:ext uri="{FF2B5EF4-FFF2-40B4-BE49-F238E27FC236}">
                  <a16:creationId xmlns:a16="http://schemas.microsoft.com/office/drawing/2014/main" id="{496A5821-6C90-4F74-B933-A169B41AEC28}"/>
                </a:ext>
              </a:extLst>
            </xdr:cNvPr>
            <xdr:cNvGraphicFramePr/>
          </xdr:nvGraphicFramePr>
          <xdr:xfrm>
            <a:off x="0" y="0"/>
            <a:ext cx="0" cy="0"/>
          </xdr:xfrm>
          <a:graphic>
            <a:graphicData uri="http://schemas.microsoft.com/office/drawing/2010/slicer">
              <sle:slicer xmlns:sle="http://schemas.microsoft.com/office/drawing/2010/slicer" name="Service Category 1"/>
            </a:graphicData>
          </a:graphic>
        </xdr:graphicFrame>
      </mc:Choice>
      <mc:Fallback>
        <xdr:sp macro="" textlink="">
          <xdr:nvSpPr>
            <xdr:cNvPr id="0" name=""/>
            <xdr:cNvSpPr>
              <a:spLocks noTextEdit="1"/>
            </xdr:cNvSpPr>
          </xdr:nvSpPr>
          <xdr:spPr>
            <a:xfrm>
              <a:off x="13324416" y="5725584"/>
              <a:ext cx="1828800" cy="1947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rsh Krishna" refreshedDate="46101.863150925928" createdVersion="8" refreshedVersion="8" minRefreshableVersion="3" recordCount="1000" xr:uid="{32AEB227-B0C5-4C9F-9F01-AB00D6C5D089}">
  <cacheSource type="worksheet">
    <worksheetSource name="Sales2"/>
  </cacheSource>
  <cacheFields count="21">
    <cacheField name="Order ID" numFmtId="0">
      <sharedItems containsSemiMixedTypes="0" containsString="0" containsNumber="1" containsInteger="1" minValue="3001" maxValue="4000"/>
    </cacheField>
    <cacheField name="Duplicate Order ID" numFmtId="0">
      <sharedItems containsSemiMixedTypes="0" containsString="0" containsNumber="1" containsInteger="1" minValue="1" maxValue="1"/>
    </cacheField>
    <cacheField name="Customer Last Name" numFmtId="0">
      <sharedItems/>
    </cacheField>
    <cacheField name="Customer First Name" numFmtId="0">
      <sharedItems/>
    </cacheField>
    <cacheField name="Cleaned Customer First Name" numFmtId="0">
      <sharedItems/>
    </cacheField>
    <cacheField name="Customer ID" numFmtId="0">
      <sharedItems containsSemiMixedTypes="0" containsString="0" containsNumber="1" containsInteger="1" minValue="1234" maxValue="2231"/>
    </cacheField>
    <cacheField name="Service Category" numFmtId="0">
      <sharedItems count="6">
        <s v="Interview Prep"/>
        <s v="Resume + LinkedIn Profile"/>
        <s v="LinkedIn profile"/>
        <s v="Networking Strategy"/>
        <s v="Mentoring program"/>
        <s v="Resume (service fee)"/>
      </sharedItems>
    </cacheField>
    <cacheField name="Order Date" numFmtId="164">
      <sharedItems containsSemiMixedTypes="0" containsNonDate="0" containsDate="1" containsString="0" minDate="2024-01-01T00:00:00" maxDate="2025-01-01T00:00:00"/>
    </cacheField>
    <cacheField name="Quantity Ordered" numFmtId="1">
      <sharedItems containsSemiMixedTypes="0" containsString="0" containsNumber="1" containsInteger="1" minValue="1" maxValue="3"/>
    </cacheField>
    <cacheField name="Order Status" numFmtId="0">
      <sharedItems count="4">
        <s v="Delivered"/>
        <s v="In Progress"/>
        <s v="Service Booked"/>
        <s v="Cancelled"/>
      </sharedItems>
    </cacheField>
    <cacheField name="State" numFmtId="0">
      <sharedItems/>
    </cacheField>
    <cacheField name="Cleaned State" numFmtId="0">
      <sharedItems count="8">
        <s v="WA"/>
        <s v="ACT"/>
        <s v="NSW"/>
        <s v="VIC"/>
        <s v="QLD"/>
        <s v="SA"/>
        <s v="TAS"/>
        <s v="NT"/>
      </sharedItems>
    </cacheField>
    <cacheField name="Margins" numFmtId="0">
      <sharedItems containsSemiMixedTypes="0" containsString="0" containsNumber="1" minValue="0.1" maxValue="0.3"/>
    </cacheField>
    <cacheField name="Service Provider Expense" numFmtId="0">
      <sharedItems containsSemiMixedTypes="0" containsString="0" containsNumber="1" minValue="1.1000000000000001" maxValue="571.19999999999993"/>
    </cacheField>
    <cacheField name="Sale Price " numFmtId="0">
      <sharedItems containsSemiMixedTypes="0" containsString="0" containsNumber="1" containsInteger="1" minValue="11" maxValue="1904"/>
    </cacheField>
    <cacheField name="Cleaned Sale Price" numFmtId="0">
      <sharedItems containsSemiMixedTypes="0" containsString="0" containsNumber="1" containsInteger="1" minValue="11" maxValue="1904"/>
    </cacheField>
    <cacheField name="Revenue per unit" numFmtId="0">
      <sharedItems containsSemiMixedTypes="0" containsString="0" containsNumber="1" minValue="3.6666666666666665" maxValue="1852"/>
    </cacheField>
    <cacheField name="Profit Check" numFmtId="0">
      <sharedItems containsSemiMixedTypes="0" containsString="0" containsNumber="1" minValue="7.7" maxValue="1660.5"/>
    </cacheField>
    <cacheField name="Total Revenue per Customer" numFmtId="0">
      <sharedItems containsSemiMixedTypes="0" containsString="0" containsNumber="1" containsInteger="1" minValue="11" maxValue="1904"/>
    </cacheField>
    <cacheField name="Total Profit (GMROI)" numFmtId="0">
      <sharedItems containsSemiMixedTypes="0" containsString="0" containsNumber="1" minValue="7.7" maxValue="1660.5"/>
    </cacheField>
    <cacheField name="Sales Agent" numFmtId="0">
      <sharedItems count="5">
        <s v="Kelly"/>
        <s v="Priscilla"/>
        <s v="Daniel"/>
        <s v="Brian"/>
        <s v="Terrence"/>
      </sharedItems>
    </cacheField>
  </cacheFields>
  <extLst>
    <ext xmlns:x14="http://schemas.microsoft.com/office/spreadsheetml/2009/9/main" uri="{725AE2AE-9491-48be-B2B4-4EB974FC3084}">
      <x14:pivotCacheDefinition pivotCacheId="1340055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3001"/>
    <n v="1"/>
    <s v="Hughes"/>
    <s v="Lewis"/>
    <s v="Lewis"/>
    <n v="1234"/>
    <x v="0"/>
    <d v="2024-05-06T00:00:00"/>
    <n v="3"/>
    <x v="0"/>
    <s v="WA"/>
    <x v="0"/>
    <n v="0.1"/>
    <n v="56.400000000000006"/>
    <n v="564"/>
    <n v="564"/>
    <n v="188"/>
    <n v="507.6"/>
    <n v="564"/>
    <n v="507.6"/>
    <x v="0"/>
  </r>
  <r>
    <n v="3002"/>
    <n v="1"/>
    <s v="Gomez"/>
    <s v="Ali"/>
    <s v="Ali"/>
    <n v="1235"/>
    <x v="1"/>
    <d v="2024-07-18T00:00:00"/>
    <n v="3"/>
    <x v="1"/>
    <s v="ACT"/>
    <x v="1"/>
    <n v="0.3"/>
    <n v="233.1"/>
    <n v="777"/>
    <n v="777"/>
    <n v="259"/>
    <n v="543.9"/>
    <n v="777"/>
    <n v="543.9"/>
    <x v="0"/>
  </r>
  <r>
    <n v="3003"/>
    <n v="1"/>
    <s v="Beck"/>
    <s v="Mila"/>
    <s v="Mila"/>
    <n v="1236"/>
    <x v="2"/>
    <d v="2024-07-14T00:00:00"/>
    <n v="1"/>
    <x v="0"/>
    <s v="NSW"/>
    <x v="2"/>
    <n v="0.25"/>
    <n v="457.25"/>
    <n v="1829"/>
    <n v="1829"/>
    <n v="1829"/>
    <n v="1371.75"/>
    <n v="1829"/>
    <n v="1371.75"/>
    <x v="1"/>
  </r>
  <r>
    <n v="3004"/>
    <n v="1"/>
    <s v="Juarez"/>
    <s v="Ryleigh"/>
    <s v="Ryleigh"/>
    <n v="1237"/>
    <x v="2"/>
    <d v="2024-06-26T00:00:00"/>
    <n v="2"/>
    <x v="0"/>
    <s v="VIC"/>
    <x v="3"/>
    <n v="0.25"/>
    <n v="56.75"/>
    <n v="227"/>
    <n v="227"/>
    <n v="113.5"/>
    <n v="170.25"/>
    <n v="227"/>
    <n v="170.25"/>
    <x v="2"/>
  </r>
  <r>
    <n v="3005"/>
    <n v="1"/>
    <s v="Preston"/>
    <s v="Leonidas"/>
    <s v="Leonidas"/>
    <n v="1238"/>
    <x v="3"/>
    <d v="2024-11-28T00:00:00"/>
    <n v="1"/>
    <x v="2"/>
    <s v="QLD"/>
    <x v="4"/>
    <n v="0.2"/>
    <n v="271"/>
    <n v="1355"/>
    <n v="1355"/>
    <n v="1355"/>
    <n v="1084"/>
    <n v="1355"/>
    <n v="1084"/>
    <x v="3"/>
  </r>
  <r>
    <n v="3006"/>
    <n v="1"/>
    <s v="Jacobs"/>
    <s v="Hayden"/>
    <s v="Hayden"/>
    <n v="1239"/>
    <x v="1"/>
    <d v="2024-06-06T00:00:00"/>
    <n v="1"/>
    <x v="2"/>
    <s v="SA"/>
    <x v="5"/>
    <n v="0.3"/>
    <n v="335.4"/>
    <n v="1118"/>
    <n v="1118"/>
    <n v="1118"/>
    <n v="782.6"/>
    <n v="1118"/>
    <n v="782.6"/>
    <x v="2"/>
  </r>
  <r>
    <n v="3007"/>
    <n v="1"/>
    <s v="Knox"/>
    <s v="Brooke"/>
    <s v="Brooke"/>
    <n v="1240"/>
    <x v="3"/>
    <d v="2024-03-18T00:00:00"/>
    <n v="2"/>
    <x v="2"/>
    <s v="VIC"/>
    <x v="3"/>
    <n v="0.2"/>
    <n v="223"/>
    <n v="1115"/>
    <n v="1115"/>
    <n v="557.5"/>
    <n v="892"/>
    <n v="1115"/>
    <n v="892"/>
    <x v="0"/>
  </r>
  <r>
    <n v="3008"/>
    <n v="1"/>
    <s v="Rice"/>
    <s v="Diana"/>
    <s v="Diana"/>
    <n v="1241"/>
    <x v="1"/>
    <d v="2024-10-26T00:00:00"/>
    <n v="2"/>
    <x v="0"/>
    <s v="WA"/>
    <x v="0"/>
    <n v="0.3"/>
    <n v="357.9"/>
    <n v="1193"/>
    <n v="1193"/>
    <n v="596.5"/>
    <n v="835.1"/>
    <n v="1193"/>
    <n v="835.1"/>
    <x v="3"/>
  </r>
  <r>
    <n v="3009"/>
    <n v="1"/>
    <s v="Valencia"/>
    <s v="Rosalie"/>
    <s v="Rosalie"/>
    <n v="1242"/>
    <x v="2"/>
    <d v="2024-02-08T00:00:00"/>
    <n v="2"/>
    <x v="2"/>
    <s v="TAS"/>
    <x v="6"/>
    <n v="0.25"/>
    <n v="353.25"/>
    <n v="1413"/>
    <n v="1413"/>
    <n v="706.5"/>
    <n v="1059.75"/>
    <n v="1413"/>
    <n v="1059.75"/>
    <x v="2"/>
  </r>
  <r>
    <n v="3010"/>
    <n v="1"/>
    <s v="Pierce"/>
    <s v="Andre"/>
    <s v="Andre"/>
    <n v="1243"/>
    <x v="1"/>
    <d v="2024-12-09T00:00:00"/>
    <n v="2"/>
    <x v="2"/>
    <s v="TAS"/>
    <x v="6"/>
    <n v="0.3"/>
    <n v="319.8"/>
    <n v="1066"/>
    <n v="1066"/>
    <n v="533"/>
    <n v="746.2"/>
    <n v="1066"/>
    <n v="746.2"/>
    <x v="1"/>
  </r>
  <r>
    <n v="3011"/>
    <n v="1"/>
    <s v="Olson"/>
    <s v="Walter"/>
    <s v="Walter"/>
    <n v="1244"/>
    <x v="0"/>
    <d v="2024-05-02T00:00:00"/>
    <n v="1"/>
    <x v="0"/>
    <s v="QLD"/>
    <x v="4"/>
    <n v="0.1"/>
    <n v="95.300000000000011"/>
    <n v="953"/>
    <n v="953"/>
    <n v="953"/>
    <n v="857.7"/>
    <n v="953"/>
    <n v="857.7"/>
    <x v="3"/>
  </r>
  <r>
    <n v="3012"/>
    <n v="1"/>
    <s v="Malone"/>
    <s v="Nayeli"/>
    <s v="Nayeli"/>
    <n v="1245"/>
    <x v="2"/>
    <d v="2024-01-25T00:00:00"/>
    <n v="3"/>
    <x v="3"/>
    <s v="SA"/>
    <x v="5"/>
    <n v="0.25"/>
    <n v="406.75"/>
    <n v="1627"/>
    <n v="1627"/>
    <n v="542.33333333333337"/>
    <n v="1220.25"/>
    <n v="1627"/>
    <n v="1220.25"/>
    <x v="1"/>
  </r>
  <r>
    <n v="3013"/>
    <n v="1"/>
    <s v="Holt"/>
    <s v="Thea"/>
    <s v="Thea"/>
    <n v="1246"/>
    <x v="2"/>
    <d v="2024-07-13T00:00:00"/>
    <n v="3"/>
    <x v="2"/>
    <s v="SA"/>
    <x v="5"/>
    <n v="0.25"/>
    <n v="143.25"/>
    <n v="573"/>
    <n v="573"/>
    <n v="191"/>
    <n v="429.75"/>
    <n v="573"/>
    <n v="429.75"/>
    <x v="1"/>
  </r>
  <r>
    <n v="3014"/>
    <n v="1"/>
    <s v="Briggs"/>
    <s v="Devin"/>
    <s v="Devin"/>
    <n v="1247"/>
    <x v="4"/>
    <d v="2024-01-26T00:00:00"/>
    <n v="2"/>
    <x v="0"/>
    <s v="VIC"/>
    <x v="3"/>
    <n v="0.25"/>
    <n v="67"/>
    <n v="268"/>
    <n v="268"/>
    <n v="134"/>
    <n v="201"/>
    <n v="268"/>
    <n v="201"/>
    <x v="0"/>
  </r>
  <r>
    <n v="3015"/>
    <n v="1"/>
    <s v="Woodard"/>
    <s v="Destiny"/>
    <s v="Destiny"/>
    <n v="1248"/>
    <x v="0"/>
    <d v="2024-06-30T00:00:00"/>
    <n v="1"/>
    <x v="2"/>
    <s v="NSW"/>
    <x v="2"/>
    <n v="0.1"/>
    <n v="36.9"/>
    <n v="369"/>
    <n v="369"/>
    <n v="369"/>
    <n v="332.1"/>
    <n v="369"/>
    <n v="332.1"/>
    <x v="2"/>
  </r>
  <r>
    <n v="3016"/>
    <n v="1"/>
    <s v="Fuentes"/>
    <s v="Rylee"/>
    <s v="Rylee"/>
    <n v="1249"/>
    <x v="3"/>
    <d v="2024-08-13T00:00:00"/>
    <n v="1"/>
    <x v="0"/>
    <s v="NT"/>
    <x v="7"/>
    <n v="0.2"/>
    <n v="51.6"/>
    <n v="258"/>
    <n v="258"/>
    <n v="258"/>
    <n v="206.4"/>
    <n v="258"/>
    <n v="206.4"/>
    <x v="0"/>
  </r>
  <r>
    <n v="3017"/>
    <n v="1"/>
    <s v="Shaffer"/>
    <s v="Luka"/>
    <s v="Luka"/>
    <n v="1250"/>
    <x v="0"/>
    <d v="2024-12-19T00:00:00"/>
    <n v="2"/>
    <x v="0"/>
    <s v="NSW"/>
    <x v="2"/>
    <n v="0.1"/>
    <n v="56.400000000000006"/>
    <n v="564"/>
    <n v="564"/>
    <n v="282"/>
    <n v="507.6"/>
    <n v="564"/>
    <n v="507.6"/>
    <x v="2"/>
  </r>
  <r>
    <n v="3018"/>
    <n v="1"/>
    <s v="Berry"/>
    <s v="Colt"/>
    <s v="Colt"/>
    <n v="1251"/>
    <x v="3"/>
    <d v="2024-08-20T00:00:00"/>
    <n v="2"/>
    <x v="1"/>
    <s v="TAS"/>
    <x v="6"/>
    <n v="0.2"/>
    <n v="326"/>
    <n v="1630"/>
    <n v="1630"/>
    <n v="815"/>
    <n v="1304"/>
    <n v="1630"/>
    <n v="1304"/>
    <x v="1"/>
  </r>
  <r>
    <n v="3019"/>
    <n v="1"/>
    <s v="Klein"/>
    <s v="Madelynn"/>
    <s v="Madelynn"/>
    <n v="1252"/>
    <x v="4"/>
    <d v="2024-06-12T00:00:00"/>
    <n v="2"/>
    <x v="2"/>
    <s v="ACT"/>
    <x v="1"/>
    <n v="0.25"/>
    <n v="79.5"/>
    <n v="318"/>
    <n v="318"/>
    <n v="159"/>
    <n v="238.5"/>
    <n v="318"/>
    <n v="238.5"/>
    <x v="3"/>
  </r>
  <r>
    <n v="3020"/>
    <n v="1"/>
    <s v="Landry"/>
    <s v="Edward"/>
    <s v="Edward"/>
    <n v="1253"/>
    <x v="1"/>
    <d v="2024-01-17T00:00:00"/>
    <n v="3"/>
    <x v="0"/>
    <s v="SA"/>
    <x v="5"/>
    <n v="0.3"/>
    <n v="38.699999999999996"/>
    <n v="129"/>
    <n v="129"/>
    <n v="43"/>
    <n v="90.300000000000011"/>
    <n v="129"/>
    <n v="90.300000000000011"/>
    <x v="2"/>
  </r>
  <r>
    <n v="3021"/>
    <n v="1"/>
    <s v="Weaver"/>
    <s v="Cash"/>
    <s v="Cash"/>
    <n v="1254"/>
    <x v="5"/>
    <d v="2024-11-19T00:00:00"/>
    <n v="2"/>
    <x v="2"/>
    <s v="ACT"/>
    <x v="1"/>
    <n v="0.3"/>
    <n v="291.89999999999998"/>
    <n v="973"/>
    <n v="973"/>
    <n v="486.5"/>
    <n v="681.1"/>
    <n v="973"/>
    <n v="681.1"/>
    <x v="2"/>
  </r>
  <r>
    <n v="3022"/>
    <n v="1"/>
    <s v="Solomon"/>
    <s v="Ronin"/>
    <s v="Ronin"/>
    <n v="1255"/>
    <x v="1"/>
    <d v="2024-06-15T00:00:00"/>
    <n v="2"/>
    <x v="2"/>
    <s v="ACT"/>
    <x v="1"/>
    <n v="0.3"/>
    <n v="464.7"/>
    <n v="1549"/>
    <n v="1549"/>
    <n v="774.5"/>
    <n v="1084.3"/>
    <n v="1549"/>
    <n v="1084.3"/>
    <x v="1"/>
  </r>
  <r>
    <n v="3023"/>
    <n v="1"/>
    <s v="Benjamin"/>
    <s v="Frank"/>
    <s v="Frank"/>
    <n v="1256"/>
    <x v="4"/>
    <d v="2024-04-18T00:00:00"/>
    <n v="3"/>
    <x v="2"/>
    <s v="WA"/>
    <x v="0"/>
    <n v="0.25"/>
    <n v="154.25"/>
    <n v="617"/>
    <n v="617"/>
    <n v="205.66666666666666"/>
    <n v="462.75"/>
    <n v="617"/>
    <n v="462.75"/>
    <x v="3"/>
  </r>
  <r>
    <n v="3024"/>
    <n v="1"/>
    <s v="Herrera"/>
    <s v="Olive"/>
    <s v="Olive"/>
    <n v="1257"/>
    <x v="0"/>
    <d v="2024-01-28T00:00:00"/>
    <n v="2"/>
    <x v="3"/>
    <s v="ACT"/>
    <x v="1"/>
    <n v="0.1"/>
    <n v="66.600000000000009"/>
    <n v="666"/>
    <n v="666"/>
    <n v="333"/>
    <n v="599.4"/>
    <n v="666"/>
    <n v="599.4"/>
    <x v="2"/>
  </r>
  <r>
    <n v="3025"/>
    <n v="1"/>
    <s v="Bryan"/>
    <s v="Noa"/>
    <s v="Noa"/>
    <n v="1258"/>
    <x v="0"/>
    <d v="2024-09-23T00:00:00"/>
    <n v="2"/>
    <x v="1"/>
    <s v="NSW"/>
    <x v="2"/>
    <n v="0.1"/>
    <n v="72.7"/>
    <n v="727"/>
    <n v="727"/>
    <n v="363.5"/>
    <n v="654.29999999999995"/>
    <n v="727"/>
    <n v="654.29999999999995"/>
    <x v="2"/>
  </r>
  <r>
    <n v="3026"/>
    <n v="1"/>
    <s v="Cook"/>
    <s v="Collin"/>
    <s v="Collin"/>
    <n v="1259"/>
    <x v="3"/>
    <d v="2024-08-12T00:00:00"/>
    <n v="2"/>
    <x v="3"/>
    <s v="WA"/>
    <x v="0"/>
    <n v="0.2"/>
    <n v="237.8"/>
    <n v="1189"/>
    <n v="1189"/>
    <n v="594.5"/>
    <n v="951.2"/>
    <n v="1189"/>
    <n v="951.2"/>
    <x v="0"/>
  </r>
  <r>
    <n v="3027"/>
    <n v="1"/>
    <s v="Thompson"/>
    <s v="Kane"/>
    <s v="Kane"/>
    <n v="1260"/>
    <x v="4"/>
    <d v="2024-01-10T00:00:00"/>
    <n v="2"/>
    <x v="0"/>
    <s v="QLD"/>
    <x v="4"/>
    <n v="0.25"/>
    <n v="385"/>
    <n v="1540"/>
    <n v="1540"/>
    <n v="770"/>
    <n v="1155"/>
    <n v="1540"/>
    <n v="1155"/>
    <x v="3"/>
  </r>
  <r>
    <n v="3028"/>
    <n v="1"/>
    <s v="Kane"/>
    <s v="James"/>
    <s v="James"/>
    <n v="1261"/>
    <x v="4"/>
    <d v="2024-02-26T00:00:00"/>
    <n v="2"/>
    <x v="2"/>
    <s v="NT"/>
    <x v="7"/>
    <n v="0.25"/>
    <n v="323.25"/>
    <n v="1293"/>
    <n v="1293"/>
    <n v="646.5"/>
    <n v="969.75"/>
    <n v="1293"/>
    <n v="969.75"/>
    <x v="0"/>
  </r>
  <r>
    <n v="3029"/>
    <n v="1"/>
    <s v="Arias"/>
    <s v="Sawyer"/>
    <s v="Sawyer"/>
    <n v="1262"/>
    <x v="4"/>
    <d v="2024-08-25T00:00:00"/>
    <n v="3"/>
    <x v="2"/>
    <s v="NSW"/>
    <x v="2"/>
    <n v="0.25"/>
    <n v="90.75"/>
    <n v="363"/>
    <n v="363"/>
    <n v="121"/>
    <n v="272.25"/>
    <n v="363"/>
    <n v="272.25"/>
    <x v="0"/>
  </r>
  <r>
    <n v="3030"/>
    <n v="1"/>
    <s v="Vincent"/>
    <s v="Isabelle"/>
    <s v="Isabelle"/>
    <n v="1263"/>
    <x v="4"/>
    <d v="2024-03-09T00:00:00"/>
    <n v="2"/>
    <x v="0"/>
    <s v="NSW"/>
    <x v="2"/>
    <n v="0.25"/>
    <n v="100.75"/>
    <n v="403"/>
    <n v="403"/>
    <n v="201.5"/>
    <n v="302.25"/>
    <n v="403"/>
    <n v="302.25"/>
    <x v="0"/>
  </r>
  <r>
    <n v="3031"/>
    <n v="1"/>
    <s v="Quintana"/>
    <s v="Raya"/>
    <s v="Raya"/>
    <n v="1264"/>
    <x v="1"/>
    <d v="2024-12-20T00:00:00"/>
    <n v="3"/>
    <x v="2"/>
    <s v="QLD"/>
    <x v="4"/>
    <n v="0.3"/>
    <n v="280.5"/>
    <n v="935"/>
    <n v="935"/>
    <n v="311.66666666666669"/>
    <n v="654.5"/>
    <n v="935"/>
    <n v="654.5"/>
    <x v="3"/>
  </r>
  <r>
    <n v="3032"/>
    <n v="1"/>
    <s v="Anderson"/>
    <s v="Kaiden"/>
    <s v="Kaiden"/>
    <n v="1265"/>
    <x v="2"/>
    <d v="2024-10-23T00:00:00"/>
    <n v="1"/>
    <x v="2"/>
    <s v="TAS"/>
    <x v="6"/>
    <n v="0.25"/>
    <n v="116.75"/>
    <n v="467"/>
    <n v="467"/>
    <n v="467"/>
    <n v="350.25"/>
    <n v="467"/>
    <n v="350.25"/>
    <x v="4"/>
  </r>
  <r>
    <n v="3033"/>
    <n v="1"/>
    <s v="Chan"/>
    <s v="Shiloh"/>
    <s v="Shiloh"/>
    <n v="1266"/>
    <x v="2"/>
    <d v="2024-12-14T00:00:00"/>
    <n v="1"/>
    <x v="1"/>
    <s v="VIC"/>
    <x v="3"/>
    <n v="0.25"/>
    <n v="19.5"/>
    <n v="78"/>
    <n v="78"/>
    <n v="78"/>
    <n v="58.5"/>
    <n v="78"/>
    <n v="58.5"/>
    <x v="0"/>
  </r>
  <r>
    <n v="3034"/>
    <n v="1"/>
    <s v="Foster"/>
    <s v="Layla"/>
    <s v="Layla"/>
    <n v="1267"/>
    <x v="4"/>
    <d v="2024-08-26T00:00:00"/>
    <n v="3"/>
    <x v="3"/>
    <s v="NT"/>
    <x v="7"/>
    <n v="0.25"/>
    <n v="62.75"/>
    <n v="251"/>
    <n v="251"/>
    <n v="83.666666666666671"/>
    <n v="188.25"/>
    <n v="251"/>
    <n v="188.25"/>
    <x v="2"/>
  </r>
  <r>
    <n v="3035"/>
    <n v="1"/>
    <s v="Giles"/>
    <s v="Sarai"/>
    <s v="Sarai"/>
    <n v="1268"/>
    <x v="3"/>
    <d v="2024-09-01T00:00:00"/>
    <n v="1"/>
    <x v="0"/>
    <s v="SA"/>
    <x v="5"/>
    <n v="0.2"/>
    <n v="50"/>
    <n v="250"/>
    <n v="250"/>
    <n v="250"/>
    <n v="200"/>
    <n v="250"/>
    <n v="200"/>
    <x v="2"/>
  </r>
  <r>
    <n v="3036"/>
    <n v="1"/>
    <s v="Morris"/>
    <s v="Kason"/>
    <s v="Kason"/>
    <n v="1269"/>
    <x v="5"/>
    <d v="2024-12-07T00:00:00"/>
    <n v="3"/>
    <x v="0"/>
    <s v="VIC"/>
    <x v="3"/>
    <n v="0.3"/>
    <n v="456.3"/>
    <n v="1521"/>
    <n v="1521"/>
    <n v="507"/>
    <n v="1064.7"/>
    <n v="1521"/>
    <n v="1064.7"/>
    <x v="0"/>
  </r>
  <r>
    <n v="3037"/>
    <n v="1"/>
    <s v="Avery"/>
    <s v="Aspen"/>
    <s v="Aspen"/>
    <n v="1270"/>
    <x v="4"/>
    <d v="2024-01-06T00:00:00"/>
    <n v="2"/>
    <x v="2"/>
    <s v="NSW"/>
    <x v="2"/>
    <n v="0.25"/>
    <n v="6.75"/>
    <n v="27"/>
    <n v="27"/>
    <n v="13.5"/>
    <n v="20.25"/>
    <n v="27"/>
    <n v="20.25"/>
    <x v="1"/>
  </r>
  <r>
    <n v="3038"/>
    <n v="1"/>
    <s v="Fitzgerald"/>
    <s v="Cade"/>
    <s v="Cade"/>
    <n v="1271"/>
    <x v="3"/>
    <d v="2024-06-07T00:00:00"/>
    <n v="1"/>
    <x v="3"/>
    <s v="WA"/>
    <x v="0"/>
    <n v="0.2"/>
    <n v="287.8"/>
    <n v="1439"/>
    <n v="1439"/>
    <n v="1439"/>
    <n v="1151.2"/>
    <n v="1439"/>
    <n v="1151.2"/>
    <x v="4"/>
  </r>
  <r>
    <n v="3039"/>
    <n v="1"/>
    <s v="Sharp"/>
    <s v="Collins"/>
    <s v="Collins"/>
    <n v="1272"/>
    <x v="0"/>
    <d v="2024-09-20T00:00:00"/>
    <n v="2"/>
    <x v="2"/>
    <s v="VIC"/>
    <x v="3"/>
    <n v="0.1"/>
    <n v="63.800000000000004"/>
    <n v="638"/>
    <n v="638"/>
    <n v="319"/>
    <n v="574.20000000000005"/>
    <n v="638"/>
    <n v="574.20000000000005"/>
    <x v="3"/>
  </r>
  <r>
    <n v="3040"/>
    <n v="1"/>
    <s v="Richmond"/>
    <s v="Jayce"/>
    <s v="Jayce"/>
    <n v="1273"/>
    <x v="1"/>
    <d v="2024-05-19T00:00:00"/>
    <n v="2"/>
    <x v="2"/>
    <s v="VIC"/>
    <x v="3"/>
    <n v="0.3"/>
    <n v="299.7"/>
    <n v="999"/>
    <n v="999"/>
    <n v="499.5"/>
    <n v="699.3"/>
    <n v="999"/>
    <n v="699.3"/>
    <x v="3"/>
  </r>
  <r>
    <n v="3041"/>
    <n v="1"/>
    <s v="Hinton"/>
    <s v="Josiah"/>
    <s v="Josiah"/>
    <n v="1274"/>
    <x v="4"/>
    <d v="2024-10-07T00:00:00"/>
    <n v="3"/>
    <x v="2"/>
    <s v="QLD"/>
    <x v="4"/>
    <n v="0.25"/>
    <n v="38.25"/>
    <n v="153"/>
    <n v="153"/>
    <n v="51"/>
    <n v="114.75"/>
    <n v="153"/>
    <n v="114.75"/>
    <x v="2"/>
  </r>
  <r>
    <n v="3042"/>
    <n v="1"/>
    <s v="Morales"/>
    <s v="Helen"/>
    <s v="Helen"/>
    <n v="1275"/>
    <x v="2"/>
    <d v="2024-09-15T00:00:00"/>
    <n v="3"/>
    <x v="2"/>
    <s v="TAS"/>
    <x v="6"/>
    <n v="0.25"/>
    <n v="248.75"/>
    <n v="995"/>
    <n v="995"/>
    <n v="331.66666666666669"/>
    <n v="746.25"/>
    <n v="995"/>
    <n v="746.25"/>
    <x v="2"/>
  </r>
  <r>
    <n v="3043"/>
    <n v="1"/>
    <s v="Mccormick"/>
    <s v="Alani"/>
    <s v="Alani"/>
    <n v="1276"/>
    <x v="4"/>
    <d v="2024-11-09T00:00:00"/>
    <n v="1"/>
    <x v="0"/>
    <s v="ACT"/>
    <x v="1"/>
    <n v="0.25"/>
    <n v="38.25"/>
    <n v="153"/>
    <n v="153"/>
    <n v="153"/>
    <n v="114.75"/>
    <n v="153"/>
    <n v="114.75"/>
    <x v="3"/>
  </r>
  <r>
    <n v="3044"/>
    <n v="1"/>
    <s v="Winters"/>
    <s v="Francis"/>
    <s v="Francis"/>
    <n v="1277"/>
    <x v="4"/>
    <d v="2024-12-22T00:00:00"/>
    <n v="3"/>
    <x v="1"/>
    <s v="SA"/>
    <x v="5"/>
    <n v="0.25"/>
    <n v="195.25"/>
    <n v="781"/>
    <n v="781"/>
    <n v="260.33333333333331"/>
    <n v="585.75"/>
    <n v="781"/>
    <n v="585.75"/>
    <x v="3"/>
  </r>
  <r>
    <n v="3045"/>
    <n v="1"/>
    <s v="Ochoa"/>
    <s v="Wyatt"/>
    <s v="Wyatt"/>
    <n v="1278"/>
    <x v="4"/>
    <d v="2024-09-28T00:00:00"/>
    <n v="2"/>
    <x v="0"/>
    <s v="NSW"/>
    <x v="2"/>
    <n v="0.25"/>
    <n v="34.75"/>
    <n v="139"/>
    <n v="139"/>
    <n v="69.5"/>
    <n v="104.25"/>
    <n v="139"/>
    <n v="104.25"/>
    <x v="1"/>
  </r>
  <r>
    <n v="3046"/>
    <n v="1"/>
    <s v="Rollins"/>
    <s v="Leah"/>
    <s v="Leah"/>
    <n v="1279"/>
    <x v="0"/>
    <d v="2024-02-09T00:00:00"/>
    <n v="3"/>
    <x v="0"/>
    <s v="VIC"/>
    <x v="3"/>
    <n v="0.1"/>
    <n v="159.60000000000002"/>
    <n v="1596"/>
    <n v="1596"/>
    <n v="532"/>
    <n v="1436.4"/>
    <n v="1596"/>
    <n v="1436.4"/>
    <x v="4"/>
  </r>
  <r>
    <n v="3047"/>
    <n v="1"/>
    <s v="Buck"/>
    <s v="Kane"/>
    <s v="Kane"/>
    <n v="1280"/>
    <x v="4"/>
    <d v="2024-05-24T00:00:00"/>
    <n v="1"/>
    <x v="0"/>
    <s v="QLD"/>
    <x v="4"/>
    <n v="0.25"/>
    <n v="79"/>
    <n v="316"/>
    <n v="316"/>
    <n v="316"/>
    <n v="237"/>
    <n v="316"/>
    <n v="237"/>
    <x v="2"/>
  </r>
  <r>
    <n v="3048"/>
    <n v="1"/>
    <s v="Blevins"/>
    <s v="Madilyn"/>
    <s v="Madilyn"/>
    <n v="1281"/>
    <x v="3"/>
    <d v="2024-08-01T00:00:00"/>
    <n v="3"/>
    <x v="0"/>
    <s v="SA"/>
    <x v="5"/>
    <n v="0.2"/>
    <n v="295.2"/>
    <n v="1476"/>
    <n v="1476"/>
    <n v="492"/>
    <n v="1180.8"/>
    <n v="1476"/>
    <n v="1180.8"/>
    <x v="1"/>
  </r>
  <r>
    <n v="3049"/>
    <n v="1"/>
    <s v="Parsons"/>
    <s v="Jared"/>
    <s v="Jared"/>
    <n v="1282"/>
    <x v="5"/>
    <d v="2024-02-18T00:00:00"/>
    <n v="2"/>
    <x v="0"/>
    <s v="SA"/>
    <x v="5"/>
    <n v="0.3"/>
    <n v="522.9"/>
    <n v="1743"/>
    <n v="1743"/>
    <n v="871.5"/>
    <n v="1220.0999999999999"/>
    <n v="1743"/>
    <n v="1220.0999999999999"/>
    <x v="2"/>
  </r>
  <r>
    <n v="3050"/>
    <n v="1"/>
    <s v="Flores"/>
    <s v="Jackson"/>
    <s v="Jackson"/>
    <n v="1283"/>
    <x v="3"/>
    <d v="2024-03-17T00:00:00"/>
    <n v="2"/>
    <x v="0"/>
    <s v="NSW"/>
    <x v="2"/>
    <n v="0.2"/>
    <n v="338.20000000000005"/>
    <n v="1691"/>
    <n v="1691"/>
    <n v="845.5"/>
    <n v="1352.8"/>
    <n v="1691"/>
    <n v="1352.8"/>
    <x v="4"/>
  </r>
  <r>
    <n v="3051"/>
    <n v="1"/>
    <s v="Collier"/>
    <s v="Abigail"/>
    <s v="Abigail"/>
    <n v="1284"/>
    <x v="1"/>
    <d v="2024-02-02T00:00:00"/>
    <n v="3"/>
    <x v="0"/>
    <s v="VIC"/>
    <x v="3"/>
    <n v="0.3"/>
    <n v="5.0999999999999996"/>
    <n v="17"/>
    <n v="17"/>
    <n v="5.666666666666667"/>
    <n v="11.9"/>
    <n v="17"/>
    <n v="11.9"/>
    <x v="0"/>
  </r>
  <r>
    <n v="3052"/>
    <n v="1"/>
    <s v="Harvey"/>
    <s v="Greyson"/>
    <s v="Greyson"/>
    <n v="1285"/>
    <x v="0"/>
    <d v="2024-01-30T00:00:00"/>
    <n v="3"/>
    <x v="2"/>
    <s v="NSW"/>
    <x v="2"/>
    <n v="0.1"/>
    <n v="183.60000000000002"/>
    <n v="1836"/>
    <n v="1836"/>
    <n v="612"/>
    <n v="1652.4"/>
    <n v="1836"/>
    <n v="1652.4"/>
    <x v="0"/>
  </r>
  <r>
    <n v="3053"/>
    <n v="1"/>
    <s v="Hunter"/>
    <s v="Luca"/>
    <s v="Luca"/>
    <n v="1286"/>
    <x v="5"/>
    <d v="2024-11-01T00:00:00"/>
    <n v="1"/>
    <x v="2"/>
    <s v="NSW"/>
    <x v="2"/>
    <n v="0.3"/>
    <n v="125.39999999999999"/>
    <n v="418"/>
    <n v="418"/>
    <n v="418"/>
    <n v="292.60000000000002"/>
    <n v="418"/>
    <n v="292.60000000000002"/>
    <x v="2"/>
  </r>
  <r>
    <n v="3054"/>
    <n v="1"/>
    <s v="Morris"/>
    <s v="Mariana"/>
    <s v="Mariana"/>
    <n v="1287"/>
    <x v="1"/>
    <d v="2024-08-27T00:00:00"/>
    <n v="3"/>
    <x v="2"/>
    <s v="NT"/>
    <x v="7"/>
    <n v="0.3"/>
    <n v="248.1"/>
    <n v="827"/>
    <n v="827"/>
    <n v="275.66666666666669"/>
    <n v="578.9"/>
    <n v="827"/>
    <n v="578.9"/>
    <x v="2"/>
  </r>
  <r>
    <n v="3055"/>
    <n v="1"/>
    <s v="Mcdaniel"/>
    <s v="Eliza"/>
    <s v="Eliza"/>
    <n v="1288"/>
    <x v="0"/>
    <d v="2024-10-24T00:00:00"/>
    <n v="2"/>
    <x v="2"/>
    <s v="VIC"/>
    <x v="3"/>
    <n v="0.1"/>
    <n v="32.300000000000004"/>
    <n v="323"/>
    <n v="323"/>
    <n v="161.5"/>
    <n v="290.7"/>
    <n v="323"/>
    <n v="290.7"/>
    <x v="2"/>
  </r>
  <r>
    <n v="3056"/>
    <n v="1"/>
    <s v="Atkins"/>
    <s v="Molly"/>
    <s v="Molly"/>
    <n v="1289"/>
    <x v="4"/>
    <d v="2024-02-04T00:00:00"/>
    <n v="3"/>
    <x v="2"/>
    <s v="NSW"/>
    <x v="2"/>
    <n v="0.25"/>
    <n v="62.5"/>
    <n v="250"/>
    <n v="250"/>
    <n v="83.333333333333329"/>
    <n v="187.5"/>
    <n v="250"/>
    <n v="187.5"/>
    <x v="3"/>
  </r>
  <r>
    <n v="3057"/>
    <n v="1"/>
    <s v="Maldonado"/>
    <s v="Arielle"/>
    <s v="Arielle"/>
    <n v="1290"/>
    <x v="2"/>
    <d v="2024-03-20T00:00:00"/>
    <n v="1"/>
    <x v="1"/>
    <s v="SA"/>
    <x v="5"/>
    <n v="0.25"/>
    <n v="376.25"/>
    <n v="1505"/>
    <n v="1505"/>
    <n v="1505"/>
    <n v="1128.75"/>
    <n v="1505"/>
    <n v="1128.75"/>
    <x v="1"/>
  </r>
  <r>
    <n v="3058"/>
    <n v="1"/>
    <s v="Trevino"/>
    <s v="Demi"/>
    <s v="Demi"/>
    <n v="1291"/>
    <x v="4"/>
    <d v="2024-11-16T00:00:00"/>
    <n v="1"/>
    <x v="2"/>
    <s v="ACT"/>
    <x v="1"/>
    <n v="0.25"/>
    <n v="35.5"/>
    <n v="142"/>
    <n v="142"/>
    <n v="142"/>
    <n v="106.5"/>
    <n v="142"/>
    <n v="106.5"/>
    <x v="2"/>
  </r>
  <r>
    <n v="3059"/>
    <n v="1"/>
    <s v="Collier"/>
    <s v="Mckenna"/>
    <s v="Mckenna"/>
    <n v="1292"/>
    <x v="3"/>
    <d v="2024-06-04T00:00:00"/>
    <n v="2"/>
    <x v="0"/>
    <s v="NT"/>
    <x v="7"/>
    <n v="0.2"/>
    <n v="111"/>
    <n v="555"/>
    <n v="555"/>
    <n v="277.5"/>
    <n v="444"/>
    <n v="555"/>
    <n v="444"/>
    <x v="2"/>
  </r>
  <r>
    <n v="3060"/>
    <n v="1"/>
    <s v="Baldwin"/>
    <s v="Adalynn"/>
    <s v="Adalynn"/>
    <n v="1293"/>
    <x v="4"/>
    <d v="2024-04-22T00:00:00"/>
    <n v="3"/>
    <x v="2"/>
    <s v="NSW"/>
    <x v="2"/>
    <n v="0.25"/>
    <n v="152.25"/>
    <n v="609"/>
    <n v="609"/>
    <n v="203"/>
    <n v="456.75"/>
    <n v="609"/>
    <n v="456.75"/>
    <x v="2"/>
  </r>
  <r>
    <n v="3061"/>
    <n v="1"/>
    <s v="Silva"/>
    <s v="Preston"/>
    <s v="Preston"/>
    <n v="1294"/>
    <x v="4"/>
    <d v="2024-09-21T00:00:00"/>
    <n v="2"/>
    <x v="2"/>
    <s v="WA"/>
    <x v="0"/>
    <n v="0.25"/>
    <n v="281"/>
    <n v="1124"/>
    <n v="1124"/>
    <n v="562"/>
    <n v="843"/>
    <n v="1124"/>
    <n v="843"/>
    <x v="0"/>
  </r>
  <r>
    <n v="3062"/>
    <n v="1"/>
    <s v="Watts"/>
    <s v="Bailey"/>
    <s v="Bailey"/>
    <n v="1295"/>
    <x v="5"/>
    <d v="2024-09-05T00:00:00"/>
    <n v="2"/>
    <x v="2"/>
    <s v="NSW"/>
    <x v="2"/>
    <n v="0.3"/>
    <n v="16.5"/>
    <n v="55"/>
    <n v="55"/>
    <n v="27.5"/>
    <n v="38.5"/>
    <n v="55"/>
    <n v="38.5"/>
    <x v="0"/>
  </r>
  <r>
    <n v="3063"/>
    <n v="1"/>
    <s v="Russell"/>
    <s v="Bentley"/>
    <s v="Bentley"/>
    <n v="1296"/>
    <x v="3"/>
    <d v="2024-09-05T00:00:00"/>
    <n v="3"/>
    <x v="0"/>
    <s v="QLD"/>
    <x v="4"/>
    <n v="0.2"/>
    <n v="206.4"/>
    <n v="1032"/>
    <n v="1032"/>
    <n v="344"/>
    <n v="825.6"/>
    <n v="1032"/>
    <n v="825.6"/>
    <x v="2"/>
  </r>
  <r>
    <n v="3064"/>
    <n v="1"/>
    <s v="Harrington"/>
    <s v="Lillian"/>
    <s v="Lillian"/>
    <n v="1297"/>
    <x v="3"/>
    <d v="2024-03-31T00:00:00"/>
    <n v="2"/>
    <x v="0"/>
    <s v="NT"/>
    <x v="7"/>
    <n v="0.2"/>
    <n v="184"/>
    <n v="920"/>
    <n v="920"/>
    <n v="460"/>
    <n v="736"/>
    <n v="920"/>
    <n v="736"/>
    <x v="2"/>
  </r>
  <r>
    <n v="3065"/>
    <n v="1"/>
    <s v="Fleming"/>
    <s v="Kayden"/>
    <s v="Kayden"/>
    <n v="1298"/>
    <x v="4"/>
    <d v="2024-01-22T00:00:00"/>
    <n v="3"/>
    <x v="2"/>
    <s v="TAS"/>
    <x v="6"/>
    <n v="0.25"/>
    <n v="243.5"/>
    <n v="974"/>
    <n v="974"/>
    <n v="324.66666666666669"/>
    <n v="730.5"/>
    <n v="974"/>
    <n v="730.5"/>
    <x v="3"/>
  </r>
  <r>
    <n v="3066"/>
    <n v="1"/>
    <s v="Hayden"/>
    <s v="Manuel"/>
    <s v="Manuel"/>
    <n v="1299"/>
    <x v="4"/>
    <d v="2024-12-10T00:00:00"/>
    <n v="3"/>
    <x v="2"/>
    <s v="NT"/>
    <x v="7"/>
    <n v="0.25"/>
    <n v="276"/>
    <n v="1104"/>
    <n v="1104"/>
    <n v="368"/>
    <n v="828"/>
    <n v="1104"/>
    <n v="828"/>
    <x v="2"/>
  </r>
  <r>
    <n v="3067"/>
    <n v="1"/>
    <s v="Nicholson"/>
    <s v="Hattie"/>
    <s v="Hattie"/>
    <n v="1300"/>
    <x v="2"/>
    <d v="2024-05-28T00:00:00"/>
    <n v="1"/>
    <x v="0"/>
    <s v="ACT"/>
    <x v="1"/>
    <n v="0.25"/>
    <n v="260.5"/>
    <n v="1042"/>
    <n v="1042"/>
    <n v="1042"/>
    <n v="781.5"/>
    <n v="1042"/>
    <n v="781.5"/>
    <x v="4"/>
  </r>
  <r>
    <n v="3068"/>
    <n v="1"/>
    <s v="Guerra"/>
    <s v="Legacy"/>
    <s v="Legacy"/>
    <n v="1301"/>
    <x v="5"/>
    <d v="2024-03-03T00:00:00"/>
    <n v="3"/>
    <x v="0"/>
    <s v="WA"/>
    <x v="0"/>
    <n v="0.3"/>
    <n v="110.7"/>
    <n v="369"/>
    <n v="369"/>
    <n v="123"/>
    <n v="258.3"/>
    <n v="369"/>
    <n v="258.3"/>
    <x v="2"/>
  </r>
  <r>
    <n v="3069"/>
    <n v="1"/>
    <s v="Correa"/>
    <s v="Brantley"/>
    <s v="Brantley"/>
    <n v="1302"/>
    <x v="3"/>
    <d v="2024-07-02T00:00:00"/>
    <n v="1"/>
    <x v="2"/>
    <s v="TAS"/>
    <x v="6"/>
    <n v="0.2"/>
    <n v="281.2"/>
    <n v="1406"/>
    <n v="1406"/>
    <n v="1406"/>
    <n v="1124.8"/>
    <n v="1406"/>
    <n v="1124.8"/>
    <x v="1"/>
  </r>
  <r>
    <n v="3070"/>
    <n v="1"/>
    <s v="Carey"/>
    <s v="Rosie"/>
    <s v="Rosie"/>
    <n v="1303"/>
    <x v="4"/>
    <d v="2024-10-29T00:00:00"/>
    <n v="2"/>
    <x v="0"/>
    <s v="NSW"/>
    <x v="2"/>
    <n v="0.25"/>
    <n v="394.5"/>
    <n v="1578"/>
    <n v="1578"/>
    <n v="789"/>
    <n v="1183.5"/>
    <n v="1578"/>
    <n v="1183.5"/>
    <x v="0"/>
  </r>
  <r>
    <n v="3071"/>
    <n v="1"/>
    <s v="Morales"/>
    <s v="Heaven"/>
    <s v="Heaven"/>
    <n v="1304"/>
    <x v="5"/>
    <d v="2024-12-31T00:00:00"/>
    <n v="3"/>
    <x v="0"/>
    <s v="NT"/>
    <x v="7"/>
    <n v="0.3"/>
    <n v="249"/>
    <n v="830"/>
    <n v="830"/>
    <n v="276.66666666666669"/>
    <n v="581"/>
    <n v="830"/>
    <n v="581"/>
    <x v="1"/>
  </r>
  <r>
    <n v="3072"/>
    <n v="1"/>
    <s v="Carroll"/>
    <s v="Chance"/>
    <s v="Chance"/>
    <n v="1305"/>
    <x v="2"/>
    <d v="2024-07-12T00:00:00"/>
    <n v="1"/>
    <x v="0"/>
    <s v="VIC"/>
    <x v="3"/>
    <n v="0.25"/>
    <n v="395.75"/>
    <n v="1583"/>
    <n v="1583"/>
    <n v="1583"/>
    <n v="1187.25"/>
    <n v="1583"/>
    <n v="1187.25"/>
    <x v="2"/>
  </r>
  <r>
    <n v="3073"/>
    <n v="1"/>
    <s v="Bautista"/>
    <s v="Parker"/>
    <s v="Parker"/>
    <n v="1306"/>
    <x v="4"/>
    <d v="2024-09-07T00:00:00"/>
    <n v="3"/>
    <x v="0"/>
    <s v="TAS"/>
    <x v="6"/>
    <n v="0.25"/>
    <n v="448.5"/>
    <n v="1794"/>
    <n v="1794"/>
    <n v="598"/>
    <n v="1345.5"/>
    <n v="1794"/>
    <n v="1345.5"/>
    <x v="3"/>
  </r>
  <r>
    <n v="3074"/>
    <n v="1"/>
    <s v="Fox"/>
    <s v="Kamari"/>
    <s v="Kamari"/>
    <n v="1307"/>
    <x v="0"/>
    <d v="2024-01-22T00:00:00"/>
    <n v="2"/>
    <x v="1"/>
    <s v="SA"/>
    <x v="5"/>
    <n v="0.1"/>
    <n v="59"/>
    <n v="590"/>
    <n v="590"/>
    <n v="295"/>
    <n v="531"/>
    <n v="590"/>
    <n v="531"/>
    <x v="0"/>
  </r>
  <r>
    <n v="3075"/>
    <n v="1"/>
    <s v="Wong"/>
    <s v="Emerson"/>
    <s v="Emerson"/>
    <n v="1308"/>
    <x v="3"/>
    <d v="2024-04-14T00:00:00"/>
    <n v="2"/>
    <x v="0"/>
    <s v="NT"/>
    <x v="7"/>
    <n v="0.2"/>
    <n v="198"/>
    <n v="990"/>
    <n v="990"/>
    <n v="495"/>
    <n v="792"/>
    <n v="990"/>
    <n v="792"/>
    <x v="4"/>
  </r>
  <r>
    <n v="3076"/>
    <n v="1"/>
    <s v="Rubio"/>
    <s v="Tatum"/>
    <s v="Tatum"/>
    <n v="1309"/>
    <x v="0"/>
    <d v="2024-08-29T00:00:00"/>
    <n v="2"/>
    <x v="0"/>
    <s v="VIC"/>
    <x v="3"/>
    <n v="0.1"/>
    <n v="122.5"/>
    <n v="1225"/>
    <n v="1225"/>
    <n v="612.5"/>
    <n v="1102.5"/>
    <n v="1225"/>
    <n v="1102.5"/>
    <x v="0"/>
  </r>
  <r>
    <n v="3077"/>
    <n v="1"/>
    <s v="Sanchez"/>
    <s v="Sarai"/>
    <s v="Sarai"/>
    <n v="1310"/>
    <x v="1"/>
    <d v="2024-03-10T00:00:00"/>
    <n v="3"/>
    <x v="0"/>
    <s v="ACT"/>
    <x v="1"/>
    <n v="0.3"/>
    <n v="123.3"/>
    <n v="411"/>
    <n v="411"/>
    <n v="137"/>
    <n v="287.7"/>
    <n v="411"/>
    <n v="287.7"/>
    <x v="0"/>
  </r>
  <r>
    <n v="3078"/>
    <n v="1"/>
    <s v="Dean"/>
    <s v="Gunner"/>
    <s v="Gunner"/>
    <n v="1311"/>
    <x v="4"/>
    <d v="2024-09-26T00:00:00"/>
    <n v="2"/>
    <x v="0"/>
    <s v="NT"/>
    <x v="7"/>
    <n v="0.25"/>
    <n v="163.5"/>
    <n v="654"/>
    <n v="654"/>
    <n v="327"/>
    <n v="490.5"/>
    <n v="654"/>
    <n v="490.5"/>
    <x v="2"/>
  </r>
  <r>
    <n v="3079"/>
    <n v="1"/>
    <s v="Pham"/>
    <s v="Willa"/>
    <s v="Willa"/>
    <n v="1312"/>
    <x v="3"/>
    <d v="2024-12-16T00:00:00"/>
    <n v="2"/>
    <x v="2"/>
    <s v="VIC"/>
    <x v="3"/>
    <n v="0.2"/>
    <n v="38.200000000000003"/>
    <n v="191"/>
    <n v="191"/>
    <n v="95.5"/>
    <n v="152.80000000000001"/>
    <n v="191"/>
    <n v="152.80000000000001"/>
    <x v="0"/>
  </r>
  <r>
    <n v="3080"/>
    <n v="1"/>
    <s v="Mata"/>
    <s v="Cooper"/>
    <s v="Cooper"/>
    <n v="1313"/>
    <x v="4"/>
    <d v="2024-08-23T00:00:00"/>
    <n v="3"/>
    <x v="1"/>
    <s v="NSW"/>
    <x v="2"/>
    <n v="0.25"/>
    <n v="212"/>
    <n v="848"/>
    <n v="848"/>
    <n v="282.66666666666669"/>
    <n v="636"/>
    <n v="848"/>
    <n v="636"/>
    <x v="1"/>
  </r>
  <r>
    <n v="3081"/>
    <n v="1"/>
    <s v="Mason"/>
    <s v="Jude"/>
    <s v="Jude"/>
    <n v="1314"/>
    <x v="3"/>
    <d v="2024-08-10T00:00:00"/>
    <n v="3"/>
    <x v="2"/>
    <s v="VIC"/>
    <x v="3"/>
    <n v="0.2"/>
    <n v="107.80000000000001"/>
    <n v="539"/>
    <n v="539"/>
    <n v="179.66666666666666"/>
    <n v="431.2"/>
    <n v="539"/>
    <n v="431.2"/>
    <x v="0"/>
  </r>
  <r>
    <n v="3082"/>
    <n v="1"/>
    <s v="Woodard"/>
    <s v="Ari"/>
    <s v="Ari"/>
    <n v="1315"/>
    <x v="2"/>
    <d v="2024-08-14T00:00:00"/>
    <n v="2"/>
    <x v="2"/>
    <s v="QLD"/>
    <x v="4"/>
    <n v="0.25"/>
    <n v="198.5"/>
    <n v="794"/>
    <n v="794"/>
    <n v="397"/>
    <n v="595.5"/>
    <n v="794"/>
    <n v="595.5"/>
    <x v="1"/>
  </r>
  <r>
    <n v="3083"/>
    <n v="1"/>
    <s v="Watson"/>
    <s v="Alessandra"/>
    <s v="Alessandra"/>
    <n v="1316"/>
    <x v="0"/>
    <d v="2024-11-30T00:00:00"/>
    <n v="3"/>
    <x v="2"/>
    <s v="VIC"/>
    <x v="3"/>
    <n v="0.1"/>
    <n v="62"/>
    <n v="620"/>
    <n v="620"/>
    <n v="206.66666666666666"/>
    <n v="558"/>
    <n v="620"/>
    <n v="558"/>
    <x v="0"/>
  </r>
  <r>
    <n v="3084"/>
    <n v="1"/>
    <s v="Coleman"/>
    <s v="Callen"/>
    <s v="Callen"/>
    <n v="1317"/>
    <x v="4"/>
    <d v="2024-12-04T00:00:00"/>
    <n v="3"/>
    <x v="0"/>
    <s v="ACT"/>
    <x v="1"/>
    <n v="0.25"/>
    <n v="419.75"/>
    <n v="1679"/>
    <n v="1679"/>
    <n v="559.66666666666663"/>
    <n v="1259.25"/>
    <n v="1679"/>
    <n v="1259.25"/>
    <x v="3"/>
  </r>
  <r>
    <n v="3085"/>
    <n v="1"/>
    <s v="Clay"/>
    <s v="Aria"/>
    <s v="Aria"/>
    <n v="1318"/>
    <x v="4"/>
    <d v="2024-07-15T00:00:00"/>
    <n v="2"/>
    <x v="2"/>
    <s v="QLD"/>
    <x v="4"/>
    <n v="0.25"/>
    <n v="364"/>
    <n v="1456"/>
    <n v="1456"/>
    <n v="728"/>
    <n v="1092"/>
    <n v="1456"/>
    <n v="1092"/>
    <x v="2"/>
  </r>
  <r>
    <n v="3086"/>
    <n v="1"/>
    <s v="Truong"/>
    <s v="Nina"/>
    <s v="Nina"/>
    <n v="1319"/>
    <x v="4"/>
    <d v="2024-04-29T00:00:00"/>
    <n v="3"/>
    <x v="0"/>
    <s v="TAS"/>
    <x v="6"/>
    <n v="0.25"/>
    <n v="32.5"/>
    <n v="130"/>
    <n v="130"/>
    <n v="43.333333333333336"/>
    <n v="97.5"/>
    <n v="130"/>
    <n v="97.5"/>
    <x v="2"/>
  </r>
  <r>
    <n v="3087"/>
    <n v="1"/>
    <s v="Saunders"/>
    <s v="Freya"/>
    <s v="Freya"/>
    <n v="1320"/>
    <x v="5"/>
    <d v="2024-01-23T00:00:00"/>
    <n v="2"/>
    <x v="1"/>
    <s v="NT"/>
    <x v="7"/>
    <n v="0.3"/>
    <n v="356.09999999999997"/>
    <n v="1187"/>
    <n v="1187"/>
    <n v="593.5"/>
    <n v="830.90000000000009"/>
    <n v="1187"/>
    <n v="830.90000000000009"/>
    <x v="0"/>
  </r>
  <r>
    <n v="3088"/>
    <n v="1"/>
    <s v="Ballard"/>
    <s v="Amir"/>
    <s v="Amir"/>
    <n v="1321"/>
    <x v="0"/>
    <d v="2024-04-16T00:00:00"/>
    <n v="3"/>
    <x v="0"/>
    <s v="TAS"/>
    <x v="6"/>
    <n v="0.1"/>
    <n v="77.600000000000009"/>
    <n v="776"/>
    <n v="776"/>
    <n v="258.66666666666669"/>
    <n v="698.4"/>
    <n v="776"/>
    <n v="698.4"/>
    <x v="1"/>
  </r>
  <r>
    <n v="3089"/>
    <n v="1"/>
    <s v="Weber"/>
    <s v="Harvey"/>
    <s v="Harvey"/>
    <n v="1322"/>
    <x v="3"/>
    <d v="2024-07-01T00:00:00"/>
    <n v="2"/>
    <x v="0"/>
    <s v="NSW"/>
    <x v="2"/>
    <n v="0.2"/>
    <n v="302.8"/>
    <n v="1514"/>
    <n v="1514"/>
    <n v="757"/>
    <n v="1211.2"/>
    <n v="1514"/>
    <n v="1211.2"/>
    <x v="1"/>
  </r>
  <r>
    <n v="3090"/>
    <n v="1"/>
    <s v="Delarosa"/>
    <s v="Joaquin"/>
    <s v="Joaquin"/>
    <n v="1323"/>
    <x v="5"/>
    <d v="2024-09-25T00:00:00"/>
    <n v="1"/>
    <x v="0"/>
    <s v="SA"/>
    <x v="5"/>
    <n v="0.3"/>
    <n v="306.89999999999998"/>
    <n v="1023"/>
    <n v="1023"/>
    <n v="1023"/>
    <n v="716.1"/>
    <n v="1023"/>
    <n v="716.1"/>
    <x v="3"/>
  </r>
  <r>
    <n v="3091"/>
    <n v="1"/>
    <s v="Gallagher"/>
    <s v="Adaline"/>
    <s v="Adaline"/>
    <n v="1324"/>
    <x v="5"/>
    <d v="2024-11-13T00:00:00"/>
    <n v="1"/>
    <x v="0"/>
    <s v="NT"/>
    <x v="7"/>
    <n v="0.3"/>
    <n v="465.59999999999997"/>
    <n v="1552"/>
    <n v="1552"/>
    <n v="1552"/>
    <n v="1086.4000000000001"/>
    <n v="1552"/>
    <n v="1086.4000000000001"/>
    <x v="1"/>
  </r>
  <r>
    <n v="3092"/>
    <n v="1"/>
    <s v="Rosales"/>
    <s v="Legacy"/>
    <s v="Legacy"/>
    <n v="1325"/>
    <x v="0"/>
    <d v="2024-03-08T00:00:00"/>
    <n v="3"/>
    <x v="2"/>
    <s v="SA"/>
    <x v="5"/>
    <n v="0.1"/>
    <n v="148"/>
    <n v="1480"/>
    <n v="1480"/>
    <n v="493.33333333333331"/>
    <n v="1332"/>
    <n v="1480"/>
    <n v="1332"/>
    <x v="1"/>
  </r>
  <r>
    <n v="3093"/>
    <n v="1"/>
    <s v="Luna"/>
    <s v="Denver"/>
    <s v="Denver"/>
    <n v="1326"/>
    <x v="0"/>
    <d v="2024-03-27T00:00:00"/>
    <n v="2"/>
    <x v="0"/>
    <s v="TAS"/>
    <x v="6"/>
    <n v="0.1"/>
    <n v="116.9"/>
    <n v="1169"/>
    <n v="1169"/>
    <n v="584.5"/>
    <n v="1052.0999999999999"/>
    <n v="1169"/>
    <n v="1052.0999999999999"/>
    <x v="2"/>
  </r>
  <r>
    <n v="3094"/>
    <n v="1"/>
    <s v="Jaramillo"/>
    <s v="Emanuel"/>
    <s v="Emanuel"/>
    <n v="1327"/>
    <x v="1"/>
    <d v="2024-08-15T00:00:00"/>
    <n v="1"/>
    <x v="2"/>
    <s v="VIC"/>
    <x v="3"/>
    <n v="0.3"/>
    <n v="276"/>
    <n v="920"/>
    <n v="920"/>
    <n v="920"/>
    <n v="644"/>
    <n v="920"/>
    <n v="644"/>
    <x v="4"/>
  </r>
  <r>
    <n v="3095"/>
    <n v="1"/>
    <s v="Crawford"/>
    <s v="Hugo"/>
    <s v="Hugo"/>
    <n v="1328"/>
    <x v="4"/>
    <d v="2024-04-24T00:00:00"/>
    <n v="2"/>
    <x v="3"/>
    <s v="NT"/>
    <x v="7"/>
    <n v="0.25"/>
    <n v="85.25"/>
    <n v="341"/>
    <n v="341"/>
    <n v="170.5"/>
    <n v="255.75"/>
    <n v="341"/>
    <n v="255.75"/>
    <x v="4"/>
  </r>
  <r>
    <n v="3096"/>
    <n v="1"/>
    <s v="Austin"/>
    <s v="Margaret"/>
    <s v="Margaret"/>
    <n v="1329"/>
    <x v="2"/>
    <d v="2024-04-14T00:00:00"/>
    <n v="3"/>
    <x v="0"/>
    <s v="QLD"/>
    <x v="4"/>
    <n v="0.25"/>
    <n v="151"/>
    <n v="604"/>
    <n v="604"/>
    <n v="201.33333333333334"/>
    <n v="453"/>
    <n v="604"/>
    <n v="453"/>
    <x v="1"/>
  </r>
  <r>
    <n v="3097"/>
    <n v="1"/>
    <s v="Weiss"/>
    <s v="Raphael"/>
    <s v="Raphael"/>
    <n v="1330"/>
    <x v="0"/>
    <d v="2024-05-18T00:00:00"/>
    <n v="1"/>
    <x v="2"/>
    <s v="TAS"/>
    <x v="6"/>
    <n v="0.1"/>
    <n v="19.3"/>
    <n v="193"/>
    <n v="193"/>
    <n v="193"/>
    <n v="173.7"/>
    <n v="193"/>
    <n v="173.7"/>
    <x v="0"/>
  </r>
  <r>
    <n v="3098"/>
    <n v="1"/>
    <s v="Cardenas"/>
    <s v="Myles"/>
    <s v="Myles"/>
    <n v="1331"/>
    <x v="4"/>
    <d v="2024-11-23T00:00:00"/>
    <n v="3"/>
    <x v="2"/>
    <s v="QLD"/>
    <x v="4"/>
    <n v="0.25"/>
    <n v="44"/>
    <n v="176"/>
    <n v="176"/>
    <n v="58.666666666666664"/>
    <n v="132"/>
    <n v="176"/>
    <n v="132"/>
    <x v="4"/>
  </r>
  <r>
    <n v="3099"/>
    <n v="1"/>
    <s v="Cruz"/>
    <s v="Alexis"/>
    <s v="Alexis"/>
    <n v="1332"/>
    <x v="4"/>
    <d v="2024-05-26T00:00:00"/>
    <n v="2"/>
    <x v="0"/>
    <s v="NSW"/>
    <x v="2"/>
    <n v="0.25"/>
    <n v="231.5"/>
    <n v="926"/>
    <n v="926"/>
    <n v="463"/>
    <n v="694.5"/>
    <n v="926"/>
    <n v="694.5"/>
    <x v="2"/>
  </r>
  <r>
    <n v="3100"/>
    <n v="1"/>
    <s v="Mcbride"/>
    <s v="Ellis"/>
    <s v="Ellis"/>
    <n v="1333"/>
    <x v="2"/>
    <d v="2024-11-20T00:00:00"/>
    <n v="3"/>
    <x v="2"/>
    <s v="SA"/>
    <x v="5"/>
    <n v="0.25"/>
    <n v="101"/>
    <n v="404"/>
    <n v="404"/>
    <n v="134.66666666666666"/>
    <n v="303"/>
    <n v="404"/>
    <n v="303"/>
    <x v="0"/>
  </r>
  <r>
    <n v="3101"/>
    <n v="1"/>
    <s v="Singh"/>
    <s v="Zuri"/>
    <s v="Zuri"/>
    <n v="1334"/>
    <x v="0"/>
    <d v="2024-04-25T00:00:00"/>
    <n v="1"/>
    <x v="0"/>
    <s v="NT"/>
    <x v="7"/>
    <n v="0.1"/>
    <n v="155.4"/>
    <n v="1554"/>
    <n v="1554"/>
    <n v="1554"/>
    <n v="1398.6"/>
    <n v="1554"/>
    <n v="1398.6"/>
    <x v="4"/>
  </r>
  <r>
    <n v="3102"/>
    <n v="1"/>
    <s v="Winters"/>
    <s v="Annie"/>
    <s v="Annie"/>
    <n v="1335"/>
    <x v="3"/>
    <d v="2024-05-19T00:00:00"/>
    <n v="1"/>
    <x v="0"/>
    <s v="WA"/>
    <x v="0"/>
    <n v="0.2"/>
    <n v="331.6"/>
    <n v="1658"/>
    <n v="1658"/>
    <n v="1658"/>
    <n v="1326.4"/>
    <n v="1658"/>
    <n v="1326.4"/>
    <x v="1"/>
  </r>
  <r>
    <n v="3103"/>
    <n v="1"/>
    <s v="Garcia"/>
    <s v="Dakota"/>
    <s v="Dakota"/>
    <n v="1336"/>
    <x v="5"/>
    <d v="2024-12-25T00:00:00"/>
    <n v="3"/>
    <x v="2"/>
    <s v="SA"/>
    <x v="5"/>
    <n v="0.3"/>
    <n v="324"/>
    <n v="1080"/>
    <n v="1080"/>
    <n v="360"/>
    <n v="756"/>
    <n v="1080"/>
    <n v="756"/>
    <x v="1"/>
  </r>
  <r>
    <n v="3104"/>
    <n v="1"/>
    <s v="Mcbride"/>
    <s v="Luke"/>
    <s v="Luke"/>
    <n v="1337"/>
    <x v="4"/>
    <d v="2024-07-20T00:00:00"/>
    <n v="2"/>
    <x v="0"/>
    <s v="QLD"/>
    <x v="4"/>
    <n v="0.25"/>
    <n v="73.5"/>
    <n v="294"/>
    <n v="294"/>
    <n v="147"/>
    <n v="220.5"/>
    <n v="294"/>
    <n v="220.5"/>
    <x v="4"/>
  </r>
  <r>
    <n v="3105"/>
    <n v="1"/>
    <s v="Frye"/>
    <s v="Jasiah"/>
    <s v="Jasiah"/>
    <n v="1338"/>
    <x v="0"/>
    <d v="2024-06-10T00:00:00"/>
    <n v="3"/>
    <x v="0"/>
    <s v="NSW"/>
    <x v="2"/>
    <n v="0.1"/>
    <n v="130.70000000000002"/>
    <n v="1307"/>
    <n v="1307"/>
    <n v="435.66666666666669"/>
    <n v="1176.3"/>
    <n v="1307"/>
    <n v="1176.3"/>
    <x v="3"/>
  </r>
  <r>
    <n v="3106"/>
    <n v="1"/>
    <s v="Xiong"/>
    <s v="Selah"/>
    <s v="Selah"/>
    <n v="1339"/>
    <x v="3"/>
    <d v="2024-07-17T00:00:00"/>
    <n v="3"/>
    <x v="0"/>
    <s v="WA"/>
    <x v="0"/>
    <n v="0.2"/>
    <n v="113.4"/>
    <n v="567"/>
    <n v="567"/>
    <n v="189"/>
    <n v="453.6"/>
    <n v="567"/>
    <n v="453.6"/>
    <x v="3"/>
  </r>
  <r>
    <n v="3107"/>
    <n v="1"/>
    <s v="Pearson"/>
    <s v="Amira"/>
    <s v="Amira"/>
    <n v="1340"/>
    <x v="3"/>
    <d v="2024-04-18T00:00:00"/>
    <n v="1"/>
    <x v="0"/>
    <s v="WA"/>
    <x v="0"/>
    <n v="0.2"/>
    <n v="24"/>
    <n v="120"/>
    <n v="120"/>
    <n v="120"/>
    <n v="96"/>
    <n v="120"/>
    <n v="96"/>
    <x v="2"/>
  </r>
  <r>
    <n v="3108"/>
    <n v="1"/>
    <s v="Castaneda"/>
    <s v="Rylee"/>
    <s v="Rylee"/>
    <n v="1341"/>
    <x v="1"/>
    <d v="2024-10-16T00:00:00"/>
    <n v="2"/>
    <x v="2"/>
    <s v="NSW"/>
    <x v="2"/>
    <n v="0.3"/>
    <n v="259.5"/>
    <n v="865"/>
    <n v="865"/>
    <n v="432.5"/>
    <n v="605.5"/>
    <n v="865"/>
    <n v="605.5"/>
    <x v="4"/>
  </r>
  <r>
    <n v="3109"/>
    <n v="1"/>
    <s v="Jarvis"/>
    <s v="Adelina"/>
    <s v="Adelina"/>
    <n v="1342"/>
    <x v="4"/>
    <d v="2024-04-30T00:00:00"/>
    <n v="3"/>
    <x v="2"/>
    <s v="QLD"/>
    <x v="4"/>
    <n v="0.25"/>
    <n v="444.25"/>
    <n v="1777"/>
    <n v="1777"/>
    <n v="592.33333333333337"/>
    <n v="1332.75"/>
    <n v="1777"/>
    <n v="1332.75"/>
    <x v="1"/>
  </r>
  <r>
    <n v="3110"/>
    <n v="1"/>
    <s v="Fields"/>
    <s v="Adelynn"/>
    <s v="Adelynn"/>
    <n v="1343"/>
    <x v="3"/>
    <d v="2024-02-21T00:00:00"/>
    <n v="2"/>
    <x v="2"/>
    <s v="SA"/>
    <x v="5"/>
    <n v="0.2"/>
    <n v="245.20000000000002"/>
    <n v="1226"/>
    <n v="1226"/>
    <n v="613"/>
    <n v="980.8"/>
    <n v="1226"/>
    <n v="980.8"/>
    <x v="3"/>
  </r>
  <r>
    <n v="3111"/>
    <n v="1"/>
    <s v="Keller"/>
    <s v="Miguel"/>
    <s v="Miguel"/>
    <n v="1344"/>
    <x v="4"/>
    <d v="2024-07-16T00:00:00"/>
    <n v="3"/>
    <x v="3"/>
    <s v="SA"/>
    <x v="5"/>
    <n v="0.25"/>
    <n v="418.5"/>
    <n v="1674"/>
    <n v="1674"/>
    <n v="558"/>
    <n v="1255.5"/>
    <n v="1674"/>
    <n v="1255.5"/>
    <x v="0"/>
  </r>
  <r>
    <n v="3112"/>
    <n v="1"/>
    <s v="Rosales"/>
    <s v="Clara"/>
    <s v="Clara"/>
    <n v="1345"/>
    <x v="0"/>
    <d v="2024-07-07T00:00:00"/>
    <n v="2"/>
    <x v="2"/>
    <s v="QLD"/>
    <x v="4"/>
    <n v="0.1"/>
    <n v="167.60000000000002"/>
    <n v="1676"/>
    <n v="1676"/>
    <n v="838"/>
    <n v="1508.4"/>
    <n v="1676"/>
    <n v="1508.4"/>
    <x v="1"/>
  </r>
  <r>
    <n v="3113"/>
    <n v="1"/>
    <s v="Ali"/>
    <s v="Ronin"/>
    <s v="Ronin"/>
    <n v="1346"/>
    <x v="1"/>
    <d v="2024-12-27T00:00:00"/>
    <n v="2"/>
    <x v="2"/>
    <s v="QLD"/>
    <x v="4"/>
    <n v="0.3"/>
    <n v="143.1"/>
    <n v="477"/>
    <n v="477"/>
    <n v="238.5"/>
    <n v="333.9"/>
    <n v="477"/>
    <n v="333.9"/>
    <x v="3"/>
  </r>
  <r>
    <n v="3114"/>
    <n v="1"/>
    <s v="Bartlett"/>
    <s v="Joshua"/>
    <s v="Joshua"/>
    <n v="1347"/>
    <x v="2"/>
    <d v="2024-07-08T00:00:00"/>
    <n v="1"/>
    <x v="0"/>
    <s v="TAS"/>
    <x v="6"/>
    <n v="0.25"/>
    <n v="259.25"/>
    <n v="1037"/>
    <n v="1037"/>
    <n v="1037"/>
    <n v="777.75"/>
    <n v="1037"/>
    <n v="777.75"/>
    <x v="1"/>
  </r>
  <r>
    <n v="3115"/>
    <n v="1"/>
    <s v="Gallagher"/>
    <s v="Kate"/>
    <s v="Kate"/>
    <n v="1348"/>
    <x v="1"/>
    <d v="2024-01-14T00:00:00"/>
    <n v="3"/>
    <x v="2"/>
    <s v="SA"/>
    <x v="5"/>
    <n v="0.3"/>
    <n v="77.7"/>
    <n v="259"/>
    <n v="259"/>
    <n v="86.333333333333329"/>
    <n v="181.3"/>
    <n v="259"/>
    <n v="181.3"/>
    <x v="4"/>
  </r>
  <r>
    <n v="3116"/>
    <n v="1"/>
    <s v="Flynn"/>
    <s v="Daphne"/>
    <s v="Daphne"/>
    <n v="1349"/>
    <x v="5"/>
    <d v="2024-03-14T00:00:00"/>
    <n v="2"/>
    <x v="0"/>
    <s v="ACT"/>
    <x v="1"/>
    <n v="0.3"/>
    <n v="397.5"/>
    <n v="1325"/>
    <n v="1325"/>
    <n v="662.5"/>
    <n v="927.5"/>
    <n v="1325"/>
    <n v="927.5"/>
    <x v="1"/>
  </r>
  <r>
    <n v="3117"/>
    <n v="1"/>
    <s v="Maldonado"/>
    <s v="Elise"/>
    <s v="Elise"/>
    <n v="1350"/>
    <x v="4"/>
    <d v="2024-12-19T00:00:00"/>
    <n v="2"/>
    <x v="2"/>
    <s v="NSW"/>
    <x v="2"/>
    <n v="0.25"/>
    <n v="436.25"/>
    <n v="1745"/>
    <n v="1745"/>
    <n v="872.5"/>
    <n v="1308.75"/>
    <n v="1745"/>
    <n v="1308.75"/>
    <x v="2"/>
  </r>
  <r>
    <n v="3118"/>
    <n v="1"/>
    <s v="Townsend"/>
    <s v="Charles"/>
    <s v="Charles"/>
    <n v="1351"/>
    <x v="5"/>
    <d v="2024-03-20T00:00:00"/>
    <n v="3"/>
    <x v="2"/>
    <s v="TAS"/>
    <x v="6"/>
    <n v="0.3"/>
    <n v="201.9"/>
    <n v="673"/>
    <n v="673"/>
    <n v="224.33333333333334"/>
    <n v="471.1"/>
    <n v="673"/>
    <n v="471.1"/>
    <x v="3"/>
  </r>
  <r>
    <n v="3119"/>
    <n v="1"/>
    <s v="Pollard"/>
    <s v="Rory"/>
    <s v="Rory"/>
    <n v="1352"/>
    <x v="2"/>
    <d v="2024-11-25T00:00:00"/>
    <n v="2"/>
    <x v="1"/>
    <s v="SA"/>
    <x v="5"/>
    <n v="0.25"/>
    <n v="271.5"/>
    <n v="1086"/>
    <n v="1086"/>
    <n v="543"/>
    <n v="814.5"/>
    <n v="1086"/>
    <n v="814.5"/>
    <x v="0"/>
  </r>
  <r>
    <n v="3120"/>
    <n v="1"/>
    <s v="Clark"/>
    <s v="Zion"/>
    <s v="Zion"/>
    <n v="1353"/>
    <x v="4"/>
    <d v="2024-06-05T00:00:00"/>
    <n v="3"/>
    <x v="0"/>
    <s v="SA"/>
    <x v="5"/>
    <n v="0.25"/>
    <n v="47.25"/>
    <n v="189"/>
    <n v="189"/>
    <n v="63"/>
    <n v="141.75"/>
    <n v="189"/>
    <n v="141.75"/>
    <x v="3"/>
  </r>
  <r>
    <n v="3121"/>
    <n v="1"/>
    <s v="Randolph"/>
    <s v="Joaquin"/>
    <s v="Joaquin"/>
    <n v="1354"/>
    <x v="5"/>
    <d v="2024-08-01T00:00:00"/>
    <n v="1"/>
    <x v="0"/>
    <s v="QLD"/>
    <x v="4"/>
    <n v="0.3"/>
    <n v="176.7"/>
    <n v="589"/>
    <n v="589"/>
    <n v="589"/>
    <n v="412.3"/>
    <n v="589"/>
    <n v="412.3"/>
    <x v="1"/>
  </r>
  <r>
    <n v="3122"/>
    <n v="1"/>
    <s v="Guerra"/>
    <s v="Edgar"/>
    <s v="Edgar"/>
    <n v="1355"/>
    <x v="2"/>
    <d v="2024-08-14T00:00:00"/>
    <n v="3"/>
    <x v="0"/>
    <s v="NT"/>
    <x v="7"/>
    <n v="0.25"/>
    <n v="108"/>
    <n v="432"/>
    <n v="432"/>
    <n v="144"/>
    <n v="324"/>
    <n v="432"/>
    <n v="324"/>
    <x v="3"/>
  </r>
  <r>
    <n v="3123"/>
    <n v="1"/>
    <s v="Johnston"/>
    <s v="Ace"/>
    <s v="Ace"/>
    <n v="1356"/>
    <x v="3"/>
    <d v="2024-04-17T00:00:00"/>
    <n v="3"/>
    <x v="2"/>
    <s v="ACT"/>
    <x v="1"/>
    <n v="0.2"/>
    <n v="304.60000000000002"/>
    <n v="1523"/>
    <n v="1523"/>
    <n v="507.66666666666669"/>
    <n v="1218.4000000000001"/>
    <n v="1523"/>
    <n v="1218.4000000000001"/>
    <x v="1"/>
  </r>
  <r>
    <n v="3124"/>
    <n v="1"/>
    <s v="Kemp"/>
    <s v="Amy"/>
    <s v="Amy"/>
    <n v="1357"/>
    <x v="0"/>
    <d v="2024-08-28T00:00:00"/>
    <n v="1"/>
    <x v="0"/>
    <s v="WA"/>
    <x v="0"/>
    <n v="0.1"/>
    <n v="162.9"/>
    <n v="1629"/>
    <n v="1629"/>
    <n v="1629"/>
    <n v="1466.1"/>
    <n v="1629"/>
    <n v="1466.1"/>
    <x v="4"/>
  </r>
  <r>
    <n v="3125"/>
    <n v="1"/>
    <s v="Berger"/>
    <s v="Avianna"/>
    <s v="Avianna"/>
    <n v="1358"/>
    <x v="2"/>
    <d v="2024-02-10T00:00:00"/>
    <n v="3"/>
    <x v="1"/>
    <s v="VIC"/>
    <x v="3"/>
    <n v="0.25"/>
    <n v="260.5"/>
    <n v="1042"/>
    <n v="1042"/>
    <n v="347.33333333333331"/>
    <n v="781.5"/>
    <n v="1042"/>
    <n v="781.5"/>
    <x v="0"/>
  </r>
  <r>
    <n v="3126"/>
    <n v="1"/>
    <s v="Hogan"/>
    <s v="Bryce"/>
    <s v="Bryce"/>
    <n v="1359"/>
    <x v="4"/>
    <d v="2024-06-26T00:00:00"/>
    <n v="2"/>
    <x v="2"/>
    <s v="TAS"/>
    <x v="6"/>
    <n v="0.25"/>
    <n v="103.25"/>
    <n v="413"/>
    <n v="413"/>
    <n v="206.5"/>
    <n v="309.75"/>
    <n v="413"/>
    <n v="309.75"/>
    <x v="1"/>
  </r>
  <r>
    <n v="3127"/>
    <n v="1"/>
    <s v="Castaneda"/>
    <s v="Princeton"/>
    <s v="Princeton"/>
    <n v="1360"/>
    <x v="4"/>
    <d v="2024-04-06T00:00:00"/>
    <n v="2"/>
    <x v="0"/>
    <s v="ACT"/>
    <x v="1"/>
    <n v="0.25"/>
    <n v="361.5"/>
    <n v="1446"/>
    <n v="1446"/>
    <n v="723"/>
    <n v="1084.5"/>
    <n v="1446"/>
    <n v="1084.5"/>
    <x v="1"/>
  </r>
  <r>
    <n v="3128"/>
    <n v="1"/>
    <s v="Griffin"/>
    <s v="Isabella"/>
    <s v="Isabella"/>
    <n v="1361"/>
    <x v="3"/>
    <d v="2024-10-07T00:00:00"/>
    <n v="1"/>
    <x v="1"/>
    <s v="ACT"/>
    <x v="1"/>
    <n v="0.2"/>
    <n v="3.8000000000000003"/>
    <n v="19"/>
    <n v="19"/>
    <n v="19"/>
    <n v="15.2"/>
    <n v="19"/>
    <n v="15.2"/>
    <x v="1"/>
  </r>
  <r>
    <n v="3129"/>
    <n v="1"/>
    <s v="Costa"/>
    <s v="Charlie"/>
    <s v="Charlie"/>
    <n v="1362"/>
    <x v="4"/>
    <d v="2024-12-13T00:00:00"/>
    <n v="3"/>
    <x v="2"/>
    <s v="WA"/>
    <x v="0"/>
    <n v="0.25"/>
    <n v="4.5"/>
    <n v="18"/>
    <n v="18"/>
    <n v="6"/>
    <n v="13.5"/>
    <n v="18"/>
    <n v="13.5"/>
    <x v="0"/>
  </r>
  <r>
    <n v="3130"/>
    <n v="1"/>
    <s v="Schmitt"/>
    <s v="Aliyah"/>
    <s v="Aliyah"/>
    <n v="1363"/>
    <x v="4"/>
    <d v="2024-03-03T00:00:00"/>
    <n v="1"/>
    <x v="1"/>
    <s v="QLD"/>
    <x v="4"/>
    <n v="0.25"/>
    <n v="168.75"/>
    <n v="675"/>
    <n v="675"/>
    <n v="675"/>
    <n v="506.25"/>
    <n v="675"/>
    <n v="506.25"/>
    <x v="3"/>
  </r>
  <r>
    <n v="3131"/>
    <n v="1"/>
    <s v="Holloway"/>
    <s v="Raven"/>
    <s v="Raven"/>
    <n v="1364"/>
    <x v="4"/>
    <d v="2024-01-01T00:00:00"/>
    <n v="2"/>
    <x v="2"/>
    <s v="SA"/>
    <x v="5"/>
    <n v="0.25"/>
    <n v="279.25"/>
    <n v="1117"/>
    <n v="1117"/>
    <n v="558.5"/>
    <n v="837.75"/>
    <n v="1117"/>
    <n v="837.75"/>
    <x v="4"/>
  </r>
  <r>
    <n v="3132"/>
    <n v="1"/>
    <s v="Kirby"/>
    <s v="Malik"/>
    <s v="Malik"/>
    <n v="1365"/>
    <x v="2"/>
    <d v="2024-01-19T00:00:00"/>
    <n v="1"/>
    <x v="2"/>
    <s v="ACT"/>
    <x v="1"/>
    <n v="0.25"/>
    <n v="341.5"/>
    <n v="1366"/>
    <n v="1366"/>
    <n v="1366"/>
    <n v="1024.5"/>
    <n v="1366"/>
    <n v="1024.5"/>
    <x v="0"/>
  </r>
  <r>
    <n v="3133"/>
    <n v="1"/>
    <s v="Schwartz"/>
    <s v="Kylo"/>
    <s v="Kylo"/>
    <n v="1366"/>
    <x v="4"/>
    <d v="2024-11-16T00:00:00"/>
    <n v="1"/>
    <x v="3"/>
    <s v="TAS"/>
    <x v="6"/>
    <n v="0.25"/>
    <n v="326.5"/>
    <n v="1306"/>
    <n v="1306"/>
    <n v="1306"/>
    <n v="979.5"/>
    <n v="1306"/>
    <n v="979.5"/>
    <x v="2"/>
  </r>
  <r>
    <n v="3134"/>
    <n v="1"/>
    <s v="Salazar"/>
    <s v="Jeremy"/>
    <s v="Jeremy"/>
    <n v="1367"/>
    <x v="1"/>
    <d v="2024-08-17T00:00:00"/>
    <n v="2"/>
    <x v="2"/>
    <s v="SA"/>
    <x v="5"/>
    <n v="0.3"/>
    <n v="433.2"/>
    <n v="1444"/>
    <n v="1444"/>
    <n v="722"/>
    <n v="1010.8"/>
    <n v="1444"/>
    <n v="1010.8"/>
    <x v="1"/>
  </r>
  <r>
    <n v="3135"/>
    <n v="1"/>
    <s v="Bartlett"/>
    <s v="Oscar"/>
    <s v="Oscar"/>
    <n v="1368"/>
    <x v="1"/>
    <d v="2024-07-12T00:00:00"/>
    <n v="1"/>
    <x v="1"/>
    <s v="TAS"/>
    <x v="6"/>
    <n v="0.3"/>
    <n v="74.7"/>
    <n v="249"/>
    <n v="249"/>
    <n v="249"/>
    <n v="174.3"/>
    <n v="249"/>
    <n v="174.3"/>
    <x v="2"/>
  </r>
  <r>
    <n v="3136"/>
    <n v="1"/>
    <s v="Montgomery"/>
    <s v="Harvey"/>
    <s v="Harvey"/>
    <n v="1369"/>
    <x v="4"/>
    <d v="2024-09-11T00:00:00"/>
    <n v="2"/>
    <x v="2"/>
    <s v="QLD"/>
    <x v="4"/>
    <n v="0.25"/>
    <n v="248.5"/>
    <n v="994"/>
    <n v="994"/>
    <n v="497"/>
    <n v="745.5"/>
    <n v="994"/>
    <n v="745.5"/>
    <x v="3"/>
  </r>
  <r>
    <n v="3137"/>
    <n v="1"/>
    <s v="Vo"/>
    <s v="Kai"/>
    <s v="Kai"/>
    <n v="1370"/>
    <x v="4"/>
    <d v="2024-10-03T00:00:00"/>
    <n v="3"/>
    <x v="1"/>
    <s v="NT"/>
    <x v="7"/>
    <n v="0.25"/>
    <n v="264.75"/>
    <n v="1059"/>
    <n v="1059"/>
    <n v="353"/>
    <n v="794.25"/>
    <n v="1059"/>
    <n v="794.25"/>
    <x v="0"/>
  </r>
  <r>
    <n v="3138"/>
    <n v="1"/>
    <s v="Velazquez"/>
    <s v="Nico"/>
    <s v="Nico"/>
    <n v="1371"/>
    <x v="5"/>
    <d v="2024-05-17T00:00:00"/>
    <n v="1"/>
    <x v="0"/>
    <s v="NSW"/>
    <x v="2"/>
    <n v="0.3"/>
    <n v="51.3"/>
    <n v="171"/>
    <n v="171"/>
    <n v="171"/>
    <n v="119.7"/>
    <n v="171"/>
    <n v="119.7"/>
    <x v="0"/>
  </r>
  <r>
    <n v="3139"/>
    <n v="1"/>
    <s v="Vasquez"/>
    <s v="Lucy"/>
    <s v="Lucy"/>
    <n v="1372"/>
    <x v="1"/>
    <d v="2024-06-23T00:00:00"/>
    <n v="1"/>
    <x v="0"/>
    <s v="NT"/>
    <x v="7"/>
    <n v="0.3"/>
    <n v="179.4"/>
    <n v="598"/>
    <n v="598"/>
    <n v="598"/>
    <n v="418.6"/>
    <n v="598"/>
    <n v="418.6"/>
    <x v="3"/>
  </r>
  <r>
    <n v="3140"/>
    <n v="1"/>
    <s v="Shepherd"/>
    <s v="Charli"/>
    <s v="Charli"/>
    <n v="1373"/>
    <x v="0"/>
    <d v="2024-02-22T00:00:00"/>
    <n v="1"/>
    <x v="1"/>
    <s v="ACT"/>
    <x v="1"/>
    <n v="0.1"/>
    <n v="59.1"/>
    <n v="591"/>
    <n v="591"/>
    <n v="591"/>
    <n v="531.9"/>
    <n v="1170"/>
    <n v="531.9"/>
    <x v="3"/>
  </r>
  <r>
    <n v="3141"/>
    <n v="1"/>
    <s v="Meyer"/>
    <s v="Evie"/>
    <s v="Evie"/>
    <n v="1374"/>
    <x v="0"/>
    <d v="2024-03-03T00:00:00"/>
    <n v="2"/>
    <x v="0"/>
    <s v="ACT"/>
    <x v="1"/>
    <n v="0.1"/>
    <n v="58.900000000000006"/>
    <n v="589"/>
    <n v="589"/>
    <n v="294.5"/>
    <n v="530.1"/>
    <n v="589"/>
    <n v="530.1"/>
    <x v="1"/>
  </r>
  <r>
    <n v="3142"/>
    <n v="1"/>
    <s v="Powell"/>
    <s v="Brooke"/>
    <s v="Brooke"/>
    <n v="1375"/>
    <x v="2"/>
    <d v="2024-07-27T00:00:00"/>
    <n v="1"/>
    <x v="0"/>
    <s v="NT"/>
    <x v="7"/>
    <n v="0.25"/>
    <n v="251.25"/>
    <n v="1005"/>
    <n v="1005"/>
    <n v="1005"/>
    <n v="753.75"/>
    <n v="1005"/>
    <n v="753.75"/>
    <x v="1"/>
  </r>
  <r>
    <n v="3143"/>
    <n v="1"/>
    <s v="Walton"/>
    <s v="Erick"/>
    <s v="Erick"/>
    <n v="1376"/>
    <x v="2"/>
    <d v="2024-07-22T00:00:00"/>
    <n v="2"/>
    <x v="1"/>
    <s v="NSW"/>
    <x v="2"/>
    <n v="0.25"/>
    <n v="160.25"/>
    <n v="641"/>
    <n v="641"/>
    <n v="320.5"/>
    <n v="480.75"/>
    <n v="641"/>
    <n v="480.75"/>
    <x v="1"/>
  </r>
  <r>
    <n v="3144"/>
    <n v="1"/>
    <s v="Guzman"/>
    <s v="Emery"/>
    <s v="Emery"/>
    <n v="1377"/>
    <x v="5"/>
    <d v="2024-12-24T00:00:00"/>
    <n v="2"/>
    <x v="2"/>
    <s v="NT"/>
    <x v="7"/>
    <n v="0.3"/>
    <n v="443.09999999999997"/>
    <n v="1477"/>
    <n v="1477"/>
    <n v="738.5"/>
    <n v="1033.9000000000001"/>
    <n v="1477"/>
    <n v="1033.9000000000001"/>
    <x v="3"/>
  </r>
  <r>
    <n v="3145"/>
    <n v="1"/>
    <s v="Rose"/>
    <s v="Annabelle"/>
    <s v="Annabelle"/>
    <n v="1378"/>
    <x v="4"/>
    <d v="2024-12-11T00:00:00"/>
    <n v="1"/>
    <x v="0"/>
    <s v="SA"/>
    <x v="5"/>
    <n v="0.25"/>
    <n v="406.75"/>
    <n v="1627"/>
    <n v="1627"/>
    <n v="1627"/>
    <n v="1220.25"/>
    <n v="1627"/>
    <n v="1220.25"/>
    <x v="4"/>
  </r>
  <r>
    <n v="3146"/>
    <n v="1"/>
    <s v="Schmidt"/>
    <s v="Spencer"/>
    <s v="Spencer"/>
    <n v="1379"/>
    <x v="2"/>
    <d v="2024-02-23T00:00:00"/>
    <n v="3"/>
    <x v="0"/>
    <s v="NT"/>
    <x v="7"/>
    <n v="0.25"/>
    <n v="219"/>
    <n v="876"/>
    <n v="876"/>
    <n v="292"/>
    <n v="657"/>
    <n v="876"/>
    <n v="657"/>
    <x v="3"/>
  </r>
  <r>
    <n v="3147"/>
    <n v="1"/>
    <s v="Walter"/>
    <s v="Callie"/>
    <s v="Callie"/>
    <n v="1380"/>
    <x v="0"/>
    <d v="2024-01-18T00:00:00"/>
    <n v="1"/>
    <x v="2"/>
    <s v="VIC"/>
    <x v="3"/>
    <n v="0.1"/>
    <n v="110.5"/>
    <n v="1105"/>
    <n v="1105"/>
    <n v="1105"/>
    <n v="994.5"/>
    <n v="1105"/>
    <n v="994.5"/>
    <x v="1"/>
  </r>
  <r>
    <n v="3148"/>
    <n v="1"/>
    <s v="Chavez"/>
    <s v="Cecilia"/>
    <s v="Cecilia"/>
    <n v="1381"/>
    <x v="1"/>
    <d v="2024-09-05T00:00:00"/>
    <n v="2"/>
    <x v="2"/>
    <s v="NSW"/>
    <x v="2"/>
    <n v="0.3"/>
    <n v="291.59999999999997"/>
    <n v="972"/>
    <n v="972"/>
    <n v="486"/>
    <n v="680.40000000000009"/>
    <n v="972"/>
    <n v="680.40000000000009"/>
    <x v="3"/>
  </r>
  <r>
    <n v="3149"/>
    <n v="1"/>
    <s v="Blackwell"/>
    <s v="Finley"/>
    <s v="Finley"/>
    <n v="1382"/>
    <x v="4"/>
    <d v="2024-11-18T00:00:00"/>
    <n v="2"/>
    <x v="2"/>
    <s v="NSW"/>
    <x v="2"/>
    <n v="0.25"/>
    <n v="196.75"/>
    <n v="787"/>
    <n v="787"/>
    <n v="393.5"/>
    <n v="590.25"/>
    <n v="787"/>
    <n v="590.25"/>
    <x v="2"/>
  </r>
  <r>
    <n v="3150"/>
    <n v="1"/>
    <s v="Johnston"/>
    <s v="Faith"/>
    <s v="Faith"/>
    <n v="1383"/>
    <x v="2"/>
    <d v="2024-09-08T00:00:00"/>
    <n v="3"/>
    <x v="2"/>
    <s v="NSW"/>
    <x v="2"/>
    <n v="0.25"/>
    <n v="27.25"/>
    <n v="109"/>
    <n v="109"/>
    <n v="36.333333333333336"/>
    <n v="81.75"/>
    <n v="109"/>
    <n v="81.75"/>
    <x v="1"/>
  </r>
  <r>
    <n v="3151"/>
    <n v="1"/>
    <s v="Solis"/>
    <s v="Mary"/>
    <s v="Mary"/>
    <n v="1384"/>
    <x v="4"/>
    <d v="2024-08-16T00:00:00"/>
    <n v="1"/>
    <x v="2"/>
    <s v="NSW"/>
    <x v="2"/>
    <n v="0.25"/>
    <n v="133.25"/>
    <n v="533"/>
    <n v="533"/>
    <n v="533"/>
    <n v="399.75"/>
    <n v="533"/>
    <n v="399.75"/>
    <x v="4"/>
  </r>
  <r>
    <n v="3152"/>
    <n v="1"/>
    <s v="Jacobs"/>
    <s v="Abel"/>
    <s v="Abel"/>
    <n v="1385"/>
    <x v="5"/>
    <d v="2024-04-08T00:00:00"/>
    <n v="3"/>
    <x v="2"/>
    <s v="WA"/>
    <x v="0"/>
    <n v="0.3"/>
    <n v="288.89999999999998"/>
    <n v="963"/>
    <n v="963"/>
    <n v="321"/>
    <n v="674.1"/>
    <n v="963"/>
    <n v="674.1"/>
    <x v="3"/>
  </r>
  <r>
    <n v="3153"/>
    <n v="1"/>
    <s v="Acevedo"/>
    <s v="Lewis"/>
    <s v="Lewis"/>
    <n v="1386"/>
    <x v="2"/>
    <d v="2024-11-25T00:00:00"/>
    <n v="2"/>
    <x v="0"/>
    <s v="ACT"/>
    <x v="1"/>
    <n v="0.25"/>
    <n v="112"/>
    <n v="448"/>
    <n v="448"/>
    <n v="224"/>
    <n v="336"/>
    <n v="448"/>
    <n v="336"/>
    <x v="1"/>
  </r>
  <r>
    <n v="3154"/>
    <n v="1"/>
    <s v="Keller"/>
    <s v="Annalise"/>
    <s v="Annalise"/>
    <n v="1387"/>
    <x v="0"/>
    <d v="2024-12-03T00:00:00"/>
    <n v="3"/>
    <x v="2"/>
    <s v="VIC"/>
    <x v="3"/>
    <n v="0.1"/>
    <n v="29.900000000000002"/>
    <n v="299"/>
    <n v="299"/>
    <n v="99.666666666666671"/>
    <n v="269.10000000000002"/>
    <n v="299"/>
    <n v="269.10000000000002"/>
    <x v="4"/>
  </r>
  <r>
    <n v="3155"/>
    <n v="1"/>
    <s v="Cohen"/>
    <s v="London"/>
    <s v="London"/>
    <n v="1388"/>
    <x v="2"/>
    <d v="2024-06-19T00:00:00"/>
    <n v="3"/>
    <x v="3"/>
    <s v="NT"/>
    <x v="7"/>
    <n v="0.25"/>
    <n v="457.25"/>
    <n v="1829"/>
    <n v="1829"/>
    <n v="609.66666666666663"/>
    <n v="1371.75"/>
    <n v="1829"/>
    <n v="1371.75"/>
    <x v="0"/>
  </r>
  <r>
    <n v="3156"/>
    <n v="1"/>
    <s v="Espinosa"/>
    <s v="Myla"/>
    <s v="Myla"/>
    <n v="1389"/>
    <x v="5"/>
    <d v="2024-01-19T00:00:00"/>
    <n v="2"/>
    <x v="2"/>
    <s v="WA"/>
    <x v="0"/>
    <n v="0.3"/>
    <n v="210.6"/>
    <n v="702"/>
    <n v="702"/>
    <n v="351"/>
    <n v="491.4"/>
    <n v="702"/>
    <n v="491.4"/>
    <x v="1"/>
  </r>
  <r>
    <n v="3157"/>
    <n v="1"/>
    <s v="Watts"/>
    <s v="Dakota"/>
    <s v="Dakota"/>
    <n v="1390"/>
    <x v="2"/>
    <d v="2024-10-12T00:00:00"/>
    <n v="2"/>
    <x v="0"/>
    <s v="TAS"/>
    <x v="6"/>
    <n v="0.25"/>
    <n v="112.75"/>
    <n v="451"/>
    <n v="451"/>
    <n v="225.5"/>
    <n v="338.25"/>
    <n v="451"/>
    <n v="338.25"/>
    <x v="4"/>
  </r>
  <r>
    <n v="3158"/>
    <n v="1"/>
    <s v="Thornton"/>
    <s v="Bodie"/>
    <s v="Bodie"/>
    <n v="1391"/>
    <x v="4"/>
    <d v="2024-12-08T00:00:00"/>
    <n v="3"/>
    <x v="0"/>
    <s v="TAS"/>
    <x v="6"/>
    <n v="0.25"/>
    <n v="191.5"/>
    <n v="766"/>
    <n v="766"/>
    <n v="255.33333333333334"/>
    <n v="574.5"/>
    <n v="766"/>
    <n v="574.5"/>
    <x v="2"/>
  </r>
  <r>
    <n v="3159"/>
    <n v="1"/>
    <s v="Hunter"/>
    <s v="Abigail"/>
    <s v="Abigail"/>
    <n v="1392"/>
    <x v="0"/>
    <d v="2024-10-05T00:00:00"/>
    <n v="2"/>
    <x v="2"/>
    <s v="QLD"/>
    <x v="4"/>
    <n v="0.1"/>
    <n v="95.5"/>
    <n v="955"/>
    <n v="955"/>
    <n v="477.5"/>
    <n v="859.5"/>
    <n v="955"/>
    <n v="859.5"/>
    <x v="0"/>
  </r>
  <r>
    <n v="3160"/>
    <n v="1"/>
    <s v="Ross"/>
    <s v="Delilah"/>
    <s v="Delilah"/>
    <n v="1393"/>
    <x v="2"/>
    <d v="2024-11-24T00:00:00"/>
    <n v="1"/>
    <x v="2"/>
    <s v="VIC"/>
    <x v="3"/>
    <n v="0.25"/>
    <n v="141.25"/>
    <n v="565"/>
    <n v="565"/>
    <n v="565"/>
    <n v="423.75"/>
    <n v="565"/>
    <n v="423.75"/>
    <x v="4"/>
  </r>
  <r>
    <n v="3161"/>
    <n v="1"/>
    <s v="Mckay"/>
    <s v="Serena"/>
    <s v="Serena"/>
    <n v="1394"/>
    <x v="5"/>
    <d v="2024-06-28T00:00:00"/>
    <n v="1"/>
    <x v="0"/>
    <s v="NSW"/>
    <x v="2"/>
    <n v="0.3"/>
    <n v="478.2"/>
    <n v="1594"/>
    <n v="1594"/>
    <n v="1594"/>
    <n v="1115.8"/>
    <n v="1594"/>
    <n v="1115.8"/>
    <x v="1"/>
  </r>
  <r>
    <n v="3162"/>
    <n v="1"/>
    <s v="Rubio"/>
    <s v="Asher"/>
    <s v="Asher"/>
    <n v="1395"/>
    <x v="4"/>
    <d v="2024-04-07T00:00:00"/>
    <n v="2"/>
    <x v="0"/>
    <s v="NT"/>
    <x v="7"/>
    <n v="0.25"/>
    <n v="333"/>
    <n v="1332"/>
    <n v="1332"/>
    <n v="666"/>
    <n v="999"/>
    <n v="1332"/>
    <n v="999"/>
    <x v="2"/>
  </r>
  <r>
    <n v="3163"/>
    <n v="1"/>
    <s v="Galindo"/>
    <s v="Shiloh"/>
    <s v="Shiloh"/>
    <n v="1396"/>
    <x v="1"/>
    <d v="2024-04-21T00:00:00"/>
    <n v="2"/>
    <x v="0"/>
    <s v="WA"/>
    <x v="0"/>
    <n v="0.3"/>
    <n v="463.79999999999995"/>
    <n v="1546"/>
    <n v="1546"/>
    <n v="773"/>
    <n v="1082.2"/>
    <n v="1546"/>
    <n v="1082.2"/>
    <x v="1"/>
  </r>
  <r>
    <n v="3164"/>
    <n v="1"/>
    <s v="Aguilar"/>
    <s v="Veronica"/>
    <s v="Veronica"/>
    <n v="1397"/>
    <x v="4"/>
    <d v="2024-02-16T00:00:00"/>
    <n v="2"/>
    <x v="2"/>
    <s v="NT"/>
    <x v="7"/>
    <n v="0.25"/>
    <n v="294"/>
    <n v="1176"/>
    <n v="1176"/>
    <n v="588"/>
    <n v="882"/>
    <n v="1176"/>
    <n v="882"/>
    <x v="2"/>
  </r>
  <r>
    <n v="3165"/>
    <n v="1"/>
    <s v="Mahoney"/>
    <s v="Selah"/>
    <s v="Selah"/>
    <n v="1398"/>
    <x v="5"/>
    <d v="2024-09-17T00:00:00"/>
    <n v="3"/>
    <x v="2"/>
    <s v="QLD"/>
    <x v="4"/>
    <n v="0.3"/>
    <n v="498.9"/>
    <n v="1663"/>
    <n v="1663"/>
    <n v="554.33333333333337"/>
    <n v="1164.0999999999999"/>
    <n v="1663"/>
    <n v="1164.0999999999999"/>
    <x v="0"/>
  </r>
  <r>
    <n v="3166"/>
    <n v="1"/>
    <s v="Reed"/>
    <s v="Jayden"/>
    <s v="Jayden"/>
    <n v="1399"/>
    <x v="0"/>
    <d v="2024-06-19T00:00:00"/>
    <n v="2"/>
    <x v="0"/>
    <s v="WA"/>
    <x v="0"/>
    <n v="0.1"/>
    <n v="49.2"/>
    <n v="492"/>
    <n v="492"/>
    <n v="246"/>
    <n v="442.8"/>
    <n v="492"/>
    <n v="442.8"/>
    <x v="1"/>
  </r>
  <r>
    <n v="3167"/>
    <n v="1"/>
    <s v="Carpenter"/>
    <s v="Jordan"/>
    <s v="Jordan"/>
    <n v="1400"/>
    <x v="0"/>
    <d v="2024-01-07T00:00:00"/>
    <n v="2"/>
    <x v="3"/>
    <s v="ACT"/>
    <x v="1"/>
    <n v="0.1"/>
    <n v="175.10000000000002"/>
    <n v="1751"/>
    <n v="1751"/>
    <n v="875.5"/>
    <n v="1575.9"/>
    <n v="1751"/>
    <n v="1575.9"/>
    <x v="3"/>
  </r>
  <r>
    <n v="3168"/>
    <n v="1"/>
    <s v="Stokes"/>
    <s v="Jace"/>
    <s v="Jace"/>
    <n v="1401"/>
    <x v="4"/>
    <d v="2024-10-06T00:00:00"/>
    <n v="2"/>
    <x v="0"/>
    <s v="NT"/>
    <x v="7"/>
    <n v="0.25"/>
    <n v="229"/>
    <n v="916"/>
    <n v="916"/>
    <n v="458"/>
    <n v="687"/>
    <n v="916"/>
    <n v="687"/>
    <x v="4"/>
  </r>
  <r>
    <n v="3169"/>
    <n v="1"/>
    <s v="Barrera"/>
    <s v="Ari"/>
    <s v="Ari"/>
    <n v="1402"/>
    <x v="5"/>
    <d v="2024-12-13T00:00:00"/>
    <n v="3"/>
    <x v="2"/>
    <s v="NT"/>
    <x v="7"/>
    <n v="0.3"/>
    <n v="240.89999999999998"/>
    <n v="803"/>
    <n v="803"/>
    <n v="267.66666666666669"/>
    <n v="562.1"/>
    <n v="803"/>
    <n v="562.1"/>
    <x v="2"/>
  </r>
  <r>
    <n v="3170"/>
    <n v="1"/>
    <s v="Pitts"/>
    <s v="Michelle"/>
    <s v="Michelle"/>
    <n v="1403"/>
    <x v="3"/>
    <d v="2024-10-12T00:00:00"/>
    <n v="1"/>
    <x v="2"/>
    <s v="NT"/>
    <x v="7"/>
    <n v="0.2"/>
    <n v="325.40000000000003"/>
    <n v="1627"/>
    <n v="1627"/>
    <n v="1627"/>
    <n v="1301.5999999999999"/>
    <n v="1627"/>
    <n v="1301.5999999999999"/>
    <x v="3"/>
  </r>
  <r>
    <n v="3171"/>
    <n v="1"/>
    <s v="Christian"/>
    <s v="Brantley"/>
    <s v="Brantley"/>
    <n v="1404"/>
    <x v="3"/>
    <d v="2024-04-03T00:00:00"/>
    <n v="1"/>
    <x v="1"/>
    <s v="VIC"/>
    <x v="3"/>
    <n v="0.2"/>
    <n v="28.8"/>
    <n v="144"/>
    <n v="144"/>
    <n v="144"/>
    <n v="115.2"/>
    <n v="144"/>
    <n v="115.2"/>
    <x v="2"/>
  </r>
  <r>
    <n v="3172"/>
    <n v="1"/>
    <s v="Mccall"/>
    <s v="Saylor"/>
    <s v="Saylor"/>
    <n v="1405"/>
    <x v="1"/>
    <d v="2024-03-21T00:00:00"/>
    <n v="1"/>
    <x v="1"/>
    <s v="NSW"/>
    <x v="2"/>
    <n v="0.3"/>
    <n v="173.7"/>
    <n v="579"/>
    <n v="579"/>
    <n v="579"/>
    <n v="405.3"/>
    <n v="579"/>
    <n v="405.3"/>
    <x v="2"/>
  </r>
  <r>
    <n v="3173"/>
    <n v="1"/>
    <s v="Martinez"/>
    <s v="Samantha"/>
    <s v="Samantha"/>
    <n v="1406"/>
    <x v="0"/>
    <d v="2024-07-18T00:00:00"/>
    <n v="3"/>
    <x v="0"/>
    <s v="NSW"/>
    <x v="2"/>
    <n v="0.1"/>
    <n v="138.5"/>
    <n v="1385"/>
    <n v="1385"/>
    <n v="461.66666666666669"/>
    <n v="1246.5"/>
    <n v="1385"/>
    <n v="1246.5"/>
    <x v="0"/>
  </r>
  <r>
    <n v="3174"/>
    <n v="1"/>
    <s v="Acosta"/>
    <s v="Willa"/>
    <s v="Willa"/>
    <n v="1407"/>
    <x v="2"/>
    <d v="2024-11-11T00:00:00"/>
    <n v="3"/>
    <x v="3"/>
    <s v="SA"/>
    <x v="5"/>
    <n v="0.25"/>
    <n v="27.25"/>
    <n v="109"/>
    <n v="109"/>
    <n v="36.333333333333336"/>
    <n v="81.75"/>
    <n v="109"/>
    <n v="81.75"/>
    <x v="3"/>
  </r>
  <r>
    <n v="3175"/>
    <n v="1"/>
    <s v="Jaramillo"/>
    <s v="Camilla"/>
    <s v="Camilla"/>
    <n v="1408"/>
    <x v="1"/>
    <d v="2024-11-02T00:00:00"/>
    <n v="3"/>
    <x v="3"/>
    <s v="NSW"/>
    <x v="2"/>
    <n v="0.3"/>
    <n v="159.29999999999998"/>
    <n v="531"/>
    <n v="531"/>
    <n v="177"/>
    <n v="371.70000000000005"/>
    <n v="531"/>
    <n v="371.70000000000005"/>
    <x v="3"/>
  </r>
  <r>
    <n v="3176"/>
    <n v="1"/>
    <s v="Rivers"/>
    <s v="Devin"/>
    <s v="Devin"/>
    <n v="1409"/>
    <x v="1"/>
    <d v="2024-02-02T00:00:00"/>
    <n v="3"/>
    <x v="2"/>
    <s v="VIC"/>
    <x v="3"/>
    <n v="0.3"/>
    <n v="312.3"/>
    <n v="1041"/>
    <n v="1041"/>
    <n v="347"/>
    <n v="728.7"/>
    <n v="1041"/>
    <n v="728.7"/>
    <x v="1"/>
  </r>
  <r>
    <n v="3177"/>
    <n v="1"/>
    <s v="Hoffman"/>
    <s v="Melissa"/>
    <s v="Melissa"/>
    <n v="1410"/>
    <x v="1"/>
    <d v="2024-04-04T00:00:00"/>
    <n v="3"/>
    <x v="0"/>
    <s v="ACT"/>
    <x v="1"/>
    <n v="0.3"/>
    <n v="51.6"/>
    <n v="172"/>
    <n v="172"/>
    <n v="57.333333333333336"/>
    <n v="120.4"/>
    <n v="172"/>
    <n v="120.4"/>
    <x v="1"/>
  </r>
  <r>
    <n v="3178"/>
    <n v="1"/>
    <s v="Horn"/>
    <s v="Mabel"/>
    <s v="Mabel"/>
    <n v="1411"/>
    <x v="3"/>
    <d v="2024-12-11T00:00:00"/>
    <n v="2"/>
    <x v="1"/>
    <s v="SA"/>
    <x v="5"/>
    <n v="0.2"/>
    <n v="115.2"/>
    <n v="576"/>
    <n v="576"/>
    <n v="288"/>
    <n v="460.8"/>
    <n v="576"/>
    <n v="460.8"/>
    <x v="1"/>
  </r>
  <r>
    <n v="3179"/>
    <n v="1"/>
    <s v="Schmitt"/>
    <s v="Daniela"/>
    <s v="Daniela"/>
    <n v="1412"/>
    <x v="3"/>
    <d v="2024-11-11T00:00:00"/>
    <n v="3"/>
    <x v="2"/>
    <s v="WA"/>
    <x v="0"/>
    <n v="0.2"/>
    <n v="105.60000000000001"/>
    <n v="528"/>
    <n v="528"/>
    <n v="176"/>
    <n v="422.4"/>
    <n v="528"/>
    <n v="422.4"/>
    <x v="2"/>
  </r>
  <r>
    <n v="3180"/>
    <n v="1"/>
    <s v="Bradshaw"/>
    <s v="Dax"/>
    <s v="Dax"/>
    <n v="1413"/>
    <x v="2"/>
    <d v="2024-11-03T00:00:00"/>
    <n v="1"/>
    <x v="0"/>
    <s v="SA"/>
    <x v="5"/>
    <n v="0.25"/>
    <n v="242"/>
    <n v="968"/>
    <n v="968"/>
    <n v="968"/>
    <n v="726"/>
    <n v="968"/>
    <n v="726"/>
    <x v="3"/>
  </r>
  <r>
    <n v="3181"/>
    <n v="1"/>
    <s v="Boone"/>
    <s v="Aitana"/>
    <s v="Aitana"/>
    <n v="1414"/>
    <x v="1"/>
    <d v="2024-03-04T00:00:00"/>
    <n v="2"/>
    <x v="0"/>
    <s v="SA"/>
    <x v="5"/>
    <n v="0.3"/>
    <n v="558"/>
    <n v="1860"/>
    <n v="1860"/>
    <n v="930"/>
    <n v="1302"/>
    <n v="1860"/>
    <n v="1302"/>
    <x v="0"/>
  </r>
  <r>
    <n v="3182"/>
    <n v="1"/>
    <s v="Roy"/>
    <s v="Patrick"/>
    <s v="Patrick"/>
    <n v="1415"/>
    <x v="0"/>
    <d v="2024-04-09T00:00:00"/>
    <n v="1"/>
    <x v="0"/>
    <s v="QLD"/>
    <x v="4"/>
    <n v="0.1"/>
    <n v="90.800000000000011"/>
    <n v="908"/>
    <n v="908"/>
    <n v="908"/>
    <n v="817.2"/>
    <n v="908"/>
    <n v="817.2"/>
    <x v="4"/>
  </r>
  <r>
    <n v="3183"/>
    <n v="1"/>
    <s v="Mccarthy"/>
    <s v="Calvin"/>
    <s v="Calvin"/>
    <n v="1416"/>
    <x v="4"/>
    <d v="2024-07-03T00:00:00"/>
    <n v="1"/>
    <x v="2"/>
    <s v="SA"/>
    <x v="5"/>
    <n v="0.25"/>
    <n v="16.75"/>
    <n v="67"/>
    <n v="67"/>
    <n v="67"/>
    <n v="50.25"/>
    <n v="67"/>
    <n v="50.25"/>
    <x v="1"/>
  </r>
  <r>
    <n v="3184"/>
    <n v="1"/>
    <s v="Everett"/>
    <s v="Lyra"/>
    <s v="Lyra"/>
    <n v="1417"/>
    <x v="0"/>
    <d v="2024-03-12T00:00:00"/>
    <n v="3"/>
    <x v="0"/>
    <s v="QLD"/>
    <x v="4"/>
    <n v="0.1"/>
    <n v="56.1"/>
    <n v="561"/>
    <n v="561"/>
    <n v="187"/>
    <n v="504.9"/>
    <n v="561"/>
    <n v="504.9"/>
    <x v="1"/>
  </r>
  <r>
    <n v="3185"/>
    <n v="1"/>
    <s v="Alvarado"/>
    <s v="Zayn"/>
    <s v="Zayn"/>
    <n v="1418"/>
    <x v="0"/>
    <d v="2024-02-15T00:00:00"/>
    <n v="1"/>
    <x v="0"/>
    <s v="VIC"/>
    <x v="3"/>
    <n v="0.1"/>
    <n v="178.20000000000002"/>
    <n v="1782"/>
    <n v="1782"/>
    <n v="1782"/>
    <n v="1603.8"/>
    <n v="1782"/>
    <n v="1603.8"/>
    <x v="1"/>
  </r>
  <r>
    <n v="3186"/>
    <n v="1"/>
    <s v="Lynch"/>
    <s v="Xander"/>
    <s v="Xander"/>
    <n v="1419"/>
    <x v="4"/>
    <d v="2024-07-27T00:00:00"/>
    <n v="3"/>
    <x v="2"/>
    <s v="TAS"/>
    <x v="6"/>
    <n v="0.25"/>
    <n v="360"/>
    <n v="1440"/>
    <n v="1440"/>
    <n v="480"/>
    <n v="1080"/>
    <n v="1440"/>
    <n v="1080"/>
    <x v="0"/>
  </r>
  <r>
    <n v="3187"/>
    <n v="1"/>
    <s v="Escobar"/>
    <s v="Declan"/>
    <s v="Declan"/>
    <n v="1420"/>
    <x v="2"/>
    <d v="2024-12-13T00:00:00"/>
    <n v="1"/>
    <x v="2"/>
    <s v="QLD"/>
    <x v="4"/>
    <n v="0.25"/>
    <n v="151.75"/>
    <n v="607"/>
    <n v="607"/>
    <n v="607"/>
    <n v="455.25"/>
    <n v="607"/>
    <n v="455.25"/>
    <x v="1"/>
  </r>
  <r>
    <n v="3188"/>
    <n v="1"/>
    <s v="Fisher"/>
    <s v="Zara"/>
    <s v="Zara"/>
    <n v="1421"/>
    <x v="4"/>
    <d v="2024-12-18T00:00:00"/>
    <n v="2"/>
    <x v="1"/>
    <s v="SA"/>
    <x v="5"/>
    <n v="0.25"/>
    <n v="135.25"/>
    <n v="541"/>
    <n v="541"/>
    <n v="270.5"/>
    <n v="405.75"/>
    <n v="541"/>
    <n v="405.75"/>
    <x v="3"/>
  </r>
  <r>
    <n v="3189"/>
    <n v="1"/>
    <s v="Gould"/>
    <s v="Lyra"/>
    <s v="Lyra"/>
    <n v="1422"/>
    <x v="3"/>
    <d v="2024-07-25T00:00:00"/>
    <n v="2"/>
    <x v="3"/>
    <s v="NT"/>
    <x v="7"/>
    <n v="0.2"/>
    <n v="188.8"/>
    <n v="944"/>
    <n v="944"/>
    <n v="472"/>
    <n v="755.2"/>
    <n v="944"/>
    <n v="755.2"/>
    <x v="0"/>
  </r>
  <r>
    <n v="3190"/>
    <n v="1"/>
    <s v="Contreras"/>
    <s v="Addison"/>
    <s v="Addison"/>
    <n v="1423"/>
    <x v="4"/>
    <d v="2024-03-18T00:00:00"/>
    <n v="1"/>
    <x v="2"/>
    <s v="ACT"/>
    <x v="1"/>
    <n v="0.25"/>
    <n v="25.75"/>
    <n v="103"/>
    <n v="103"/>
    <n v="103"/>
    <n v="77.25"/>
    <n v="103"/>
    <n v="77.25"/>
    <x v="1"/>
  </r>
  <r>
    <n v="3191"/>
    <n v="1"/>
    <s v="Burke"/>
    <s v="Charles"/>
    <s v="Charles"/>
    <n v="1424"/>
    <x v="1"/>
    <d v="2024-01-30T00:00:00"/>
    <n v="2"/>
    <x v="1"/>
    <s v="NT"/>
    <x v="7"/>
    <n v="0.3"/>
    <n v="39"/>
    <n v="130"/>
    <n v="130"/>
    <n v="65"/>
    <n v="91"/>
    <n v="130"/>
    <n v="91"/>
    <x v="2"/>
  </r>
  <r>
    <n v="3192"/>
    <n v="1"/>
    <s v="Owens"/>
    <s v="Maximus"/>
    <s v="Maximus"/>
    <n v="1425"/>
    <x v="1"/>
    <d v="2024-04-18T00:00:00"/>
    <n v="3"/>
    <x v="2"/>
    <s v="VIC"/>
    <x v="3"/>
    <n v="0.3"/>
    <n v="182.4"/>
    <n v="608"/>
    <n v="608"/>
    <n v="202.66666666666666"/>
    <n v="425.6"/>
    <n v="608"/>
    <n v="425.6"/>
    <x v="3"/>
  </r>
  <r>
    <n v="3193"/>
    <n v="1"/>
    <s v="Foster"/>
    <s v="Sadie"/>
    <s v="Sadie"/>
    <n v="1426"/>
    <x v="5"/>
    <d v="2024-03-23T00:00:00"/>
    <n v="3"/>
    <x v="0"/>
    <s v="QLD"/>
    <x v="4"/>
    <n v="0.3"/>
    <n v="491.09999999999997"/>
    <n v="1637"/>
    <n v="1637"/>
    <n v="545.66666666666663"/>
    <n v="1145.9000000000001"/>
    <n v="1637"/>
    <n v="1145.9000000000001"/>
    <x v="1"/>
  </r>
  <r>
    <n v="3194"/>
    <n v="1"/>
    <s v="Carpenter"/>
    <s v="Sloane"/>
    <s v="Sloane"/>
    <n v="1427"/>
    <x v="3"/>
    <d v="2024-02-18T00:00:00"/>
    <n v="2"/>
    <x v="2"/>
    <s v="VIC"/>
    <x v="3"/>
    <n v="0.2"/>
    <n v="240.4"/>
    <n v="1202"/>
    <n v="1202"/>
    <n v="601"/>
    <n v="961.6"/>
    <n v="1202"/>
    <n v="961.6"/>
    <x v="2"/>
  </r>
  <r>
    <n v="3195"/>
    <n v="1"/>
    <s v="Reyna"/>
    <s v="Heidi"/>
    <s v="Heidi"/>
    <n v="1428"/>
    <x v="0"/>
    <d v="2024-05-15T00:00:00"/>
    <n v="1"/>
    <x v="0"/>
    <s v="WA"/>
    <x v="0"/>
    <n v="0.1"/>
    <n v="130.4"/>
    <n v="1304"/>
    <n v="1304"/>
    <n v="1304"/>
    <n v="1173.5999999999999"/>
    <n v="1304"/>
    <n v="1173.5999999999999"/>
    <x v="1"/>
  </r>
  <r>
    <n v="3196"/>
    <n v="1"/>
    <s v="Weaver"/>
    <s v="Hallie"/>
    <s v="Hallie"/>
    <n v="1429"/>
    <x v="4"/>
    <d v="2024-09-10T00:00:00"/>
    <n v="2"/>
    <x v="0"/>
    <s v="SA"/>
    <x v="5"/>
    <n v="0.25"/>
    <n v="412"/>
    <n v="1648"/>
    <n v="1648"/>
    <n v="824"/>
    <n v="1236"/>
    <n v="1648"/>
    <n v="1236"/>
    <x v="2"/>
  </r>
  <r>
    <n v="3197"/>
    <n v="1"/>
    <s v="Jensen"/>
    <s v="Jason"/>
    <s v="Jason"/>
    <n v="1430"/>
    <x v="4"/>
    <d v="2024-06-19T00:00:00"/>
    <n v="1"/>
    <x v="0"/>
    <s v="NSW"/>
    <x v="2"/>
    <n v="0.25"/>
    <n v="323.25"/>
    <n v="1293"/>
    <n v="1293"/>
    <n v="1293"/>
    <n v="969.75"/>
    <n v="1293"/>
    <n v="969.75"/>
    <x v="4"/>
  </r>
  <r>
    <n v="3198"/>
    <n v="1"/>
    <s v="Ayala"/>
    <s v="Elaina"/>
    <s v="Elaina"/>
    <n v="1431"/>
    <x v="4"/>
    <d v="2024-10-24T00:00:00"/>
    <n v="2"/>
    <x v="2"/>
    <s v="NT"/>
    <x v="7"/>
    <n v="0.25"/>
    <n v="303.5"/>
    <n v="1214"/>
    <n v="1214"/>
    <n v="607"/>
    <n v="910.5"/>
    <n v="1214"/>
    <n v="910.5"/>
    <x v="1"/>
  </r>
  <r>
    <n v="3199"/>
    <n v="1"/>
    <s v="Walton"/>
    <s v="Genevieve"/>
    <s v="Genevieve"/>
    <n v="1432"/>
    <x v="4"/>
    <d v="2024-06-19T00:00:00"/>
    <n v="3"/>
    <x v="2"/>
    <s v="WA"/>
    <x v="0"/>
    <n v="0.25"/>
    <n v="354.5"/>
    <n v="1418"/>
    <n v="1418"/>
    <n v="472.66666666666669"/>
    <n v="1063.5"/>
    <n v="1418"/>
    <n v="1063.5"/>
    <x v="2"/>
  </r>
  <r>
    <n v="3200"/>
    <n v="1"/>
    <s v="Kirk"/>
    <s v="Mathias"/>
    <s v="Mathias"/>
    <n v="1433"/>
    <x v="5"/>
    <d v="2024-10-09T00:00:00"/>
    <n v="2"/>
    <x v="2"/>
    <s v="NSW"/>
    <x v="2"/>
    <n v="0.3"/>
    <n v="465.59999999999997"/>
    <n v="1552"/>
    <n v="1552"/>
    <n v="776"/>
    <n v="1086.4000000000001"/>
    <n v="1552"/>
    <n v="1086.4000000000001"/>
    <x v="0"/>
  </r>
  <r>
    <n v="3201"/>
    <n v="1"/>
    <s v="Terrell"/>
    <s v="Isabelle"/>
    <s v="Isabelle"/>
    <n v="1434"/>
    <x v="0"/>
    <d v="2024-05-13T00:00:00"/>
    <n v="1"/>
    <x v="3"/>
    <s v="VIC"/>
    <x v="3"/>
    <n v="0.1"/>
    <n v="5"/>
    <n v="50"/>
    <n v="50"/>
    <n v="50"/>
    <n v="45"/>
    <n v="50"/>
    <n v="45"/>
    <x v="0"/>
  </r>
  <r>
    <n v="3202"/>
    <n v="1"/>
    <s v="Norris"/>
    <s v="Kobe"/>
    <s v="Kobe"/>
    <n v="1435"/>
    <x v="2"/>
    <d v="2024-03-12T00:00:00"/>
    <n v="2"/>
    <x v="0"/>
    <s v="QLD"/>
    <x v="4"/>
    <n v="0.25"/>
    <n v="279.25"/>
    <n v="1117"/>
    <n v="1117"/>
    <n v="558.5"/>
    <n v="837.75"/>
    <n v="1117"/>
    <n v="837.75"/>
    <x v="3"/>
  </r>
  <r>
    <n v="3203"/>
    <n v="1"/>
    <s v="Huerta"/>
    <s v="Avianna"/>
    <s v="Avianna"/>
    <n v="1436"/>
    <x v="4"/>
    <d v="2024-10-31T00:00:00"/>
    <n v="2"/>
    <x v="1"/>
    <s v="ACT"/>
    <x v="1"/>
    <n v="0.25"/>
    <n v="238.5"/>
    <n v="954"/>
    <n v="954"/>
    <n v="477"/>
    <n v="715.5"/>
    <n v="954"/>
    <n v="715.5"/>
    <x v="3"/>
  </r>
  <r>
    <n v="3204"/>
    <n v="1"/>
    <s v="Hail"/>
    <s v="Raymond"/>
    <s v="Raymond"/>
    <n v="1437"/>
    <x v="3"/>
    <d v="2024-02-22T00:00:00"/>
    <n v="1"/>
    <x v="0"/>
    <s v="NT"/>
    <x v="7"/>
    <n v="0.2"/>
    <n v="138.4"/>
    <n v="692"/>
    <n v="692"/>
    <n v="692"/>
    <n v="553.6"/>
    <n v="692"/>
    <n v="553.6"/>
    <x v="2"/>
  </r>
  <r>
    <n v="3205"/>
    <n v="1"/>
    <s v="Bauer"/>
    <s v="Melanie"/>
    <s v="Melanie"/>
    <n v="1438"/>
    <x v="0"/>
    <d v="2024-10-10T00:00:00"/>
    <n v="3"/>
    <x v="2"/>
    <s v="QLD"/>
    <x v="4"/>
    <n v="0.1"/>
    <n v="143.6"/>
    <n v="1436"/>
    <n v="1436"/>
    <n v="478.66666666666669"/>
    <n v="1292.4000000000001"/>
    <n v="1436"/>
    <n v="1292.4000000000001"/>
    <x v="0"/>
  </r>
  <r>
    <n v="3206"/>
    <n v="1"/>
    <s v="English"/>
    <s v="Jordan"/>
    <s v="Jordan"/>
    <n v="1439"/>
    <x v="3"/>
    <d v="2024-08-14T00:00:00"/>
    <n v="2"/>
    <x v="0"/>
    <s v="TAS"/>
    <x v="6"/>
    <n v="0.2"/>
    <n v="259.40000000000003"/>
    <n v="1297"/>
    <n v="1297"/>
    <n v="648.5"/>
    <n v="1037.5999999999999"/>
    <n v="1297"/>
    <n v="1037.5999999999999"/>
    <x v="1"/>
  </r>
  <r>
    <n v="3207"/>
    <n v="1"/>
    <s v="Allen"/>
    <s v="Dakota"/>
    <s v="Dakota"/>
    <n v="1440"/>
    <x v="4"/>
    <d v="2024-08-31T00:00:00"/>
    <n v="2"/>
    <x v="3"/>
    <s v="WA"/>
    <x v="0"/>
    <n v="0.25"/>
    <n v="252.75"/>
    <n v="1011"/>
    <n v="1011"/>
    <n v="505.5"/>
    <n v="758.25"/>
    <n v="1011"/>
    <n v="758.25"/>
    <x v="1"/>
  </r>
  <r>
    <n v="3208"/>
    <n v="1"/>
    <s v="Benson"/>
    <s v="Victor"/>
    <s v="Victor"/>
    <n v="1441"/>
    <x v="0"/>
    <d v="2024-01-23T00:00:00"/>
    <n v="1"/>
    <x v="2"/>
    <s v="QLD"/>
    <x v="4"/>
    <n v="0.1"/>
    <n v="122.80000000000001"/>
    <n v="1228"/>
    <n v="1228"/>
    <n v="1228"/>
    <n v="1105.2"/>
    <n v="1228"/>
    <n v="1105.2"/>
    <x v="1"/>
  </r>
  <r>
    <n v="3209"/>
    <n v="1"/>
    <s v="Blankenship"/>
    <s v="Gabriel"/>
    <s v="Gabriel"/>
    <n v="1442"/>
    <x v="1"/>
    <d v="2024-03-06T00:00:00"/>
    <n v="3"/>
    <x v="0"/>
    <s v="VIC"/>
    <x v="3"/>
    <n v="0.3"/>
    <n v="228.29999999999998"/>
    <n v="761"/>
    <n v="761"/>
    <n v="253.66666666666666"/>
    <n v="532.70000000000005"/>
    <n v="761"/>
    <n v="532.70000000000005"/>
    <x v="4"/>
  </r>
  <r>
    <n v="3210"/>
    <n v="1"/>
    <s v="Cunningham"/>
    <s v="Julia"/>
    <s v="Julia"/>
    <n v="1443"/>
    <x v="4"/>
    <d v="2024-03-05T00:00:00"/>
    <n v="2"/>
    <x v="0"/>
    <s v="WA"/>
    <x v="0"/>
    <n v="0.25"/>
    <n v="116.5"/>
    <n v="466"/>
    <n v="466"/>
    <n v="233"/>
    <n v="349.5"/>
    <n v="466"/>
    <n v="349.5"/>
    <x v="2"/>
  </r>
  <r>
    <n v="3211"/>
    <n v="1"/>
    <s v="Cantu"/>
    <s v="Callen"/>
    <s v="Callen"/>
    <n v="1444"/>
    <x v="2"/>
    <d v="2024-09-18T00:00:00"/>
    <n v="2"/>
    <x v="0"/>
    <s v="WA"/>
    <x v="0"/>
    <n v="0.25"/>
    <n v="79.75"/>
    <n v="319"/>
    <n v="319"/>
    <n v="159.5"/>
    <n v="239.25"/>
    <n v="319"/>
    <n v="239.25"/>
    <x v="3"/>
  </r>
  <r>
    <n v="3212"/>
    <n v="1"/>
    <s v="Stewart"/>
    <s v="Nylah"/>
    <s v="Nylah"/>
    <n v="1445"/>
    <x v="5"/>
    <d v="2024-09-05T00:00:00"/>
    <n v="3"/>
    <x v="2"/>
    <s v="NT"/>
    <x v="7"/>
    <n v="0.3"/>
    <n v="17.099999999999998"/>
    <n v="57"/>
    <n v="57"/>
    <n v="19"/>
    <n v="39.900000000000006"/>
    <n v="57"/>
    <n v="39.900000000000006"/>
    <x v="0"/>
  </r>
  <r>
    <n v="3213"/>
    <n v="1"/>
    <s v="Rich"/>
    <s v="Paul"/>
    <s v="Paul"/>
    <n v="1446"/>
    <x v="1"/>
    <d v="2024-03-13T00:00:00"/>
    <n v="3"/>
    <x v="0"/>
    <s v="SA"/>
    <x v="5"/>
    <n v="0.3"/>
    <n v="451.5"/>
    <n v="1505"/>
    <n v="1505"/>
    <n v="501.66666666666669"/>
    <n v="1053.5"/>
    <n v="1505"/>
    <n v="1053.5"/>
    <x v="3"/>
  </r>
  <r>
    <n v="3214"/>
    <n v="1"/>
    <s v="Monroe"/>
    <s v="Marco"/>
    <s v="Marco"/>
    <n v="1447"/>
    <x v="3"/>
    <d v="2024-08-16T00:00:00"/>
    <n v="3"/>
    <x v="0"/>
    <s v="QLD"/>
    <x v="4"/>
    <n v="0.2"/>
    <n v="147.80000000000001"/>
    <n v="739"/>
    <n v="739"/>
    <n v="246.33333333333334"/>
    <n v="591.20000000000005"/>
    <n v="739"/>
    <n v="591.20000000000005"/>
    <x v="4"/>
  </r>
  <r>
    <n v="3215"/>
    <n v="1"/>
    <s v="Cherry"/>
    <s v="Diego"/>
    <s v="Diego"/>
    <n v="1448"/>
    <x v="2"/>
    <d v="2024-08-06T00:00:00"/>
    <n v="3"/>
    <x v="2"/>
    <s v="VIC"/>
    <x v="3"/>
    <n v="0.25"/>
    <n v="443"/>
    <n v="1772"/>
    <n v="1772"/>
    <n v="590.66666666666663"/>
    <n v="1329"/>
    <n v="1772"/>
    <n v="1329"/>
    <x v="1"/>
  </r>
  <r>
    <n v="3216"/>
    <n v="1"/>
    <s v="Mitchell"/>
    <s v="Ailani"/>
    <s v="Ailani"/>
    <n v="1449"/>
    <x v="4"/>
    <d v="2024-09-25T00:00:00"/>
    <n v="1"/>
    <x v="2"/>
    <s v="NT"/>
    <x v="7"/>
    <n v="0.25"/>
    <n v="83.75"/>
    <n v="335"/>
    <n v="335"/>
    <n v="335"/>
    <n v="251.25"/>
    <n v="335"/>
    <n v="251.25"/>
    <x v="0"/>
  </r>
  <r>
    <n v="3217"/>
    <n v="1"/>
    <s v="Dunlap"/>
    <s v="Amira"/>
    <s v="Amira"/>
    <n v="1450"/>
    <x v="4"/>
    <d v="2024-11-15T00:00:00"/>
    <n v="2"/>
    <x v="1"/>
    <s v="NT"/>
    <x v="7"/>
    <n v="0.25"/>
    <n v="407"/>
    <n v="1628"/>
    <n v="1628"/>
    <n v="814"/>
    <n v="1221"/>
    <n v="1628"/>
    <n v="1221"/>
    <x v="2"/>
  </r>
  <r>
    <n v="3218"/>
    <n v="1"/>
    <s v="Thornton"/>
    <s v="Alaina"/>
    <s v="Alaina"/>
    <n v="1451"/>
    <x v="4"/>
    <d v="2024-09-19T00:00:00"/>
    <n v="2"/>
    <x v="2"/>
    <s v="SA"/>
    <x v="5"/>
    <n v="0.25"/>
    <n v="404.5"/>
    <n v="1618"/>
    <n v="1618"/>
    <n v="809"/>
    <n v="1213.5"/>
    <n v="1618"/>
    <n v="1213.5"/>
    <x v="1"/>
  </r>
  <r>
    <n v="3219"/>
    <n v="1"/>
    <s v="Baker"/>
    <s v="King"/>
    <s v="King"/>
    <n v="1452"/>
    <x v="2"/>
    <d v="2024-12-05T00:00:00"/>
    <n v="1"/>
    <x v="0"/>
    <s v="VIC"/>
    <x v="3"/>
    <n v="0.25"/>
    <n v="420.75"/>
    <n v="1683"/>
    <n v="1683"/>
    <n v="1683"/>
    <n v="1262.25"/>
    <n v="1683"/>
    <n v="1262.25"/>
    <x v="3"/>
  </r>
  <r>
    <n v="3220"/>
    <n v="1"/>
    <s v="Sierra"/>
    <s v="Dante"/>
    <s v="Dante"/>
    <n v="1453"/>
    <x v="4"/>
    <d v="2024-04-28T00:00:00"/>
    <n v="2"/>
    <x v="2"/>
    <s v="TAS"/>
    <x v="6"/>
    <n v="0.25"/>
    <n v="396.5"/>
    <n v="1586"/>
    <n v="1586"/>
    <n v="793"/>
    <n v="1189.5"/>
    <n v="1586"/>
    <n v="1189.5"/>
    <x v="3"/>
  </r>
  <r>
    <n v="3221"/>
    <n v="1"/>
    <s v="Griffith"/>
    <s v="Kashton"/>
    <s v="Kashton"/>
    <n v="1454"/>
    <x v="5"/>
    <d v="2024-11-03T00:00:00"/>
    <n v="1"/>
    <x v="1"/>
    <s v="SA"/>
    <x v="5"/>
    <n v="0.3"/>
    <n v="26.099999999999998"/>
    <n v="87"/>
    <n v="87"/>
    <n v="87"/>
    <n v="60.900000000000006"/>
    <n v="87"/>
    <n v="60.900000000000006"/>
    <x v="4"/>
  </r>
  <r>
    <n v="3222"/>
    <n v="1"/>
    <s v="James"/>
    <s v="Madison"/>
    <s v="Madison"/>
    <n v="1455"/>
    <x v="3"/>
    <d v="2024-08-20T00:00:00"/>
    <n v="2"/>
    <x v="0"/>
    <s v="NSW"/>
    <x v="2"/>
    <n v="0.2"/>
    <n v="291.60000000000002"/>
    <n v="1458"/>
    <n v="1458"/>
    <n v="729"/>
    <n v="1166.4000000000001"/>
    <n v="1458"/>
    <n v="1166.4000000000001"/>
    <x v="0"/>
  </r>
  <r>
    <n v="3223"/>
    <n v="1"/>
    <s v="Miles"/>
    <s v="Lewis"/>
    <s v="Lewis"/>
    <n v="1456"/>
    <x v="3"/>
    <d v="2024-02-11T00:00:00"/>
    <n v="1"/>
    <x v="1"/>
    <s v="SA"/>
    <x v="5"/>
    <n v="0.2"/>
    <n v="296.40000000000003"/>
    <n v="1482"/>
    <n v="1482"/>
    <n v="1482"/>
    <n v="1185.5999999999999"/>
    <n v="1482"/>
    <n v="1185.5999999999999"/>
    <x v="0"/>
  </r>
  <r>
    <n v="3224"/>
    <n v="1"/>
    <s v="Booth"/>
    <s v="Karter"/>
    <s v="Karter"/>
    <n v="1457"/>
    <x v="4"/>
    <d v="2024-06-26T00:00:00"/>
    <n v="3"/>
    <x v="1"/>
    <s v="QLD"/>
    <x v="4"/>
    <n v="0.25"/>
    <n v="363.25"/>
    <n v="1453"/>
    <n v="1453"/>
    <n v="484.33333333333331"/>
    <n v="1089.75"/>
    <n v="1453"/>
    <n v="1089.75"/>
    <x v="4"/>
  </r>
  <r>
    <n v="3225"/>
    <n v="1"/>
    <s v="Jordan"/>
    <s v="Fernando"/>
    <s v="Fernando"/>
    <n v="1458"/>
    <x v="4"/>
    <d v="2024-07-03T00:00:00"/>
    <n v="2"/>
    <x v="2"/>
    <s v="VIC"/>
    <x v="3"/>
    <n v="0.25"/>
    <n v="220.5"/>
    <n v="882"/>
    <n v="882"/>
    <n v="441"/>
    <n v="661.5"/>
    <n v="882"/>
    <n v="661.5"/>
    <x v="3"/>
  </r>
  <r>
    <n v="3226"/>
    <n v="1"/>
    <s v="Baker"/>
    <s v="Marley"/>
    <s v="Marley"/>
    <n v="1459"/>
    <x v="1"/>
    <d v="2024-05-02T00:00:00"/>
    <n v="1"/>
    <x v="2"/>
    <s v="TAS"/>
    <x v="6"/>
    <n v="0.3"/>
    <n v="457.2"/>
    <n v="1524"/>
    <n v="1524"/>
    <n v="1524"/>
    <n v="1066.8"/>
    <n v="1524"/>
    <n v="1066.8"/>
    <x v="0"/>
  </r>
  <r>
    <n v="3227"/>
    <n v="1"/>
    <s v="Sanders"/>
    <s v="Lukas"/>
    <s v="Lukas"/>
    <n v="1460"/>
    <x v="5"/>
    <d v="2024-01-07T00:00:00"/>
    <n v="1"/>
    <x v="2"/>
    <s v="QLD"/>
    <x v="4"/>
    <n v="0.3"/>
    <n v="290.39999999999998"/>
    <n v="968"/>
    <n v="968"/>
    <n v="968"/>
    <n v="677.6"/>
    <n v="968"/>
    <n v="677.6"/>
    <x v="3"/>
  </r>
  <r>
    <n v="3228"/>
    <n v="1"/>
    <s v="Orozco"/>
    <s v="River"/>
    <s v="River"/>
    <n v="1461"/>
    <x v="3"/>
    <d v="2024-04-09T00:00:00"/>
    <n v="3"/>
    <x v="2"/>
    <s v="WA"/>
    <x v="0"/>
    <n v="0.2"/>
    <n v="145"/>
    <n v="725"/>
    <n v="725"/>
    <n v="241.66666666666666"/>
    <n v="580"/>
    <n v="725"/>
    <n v="580"/>
    <x v="4"/>
  </r>
  <r>
    <n v="3229"/>
    <n v="1"/>
    <s v="Nuñez"/>
    <s v="Mackenzie"/>
    <s v="Mackenzie"/>
    <n v="1462"/>
    <x v="0"/>
    <d v="2024-02-08T00:00:00"/>
    <n v="2"/>
    <x v="0"/>
    <s v="SA"/>
    <x v="5"/>
    <n v="0.1"/>
    <n v="138.4"/>
    <n v="1384"/>
    <n v="1384"/>
    <n v="692"/>
    <n v="1245.5999999999999"/>
    <n v="1384"/>
    <n v="1245.5999999999999"/>
    <x v="1"/>
  </r>
  <r>
    <n v="3230"/>
    <n v="1"/>
    <s v="Dixon"/>
    <s v="Stevie"/>
    <s v="Stevie"/>
    <n v="1463"/>
    <x v="1"/>
    <d v="2024-07-08T00:00:00"/>
    <n v="3"/>
    <x v="0"/>
    <s v="VIC"/>
    <x v="3"/>
    <n v="0.3"/>
    <n v="139.79999999999998"/>
    <n v="466"/>
    <n v="466"/>
    <n v="155.33333333333334"/>
    <n v="326.20000000000005"/>
    <n v="466"/>
    <n v="326.20000000000005"/>
    <x v="2"/>
  </r>
  <r>
    <n v="3231"/>
    <n v="1"/>
    <s v="Spencer"/>
    <s v="Rosemary"/>
    <s v="Rosemary"/>
    <n v="1464"/>
    <x v="2"/>
    <d v="2024-09-19T00:00:00"/>
    <n v="3"/>
    <x v="2"/>
    <s v="ACT"/>
    <x v="1"/>
    <n v="0.25"/>
    <n v="56.75"/>
    <n v="227"/>
    <n v="227"/>
    <n v="75.666666666666671"/>
    <n v="170.25"/>
    <n v="227"/>
    <n v="170.25"/>
    <x v="4"/>
  </r>
  <r>
    <n v="3232"/>
    <n v="1"/>
    <s v="Ellison"/>
    <s v="Zayn"/>
    <s v="Zayn"/>
    <n v="1465"/>
    <x v="4"/>
    <d v="2024-09-06T00:00:00"/>
    <n v="1"/>
    <x v="2"/>
    <s v="TAS"/>
    <x v="6"/>
    <n v="0.25"/>
    <n v="296.75"/>
    <n v="1187"/>
    <n v="1187"/>
    <n v="1187"/>
    <n v="890.25"/>
    <n v="1187"/>
    <n v="890.25"/>
    <x v="1"/>
  </r>
  <r>
    <n v="3233"/>
    <n v="1"/>
    <s v="Santiago"/>
    <s v="Kobe"/>
    <s v="Kobe"/>
    <n v="1466"/>
    <x v="0"/>
    <d v="2024-11-03T00:00:00"/>
    <n v="2"/>
    <x v="0"/>
    <s v="ACT"/>
    <x v="1"/>
    <n v="0.1"/>
    <n v="54.300000000000004"/>
    <n v="543"/>
    <n v="543"/>
    <n v="271.5"/>
    <n v="488.7"/>
    <n v="543"/>
    <n v="488.7"/>
    <x v="2"/>
  </r>
  <r>
    <n v="3234"/>
    <n v="1"/>
    <s v="Bean"/>
    <s v="Cataleya"/>
    <s v="Cataleya"/>
    <n v="1467"/>
    <x v="0"/>
    <d v="2024-02-16T00:00:00"/>
    <n v="3"/>
    <x v="2"/>
    <s v="SA"/>
    <x v="5"/>
    <n v="0.1"/>
    <n v="91.100000000000009"/>
    <n v="911"/>
    <n v="911"/>
    <n v="303.66666666666669"/>
    <n v="819.9"/>
    <n v="911"/>
    <n v="819.9"/>
    <x v="1"/>
  </r>
  <r>
    <n v="3235"/>
    <n v="1"/>
    <s v="Blevins"/>
    <s v="Collin"/>
    <s v="Collin"/>
    <n v="1468"/>
    <x v="0"/>
    <d v="2024-06-25T00:00:00"/>
    <n v="1"/>
    <x v="0"/>
    <s v="TAS"/>
    <x v="6"/>
    <n v="0.1"/>
    <n v="76.5"/>
    <n v="765"/>
    <n v="765"/>
    <n v="765"/>
    <n v="688.5"/>
    <n v="765"/>
    <n v="688.5"/>
    <x v="3"/>
  </r>
  <r>
    <n v="3236"/>
    <n v="1"/>
    <s v="Jordan"/>
    <s v="Daisy"/>
    <s v="Daisy"/>
    <n v="1469"/>
    <x v="5"/>
    <d v="2024-08-27T00:00:00"/>
    <n v="2"/>
    <x v="3"/>
    <s v="NT"/>
    <x v="7"/>
    <n v="0.3"/>
    <n v="60.3"/>
    <n v="201"/>
    <n v="201"/>
    <n v="100.5"/>
    <n v="140.69999999999999"/>
    <n v="201"/>
    <n v="140.69999999999999"/>
    <x v="2"/>
  </r>
  <r>
    <n v="3237"/>
    <n v="1"/>
    <s v="Burton"/>
    <s v="Grady"/>
    <s v="Grady"/>
    <n v="1470"/>
    <x v="2"/>
    <d v="2024-10-10T00:00:00"/>
    <n v="1"/>
    <x v="0"/>
    <s v="TAS"/>
    <x v="6"/>
    <n v="0.25"/>
    <n v="111.25"/>
    <n v="445"/>
    <n v="445"/>
    <n v="445"/>
    <n v="333.75"/>
    <n v="445"/>
    <n v="333.75"/>
    <x v="0"/>
  </r>
  <r>
    <n v="3238"/>
    <n v="1"/>
    <s v="Jacobs"/>
    <s v="Thomas"/>
    <s v="Thomas"/>
    <n v="1471"/>
    <x v="4"/>
    <d v="2024-05-05T00:00:00"/>
    <n v="1"/>
    <x v="0"/>
    <s v="SA"/>
    <x v="5"/>
    <n v="0.25"/>
    <n v="389.5"/>
    <n v="1558"/>
    <n v="1558"/>
    <n v="1558"/>
    <n v="1168.5"/>
    <n v="1558"/>
    <n v="1168.5"/>
    <x v="4"/>
  </r>
  <r>
    <n v="3239"/>
    <n v="1"/>
    <s v="Garza"/>
    <s v="Natalia"/>
    <s v="Natalia"/>
    <n v="1472"/>
    <x v="0"/>
    <d v="2024-05-22T00:00:00"/>
    <n v="1"/>
    <x v="0"/>
    <s v="NSW"/>
    <x v="2"/>
    <n v="0.1"/>
    <n v="54.400000000000006"/>
    <n v="544"/>
    <n v="544"/>
    <n v="544"/>
    <n v="489.6"/>
    <n v="544"/>
    <n v="489.6"/>
    <x v="4"/>
  </r>
  <r>
    <n v="3240"/>
    <n v="1"/>
    <s v="Newman"/>
    <s v="Celine"/>
    <s v="Celine"/>
    <n v="1473"/>
    <x v="3"/>
    <d v="2024-08-15T00:00:00"/>
    <n v="1"/>
    <x v="0"/>
    <s v="WA"/>
    <x v="0"/>
    <n v="0.2"/>
    <n v="329.8"/>
    <n v="1649"/>
    <n v="1649"/>
    <n v="1649"/>
    <n v="1319.2"/>
    <n v="1649"/>
    <n v="1319.2"/>
    <x v="2"/>
  </r>
  <r>
    <n v="3241"/>
    <n v="1"/>
    <s v="Robbins"/>
    <s v="Alex"/>
    <s v="Alex"/>
    <n v="1474"/>
    <x v="1"/>
    <d v="2024-05-16T00:00:00"/>
    <n v="2"/>
    <x v="2"/>
    <s v="QLD"/>
    <x v="4"/>
    <n v="0.3"/>
    <n v="240"/>
    <n v="800"/>
    <n v="800"/>
    <n v="400"/>
    <n v="560"/>
    <n v="800"/>
    <n v="560"/>
    <x v="1"/>
  </r>
  <r>
    <n v="3242"/>
    <n v="1"/>
    <s v="Sexton"/>
    <s v="Meadow"/>
    <s v="Meadow"/>
    <n v="1475"/>
    <x v="0"/>
    <d v="2024-01-01T00:00:00"/>
    <n v="3"/>
    <x v="0"/>
    <s v="NSW"/>
    <x v="2"/>
    <n v="0.1"/>
    <n v="179"/>
    <n v="1790"/>
    <n v="1790"/>
    <n v="596.66666666666663"/>
    <n v="1611"/>
    <n v="1790"/>
    <n v="1611"/>
    <x v="0"/>
  </r>
  <r>
    <n v="3243"/>
    <n v="1"/>
    <s v="Ponce"/>
    <s v="Lucille"/>
    <s v="Lucille"/>
    <n v="1476"/>
    <x v="2"/>
    <d v="2024-12-22T00:00:00"/>
    <n v="2"/>
    <x v="0"/>
    <s v="QLD"/>
    <x v="4"/>
    <n v="0.25"/>
    <n v="219.75"/>
    <n v="879"/>
    <n v="879"/>
    <n v="439.5"/>
    <n v="659.25"/>
    <n v="879"/>
    <n v="659.25"/>
    <x v="3"/>
  </r>
  <r>
    <n v="3244"/>
    <n v="1"/>
    <s v="Gonzales"/>
    <s v="Cairo"/>
    <s v="Cairo"/>
    <n v="1477"/>
    <x v="0"/>
    <d v="2024-03-03T00:00:00"/>
    <n v="2"/>
    <x v="0"/>
    <s v="ACT"/>
    <x v="1"/>
    <n v="0.1"/>
    <n v="173.20000000000002"/>
    <n v="1732"/>
    <n v="1732"/>
    <n v="866"/>
    <n v="1558.8"/>
    <n v="1732"/>
    <n v="1558.8"/>
    <x v="4"/>
  </r>
  <r>
    <n v="3245"/>
    <n v="1"/>
    <s v="Mejia"/>
    <s v="Desmond"/>
    <s v="Desmond"/>
    <n v="1478"/>
    <x v="4"/>
    <d v="2024-09-15T00:00:00"/>
    <n v="1"/>
    <x v="1"/>
    <s v="WA"/>
    <x v="0"/>
    <n v="0.25"/>
    <n v="368.5"/>
    <n v="1474"/>
    <n v="1474"/>
    <n v="1474"/>
    <n v="1105.5"/>
    <n v="1474"/>
    <n v="1105.5"/>
    <x v="3"/>
  </r>
  <r>
    <n v="3246"/>
    <n v="1"/>
    <s v="Foster"/>
    <s v="Joy"/>
    <s v="Joy"/>
    <n v="1479"/>
    <x v="0"/>
    <d v="2024-11-26T00:00:00"/>
    <n v="2"/>
    <x v="1"/>
    <s v="QLD"/>
    <x v="4"/>
    <n v="0.1"/>
    <n v="103.4"/>
    <n v="1034"/>
    <n v="1034"/>
    <n v="517"/>
    <n v="930.6"/>
    <n v="1034"/>
    <n v="930.6"/>
    <x v="3"/>
  </r>
  <r>
    <n v="3247"/>
    <n v="1"/>
    <s v="Bowers"/>
    <s v="Elaina"/>
    <s v="Elaina"/>
    <n v="1480"/>
    <x v="1"/>
    <d v="2024-06-14T00:00:00"/>
    <n v="3"/>
    <x v="0"/>
    <s v="QLD"/>
    <x v="4"/>
    <n v="0.3"/>
    <n v="355.5"/>
    <n v="1185"/>
    <n v="1185"/>
    <n v="395"/>
    <n v="829.5"/>
    <n v="1185"/>
    <n v="829.5"/>
    <x v="3"/>
  </r>
  <r>
    <n v="3248"/>
    <n v="1"/>
    <s v="Frazier"/>
    <s v="Ella"/>
    <s v="Ella"/>
    <n v="1481"/>
    <x v="4"/>
    <d v="2024-11-07T00:00:00"/>
    <n v="1"/>
    <x v="2"/>
    <s v="NT"/>
    <x v="7"/>
    <n v="0.25"/>
    <n v="211.5"/>
    <n v="846"/>
    <n v="846"/>
    <n v="846"/>
    <n v="634.5"/>
    <n v="846"/>
    <n v="634.5"/>
    <x v="4"/>
  </r>
  <r>
    <n v="3249"/>
    <n v="1"/>
    <s v="Sparks"/>
    <s v="Christian"/>
    <s v="Christian"/>
    <n v="1482"/>
    <x v="3"/>
    <d v="2024-11-23T00:00:00"/>
    <n v="2"/>
    <x v="0"/>
    <s v="VIC"/>
    <x v="3"/>
    <n v="0.2"/>
    <n v="238"/>
    <n v="1190"/>
    <n v="1190"/>
    <n v="595"/>
    <n v="952"/>
    <n v="1190"/>
    <n v="952"/>
    <x v="1"/>
  </r>
  <r>
    <n v="3250"/>
    <n v="1"/>
    <s v="Villarreal"/>
    <s v="Damian"/>
    <s v="Damian"/>
    <n v="1483"/>
    <x v="3"/>
    <d v="2024-05-24T00:00:00"/>
    <n v="3"/>
    <x v="0"/>
    <s v="NT"/>
    <x v="7"/>
    <n v="0.2"/>
    <n v="155.80000000000001"/>
    <n v="779"/>
    <n v="779"/>
    <n v="259.66666666666669"/>
    <n v="623.20000000000005"/>
    <n v="779"/>
    <n v="623.20000000000005"/>
    <x v="1"/>
  </r>
  <r>
    <n v="3251"/>
    <n v="1"/>
    <s v="Acevedo"/>
    <s v="King"/>
    <s v="King"/>
    <n v="1484"/>
    <x v="4"/>
    <d v="2024-02-28T00:00:00"/>
    <n v="1"/>
    <x v="0"/>
    <s v="QLD"/>
    <x v="4"/>
    <n v="0.25"/>
    <n v="80.25"/>
    <n v="321"/>
    <n v="321"/>
    <n v="321"/>
    <n v="240.75"/>
    <n v="321"/>
    <n v="240.75"/>
    <x v="1"/>
  </r>
  <r>
    <n v="3252"/>
    <n v="1"/>
    <s v="Lozano"/>
    <s v="Lorenzo"/>
    <s v="Lorenzo"/>
    <n v="1485"/>
    <x v="0"/>
    <d v="2024-04-27T00:00:00"/>
    <n v="1"/>
    <x v="2"/>
    <s v="QLD"/>
    <x v="4"/>
    <n v="0.1"/>
    <n v="23.5"/>
    <n v="235"/>
    <n v="235"/>
    <n v="235"/>
    <n v="211.5"/>
    <n v="235"/>
    <n v="211.5"/>
    <x v="1"/>
  </r>
  <r>
    <n v="3253"/>
    <n v="1"/>
    <s v="Mcpherson"/>
    <s v="Tucker"/>
    <s v="Tucker"/>
    <n v="1486"/>
    <x v="5"/>
    <d v="2024-11-16T00:00:00"/>
    <n v="3"/>
    <x v="2"/>
    <s v="WA"/>
    <x v="0"/>
    <n v="0.3"/>
    <n v="375.3"/>
    <n v="1251"/>
    <n v="1251"/>
    <n v="417"/>
    <n v="875.7"/>
    <n v="1251"/>
    <n v="875.7"/>
    <x v="2"/>
  </r>
  <r>
    <n v="3254"/>
    <n v="1"/>
    <s v="Blankenship"/>
    <s v="Jade"/>
    <s v="Jade"/>
    <n v="1487"/>
    <x v="2"/>
    <d v="2024-09-02T00:00:00"/>
    <n v="1"/>
    <x v="0"/>
    <s v="VIC"/>
    <x v="3"/>
    <n v="0.25"/>
    <n v="326.25"/>
    <n v="1305"/>
    <n v="1305"/>
    <n v="1305"/>
    <n v="978.75"/>
    <n v="1305"/>
    <n v="978.75"/>
    <x v="0"/>
  </r>
  <r>
    <n v="3255"/>
    <n v="1"/>
    <s v="Riley"/>
    <s v="Amaya"/>
    <s v="Amaya"/>
    <n v="1488"/>
    <x v="0"/>
    <d v="2024-09-19T00:00:00"/>
    <n v="2"/>
    <x v="2"/>
    <s v="VIC"/>
    <x v="3"/>
    <n v="0.1"/>
    <n v="9.7000000000000011"/>
    <n v="97"/>
    <n v="97"/>
    <n v="48.5"/>
    <n v="87.3"/>
    <n v="97"/>
    <n v="87.3"/>
    <x v="0"/>
  </r>
  <r>
    <n v="3256"/>
    <n v="1"/>
    <s v="Bruce"/>
    <s v="Adan"/>
    <s v="Adan"/>
    <n v="1489"/>
    <x v="3"/>
    <d v="2024-11-19T00:00:00"/>
    <n v="1"/>
    <x v="0"/>
    <s v="WA"/>
    <x v="0"/>
    <n v="0.2"/>
    <n v="306.60000000000002"/>
    <n v="1533"/>
    <n v="1533"/>
    <n v="1533"/>
    <n v="1226.4000000000001"/>
    <n v="1533"/>
    <n v="1226.4000000000001"/>
    <x v="4"/>
  </r>
  <r>
    <n v="3257"/>
    <n v="1"/>
    <s v="Williams"/>
    <s v="Alessandra"/>
    <s v="Alessandra"/>
    <n v="1490"/>
    <x v="5"/>
    <d v="2024-02-18T00:00:00"/>
    <n v="1"/>
    <x v="0"/>
    <s v="VIC"/>
    <x v="3"/>
    <n v="0.3"/>
    <n v="119.69999999999999"/>
    <n v="399"/>
    <n v="399"/>
    <n v="399"/>
    <n v="279.3"/>
    <n v="399"/>
    <n v="279.3"/>
    <x v="0"/>
  </r>
  <r>
    <n v="3258"/>
    <n v="1"/>
    <s v="Weiss"/>
    <s v="Gideon"/>
    <s v="Gideon"/>
    <n v="1491"/>
    <x v="0"/>
    <d v="2024-08-16T00:00:00"/>
    <n v="3"/>
    <x v="0"/>
    <s v="QLD"/>
    <x v="4"/>
    <n v="0.1"/>
    <n v="43"/>
    <n v="430"/>
    <n v="430"/>
    <n v="143.33333333333334"/>
    <n v="387"/>
    <n v="430"/>
    <n v="387"/>
    <x v="4"/>
  </r>
  <r>
    <n v="3259"/>
    <n v="1"/>
    <s v="Bowen"/>
    <s v="Ryker"/>
    <s v="Ryker"/>
    <n v="1492"/>
    <x v="4"/>
    <d v="2024-03-04T00:00:00"/>
    <n v="2"/>
    <x v="0"/>
    <s v="SA"/>
    <x v="5"/>
    <n v="0.25"/>
    <n v="309.25"/>
    <n v="1237"/>
    <n v="1237"/>
    <n v="618.5"/>
    <n v="927.75"/>
    <n v="1237"/>
    <n v="927.75"/>
    <x v="0"/>
  </r>
  <r>
    <n v="3260"/>
    <n v="1"/>
    <s v="Dorsey"/>
    <s v="Callen"/>
    <s v="Callen"/>
    <n v="1493"/>
    <x v="4"/>
    <d v="2024-01-15T00:00:00"/>
    <n v="2"/>
    <x v="0"/>
    <s v="VIC"/>
    <x v="3"/>
    <n v="0.25"/>
    <n v="137.75"/>
    <n v="551"/>
    <n v="551"/>
    <n v="275.5"/>
    <n v="413.25"/>
    <n v="551"/>
    <n v="413.25"/>
    <x v="4"/>
  </r>
  <r>
    <n v="3261"/>
    <n v="1"/>
    <s v="Hartman"/>
    <s v="Manuel"/>
    <s v="Manuel"/>
    <n v="1494"/>
    <x v="3"/>
    <d v="2024-03-20T00:00:00"/>
    <n v="3"/>
    <x v="0"/>
    <s v="NT"/>
    <x v="7"/>
    <n v="0.2"/>
    <n v="337.8"/>
    <n v="1689"/>
    <n v="1689"/>
    <n v="563"/>
    <n v="1351.2"/>
    <n v="1689"/>
    <n v="1351.2"/>
    <x v="3"/>
  </r>
  <r>
    <n v="3262"/>
    <n v="1"/>
    <s v="Coleman"/>
    <s v="Brian"/>
    <s v="Brian"/>
    <n v="1495"/>
    <x v="0"/>
    <d v="2024-06-24T00:00:00"/>
    <n v="3"/>
    <x v="2"/>
    <s v="NSW"/>
    <x v="2"/>
    <n v="0.1"/>
    <n v="151.20000000000002"/>
    <n v="1512"/>
    <n v="1512"/>
    <n v="504"/>
    <n v="1360.8"/>
    <n v="1512"/>
    <n v="1360.8"/>
    <x v="4"/>
  </r>
  <r>
    <n v="3263"/>
    <n v="1"/>
    <s v="Huang"/>
    <s v="Amanda"/>
    <s v="Amanda"/>
    <n v="1496"/>
    <x v="2"/>
    <d v="2024-12-06T00:00:00"/>
    <n v="1"/>
    <x v="2"/>
    <s v="ACT"/>
    <x v="1"/>
    <n v="0.25"/>
    <n v="168.75"/>
    <n v="675"/>
    <n v="675"/>
    <n v="675"/>
    <n v="506.25"/>
    <n v="675"/>
    <n v="506.25"/>
    <x v="4"/>
  </r>
  <r>
    <n v="3264"/>
    <n v="1"/>
    <s v="Jacobs"/>
    <s v="Marlee"/>
    <s v="Marlee"/>
    <n v="1497"/>
    <x v="3"/>
    <d v="2024-02-28T00:00:00"/>
    <n v="2"/>
    <x v="2"/>
    <s v="QLD"/>
    <x v="4"/>
    <n v="0.2"/>
    <n v="298.60000000000002"/>
    <n v="1493"/>
    <n v="1493"/>
    <n v="746.5"/>
    <n v="1194.4000000000001"/>
    <n v="1493"/>
    <n v="1194.4000000000001"/>
    <x v="4"/>
  </r>
  <r>
    <n v="3265"/>
    <n v="1"/>
    <s v="Mcpherson"/>
    <s v="Xiomara"/>
    <s v="Xiomara"/>
    <n v="1498"/>
    <x v="1"/>
    <d v="2024-04-13T00:00:00"/>
    <n v="2"/>
    <x v="0"/>
    <s v="WA"/>
    <x v="0"/>
    <n v="0.3"/>
    <n v="414.59999999999997"/>
    <n v="1382"/>
    <n v="1382"/>
    <n v="691"/>
    <n v="967.40000000000009"/>
    <n v="1382"/>
    <n v="967.40000000000009"/>
    <x v="0"/>
  </r>
  <r>
    <n v="3266"/>
    <n v="1"/>
    <s v="Blevins"/>
    <s v="Logan"/>
    <s v="Logan"/>
    <n v="1499"/>
    <x v="4"/>
    <d v="2024-10-31T00:00:00"/>
    <n v="3"/>
    <x v="2"/>
    <s v="VIC"/>
    <x v="3"/>
    <n v="0.25"/>
    <n v="86"/>
    <n v="344"/>
    <n v="344"/>
    <n v="114.66666666666667"/>
    <n v="258"/>
    <n v="344"/>
    <n v="258"/>
    <x v="2"/>
  </r>
  <r>
    <n v="3267"/>
    <n v="1"/>
    <s v="Kaur"/>
    <s v="Athena"/>
    <s v="Athena"/>
    <n v="1500"/>
    <x v="4"/>
    <d v="2024-04-27T00:00:00"/>
    <n v="1"/>
    <x v="2"/>
    <s v="VIC"/>
    <x v="3"/>
    <n v="0.25"/>
    <n v="115.5"/>
    <n v="462"/>
    <n v="462"/>
    <n v="462"/>
    <n v="346.5"/>
    <n v="462"/>
    <n v="346.5"/>
    <x v="0"/>
  </r>
  <r>
    <n v="3268"/>
    <n v="1"/>
    <s v="Conley"/>
    <s v="Elsie"/>
    <s v="Elsie"/>
    <n v="1501"/>
    <x v="4"/>
    <d v="2024-11-18T00:00:00"/>
    <n v="1"/>
    <x v="0"/>
    <s v="QLD"/>
    <x v="4"/>
    <n v="0.25"/>
    <n v="291.5"/>
    <n v="1166"/>
    <n v="1166"/>
    <n v="1166"/>
    <n v="874.5"/>
    <n v="1166"/>
    <n v="874.5"/>
    <x v="1"/>
  </r>
  <r>
    <n v="3269"/>
    <n v="1"/>
    <s v="Kramer"/>
    <s v="Emersyn"/>
    <s v="Emersyn"/>
    <n v="1502"/>
    <x v="3"/>
    <d v="2024-03-09T00:00:00"/>
    <n v="1"/>
    <x v="2"/>
    <s v="ACT"/>
    <x v="1"/>
    <n v="0.2"/>
    <n v="129.4"/>
    <n v="647"/>
    <n v="647"/>
    <n v="647"/>
    <n v="517.6"/>
    <n v="647"/>
    <n v="517.6"/>
    <x v="1"/>
  </r>
  <r>
    <n v="3270"/>
    <n v="1"/>
    <s v="Crosby"/>
    <s v="Talia"/>
    <s v="Talia"/>
    <n v="1503"/>
    <x v="2"/>
    <d v="2024-08-06T00:00:00"/>
    <n v="3"/>
    <x v="2"/>
    <s v="ACT"/>
    <x v="1"/>
    <n v="0.25"/>
    <n v="309.5"/>
    <n v="1238"/>
    <n v="1238"/>
    <n v="412.66666666666669"/>
    <n v="928.5"/>
    <n v="1238"/>
    <n v="928.5"/>
    <x v="3"/>
  </r>
  <r>
    <n v="3271"/>
    <n v="1"/>
    <s v="Carson"/>
    <s v="Charli"/>
    <s v="Charli"/>
    <n v="1504"/>
    <x v="4"/>
    <d v="2024-06-21T00:00:00"/>
    <n v="1"/>
    <x v="0"/>
    <s v="TAS"/>
    <x v="6"/>
    <n v="0.25"/>
    <n v="70"/>
    <n v="280"/>
    <n v="280"/>
    <n v="280"/>
    <n v="210"/>
    <n v="280"/>
    <n v="210"/>
    <x v="0"/>
  </r>
  <r>
    <n v="3272"/>
    <n v="1"/>
    <s v="Duran"/>
    <s v="Emilia"/>
    <s v="Emilia"/>
    <n v="1505"/>
    <x v="3"/>
    <d v="2024-11-13T00:00:00"/>
    <n v="1"/>
    <x v="0"/>
    <s v="SA"/>
    <x v="5"/>
    <n v="0.2"/>
    <n v="249.20000000000002"/>
    <n v="1246"/>
    <n v="1246"/>
    <n v="1246"/>
    <n v="996.8"/>
    <n v="1246"/>
    <n v="996.8"/>
    <x v="0"/>
  </r>
  <r>
    <n v="3273"/>
    <n v="1"/>
    <s v="Velasquez"/>
    <s v="Collin"/>
    <s v="Collin"/>
    <n v="1506"/>
    <x v="0"/>
    <d v="2024-11-10T00:00:00"/>
    <n v="1"/>
    <x v="2"/>
    <s v="NSW"/>
    <x v="2"/>
    <n v="0.1"/>
    <n v="126.10000000000001"/>
    <n v="1261"/>
    <n v="1261"/>
    <n v="1261"/>
    <n v="1134.9000000000001"/>
    <n v="1261"/>
    <n v="1134.9000000000001"/>
    <x v="3"/>
  </r>
  <r>
    <n v="3274"/>
    <n v="1"/>
    <s v="Booker"/>
    <s v="Elise"/>
    <s v="Elise"/>
    <n v="1507"/>
    <x v="4"/>
    <d v="2024-09-15T00:00:00"/>
    <n v="3"/>
    <x v="0"/>
    <s v="VIC"/>
    <x v="3"/>
    <n v="0.25"/>
    <n v="325.75"/>
    <n v="1303"/>
    <n v="1303"/>
    <n v="434.33333333333331"/>
    <n v="977.25"/>
    <n v="1303"/>
    <n v="977.25"/>
    <x v="1"/>
  </r>
  <r>
    <n v="3275"/>
    <n v="1"/>
    <s v="Sharp"/>
    <s v="Austin"/>
    <s v="Austin"/>
    <n v="1508"/>
    <x v="4"/>
    <d v="2024-09-04T00:00:00"/>
    <n v="3"/>
    <x v="0"/>
    <s v="QLD"/>
    <x v="4"/>
    <n v="0.25"/>
    <n v="438.75"/>
    <n v="1755"/>
    <n v="1755"/>
    <n v="585"/>
    <n v="1316.25"/>
    <n v="1755"/>
    <n v="1316.25"/>
    <x v="1"/>
  </r>
  <r>
    <n v="3276"/>
    <n v="1"/>
    <s v="Harding"/>
    <s v="Walter"/>
    <s v="Walter"/>
    <n v="1509"/>
    <x v="1"/>
    <d v="2024-01-16T00:00:00"/>
    <n v="1"/>
    <x v="0"/>
    <s v="WA"/>
    <x v="0"/>
    <n v="0.3"/>
    <n v="352.5"/>
    <n v="1175"/>
    <n v="1175"/>
    <n v="1175"/>
    <n v="822.5"/>
    <n v="1175"/>
    <n v="822.5"/>
    <x v="4"/>
  </r>
  <r>
    <n v="3277"/>
    <n v="1"/>
    <s v="Lowery"/>
    <s v="Isabelle"/>
    <s v="Isabelle"/>
    <n v="1510"/>
    <x v="3"/>
    <d v="2024-10-20T00:00:00"/>
    <n v="1"/>
    <x v="1"/>
    <s v="ACT"/>
    <x v="1"/>
    <n v="0.2"/>
    <n v="200.4"/>
    <n v="1002"/>
    <n v="1002"/>
    <n v="1002"/>
    <n v="801.6"/>
    <n v="1002"/>
    <n v="801.6"/>
    <x v="1"/>
  </r>
  <r>
    <n v="3278"/>
    <n v="1"/>
    <s v="Huang"/>
    <s v="Lexi"/>
    <s v="Lexi"/>
    <n v="1511"/>
    <x v="5"/>
    <d v="2024-05-26T00:00:00"/>
    <n v="3"/>
    <x v="1"/>
    <s v="NSW"/>
    <x v="2"/>
    <n v="0.3"/>
    <n v="264.3"/>
    <n v="881"/>
    <n v="881"/>
    <n v="293.66666666666669"/>
    <n v="616.70000000000005"/>
    <n v="881"/>
    <n v="616.70000000000005"/>
    <x v="0"/>
  </r>
  <r>
    <n v="3279"/>
    <n v="1"/>
    <s v="Byrd"/>
    <s v="Charlotte"/>
    <s v="Charlotte"/>
    <n v="1512"/>
    <x v="2"/>
    <d v="2024-04-05T00:00:00"/>
    <n v="2"/>
    <x v="0"/>
    <s v="NT"/>
    <x v="7"/>
    <n v="0.25"/>
    <n v="14.25"/>
    <n v="57"/>
    <n v="57"/>
    <n v="28.5"/>
    <n v="42.75"/>
    <n v="57"/>
    <n v="42.75"/>
    <x v="1"/>
  </r>
  <r>
    <n v="3280"/>
    <n v="1"/>
    <s v="Peters"/>
    <s v="Selah"/>
    <s v="Selah"/>
    <n v="1513"/>
    <x v="2"/>
    <d v="2024-07-31T00:00:00"/>
    <n v="3"/>
    <x v="0"/>
    <s v="TAS"/>
    <x v="6"/>
    <n v="0.25"/>
    <n v="301.75"/>
    <n v="1207"/>
    <n v="1207"/>
    <n v="402.33333333333331"/>
    <n v="905.25"/>
    <n v="1207"/>
    <n v="905.25"/>
    <x v="4"/>
  </r>
  <r>
    <n v="3281"/>
    <n v="1"/>
    <s v="Estes"/>
    <s v="Genesis"/>
    <s v="Genesis"/>
    <n v="1514"/>
    <x v="1"/>
    <d v="2024-02-12T00:00:00"/>
    <n v="3"/>
    <x v="0"/>
    <s v="ACT"/>
    <x v="1"/>
    <n v="0.3"/>
    <n v="431.09999999999997"/>
    <n v="1437"/>
    <n v="1437"/>
    <n v="479"/>
    <n v="1005.9000000000001"/>
    <n v="1437"/>
    <n v="1005.9000000000001"/>
    <x v="1"/>
  </r>
  <r>
    <n v="3282"/>
    <n v="1"/>
    <s v="Dodson"/>
    <s v="Noah"/>
    <s v="Noah"/>
    <n v="1515"/>
    <x v="2"/>
    <d v="2024-05-01T00:00:00"/>
    <n v="3"/>
    <x v="2"/>
    <s v="SA"/>
    <x v="5"/>
    <n v="0.25"/>
    <n v="65"/>
    <n v="260"/>
    <n v="260"/>
    <n v="86.666666666666671"/>
    <n v="195"/>
    <n v="260"/>
    <n v="195"/>
    <x v="4"/>
  </r>
  <r>
    <n v="3283"/>
    <n v="1"/>
    <s v="Chandler"/>
    <s v="Gideon"/>
    <s v="Gideon"/>
    <n v="1516"/>
    <x v="2"/>
    <d v="2024-02-03T00:00:00"/>
    <n v="1"/>
    <x v="3"/>
    <s v="ACT"/>
    <x v="1"/>
    <n v="0.25"/>
    <n v="100.75"/>
    <n v="403"/>
    <n v="403"/>
    <n v="403"/>
    <n v="302.25"/>
    <n v="403"/>
    <n v="302.25"/>
    <x v="1"/>
  </r>
  <r>
    <n v="3284"/>
    <n v="1"/>
    <s v="Kane"/>
    <s v="Nolan"/>
    <s v="Nolan"/>
    <n v="1517"/>
    <x v="5"/>
    <d v="2024-07-25T00:00:00"/>
    <n v="3"/>
    <x v="2"/>
    <s v="TAS"/>
    <x v="6"/>
    <n v="0.3"/>
    <n v="513.6"/>
    <n v="1712"/>
    <n v="1712"/>
    <n v="570.66666666666663"/>
    <n v="1198.4000000000001"/>
    <n v="1712"/>
    <n v="1198.4000000000001"/>
    <x v="2"/>
  </r>
  <r>
    <n v="3285"/>
    <n v="1"/>
    <s v="Logan"/>
    <s v="Kimberly"/>
    <s v="Kimberly"/>
    <n v="1518"/>
    <x v="4"/>
    <d v="2024-05-13T00:00:00"/>
    <n v="3"/>
    <x v="3"/>
    <s v="NSW"/>
    <x v="2"/>
    <n v="0.25"/>
    <n v="59.75"/>
    <n v="239"/>
    <n v="239"/>
    <n v="79.666666666666671"/>
    <n v="179.25"/>
    <n v="239"/>
    <n v="179.25"/>
    <x v="4"/>
  </r>
  <r>
    <n v="3286"/>
    <n v="1"/>
    <s v="Beil"/>
    <s v="Kaleb"/>
    <s v="Kaleb"/>
    <n v="1519"/>
    <x v="5"/>
    <d v="2024-10-07T00:00:00"/>
    <n v="1"/>
    <x v="0"/>
    <s v="SA"/>
    <x v="5"/>
    <n v="0.3"/>
    <n v="421.5"/>
    <n v="1405"/>
    <n v="1405"/>
    <n v="1405"/>
    <n v="983.5"/>
    <n v="1405"/>
    <n v="983.5"/>
    <x v="4"/>
  </r>
  <r>
    <n v="3287"/>
    <n v="1"/>
    <s v="Gibbs"/>
    <s v="Patrick"/>
    <s v="Patrick"/>
    <n v="1520"/>
    <x v="3"/>
    <d v="2024-05-04T00:00:00"/>
    <n v="2"/>
    <x v="2"/>
    <s v="SA"/>
    <x v="5"/>
    <n v="0.2"/>
    <n v="198.60000000000002"/>
    <n v="993"/>
    <n v="993"/>
    <n v="496.5"/>
    <n v="794.4"/>
    <n v="993"/>
    <n v="794.4"/>
    <x v="1"/>
  </r>
  <r>
    <n v="3288"/>
    <n v="1"/>
    <s v="Gallagher"/>
    <s v="Lennox"/>
    <s v="Lennox"/>
    <n v="1521"/>
    <x v="4"/>
    <d v="2024-03-11T00:00:00"/>
    <n v="2"/>
    <x v="0"/>
    <s v="VIC"/>
    <x v="3"/>
    <n v="0.25"/>
    <n v="133"/>
    <n v="532"/>
    <n v="532"/>
    <n v="266"/>
    <n v="399"/>
    <n v="532"/>
    <n v="399"/>
    <x v="3"/>
  </r>
  <r>
    <n v="3289"/>
    <n v="1"/>
    <s v="Landry"/>
    <s v="Liam"/>
    <s v="Liam"/>
    <n v="1522"/>
    <x v="4"/>
    <d v="2024-03-21T00:00:00"/>
    <n v="3"/>
    <x v="2"/>
    <s v="VIC"/>
    <x v="3"/>
    <n v="0.25"/>
    <n v="132.5"/>
    <n v="530"/>
    <n v="530"/>
    <n v="176.66666666666666"/>
    <n v="397.5"/>
    <n v="530"/>
    <n v="397.5"/>
    <x v="2"/>
  </r>
  <r>
    <n v="3290"/>
    <n v="1"/>
    <s v="Horn"/>
    <s v="Damien"/>
    <s v="Damien"/>
    <n v="1523"/>
    <x v="2"/>
    <d v="2024-07-23T00:00:00"/>
    <n v="3"/>
    <x v="3"/>
    <s v="VIC"/>
    <x v="3"/>
    <n v="0.25"/>
    <n v="303.75"/>
    <n v="1215"/>
    <n v="1215"/>
    <n v="405"/>
    <n v="911.25"/>
    <n v="1215"/>
    <n v="911.25"/>
    <x v="4"/>
  </r>
  <r>
    <n v="3291"/>
    <n v="1"/>
    <s v="Black"/>
    <s v="Kimberly"/>
    <s v="Kimberly"/>
    <n v="1524"/>
    <x v="0"/>
    <d v="2024-01-19T00:00:00"/>
    <n v="2"/>
    <x v="0"/>
    <s v="NT"/>
    <x v="7"/>
    <n v="0.1"/>
    <n v="169.3"/>
    <n v="1693"/>
    <n v="1693"/>
    <n v="846.5"/>
    <n v="1523.7"/>
    <n v="1693"/>
    <n v="1523.7"/>
    <x v="1"/>
  </r>
  <r>
    <n v="3292"/>
    <n v="1"/>
    <s v="Donovan"/>
    <s v="Denver"/>
    <s v="Denver"/>
    <n v="1525"/>
    <x v="4"/>
    <d v="2024-11-17T00:00:00"/>
    <n v="2"/>
    <x v="3"/>
    <s v="ACT"/>
    <x v="1"/>
    <n v="0.25"/>
    <n v="242.5"/>
    <n v="970"/>
    <n v="970"/>
    <n v="485"/>
    <n v="727.5"/>
    <n v="970"/>
    <n v="727.5"/>
    <x v="3"/>
  </r>
  <r>
    <n v="3293"/>
    <n v="1"/>
    <s v="Hunter"/>
    <s v="Luna"/>
    <s v="Luna"/>
    <n v="1526"/>
    <x v="3"/>
    <d v="2024-09-21T00:00:00"/>
    <n v="2"/>
    <x v="0"/>
    <s v="ACT"/>
    <x v="1"/>
    <n v="0.2"/>
    <n v="92.600000000000009"/>
    <n v="463"/>
    <n v="463"/>
    <n v="231.5"/>
    <n v="370.4"/>
    <n v="463"/>
    <n v="370.4"/>
    <x v="0"/>
  </r>
  <r>
    <n v="3294"/>
    <n v="1"/>
    <s v="Stanton"/>
    <s v="Piper"/>
    <s v="Piper"/>
    <n v="1527"/>
    <x v="5"/>
    <d v="2024-02-04T00:00:00"/>
    <n v="1"/>
    <x v="0"/>
    <s v="ACT"/>
    <x v="1"/>
    <n v="0.3"/>
    <n v="310.8"/>
    <n v="1036"/>
    <n v="1036"/>
    <n v="1036"/>
    <n v="725.2"/>
    <n v="1036"/>
    <n v="725.2"/>
    <x v="1"/>
  </r>
  <r>
    <n v="3295"/>
    <n v="1"/>
    <s v="Bartlett"/>
    <s v="Manuel"/>
    <s v="Manuel"/>
    <n v="1528"/>
    <x v="4"/>
    <d v="2024-10-11T00:00:00"/>
    <n v="1"/>
    <x v="0"/>
    <s v="QLD"/>
    <x v="4"/>
    <n v="0.25"/>
    <n v="152"/>
    <n v="608"/>
    <n v="608"/>
    <n v="608"/>
    <n v="456"/>
    <n v="608"/>
    <n v="456"/>
    <x v="2"/>
  </r>
  <r>
    <n v="3296"/>
    <n v="1"/>
    <s v="Nolan"/>
    <s v="Cooper"/>
    <s v="Cooper"/>
    <n v="1529"/>
    <x v="1"/>
    <d v="2024-08-01T00:00:00"/>
    <n v="1"/>
    <x v="2"/>
    <s v="NT"/>
    <x v="7"/>
    <n v="0.3"/>
    <n v="450.59999999999997"/>
    <n v="1502"/>
    <n v="1502"/>
    <n v="1502"/>
    <n v="1051.4000000000001"/>
    <n v="1502"/>
    <n v="1051.4000000000001"/>
    <x v="3"/>
  </r>
  <r>
    <n v="3297"/>
    <n v="1"/>
    <s v="Strong"/>
    <s v="Oaklee"/>
    <s v="Oaklee"/>
    <n v="1530"/>
    <x v="4"/>
    <d v="2024-08-15T00:00:00"/>
    <n v="1"/>
    <x v="0"/>
    <s v="ACT"/>
    <x v="1"/>
    <n v="0.25"/>
    <n v="377.5"/>
    <n v="1510"/>
    <n v="1510"/>
    <n v="1510"/>
    <n v="1132.5"/>
    <n v="1510"/>
    <n v="1132.5"/>
    <x v="0"/>
  </r>
  <r>
    <n v="3298"/>
    <n v="1"/>
    <s v="Sellers"/>
    <s v="Gael"/>
    <s v="Gael"/>
    <n v="1531"/>
    <x v="0"/>
    <d v="2024-10-29T00:00:00"/>
    <n v="1"/>
    <x v="0"/>
    <s v="NT"/>
    <x v="7"/>
    <n v="0.1"/>
    <n v="121"/>
    <n v="1210"/>
    <n v="1210"/>
    <n v="1210"/>
    <n v="1089"/>
    <n v="1210"/>
    <n v="1089"/>
    <x v="3"/>
  </r>
  <r>
    <n v="3299"/>
    <n v="1"/>
    <s v="Prince"/>
    <s v="Willa"/>
    <s v="Willa"/>
    <n v="1532"/>
    <x v="2"/>
    <d v="2024-06-16T00:00:00"/>
    <n v="1"/>
    <x v="0"/>
    <s v="VIC"/>
    <x v="3"/>
    <n v="0.25"/>
    <n v="163.5"/>
    <n v="654"/>
    <n v="654"/>
    <n v="654"/>
    <n v="490.5"/>
    <n v="654"/>
    <n v="490.5"/>
    <x v="4"/>
  </r>
  <r>
    <n v="3300"/>
    <n v="1"/>
    <s v="Flowers"/>
    <s v="Killian"/>
    <s v="Killian"/>
    <n v="1533"/>
    <x v="2"/>
    <d v="2024-12-29T00:00:00"/>
    <n v="1"/>
    <x v="2"/>
    <s v="QLD"/>
    <x v="4"/>
    <n v="0.25"/>
    <n v="120"/>
    <n v="480"/>
    <n v="480"/>
    <n v="480"/>
    <n v="360"/>
    <n v="480"/>
    <n v="360"/>
    <x v="1"/>
  </r>
  <r>
    <n v="3301"/>
    <n v="1"/>
    <s v="Henry"/>
    <s v="Cora"/>
    <s v="Cora"/>
    <n v="1534"/>
    <x v="1"/>
    <d v="2024-09-28T00:00:00"/>
    <n v="3"/>
    <x v="0"/>
    <s v="QLD"/>
    <x v="4"/>
    <n v="0.3"/>
    <n v="451.2"/>
    <n v="1504"/>
    <n v="1504"/>
    <n v="501.33333333333331"/>
    <n v="1052.8"/>
    <n v="1504"/>
    <n v="1052.8"/>
    <x v="0"/>
  </r>
  <r>
    <n v="3302"/>
    <n v="1"/>
    <s v="Nash"/>
    <s v="Hayden"/>
    <s v="Hayden"/>
    <n v="1535"/>
    <x v="5"/>
    <d v="2024-01-06T00:00:00"/>
    <n v="1"/>
    <x v="0"/>
    <s v="VIC"/>
    <x v="3"/>
    <n v="0.3"/>
    <n v="500.09999999999997"/>
    <n v="1667"/>
    <n v="1667"/>
    <n v="1667"/>
    <n v="1166.9000000000001"/>
    <n v="1667"/>
    <n v="1166.9000000000001"/>
    <x v="0"/>
  </r>
  <r>
    <n v="3303"/>
    <n v="1"/>
    <s v="Waller"/>
    <s v="Emerson"/>
    <s v="Emerson"/>
    <n v="1536"/>
    <x v="3"/>
    <d v="2024-12-25T00:00:00"/>
    <n v="1"/>
    <x v="1"/>
    <s v="QLD"/>
    <x v="4"/>
    <n v="0.2"/>
    <n v="84.600000000000009"/>
    <n v="423"/>
    <n v="423"/>
    <n v="423"/>
    <n v="338.4"/>
    <n v="423"/>
    <n v="338.4"/>
    <x v="3"/>
  </r>
  <r>
    <n v="3304"/>
    <n v="1"/>
    <s v="Mahoney"/>
    <s v="Collins"/>
    <s v="Collins"/>
    <n v="1537"/>
    <x v="0"/>
    <d v="2024-04-18T00:00:00"/>
    <n v="1"/>
    <x v="0"/>
    <s v="VIC"/>
    <x v="3"/>
    <n v="0.1"/>
    <n v="142.5"/>
    <n v="1425"/>
    <n v="1425"/>
    <n v="1425"/>
    <n v="1282.5"/>
    <n v="1425"/>
    <n v="1282.5"/>
    <x v="3"/>
  </r>
  <r>
    <n v="3305"/>
    <n v="1"/>
    <s v="Tate"/>
    <s v="Cora"/>
    <s v="Cora"/>
    <n v="1538"/>
    <x v="1"/>
    <d v="2024-04-23T00:00:00"/>
    <n v="2"/>
    <x v="2"/>
    <s v="WA"/>
    <x v="0"/>
    <n v="0.3"/>
    <n v="51.9"/>
    <n v="173"/>
    <n v="173"/>
    <n v="86.5"/>
    <n v="121.1"/>
    <n v="173"/>
    <n v="121.1"/>
    <x v="1"/>
  </r>
  <r>
    <n v="3306"/>
    <n v="1"/>
    <s v="Peña"/>
    <s v="Malachi"/>
    <s v="Malachi"/>
    <n v="1539"/>
    <x v="2"/>
    <d v="2024-02-02T00:00:00"/>
    <n v="3"/>
    <x v="0"/>
    <s v="ACT"/>
    <x v="1"/>
    <n v="0.25"/>
    <n v="400.75"/>
    <n v="1603"/>
    <n v="1603"/>
    <n v="534.33333333333337"/>
    <n v="1202.25"/>
    <n v="1603"/>
    <n v="1202.25"/>
    <x v="0"/>
  </r>
  <r>
    <n v="3307"/>
    <n v="1"/>
    <s v="Daniels"/>
    <s v="Lilith"/>
    <s v="Lilith"/>
    <n v="1540"/>
    <x v="5"/>
    <d v="2024-08-01T00:00:00"/>
    <n v="3"/>
    <x v="2"/>
    <s v="SA"/>
    <x v="5"/>
    <n v="0.3"/>
    <n v="75"/>
    <n v="250"/>
    <n v="250"/>
    <n v="83.333333333333329"/>
    <n v="175"/>
    <n v="250"/>
    <n v="175"/>
    <x v="4"/>
  </r>
  <r>
    <n v="3308"/>
    <n v="1"/>
    <s v="Rivers"/>
    <s v="Kylo"/>
    <s v="Kylo"/>
    <n v="1541"/>
    <x v="2"/>
    <d v="2024-09-25T00:00:00"/>
    <n v="2"/>
    <x v="0"/>
    <s v="NT"/>
    <x v="7"/>
    <n v="0.25"/>
    <n v="257.75"/>
    <n v="1031"/>
    <n v="1031"/>
    <n v="515.5"/>
    <n v="773.25"/>
    <n v="1031"/>
    <n v="773.25"/>
    <x v="2"/>
  </r>
  <r>
    <n v="3309"/>
    <n v="1"/>
    <s v="Gates"/>
    <s v="Braxton"/>
    <s v="Braxton"/>
    <n v="1542"/>
    <x v="1"/>
    <d v="2024-08-31T00:00:00"/>
    <n v="1"/>
    <x v="0"/>
    <s v="NT"/>
    <x v="7"/>
    <n v="0.3"/>
    <n v="536.1"/>
    <n v="1787"/>
    <n v="1787"/>
    <n v="1787"/>
    <n v="1250.9000000000001"/>
    <n v="1787"/>
    <n v="1250.9000000000001"/>
    <x v="4"/>
  </r>
  <r>
    <n v="3310"/>
    <n v="1"/>
    <s v="Erickson"/>
    <s v="Andre"/>
    <s v="Andre"/>
    <n v="1543"/>
    <x v="3"/>
    <d v="2024-05-16T00:00:00"/>
    <n v="3"/>
    <x v="3"/>
    <s v="VIC"/>
    <x v="3"/>
    <n v="0.2"/>
    <n v="205.4"/>
    <n v="1027"/>
    <n v="1027"/>
    <n v="342.33333333333331"/>
    <n v="821.6"/>
    <n v="1027"/>
    <n v="821.6"/>
    <x v="0"/>
  </r>
  <r>
    <n v="3311"/>
    <n v="1"/>
    <s v="Chan"/>
    <s v="Cassidy"/>
    <s v="Cassidy"/>
    <n v="1544"/>
    <x v="5"/>
    <d v="2024-09-27T00:00:00"/>
    <n v="2"/>
    <x v="2"/>
    <s v="NSW"/>
    <x v="2"/>
    <n v="0.3"/>
    <n v="504.59999999999997"/>
    <n v="1682"/>
    <n v="1682"/>
    <n v="841"/>
    <n v="1177.4000000000001"/>
    <n v="1682"/>
    <n v="1177.4000000000001"/>
    <x v="1"/>
  </r>
  <r>
    <n v="3312"/>
    <n v="1"/>
    <s v="Odom"/>
    <s v="Annalise"/>
    <s v="Annalise"/>
    <n v="1545"/>
    <x v="0"/>
    <d v="2024-04-19T00:00:00"/>
    <n v="2"/>
    <x v="2"/>
    <s v="TAS"/>
    <x v="6"/>
    <n v="0.1"/>
    <n v="159.5"/>
    <n v="1595"/>
    <n v="1595"/>
    <n v="797.5"/>
    <n v="1435.5"/>
    <n v="1595"/>
    <n v="1435.5"/>
    <x v="1"/>
  </r>
  <r>
    <n v="3313"/>
    <n v="1"/>
    <s v="Kelly"/>
    <s v="Gregory"/>
    <s v="Gregory"/>
    <n v="1546"/>
    <x v="4"/>
    <d v="2024-08-21T00:00:00"/>
    <n v="1"/>
    <x v="2"/>
    <s v="TAS"/>
    <x v="6"/>
    <n v="0.25"/>
    <n v="385"/>
    <n v="1540"/>
    <n v="1540"/>
    <n v="1540"/>
    <n v="1155"/>
    <n v="1540"/>
    <n v="1155"/>
    <x v="1"/>
  </r>
  <r>
    <n v="3314"/>
    <n v="1"/>
    <s v="Wagner"/>
    <s v="Archer"/>
    <s v="Archer"/>
    <n v="1547"/>
    <x v="4"/>
    <d v="2024-05-11T00:00:00"/>
    <n v="2"/>
    <x v="1"/>
    <s v="VIC"/>
    <x v="3"/>
    <n v="0.25"/>
    <n v="436.75"/>
    <n v="1747"/>
    <n v="1747"/>
    <n v="873.5"/>
    <n v="1310.25"/>
    <n v="1747"/>
    <n v="1310.25"/>
    <x v="4"/>
  </r>
  <r>
    <n v="3315"/>
    <n v="1"/>
    <s v="Kennedy"/>
    <s v="Hayden"/>
    <s v="Hayden"/>
    <n v="1548"/>
    <x v="5"/>
    <d v="2024-05-09T00:00:00"/>
    <n v="2"/>
    <x v="2"/>
    <s v="WA"/>
    <x v="0"/>
    <n v="0.3"/>
    <n v="210.9"/>
    <n v="703"/>
    <n v="703"/>
    <n v="351.5"/>
    <n v="492.1"/>
    <n v="703"/>
    <n v="492.1"/>
    <x v="3"/>
  </r>
  <r>
    <n v="3316"/>
    <n v="1"/>
    <s v="Mccall"/>
    <s v="Weston"/>
    <s v="Weston"/>
    <n v="1549"/>
    <x v="3"/>
    <d v="2024-11-18T00:00:00"/>
    <n v="3"/>
    <x v="3"/>
    <s v="VIC"/>
    <x v="3"/>
    <n v="0.2"/>
    <n v="22.8"/>
    <n v="114"/>
    <n v="114"/>
    <n v="38"/>
    <n v="91.2"/>
    <n v="114"/>
    <n v="91.2"/>
    <x v="3"/>
  </r>
  <r>
    <n v="3317"/>
    <n v="1"/>
    <s v="Case"/>
    <s v="Alana"/>
    <s v="Alana"/>
    <n v="1550"/>
    <x v="4"/>
    <d v="2024-03-22T00:00:00"/>
    <n v="2"/>
    <x v="1"/>
    <s v="SA"/>
    <x v="5"/>
    <n v="0.25"/>
    <n v="239.25"/>
    <n v="957"/>
    <n v="957"/>
    <n v="478.5"/>
    <n v="717.75"/>
    <n v="957"/>
    <n v="717.75"/>
    <x v="1"/>
  </r>
  <r>
    <n v="3318"/>
    <n v="1"/>
    <s v="Castillo"/>
    <s v="Milani"/>
    <s v="Milani"/>
    <n v="1551"/>
    <x v="0"/>
    <d v="2024-07-11T00:00:00"/>
    <n v="3"/>
    <x v="0"/>
    <s v="NSW"/>
    <x v="2"/>
    <n v="0.1"/>
    <n v="90"/>
    <n v="900"/>
    <n v="900"/>
    <n v="300"/>
    <n v="810"/>
    <n v="900"/>
    <n v="810"/>
    <x v="2"/>
  </r>
  <r>
    <n v="3319"/>
    <n v="1"/>
    <s v="Torres"/>
    <s v="Karson"/>
    <s v="Karson"/>
    <n v="1552"/>
    <x v="3"/>
    <d v="2024-02-02T00:00:00"/>
    <n v="1"/>
    <x v="2"/>
    <s v="VIC"/>
    <x v="3"/>
    <n v="0.2"/>
    <n v="170.60000000000002"/>
    <n v="853"/>
    <n v="853"/>
    <n v="853"/>
    <n v="682.4"/>
    <n v="853"/>
    <n v="682.4"/>
    <x v="0"/>
  </r>
  <r>
    <n v="3320"/>
    <n v="1"/>
    <s v="Mitchell"/>
    <s v="Everett"/>
    <s v="Everett"/>
    <n v="1553"/>
    <x v="4"/>
    <d v="2024-12-22T00:00:00"/>
    <n v="2"/>
    <x v="0"/>
    <s v="SA"/>
    <x v="5"/>
    <n v="0.25"/>
    <n v="363"/>
    <n v="1452"/>
    <n v="1452"/>
    <n v="726"/>
    <n v="1089"/>
    <n v="1452"/>
    <n v="1089"/>
    <x v="1"/>
  </r>
  <r>
    <n v="3321"/>
    <n v="1"/>
    <s v="Singh"/>
    <s v="Paxton"/>
    <s v="Paxton"/>
    <n v="1554"/>
    <x v="3"/>
    <d v="2024-01-10T00:00:00"/>
    <n v="3"/>
    <x v="0"/>
    <s v="QLD"/>
    <x v="4"/>
    <n v="0.2"/>
    <n v="42.400000000000006"/>
    <n v="212"/>
    <n v="212"/>
    <n v="70.666666666666671"/>
    <n v="169.6"/>
    <n v="212"/>
    <n v="169.6"/>
    <x v="0"/>
  </r>
  <r>
    <n v="3322"/>
    <n v="1"/>
    <s v="Parra"/>
    <s v="Kingston"/>
    <s v="Kingston"/>
    <n v="1555"/>
    <x v="1"/>
    <d v="2024-05-16T00:00:00"/>
    <n v="2"/>
    <x v="2"/>
    <s v="SA"/>
    <x v="5"/>
    <n v="0.3"/>
    <n v="33.9"/>
    <n v="113"/>
    <n v="113"/>
    <n v="56.5"/>
    <n v="79.099999999999994"/>
    <n v="113"/>
    <n v="79.099999999999994"/>
    <x v="4"/>
  </r>
  <r>
    <n v="3323"/>
    <n v="1"/>
    <s v="Russo"/>
    <s v="Olivia"/>
    <s v="Olivia"/>
    <n v="1556"/>
    <x v="1"/>
    <d v="2024-02-09T00:00:00"/>
    <n v="3"/>
    <x v="2"/>
    <s v="WA"/>
    <x v="0"/>
    <n v="0.3"/>
    <n v="385.2"/>
    <n v="1284"/>
    <n v="1284"/>
    <n v="428"/>
    <n v="898.8"/>
    <n v="1284"/>
    <n v="898.8"/>
    <x v="3"/>
  </r>
  <r>
    <n v="3324"/>
    <n v="1"/>
    <s v="Mathews"/>
    <s v="Kendall"/>
    <s v="Kendall"/>
    <n v="1557"/>
    <x v="4"/>
    <d v="2024-01-15T00:00:00"/>
    <n v="1"/>
    <x v="1"/>
    <s v="SA"/>
    <x v="5"/>
    <n v="0.25"/>
    <n v="107.75"/>
    <n v="431"/>
    <n v="431"/>
    <n v="431"/>
    <n v="323.25"/>
    <n v="431"/>
    <n v="323.25"/>
    <x v="2"/>
  </r>
  <r>
    <n v="3325"/>
    <n v="1"/>
    <s v="Tapia"/>
    <s v="Devin"/>
    <s v="Devin"/>
    <n v="1558"/>
    <x v="4"/>
    <d v="2024-04-04T00:00:00"/>
    <n v="2"/>
    <x v="2"/>
    <s v="TAS"/>
    <x v="6"/>
    <n v="0.25"/>
    <n v="224.25"/>
    <n v="897"/>
    <n v="897"/>
    <n v="448.5"/>
    <n v="672.75"/>
    <n v="897"/>
    <n v="672.75"/>
    <x v="4"/>
  </r>
  <r>
    <n v="3326"/>
    <n v="1"/>
    <s v="Roberson"/>
    <s v="Fiona"/>
    <s v="Fiona"/>
    <n v="1559"/>
    <x v="5"/>
    <d v="2024-06-13T00:00:00"/>
    <n v="2"/>
    <x v="0"/>
    <s v="NSW"/>
    <x v="2"/>
    <n v="0.3"/>
    <n v="503.09999999999997"/>
    <n v="1677"/>
    <n v="1677"/>
    <n v="838.5"/>
    <n v="1173.9000000000001"/>
    <n v="1677"/>
    <n v="1173.9000000000001"/>
    <x v="4"/>
  </r>
  <r>
    <n v="3327"/>
    <n v="1"/>
    <s v="Patrick"/>
    <s v="Brinley"/>
    <s v="Brinley"/>
    <n v="1560"/>
    <x v="0"/>
    <d v="2024-05-30T00:00:00"/>
    <n v="1"/>
    <x v="3"/>
    <s v="WA"/>
    <x v="0"/>
    <n v="0.1"/>
    <n v="146.30000000000001"/>
    <n v="1463"/>
    <n v="1463"/>
    <n v="1463"/>
    <n v="1316.7"/>
    <n v="1463"/>
    <n v="1316.7"/>
    <x v="1"/>
  </r>
  <r>
    <n v="3328"/>
    <n v="1"/>
    <s v="Macdonald"/>
    <s v="Angelina"/>
    <s v="Angelina"/>
    <n v="1561"/>
    <x v="1"/>
    <d v="2024-03-21T00:00:00"/>
    <n v="1"/>
    <x v="0"/>
    <s v="ACT"/>
    <x v="1"/>
    <n v="0.3"/>
    <n v="454.2"/>
    <n v="1514"/>
    <n v="1514"/>
    <n v="1514"/>
    <n v="1059.8"/>
    <n v="1514"/>
    <n v="1059.8"/>
    <x v="4"/>
  </r>
  <r>
    <n v="3329"/>
    <n v="1"/>
    <s v="Hester"/>
    <s v="Alora"/>
    <s v="Alora"/>
    <n v="1562"/>
    <x v="3"/>
    <d v="2024-07-31T00:00:00"/>
    <n v="1"/>
    <x v="1"/>
    <s v="NSW"/>
    <x v="2"/>
    <n v="0.2"/>
    <n v="270.60000000000002"/>
    <n v="1353"/>
    <n v="1353"/>
    <n v="1353"/>
    <n v="1082.4000000000001"/>
    <n v="1353"/>
    <n v="1082.4000000000001"/>
    <x v="0"/>
  </r>
  <r>
    <n v="3330"/>
    <n v="1"/>
    <s v="Levy"/>
    <s v="Aspen"/>
    <s v="Aspen"/>
    <n v="1563"/>
    <x v="1"/>
    <d v="2024-12-22T00:00:00"/>
    <n v="3"/>
    <x v="0"/>
    <s v="NT"/>
    <x v="7"/>
    <n v="0.3"/>
    <n v="443.7"/>
    <n v="1479"/>
    <n v="1479"/>
    <n v="493"/>
    <n v="1035.3"/>
    <n v="1479"/>
    <n v="1035.3"/>
    <x v="3"/>
  </r>
  <r>
    <n v="3331"/>
    <n v="1"/>
    <s v="Santana"/>
    <s v="Clark"/>
    <s v="Clark"/>
    <n v="1564"/>
    <x v="5"/>
    <d v="2024-12-02T00:00:00"/>
    <n v="1"/>
    <x v="0"/>
    <s v="WA"/>
    <x v="0"/>
    <n v="0.3"/>
    <n v="58.5"/>
    <n v="195"/>
    <n v="195"/>
    <n v="195"/>
    <n v="136.5"/>
    <n v="195"/>
    <n v="136.5"/>
    <x v="1"/>
  </r>
  <r>
    <n v="3332"/>
    <n v="1"/>
    <s v="Deleon"/>
    <s v="Daleyza"/>
    <s v="Daleyza"/>
    <n v="1565"/>
    <x v="1"/>
    <d v="2024-12-16T00:00:00"/>
    <n v="3"/>
    <x v="0"/>
    <s v="SA"/>
    <x v="5"/>
    <n v="0.3"/>
    <n v="109.8"/>
    <n v="366"/>
    <n v="366"/>
    <n v="122"/>
    <n v="256.2"/>
    <n v="366"/>
    <n v="256.2"/>
    <x v="3"/>
  </r>
  <r>
    <n v="3333"/>
    <n v="1"/>
    <s v="Harrell"/>
    <s v="Esteban"/>
    <s v="Esteban"/>
    <n v="1566"/>
    <x v="2"/>
    <d v="2024-11-15T00:00:00"/>
    <n v="1"/>
    <x v="0"/>
    <s v="VIC"/>
    <x v="3"/>
    <n v="0.25"/>
    <n v="398.25"/>
    <n v="1593"/>
    <n v="1593"/>
    <n v="1593"/>
    <n v="1194.75"/>
    <n v="1593"/>
    <n v="1194.75"/>
    <x v="2"/>
  </r>
  <r>
    <n v="3334"/>
    <n v="1"/>
    <s v="Ashley"/>
    <s v="Zaire"/>
    <s v="Zaire"/>
    <n v="1567"/>
    <x v="3"/>
    <d v="2024-10-03T00:00:00"/>
    <n v="1"/>
    <x v="1"/>
    <s v="NT"/>
    <x v="7"/>
    <n v="0.2"/>
    <n v="134.80000000000001"/>
    <n v="674"/>
    <n v="674"/>
    <n v="674"/>
    <n v="539.20000000000005"/>
    <n v="674"/>
    <n v="539.20000000000005"/>
    <x v="0"/>
  </r>
  <r>
    <n v="3335"/>
    <n v="1"/>
    <s v="Miranda"/>
    <s v="Diego"/>
    <s v="Diego"/>
    <n v="1568"/>
    <x v="1"/>
    <d v="2024-04-09T00:00:00"/>
    <n v="2"/>
    <x v="0"/>
    <s v="NSW"/>
    <x v="2"/>
    <n v="0.3"/>
    <n v="323.09999999999997"/>
    <n v="1077"/>
    <n v="1077"/>
    <n v="538.5"/>
    <n v="753.90000000000009"/>
    <n v="1077"/>
    <n v="753.90000000000009"/>
    <x v="0"/>
  </r>
  <r>
    <n v="3336"/>
    <n v="1"/>
    <s v="Potter"/>
    <s v="Niko"/>
    <s v="Niko"/>
    <n v="1569"/>
    <x v="0"/>
    <d v="2024-11-17T00:00:00"/>
    <n v="3"/>
    <x v="2"/>
    <s v="ACT"/>
    <x v="1"/>
    <n v="0.1"/>
    <n v="174.20000000000002"/>
    <n v="1742"/>
    <n v="1742"/>
    <n v="580.66666666666663"/>
    <n v="1567.8"/>
    <n v="1742"/>
    <n v="1567.8"/>
    <x v="3"/>
  </r>
  <r>
    <n v="3337"/>
    <n v="1"/>
    <s v="Wilkins"/>
    <s v="Maximus"/>
    <s v="Maximus"/>
    <n v="1570"/>
    <x v="5"/>
    <d v="2024-12-23T00:00:00"/>
    <n v="3"/>
    <x v="2"/>
    <s v="WA"/>
    <x v="0"/>
    <n v="0.3"/>
    <n v="364.8"/>
    <n v="1216"/>
    <n v="1216"/>
    <n v="405.33333333333331"/>
    <n v="851.2"/>
    <n v="1216"/>
    <n v="851.2"/>
    <x v="1"/>
  </r>
  <r>
    <n v="3338"/>
    <n v="1"/>
    <s v="Watts"/>
    <s v="Paris"/>
    <s v="Paris"/>
    <n v="1571"/>
    <x v="4"/>
    <d v="2024-08-25T00:00:00"/>
    <n v="1"/>
    <x v="2"/>
    <s v="ACT"/>
    <x v="1"/>
    <n v="0.25"/>
    <n v="77.25"/>
    <n v="309"/>
    <n v="309"/>
    <n v="309"/>
    <n v="231.75"/>
    <n v="309"/>
    <n v="231.75"/>
    <x v="4"/>
  </r>
  <r>
    <n v="3339"/>
    <n v="1"/>
    <s v="Hammond"/>
    <s v="Rosie"/>
    <s v="Rosie"/>
    <n v="1572"/>
    <x v="1"/>
    <d v="2024-04-29T00:00:00"/>
    <n v="1"/>
    <x v="2"/>
    <s v="TAS"/>
    <x v="6"/>
    <n v="0.3"/>
    <n v="28.2"/>
    <n v="94"/>
    <n v="94"/>
    <n v="94"/>
    <n v="65.8"/>
    <n v="94"/>
    <n v="65.8"/>
    <x v="0"/>
  </r>
  <r>
    <n v="3340"/>
    <n v="1"/>
    <s v="Pham"/>
    <s v="Mackenzie"/>
    <s v="Mackenzie"/>
    <n v="1573"/>
    <x v="0"/>
    <d v="2024-04-03T00:00:00"/>
    <n v="3"/>
    <x v="0"/>
    <s v="QLD"/>
    <x v="4"/>
    <n v="0.1"/>
    <n v="138.9"/>
    <n v="1389"/>
    <n v="1389"/>
    <n v="463"/>
    <n v="1250.0999999999999"/>
    <n v="1389"/>
    <n v="1250.0999999999999"/>
    <x v="0"/>
  </r>
  <r>
    <n v="3341"/>
    <n v="1"/>
    <s v="Keller"/>
    <s v="Aylin"/>
    <s v="Aylin"/>
    <n v="1574"/>
    <x v="5"/>
    <d v="2024-12-30T00:00:00"/>
    <n v="3"/>
    <x v="1"/>
    <s v="TAS"/>
    <x v="6"/>
    <n v="0.3"/>
    <n v="299.09999999999997"/>
    <n v="997"/>
    <n v="997"/>
    <n v="332.33333333333331"/>
    <n v="697.90000000000009"/>
    <n v="997"/>
    <n v="697.90000000000009"/>
    <x v="3"/>
  </r>
  <r>
    <n v="3342"/>
    <n v="1"/>
    <s v="Nuñez"/>
    <s v="Juliana"/>
    <s v="Juliana"/>
    <n v="1575"/>
    <x v="1"/>
    <d v="2024-06-21T00:00:00"/>
    <n v="1"/>
    <x v="0"/>
    <s v="ACT"/>
    <x v="1"/>
    <n v="0.3"/>
    <n v="168.9"/>
    <n v="563"/>
    <n v="563"/>
    <n v="563"/>
    <n v="394.1"/>
    <n v="563"/>
    <n v="394.1"/>
    <x v="3"/>
  </r>
  <r>
    <n v="3343"/>
    <n v="1"/>
    <s v="Ramirez"/>
    <s v="Robert"/>
    <s v="Robert"/>
    <n v="1576"/>
    <x v="3"/>
    <d v="2024-02-24T00:00:00"/>
    <n v="3"/>
    <x v="0"/>
    <s v="NT"/>
    <x v="7"/>
    <n v="0.2"/>
    <n v="178"/>
    <n v="890"/>
    <n v="890"/>
    <n v="296.66666666666669"/>
    <n v="712"/>
    <n v="890"/>
    <n v="712"/>
    <x v="4"/>
  </r>
  <r>
    <n v="3344"/>
    <n v="1"/>
    <s v="Reeves"/>
    <s v="Ezequiel"/>
    <s v="Ezequiel"/>
    <n v="1577"/>
    <x v="4"/>
    <d v="2024-08-31T00:00:00"/>
    <n v="2"/>
    <x v="2"/>
    <s v="VIC"/>
    <x v="3"/>
    <n v="0.25"/>
    <n v="400.5"/>
    <n v="1602"/>
    <n v="1602"/>
    <n v="801"/>
    <n v="1201.5"/>
    <n v="1602"/>
    <n v="1201.5"/>
    <x v="0"/>
  </r>
  <r>
    <n v="3345"/>
    <n v="1"/>
    <s v="Escobar"/>
    <s v="Dahlia"/>
    <s v="Dahlia"/>
    <n v="1578"/>
    <x v="1"/>
    <d v="2024-06-17T00:00:00"/>
    <n v="1"/>
    <x v="3"/>
    <s v="SA"/>
    <x v="5"/>
    <n v="0.3"/>
    <n v="30.9"/>
    <n v="103"/>
    <n v="103"/>
    <n v="103"/>
    <n v="72.099999999999994"/>
    <n v="103"/>
    <n v="72.099999999999994"/>
    <x v="3"/>
  </r>
  <r>
    <n v="3346"/>
    <n v="1"/>
    <s v="Sanchez"/>
    <s v="Maya"/>
    <s v="Maya"/>
    <n v="1579"/>
    <x v="4"/>
    <d v="2024-03-08T00:00:00"/>
    <n v="2"/>
    <x v="1"/>
    <s v="SA"/>
    <x v="5"/>
    <n v="0.25"/>
    <n v="103.75"/>
    <n v="415"/>
    <n v="415"/>
    <n v="207.5"/>
    <n v="311.25"/>
    <n v="415"/>
    <n v="311.25"/>
    <x v="3"/>
  </r>
  <r>
    <n v="3347"/>
    <n v="1"/>
    <s v="Cardenas"/>
    <s v="Ayla"/>
    <s v="Ayla"/>
    <n v="1580"/>
    <x v="2"/>
    <d v="2024-03-28T00:00:00"/>
    <n v="3"/>
    <x v="0"/>
    <s v="NT"/>
    <x v="7"/>
    <n v="0.25"/>
    <n v="229.5"/>
    <n v="918"/>
    <n v="918"/>
    <n v="306"/>
    <n v="688.5"/>
    <n v="918"/>
    <n v="688.5"/>
    <x v="0"/>
  </r>
  <r>
    <n v="3348"/>
    <n v="1"/>
    <s v="Wilson"/>
    <s v="Santiago"/>
    <s v="Santiago"/>
    <n v="1581"/>
    <x v="5"/>
    <d v="2024-11-08T00:00:00"/>
    <n v="2"/>
    <x v="2"/>
    <s v="NT"/>
    <x v="7"/>
    <n v="0.3"/>
    <n v="122.1"/>
    <n v="407"/>
    <n v="407"/>
    <n v="203.5"/>
    <n v="284.89999999999998"/>
    <n v="407"/>
    <n v="284.89999999999998"/>
    <x v="1"/>
  </r>
  <r>
    <n v="3349"/>
    <n v="1"/>
    <s v="Blevins"/>
    <s v="Alejandro"/>
    <s v="Alejandro"/>
    <n v="1582"/>
    <x v="4"/>
    <d v="2024-09-29T00:00:00"/>
    <n v="1"/>
    <x v="2"/>
    <s v="TAS"/>
    <x v="6"/>
    <n v="0.25"/>
    <n v="176"/>
    <n v="704"/>
    <n v="704"/>
    <n v="704"/>
    <n v="528"/>
    <n v="704"/>
    <n v="528"/>
    <x v="2"/>
  </r>
  <r>
    <n v="3350"/>
    <n v="1"/>
    <s v="Leon"/>
    <s v="Elliott"/>
    <s v="Elliott"/>
    <n v="1583"/>
    <x v="5"/>
    <d v="2024-10-25T00:00:00"/>
    <n v="2"/>
    <x v="2"/>
    <s v="SA"/>
    <x v="5"/>
    <n v="0.3"/>
    <n v="176.4"/>
    <n v="588"/>
    <n v="588"/>
    <n v="294"/>
    <n v="411.6"/>
    <n v="588"/>
    <n v="411.6"/>
    <x v="2"/>
  </r>
  <r>
    <n v="3351"/>
    <n v="1"/>
    <s v="Cooper"/>
    <s v="Nasir"/>
    <s v="Nasir"/>
    <n v="1584"/>
    <x v="2"/>
    <d v="2024-10-23T00:00:00"/>
    <n v="3"/>
    <x v="0"/>
    <s v="SA"/>
    <x v="5"/>
    <n v="0.25"/>
    <n v="264.5"/>
    <n v="1058"/>
    <n v="1058"/>
    <n v="352.66666666666669"/>
    <n v="793.5"/>
    <n v="1058"/>
    <n v="793.5"/>
    <x v="4"/>
  </r>
  <r>
    <n v="3352"/>
    <n v="1"/>
    <s v="Norman"/>
    <s v="Calvin"/>
    <s v="Calvin"/>
    <n v="1585"/>
    <x v="4"/>
    <d v="2024-04-29T00:00:00"/>
    <n v="2"/>
    <x v="3"/>
    <s v="WA"/>
    <x v="0"/>
    <n v="0.25"/>
    <n v="173"/>
    <n v="692"/>
    <n v="692"/>
    <n v="346"/>
    <n v="519"/>
    <n v="692"/>
    <n v="519"/>
    <x v="1"/>
  </r>
  <r>
    <n v="3353"/>
    <n v="1"/>
    <s v="Cherry"/>
    <s v="Aspen"/>
    <s v="Aspen"/>
    <n v="1586"/>
    <x v="1"/>
    <d v="2024-06-17T00:00:00"/>
    <n v="3"/>
    <x v="3"/>
    <s v="ACT"/>
    <x v="1"/>
    <n v="0.3"/>
    <n v="491.7"/>
    <n v="1639"/>
    <n v="1639"/>
    <n v="546.33333333333337"/>
    <n v="1147.3"/>
    <n v="1639"/>
    <n v="1147.3"/>
    <x v="3"/>
  </r>
  <r>
    <n v="3354"/>
    <n v="1"/>
    <s v="Ellis"/>
    <s v="Esme"/>
    <s v="Esme"/>
    <n v="1587"/>
    <x v="4"/>
    <d v="2024-04-14T00:00:00"/>
    <n v="1"/>
    <x v="0"/>
    <s v="NSW"/>
    <x v="2"/>
    <n v="0.25"/>
    <n v="295.25"/>
    <n v="1181"/>
    <n v="1181"/>
    <n v="1181"/>
    <n v="885.75"/>
    <n v="1181"/>
    <n v="885.75"/>
    <x v="4"/>
  </r>
  <r>
    <n v="3355"/>
    <n v="1"/>
    <s v="Vega"/>
    <s v="Blake"/>
    <s v="Blake"/>
    <n v="1588"/>
    <x v="5"/>
    <d v="2024-09-17T00:00:00"/>
    <n v="2"/>
    <x v="0"/>
    <s v="ACT"/>
    <x v="1"/>
    <n v="0.3"/>
    <n v="98.7"/>
    <n v="329"/>
    <n v="329"/>
    <n v="164.5"/>
    <n v="230.3"/>
    <n v="543"/>
    <n v="230.3"/>
    <x v="1"/>
  </r>
  <r>
    <n v="3356"/>
    <n v="1"/>
    <s v="English"/>
    <s v="Oakley"/>
    <s v="Oakley"/>
    <n v="1589"/>
    <x v="3"/>
    <d v="2024-07-10T00:00:00"/>
    <n v="2"/>
    <x v="1"/>
    <s v="ACT"/>
    <x v="1"/>
    <n v="0.2"/>
    <n v="239.8"/>
    <n v="1199"/>
    <n v="1199"/>
    <n v="599.5"/>
    <n v="959.2"/>
    <n v="1199"/>
    <n v="959.2"/>
    <x v="4"/>
  </r>
  <r>
    <n v="3357"/>
    <n v="1"/>
    <s v="Costa"/>
    <s v="Brynlee"/>
    <s v="Brynlee"/>
    <n v="1590"/>
    <x v="3"/>
    <d v="2024-08-03T00:00:00"/>
    <n v="2"/>
    <x v="2"/>
    <s v="QLD"/>
    <x v="4"/>
    <n v="0.2"/>
    <n v="97.800000000000011"/>
    <n v="489"/>
    <n v="489"/>
    <n v="244.5"/>
    <n v="391.2"/>
    <n v="489"/>
    <n v="391.2"/>
    <x v="0"/>
  </r>
  <r>
    <n v="3358"/>
    <n v="1"/>
    <s v="Francis"/>
    <s v="Amir"/>
    <s v="Amir"/>
    <n v="1591"/>
    <x v="2"/>
    <d v="2024-11-22T00:00:00"/>
    <n v="1"/>
    <x v="0"/>
    <s v="ACT"/>
    <x v="1"/>
    <n v="0.25"/>
    <n v="97.75"/>
    <n v="391"/>
    <n v="391"/>
    <n v="391"/>
    <n v="293.25"/>
    <n v="391"/>
    <n v="293.25"/>
    <x v="1"/>
  </r>
  <r>
    <n v="3359"/>
    <n v="1"/>
    <s v="Wallace"/>
    <s v="Reid"/>
    <s v="Reid"/>
    <n v="1592"/>
    <x v="0"/>
    <d v="2024-06-03T00:00:00"/>
    <n v="1"/>
    <x v="3"/>
    <s v="NT"/>
    <x v="7"/>
    <n v="0.1"/>
    <n v="18.7"/>
    <n v="187"/>
    <n v="187"/>
    <n v="187"/>
    <n v="168.3"/>
    <n v="187"/>
    <n v="168.3"/>
    <x v="4"/>
  </r>
  <r>
    <n v="3360"/>
    <n v="1"/>
    <s v="Johnston"/>
    <s v="Rebecca"/>
    <s v="Rebecca"/>
    <n v="1593"/>
    <x v="4"/>
    <d v="2024-08-02T00:00:00"/>
    <n v="2"/>
    <x v="0"/>
    <s v="NT"/>
    <x v="7"/>
    <n v="0.25"/>
    <n v="275"/>
    <n v="1100"/>
    <n v="1100"/>
    <n v="550"/>
    <n v="825"/>
    <n v="1100"/>
    <n v="825"/>
    <x v="1"/>
  </r>
  <r>
    <n v="3361"/>
    <n v="1"/>
    <s v="Palmer"/>
    <s v="Zuri"/>
    <s v="Zuri"/>
    <n v="1594"/>
    <x v="4"/>
    <d v="2024-10-11T00:00:00"/>
    <n v="1"/>
    <x v="2"/>
    <s v="WA"/>
    <x v="0"/>
    <n v="0.25"/>
    <n v="359.25"/>
    <n v="1437"/>
    <n v="1437"/>
    <n v="1437"/>
    <n v="1077.75"/>
    <n v="1437"/>
    <n v="1077.75"/>
    <x v="2"/>
  </r>
  <r>
    <n v="3362"/>
    <n v="1"/>
    <s v="Piñeda"/>
    <s v="Kyler"/>
    <s v="Kyler"/>
    <n v="1595"/>
    <x v="4"/>
    <d v="2024-05-29T00:00:00"/>
    <n v="1"/>
    <x v="2"/>
    <s v="NSW"/>
    <x v="2"/>
    <n v="0.25"/>
    <n v="97.25"/>
    <n v="389"/>
    <n v="389"/>
    <n v="389"/>
    <n v="291.75"/>
    <n v="389"/>
    <n v="291.75"/>
    <x v="4"/>
  </r>
  <r>
    <n v="3363"/>
    <n v="1"/>
    <s v="Barrera"/>
    <s v="Lennox"/>
    <s v="Lennox"/>
    <n v="1596"/>
    <x v="5"/>
    <d v="2024-06-21T00:00:00"/>
    <n v="2"/>
    <x v="3"/>
    <s v="NT"/>
    <x v="7"/>
    <n v="0.3"/>
    <n v="208.79999999999998"/>
    <n v="696"/>
    <n v="696"/>
    <n v="348"/>
    <n v="487.20000000000005"/>
    <n v="696"/>
    <n v="487.20000000000005"/>
    <x v="3"/>
  </r>
  <r>
    <n v="3364"/>
    <n v="1"/>
    <s v="English"/>
    <s v="Holden"/>
    <s v="Holden"/>
    <n v="1597"/>
    <x v="0"/>
    <d v="2024-02-26T00:00:00"/>
    <n v="2"/>
    <x v="2"/>
    <s v="WA"/>
    <x v="0"/>
    <n v="0.1"/>
    <n v="79.400000000000006"/>
    <n v="794"/>
    <n v="794"/>
    <n v="397"/>
    <n v="714.6"/>
    <n v="794"/>
    <n v="714.6"/>
    <x v="4"/>
  </r>
  <r>
    <n v="3365"/>
    <n v="1"/>
    <s v="Stafford"/>
    <s v="Elaina"/>
    <s v="Elaina"/>
    <n v="1598"/>
    <x v="4"/>
    <d v="2024-10-17T00:00:00"/>
    <n v="3"/>
    <x v="2"/>
    <s v="SA"/>
    <x v="5"/>
    <n v="0.25"/>
    <n v="199.5"/>
    <n v="798"/>
    <n v="798"/>
    <n v="266"/>
    <n v="598.5"/>
    <n v="798"/>
    <n v="598.5"/>
    <x v="3"/>
  </r>
  <r>
    <n v="3366"/>
    <n v="1"/>
    <s v="Smith"/>
    <s v="Ari"/>
    <s v="Ari"/>
    <n v="1599"/>
    <x v="0"/>
    <d v="2024-09-28T00:00:00"/>
    <n v="1"/>
    <x v="0"/>
    <s v="WA"/>
    <x v="0"/>
    <n v="0.1"/>
    <n v="100.9"/>
    <n v="1009"/>
    <n v="1009"/>
    <n v="1009"/>
    <n v="908.1"/>
    <n v="1009"/>
    <n v="908.1"/>
    <x v="1"/>
  </r>
  <r>
    <n v="3367"/>
    <n v="1"/>
    <s v="James"/>
    <s v="Parker"/>
    <s v="Parker"/>
    <n v="1600"/>
    <x v="5"/>
    <d v="2024-02-27T00:00:00"/>
    <n v="2"/>
    <x v="1"/>
    <s v="NSW"/>
    <x v="2"/>
    <n v="0.3"/>
    <n v="364.5"/>
    <n v="1215"/>
    <n v="1215"/>
    <n v="607.5"/>
    <n v="850.5"/>
    <n v="1215"/>
    <n v="850.5"/>
    <x v="3"/>
  </r>
  <r>
    <n v="3368"/>
    <n v="1"/>
    <s v="Hancock"/>
    <s v="Norah"/>
    <s v="Norah"/>
    <n v="1601"/>
    <x v="1"/>
    <d v="2024-12-05T00:00:00"/>
    <n v="3"/>
    <x v="2"/>
    <s v="QLD"/>
    <x v="4"/>
    <n v="0.3"/>
    <n v="499.5"/>
    <n v="1665"/>
    <n v="1665"/>
    <n v="555"/>
    <n v="1165.5"/>
    <n v="1665"/>
    <n v="1165.5"/>
    <x v="0"/>
  </r>
  <r>
    <n v="3369"/>
    <n v="1"/>
    <s v="Coleman"/>
    <s v="Ruby"/>
    <s v="Ruby"/>
    <n v="1602"/>
    <x v="2"/>
    <d v="2024-02-15T00:00:00"/>
    <n v="3"/>
    <x v="0"/>
    <s v="WA"/>
    <x v="0"/>
    <n v="0.25"/>
    <n v="166.75"/>
    <n v="667"/>
    <n v="667"/>
    <n v="222.33333333333334"/>
    <n v="500.25"/>
    <n v="667"/>
    <n v="500.25"/>
    <x v="3"/>
  </r>
  <r>
    <n v="3370"/>
    <n v="1"/>
    <s v="Boyle"/>
    <s v="Morgan"/>
    <s v="Morgan"/>
    <n v="1603"/>
    <x v="5"/>
    <d v="2024-10-11T00:00:00"/>
    <n v="2"/>
    <x v="0"/>
    <s v="TAS"/>
    <x v="6"/>
    <n v="0.3"/>
    <n v="354"/>
    <n v="1180"/>
    <n v="1180"/>
    <n v="590"/>
    <n v="826"/>
    <n v="1180"/>
    <n v="826"/>
    <x v="2"/>
  </r>
  <r>
    <n v="3371"/>
    <n v="1"/>
    <s v="Whitehead"/>
    <s v="Ayla"/>
    <s v="Ayla"/>
    <n v="1604"/>
    <x v="4"/>
    <d v="2024-12-02T00:00:00"/>
    <n v="2"/>
    <x v="2"/>
    <s v="WA"/>
    <x v="0"/>
    <n v="0.25"/>
    <n v="121.25"/>
    <n v="485"/>
    <n v="485"/>
    <n v="242.5"/>
    <n v="363.75"/>
    <n v="485"/>
    <n v="363.75"/>
    <x v="3"/>
  </r>
  <r>
    <n v="3372"/>
    <n v="1"/>
    <s v="Bernal"/>
    <s v="Koa"/>
    <s v="Koa"/>
    <n v="1605"/>
    <x v="4"/>
    <d v="2024-03-02T00:00:00"/>
    <n v="3"/>
    <x v="2"/>
    <s v="VIC"/>
    <x v="3"/>
    <n v="0.25"/>
    <n v="75.25"/>
    <n v="301"/>
    <n v="301"/>
    <n v="100.33333333333333"/>
    <n v="225.75"/>
    <n v="301"/>
    <n v="225.75"/>
    <x v="1"/>
  </r>
  <r>
    <n v="3373"/>
    <n v="1"/>
    <s v="Walsh"/>
    <s v="Patrick"/>
    <s v="Patrick"/>
    <n v="1606"/>
    <x v="5"/>
    <d v="2024-03-19T00:00:00"/>
    <n v="3"/>
    <x v="2"/>
    <s v="TAS"/>
    <x v="6"/>
    <n v="0.3"/>
    <n v="365.4"/>
    <n v="1218"/>
    <n v="1218"/>
    <n v="406"/>
    <n v="852.6"/>
    <n v="1218"/>
    <n v="852.6"/>
    <x v="0"/>
  </r>
  <r>
    <n v="3374"/>
    <n v="1"/>
    <s v="Portillo"/>
    <s v="Logan"/>
    <s v="Logan"/>
    <n v="1607"/>
    <x v="1"/>
    <d v="2024-07-28T00:00:00"/>
    <n v="3"/>
    <x v="0"/>
    <s v="QLD"/>
    <x v="4"/>
    <n v="0.3"/>
    <n v="36.299999999999997"/>
    <n v="121"/>
    <n v="121"/>
    <n v="40.333333333333336"/>
    <n v="84.7"/>
    <n v="121"/>
    <n v="84.7"/>
    <x v="1"/>
  </r>
  <r>
    <n v="3375"/>
    <n v="1"/>
    <s v="Torres"/>
    <s v="Jensen"/>
    <s v="Jensen"/>
    <n v="1608"/>
    <x v="0"/>
    <d v="2024-03-26T00:00:00"/>
    <n v="1"/>
    <x v="2"/>
    <s v="WA"/>
    <x v="0"/>
    <n v="0.1"/>
    <n v="68"/>
    <n v="680"/>
    <n v="680"/>
    <n v="680"/>
    <n v="612"/>
    <n v="680"/>
    <n v="612"/>
    <x v="4"/>
  </r>
  <r>
    <n v="3376"/>
    <n v="1"/>
    <s v="Kline"/>
    <s v="Lana"/>
    <s v="Lana"/>
    <n v="1609"/>
    <x v="5"/>
    <d v="2024-08-22T00:00:00"/>
    <n v="2"/>
    <x v="1"/>
    <s v="TAS"/>
    <x v="6"/>
    <n v="0.3"/>
    <n v="165"/>
    <n v="550"/>
    <n v="550"/>
    <n v="275"/>
    <n v="385"/>
    <n v="550"/>
    <n v="385"/>
    <x v="4"/>
  </r>
  <r>
    <n v="3377"/>
    <n v="1"/>
    <s v="Ahmed"/>
    <s v="Milani"/>
    <s v="Milani"/>
    <n v="1610"/>
    <x v="2"/>
    <d v="2024-10-01T00:00:00"/>
    <n v="1"/>
    <x v="1"/>
    <s v="SA"/>
    <x v="5"/>
    <n v="0.25"/>
    <n v="266.25"/>
    <n v="1065"/>
    <n v="1065"/>
    <n v="1065"/>
    <n v="798.75"/>
    <n v="1065"/>
    <n v="798.75"/>
    <x v="3"/>
  </r>
  <r>
    <n v="3378"/>
    <n v="1"/>
    <s v="Weber"/>
    <s v="Laura"/>
    <s v="Laura"/>
    <n v="1611"/>
    <x v="4"/>
    <d v="2024-08-11T00:00:00"/>
    <n v="2"/>
    <x v="3"/>
    <s v="ACT"/>
    <x v="1"/>
    <n v="0.25"/>
    <n v="96.75"/>
    <n v="387"/>
    <n v="387"/>
    <n v="193.5"/>
    <n v="290.25"/>
    <n v="387"/>
    <n v="290.25"/>
    <x v="3"/>
  </r>
  <r>
    <n v="3379"/>
    <n v="1"/>
    <s v="Conner"/>
    <s v="Arthur"/>
    <s v="Arthur"/>
    <n v="1612"/>
    <x v="4"/>
    <d v="2024-10-05T00:00:00"/>
    <n v="3"/>
    <x v="0"/>
    <s v="SA"/>
    <x v="5"/>
    <n v="0.25"/>
    <n v="79.25"/>
    <n v="317"/>
    <n v="317"/>
    <n v="105.66666666666667"/>
    <n v="237.75"/>
    <n v="317"/>
    <n v="237.75"/>
    <x v="1"/>
  </r>
  <r>
    <n v="3380"/>
    <n v="1"/>
    <s v="Reeves"/>
    <s v="Jayden"/>
    <s v="Jayden"/>
    <n v="1613"/>
    <x v="0"/>
    <d v="2024-06-28T00:00:00"/>
    <n v="1"/>
    <x v="2"/>
    <s v="TAS"/>
    <x v="6"/>
    <n v="0.1"/>
    <n v="80.2"/>
    <n v="802"/>
    <n v="802"/>
    <n v="802"/>
    <n v="721.8"/>
    <n v="802"/>
    <n v="721.8"/>
    <x v="1"/>
  </r>
  <r>
    <n v="3381"/>
    <n v="1"/>
    <s v="Ávila"/>
    <s v="Karson"/>
    <s v="Karson"/>
    <n v="1614"/>
    <x v="0"/>
    <d v="2024-07-28T00:00:00"/>
    <n v="2"/>
    <x v="3"/>
    <s v="SA"/>
    <x v="5"/>
    <n v="0.1"/>
    <n v="32.200000000000003"/>
    <n v="322"/>
    <n v="322"/>
    <n v="161"/>
    <n v="289.8"/>
    <n v="322"/>
    <n v="289.8"/>
    <x v="4"/>
  </r>
  <r>
    <n v="3382"/>
    <n v="1"/>
    <s v="Shepherd"/>
    <s v="Charli"/>
    <s v="Charli"/>
    <n v="1373"/>
    <x v="4"/>
    <d v="2024-04-23T00:00:00"/>
    <n v="2"/>
    <x v="2"/>
    <s v="NT"/>
    <x v="7"/>
    <n v="0.25"/>
    <n v="144.75"/>
    <n v="579"/>
    <n v="579"/>
    <n v="289.5"/>
    <n v="434.25"/>
    <n v="1170"/>
    <n v="434.25"/>
    <x v="4"/>
  </r>
  <r>
    <n v="3383"/>
    <n v="1"/>
    <s v="Peterson"/>
    <s v="Armani"/>
    <s v="Armani"/>
    <n v="1615"/>
    <x v="1"/>
    <d v="2024-03-27T00:00:00"/>
    <n v="1"/>
    <x v="2"/>
    <s v="TAS"/>
    <x v="6"/>
    <n v="0.3"/>
    <n v="141.29999999999998"/>
    <n v="471"/>
    <n v="471"/>
    <n v="471"/>
    <n v="329.70000000000005"/>
    <n v="471"/>
    <n v="329.70000000000005"/>
    <x v="0"/>
  </r>
  <r>
    <n v="3384"/>
    <n v="1"/>
    <s v="Oliver"/>
    <s v="Hattie"/>
    <s v="Hattie"/>
    <n v="1616"/>
    <x v="4"/>
    <d v="2024-05-27T00:00:00"/>
    <n v="3"/>
    <x v="1"/>
    <s v="QLD"/>
    <x v="4"/>
    <n v="0.25"/>
    <n v="131.75"/>
    <n v="527"/>
    <n v="527"/>
    <n v="175.66666666666666"/>
    <n v="395.25"/>
    <n v="527"/>
    <n v="395.25"/>
    <x v="4"/>
  </r>
  <r>
    <n v="3385"/>
    <n v="1"/>
    <s v="Barajas"/>
    <s v="Teagan"/>
    <s v="Teagan"/>
    <n v="1617"/>
    <x v="4"/>
    <d v="2024-11-09T00:00:00"/>
    <n v="2"/>
    <x v="2"/>
    <s v="TAS"/>
    <x v="6"/>
    <n v="0.25"/>
    <n v="38.5"/>
    <n v="154"/>
    <n v="154"/>
    <n v="77"/>
    <n v="115.5"/>
    <n v="154"/>
    <n v="115.5"/>
    <x v="0"/>
  </r>
  <r>
    <n v="3386"/>
    <n v="1"/>
    <s v="Duran"/>
    <s v="Amara"/>
    <s v="Amara"/>
    <n v="1618"/>
    <x v="2"/>
    <d v="2024-05-03T00:00:00"/>
    <n v="1"/>
    <x v="0"/>
    <s v="ACT"/>
    <x v="1"/>
    <n v="0.25"/>
    <n v="386.5"/>
    <n v="1546"/>
    <n v="1546"/>
    <n v="1546"/>
    <n v="1159.5"/>
    <n v="1546"/>
    <n v="1159.5"/>
    <x v="1"/>
  </r>
  <r>
    <n v="3387"/>
    <n v="1"/>
    <s v="Poole"/>
    <s v="Damian"/>
    <s v="Damian"/>
    <n v="1619"/>
    <x v="4"/>
    <d v="2024-10-08T00:00:00"/>
    <n v="1"/>
    <x v="0"/>
    <s v="QLD"/>
    <x v="4"/>
    <n v="0.25"/>
    <n v="385.5"/>
    <n v="1542"/>
    <n v="1542"/>
    <n v="1542"/>
    <n v="1156.5"/>
    <n v="1542"/>
    <n v="1156.5"/>
    <x v="2"/>
  </r>
  <r>
    <n v="3388"/>
    <n v="1"/>
    <s v="Harvey"/>
    <s v="Lane"/>
    <s v="Lane"/>
    <n v="1620"/>
    <x v="5"/>
    <d v="2024-07-18T00:00:00"/>
    <n v="1"/>
    <x v="3"/>
    <s v="SA"/>
    <x v="5"/>
    <n v="0.3"/>
    <n v="95.7"/>
    <n v="319"/>
    <n v="319"/>
    <n v="319"/>
    <n v="223.3"/>
    <n v="319"/>
    <n v="223.3"/>
    <x v="1"/>
  </r>
  <r>
    <n v="3389"/>
    <n v="1"/>
    <s v="Campbell"/>
    <s v="Angela"/>
    <s v="Angela"/>
    <n v="1621"/>
    <x v="4"/>
    <d v="2024-11-12T00:00:00"/>
    <n v="2"/>
    <x v="3"/>
    <s v="NSW"/>
    <x v="2"/>
    <n v="0.25"/>
    <n v="24.75"/>
    <n v="99"/>
    <n v="99"/>
    <n v="49.5"/>
    <n v="74.25"/>
    <n v="99"/>
    <n v="74.25"/>
    <x v="3"/>
  </r>
  <r>
    <n v="3390"/>
    <n v="1"/>
    <s v="Stuart"/>
    <s v="Molly"/>
    <s v="Molly"/>
    <n v="1622"/>
    <x v="5"/>
    <d v="2024-09-01T00:00:00"/>
    <n v="1"/>
    <x v="2"/>
    <s v="SA"/>
    <x v="5"/>
    <n v="0.3"/>
    <n v="279.3"/>
    <n v="931"/>
    <n v="931"/>
    <n v="931"/>
    <n v="651.70000000000005"/>
    <n v="931"/>
    <n v="651.70000000000005"/>
    <x v="3"/>
  </r>
  <r>
    <n v="3391"/>
    <n v="1"/>
    <s v="Blackwell"/>
    <s v="Adalynn"/>
    <s v="Adalynn"/>
    <n v="1623"/>
    <x v="3"/>
    <d v="2024-08-10T00:00:00"/>
    <n v="2"/>
    <x v="0"/>
    <s v="TAS"/>
    <x v="6"/>
    <n v="0.2"/>
    <n v="319.20000000000005"/>
    <n v="1596"/>
    <n v="1596"/>
    <n v="798"/>
    <n v="1276.8"/>
    <n v="1596"/>
    <n v="1276.8"/>
    <x v="3"/>
  </r>
  <r>
    <n v="3392"/>
    <n v="1"/>
    <s v="Burgess"/>
    <s v="Alexandria"/>
    <s v="Alexandria"/>
    <n v="1624"/>
    <x v="5"/>
    <d v="2024-08-13T00:00:00"/>
    <n v="3"/>
    <x v="2"/>
    <s v="NSW"/>
    <x v="2"/>
    <n v="0.3"/>
    <n v="133.5"/>
    <n v="445"/>
    <n v="445"/>
    <n v="148.33333333333334"/>
    <n v="311.5"/>
    <n v="445"/>
    <n v="311.5"/>
    <x v="1"/>
  </r>
  <r>
    <n v="3393"/>
    <n v="1"/>
    <s v="Barajas"/>
    <s v="Avery"/>
    <s v="Avery"/>
    <n v="1625"/>
    <x v="3"/>
    <d v="2024-05-31T00:00:00"/>
    <n v="3"/>
    <x v="3"/>
    <s v="VIC"/>
    <x v="3"/>
    <n v="0.2"/>
    <n v="102.80000000000001"/>
    <n v="514"/>
    <n v="514"/>
    <n v="171.33333333333334"/>
    <n v="411.2"/>
    <n v="514"/>
    <n v="411.2"/>
    <x v="3"/>
  </r>
  <r>
    <n v="3394"/>
    <n v="1"/>
    <s v="Frost"/>
    <s v="Judah"/>
    <s v="Judah"/>
    <n v="1626"/>
    <x v="5"/>
    <d v="2024-11-15T00:00:00"/>
    <n v="1"/>
    <x v="2"/>
    <s v="WA"/>
    <x v="0"/>
    <n v="0.3"/>
    <n v="240.89999999999998"/>
    <n v="803"/>
    <n v="803"/>
    <n v="803"/>
    <n v="562.1"/>
    <n v="803"/>
    <n v="562.1"/>
    <x v="2"/>
  </r>
  <r>
    <n v="3395"/>
    <n v="1"/>
    <s v="Krueger"/>
    <s v="Kaia"/>
    <s v="Kaia"/>
    <n v="1627"/>
    <x v="4"/>
    <d v="2024-11-06T00:00:00"/>
    <n v="1"/>
    <x v="0"/>
    <s v="NT"/>
    <x v="7"/>
    <n v="0.25"/>
    <n v="10.25"/>
    <n v="41"/>
    <n v="41"/>
    <n v="41"/>
    <n v="30.75"/>
    <n v="41"/>
    <n v="30.75"/>
    <x v="3"/>
  </r>
  <r>
    <n v="3396"/>
    <n v="1"/>
    <s v="Trejo"/>
    <s v="Josephine"/>
    <s v="Josephine"/>
    <n v="1628"/>
    <x v="1"/>
    <d v="2024-10-26T00:00:00"/>
    <n v="1"/>
    <x v="2"/>
    <s v="VIC"/>
    <x v="3"/>
    <n v="0.3"/>
    <n v="269.09999999999997"/>
    <n v="897"/>
    <n v="897"/>
    <n v="897"/>
    <n v="627.90000000000009"/>
    <n v="897"/>
    <n v="627.90000000000009"/>
    <x v="4"/>
  </r>
  <r>
    <n v="3397"/>
    <n v="1"/>
    <s v="Bentley"/>
    <s v="Abel"/>
    <s v="Abel"/>
    <n v="1629"/>
    <x v="4"/>
    <d v="2024-02-19T00:00:00"/>
    <n v="2"/>
    <x v="2"/>
    <s v="NT"/>
    <x v="7"/>
    <n v="0.25"/>
    <n v="289.75"/>
    <n v="1159"/>
    <n v="1159"/>
    <n v="579.5"/>
    <n v="869.25"/>
    <n v="1159"/>
    <n v="869.25"/>
    <x v="0"/>
  </r>
  <r>
    <n v="3398"/>
    <n v="1"/>
    <s v="Flowers"/>
    <s v="Kali"/>
    <s v="Kali"/>
    <n v="1630"/>
    <x v="5"/>
    <d v="2024-09-03T00:00:00"/>
    <n v="3"/>
    <x v="2"/>
    <s v="WA"/>
    <x v="0"/>
    <n v="0.3"/>
    <n v="414"/>
    <n v="1380"/>
    <n v="1380"/>
    <n v="460"/>
    <n v="966"/>
    <n v="1380"/>
    <n v="966"/>
    <x v="4"/>
  </r>
  <r>
    <n v="3399"/>
    <n v="1"/>
    <s v="Elliott"/>
    <s v="Cooper"/>
    <s v="Cooper"/>
    <n v="1631"/>
    <x v="2"/>
    <d v="2024-03-24T00:00:00"/>
    <n v="2"/>
    <x v="0"/>
    <s v="TAS"/>
    <x v="6"/>
    <n v="0.25"/>
    <n v="198.5"/>
    <n v="794"/>
    <n v="794"/>
    <n v="397"/>
    <n v="595.5"/>
    <n v="794"/>
    <n v="595.5"/>
    <x v="0"/>
  </r>
  <r>
    <n v="3400"/>
    <n v="1"/>
    <s v="Combs"/>
    <s v="Grady"/>
    <s v="Grady"/>
    <n v="1632"/>
    <x v="5"/>
    <d v="2024-03-01T00:00:00"/>
    <n v="2"/>
    <x v="0"/>
    <s v="VIC"/>
    <x v="3"/>
    <n v="0.3"/>
    <n v="94.2"/>
    <n v="314"/>
    <n v="314"/>
    <n v="157"/>
    <n v="219.8"/>
    <n v="314"/>
    <n v="219.8"/>
    <x v="4"/>
  </r>
  <r>
    <n v="3401"/>
    <n v="1"/>
    <s v="Landry"/>
    <s v="Dream"/>
    <s v="Dream"/>
    <n v="1633"/>
    <x v="4"/>
    <d v="2024-11-11T00:00:00"/>
    <n v="1"/>
    <x v="2"/>
    <s v="ACT"/>
    <x v="1"/>
    <n v="0.25"/>
    <n v="363.5"/>
    <n v="1454"/>
    <n v="1454"/>
    <n v="1454"/>
    <n v="1090.5"/>
    <n v="1454"/>
    <n v="1090.5"/>
    <x v="3"/>
  </r>
  <r>
    <n v="3402"/>
    <n v="1"/>
    <s v="Haley"/>
    <s v="Nathan"/>
    <s v="Nathan"/>
    <n v="1634"/>
    <x v="1"/>
    <d v="2024-05-07T00:00:00"/>
    <n v="1"/>
    <x v="2"/>
    <s v="NT"/>
    <x v="7"/>
    <n v="0.3"/>
    <n v="318.89999999999998"/>
    <n v="1063"/>
    <n v="1063"/>
    <n v="1063"/>
    <n v="744.1"/>
    <n v="1063"/>
    <n v="744.1"/>
    <x v="3"/>
  </r>
  <r>
    <n v="3403"/>
    <n v="1"/>
    <s v="Soto"/>
    <s v="Rory"/>
    <s v="Rory"/>
    <n v="1635"/>
    <x v="4"/>
    <d v="2024-08-25T00:00:00"/>
    <n v="3"/>
    <x v="0"/>
    <s v="VIC"/>
    <x v="3"/>
    <n v="0.25"/>
    <n v="141.5"/>
    <n v="566"/>
    <n v="566"/>
    <n v="188.66666666666666"/>
    <n v="424.5"/>
    <n v="566"/>
    <n v="424.5"/>
    <x v="0"/>
  </r>
  <r>
    <n v="3404"/>
    <n v="1"/>
    <s v="Pierce"/>
    <s v="Bianca"/>
    <s v="Bianca"/>
    <n v="1636"/>
    <x v="0"/>
    <d v="2024-07-30T00:00:00"/>
    <n v="3"/>
    <x v="3"/>
    <s v="VIC"/>
    <x v="3"/>
    <n v="0.1"/>
    <n v="39.1"/>
    <n v="391"/>
    <n v="391"/>
    <n v="130.33333333333334"/>
    <n v="351.9"/>
    <n v="391"/>
    <n v="351.9"/>
    <x v="0"/>
  </r>
  <r>
    <n v="3405"/>
    <n v="1"/>
    <s v="Cisneros"/>
    <s v="Garrett"/>
    <s v="Garrett"/>
    <n v="1637"/>
    <x v="2"/>
    <d v="2024-12-30T00:00:00"/>
    <n v="1"/>
    <x v="2"/>
    <s v="WA"/>
    <x v="0"/>
    <n v="0.25"/>
    <n v="261.5"/>
    <n v="1046"/>
    <n v="1046"/>
    <n v="1046"/>
    <n v="784.5"/>
    <n v="1046"/>
    <n v="784.5"/>
    <x v="3"/>
  </r>
  <r>
    <n v="3406"/>
    <n v="1"/>
    <s v="Zimmerman"/>
    <s v="Kaleb"/>
    <s v="Kaleb"/>
    <n v="1638"/>
    <x v="1"/>
    <d v="2024-02-17T00:00:00"/>
    <n v="3"/>
    <x v="1"/>
    <s v="ACT"/>
    <x v="1"/>
    <n v="0.3"/>
    <n v="319.5"/>
    <n v="1065"/>
    <n v="1065"/>
    <n v="355"/>
    <n v="745.5"/>
    <n v="1065"/>
    <n v="745.5"/>
    <x v="0"/>
  </r>
  <r>
    <n v="3407"/>
    <n v="1"/>
    <s v="Hahn"/>
    <s v="Stevie"/>
    <s v="Stevie"/>
    <n v="1639"/>
    <x v="3"/>
    <d v="2024-02-15T00:00:00"/>
    <n v="2"/>
    <x v="3"/>
    <s v="VIC"/>
    <x v="3"/>
    <n v="0.2"/>
    <n v="253.60000000000002"/>
    <n v="1268"/>
    <n v="1268"/>
    <n v="634"/>
    <n v="1014.4"/>
    <n v="1268"/>
    <n v="1014.4"/>
    <x v="0"/>
  </r>
  <r>
    <n v="3408"/>
    <n v="1"/>
    <s v="Gibson"/>
    <s v="Romeo"/>
    <s v="Romeo"/>
    <n v="1640"/>
    <x v="3"/>
    <d v="2024-11-01T00:00:00"/>
    <n v="3"/>
    <x v="2"/>
    <s v="TAS"/>
    <x v="6"/>
    <n v="0.2"/>
    <n v="295"/>
    <n v="1475"/>
    <n v="1475"/>
    <n v="491.66666666666669"/>
    <n v="1180"/>
    <n v="1475"/>
    <n v="1180"/>
    <x v="1"/>
  </r>
  <r>
    <n v="3409"/>
    <n v="1"/>
    <s v="Rodriguez"/>
    <s v="August"/>
    <s v="August"/>
    <n v="1641"/>
    <x v="5"/>
    <d v="2024-01-30T00:00:00"/>
    <n v="2"/>
    <x v="2"/>
    <s v="ACT"/>
    <x v="1"/>
    <n v="0.3"/>
    <n v="371.09999999999997"/>
    <n v="1237"/>
    <n v="1237"/>
    <n v="618.5"/>
    <n v="865.90000000000009"/>
    <n v="1237"/>
    <n v="865.90000000000009"/>
    <x v="0"/>
  </r>
  <r>
    <n v="3410"/>
    <n v="1"/>
    <s v="Wilkinson"/>
    <s v="Maeve"/>
    <s v="Maeve"/>
    <n v="1642"/>
    <x v="2"/>
    <d v="2024-05-02T00:00:00"/>
    <n v="3"/>
    <x v="1"/>
    <s v="QLD"/>
    <x v="4"/>
    <n v="0.25"/>
    <n v="280"/>
    <n v="1120"/>
    <n v="1120"/>
    <n v="373.33333333333331"/>
    <n v="840"/>
    <n v="1120"/>
    <n v="840"/>
    <x v="0"/>
  </r>
  <r>
    <n v="3411"/>
    <n v="1"/>
    <s v="Combs"/>
    <s v="Alonzo"/>
    <s v="Alonzo"/>
    <n v="1643"/>
    <x v="0"/>
    <d v="2024-08-07T00:00:00"/>
    <n v="3"/>
    <x v="1"/>
    <s v="VIC"/>
    <x v="3"/>
    <n v="0.1"/>
    <n v="70.400000000000006"/>
    <n v="704"/>
    <n v="704"/>
    <n v="234.66666666666666"/>
    <n v="633.6"/>
    <n v="704"/>
    <n v="633.6"/>
    <x v="0"/>
  </r>
  <r>
    <n v="3412"/>
    <n v="1"/>
    <s v="Archer"/>
    <s v="Layla"/>
    <s v="Layla"/>
    <n v="1644"/>
    <x v="5"/>
    <d v="2024-09-06T00:00:00"/>
    <n v="2"/>
    <x v="2"/>
    <s v="NSW"/>
    <x v="2"/>
    <n v="0.3"/>
    <n v="340.2"/>
    <n v="1134"/>
    <n v="1134"/>
    <n v="567"/>
    <n v="793.8"/>
    <n v="1134"/>
    <n v="793.8"/>
    <x v="0"/>
  </r>
  <r>
    <n v="3413"/>
    <n v="1"/>
    <s v="Rocha"/>
    <s v="Londyn"/>
    <s v="Londyn"/>
    <n v="1645"/>
    <x v="4"/>
    <d v="2024-02-17T00:00:00"/>
    <n v="3"/>
    <x v="0"/>
    <s v="TAS"/>
    <x v="6"/>
    <n v="0.25"/>
    <n v="380.75"/>
    <n v="1523"/>
    <n v="1523"/>
    <n v="507.66666666666669"/>
    <n v="1142.25"/>
    <n v="1523"/>
    <n v="1142.25"/>
    <x v="0"/>
  </r>
  <r>
    <n v="3414"/>
    <n v="1"/>
    <s v="Berry"/>
    <s v="Miracle"/>
    <s v="Miracle"/>
    <n v="1646"/>
    <x v="5"/>
    <d v="2024-02-06T00:00:00"/>
    <n v="1"/>
    <x v="1"/>
    <s v="ACT"/>
    <x v="1"/>
    <n v="0.3"/>
    <n v="117"/>
    <n v="390"/>
    <n v="390"/>
    <n v="390"/>
    <n v="273"/>
    <n v="390"/>
    <n v="273"/>
    <x v="1"/>
  </r>
  <r>
    <n v="3415"/>
    <n v="1"/>
    <s v="Mcintosh"/>
    <s v="Luna"/>
    <s v="Luna"/>
    <n v="1647"/>
    <x v="0"/>
    <d v="2024-08-14T00:00:00"/>
    <n v="3"/>
    <x v="0"/>
    <s v="SA"/>
    <x v="5"/>
    <n v="0.1"/>
    <n v="92.100000000000009"/>
    <n v="921"/>
    <n v="921"/>
    <n v="307"/>
    <n v="828.9"/>
    <n v="921"/>
    <n v="828.9"/>
    <x v="0"/>
  </r>
  <r>
    <n v="3416"/>
    <n v="1"/>
    <s v="Daugherty"/>
    <s v="Noelle"/>
    <s v="Noelle"/>
    <n v="1648"/>
    <x v="3"/>
    <d v="2024-06-04T00:00:00"/>
    <n v="2"/>
    <x v="0"/>
    <s v="VIC"/>
    <x v="3"/>
    <n v="0.2"/>
    <n v="221.20000000000002"/>
    <n v="1106"/>
    <n v="1106"/>
    <n v="553"/>
    <n v="884.8"/>
    <n v="1106"/>
    <n v="884.8"/>
    <x v="1"/>
  </r>
  <r>
    <n v="3417"/>
    <n v="1"/>
    <s v="Newton"/>
    <s v="Alessia"/>
    <s v="Alessia"/>
    <n v="1649"/>
    <x v="0"/>
    <d v="2024-08-17T00:00:00"/>
    <n v="1"/>
    <x v="2"/>
    <s v="QLD"/>
    <x v="4"/>
    <n v="0.1"/>
    <n v="98"/>
    <n v="980"/>
    <n v="980"/>
    <n v="980"/>
    <n v="882"/>
    <n v="980"/>
    <n v="882"/>
    <x v="0"/>
  </r>
  <r>
    <n v="3418"/>
    <n v="1"/>
    <s v="Livingston"/>
    <s v="Chloe"/>
    <s v="Chloe"/>
    <n v="1650"/>
    <x v="1"/>
    <d v="2024-12-31T00:00:00"/>
    <n v="1"/>
    <x v="2"/>
    <s v="SA"/>
    <x v="5"/>
    <n v="0.3"/>
    <n v="347.7"/>
    <n v="1159"/>
    <n v="1159"/>
    <n v="1159"/>
    <n v="811.3"/>
    <n v="1159"/>
    <n v="811.3"/>
    <x v="0"/>
  </r>
  <r>
    <n v="3419"/>
    <n v="1"/>
    <s v="Stanley"/>
    <s v="Maxwell"/>
    <s v="Maxwell"/>
    <n v="1651"/>
    <x v="3"/>
    <d v="2024-06-13T00:00:00"/>
    <n v="1"/>
    <x v="3"/>
    <s v="TAS"/>
    <x v="6"/>
    <n v="0.2"/>
    <n v="31"/>
    <n v="155"/>
    <n v="155"/>
    <n v="155"/>
    <n v="124"/>
    <n v="155"/>
    <n v="124"/>
    <x v="2"/>
  </r>
  <r>
    <n v="3420"/>
    <n v="1"/>
    <s v="Hunter"/>
    <s v="Leon"/>
    <s v="Leon"/>
    <n v="1652"/>
    <x v="4"/>
    <d v="2024-08-24T00:00:00"/>
    <n v="3"/>
    <x v="0"/>
    <s v="NSW"/>
    <x v="2"/>
    <n v="0.25"/>
    <n v="192.5"/>
    <n v="770"/>
    <n v="770"/>
    <n v="256.66666666666669"/>
    <n v="577.5"/>
    <n v="770"/>
    <n v="577.5"/>
    <x v="0"/>
  </r>
  <r>
    <n v="3421"/>
    <n v="1"/>
    <s v="Shepherd"/>
    <s v="Hayden"/>
    <s v="Hayden"/>
    <n v="1653"/>
    <x v="1"/>
    <d v="2024-10-26T00:00:00"/>
    <n v="2"/>
    <x v="1"/>
    <s v="WA"/>
    <x v="0"/>
    <n v="0.3"/>
    <n v="514.19999999999993"/>
    <n v="1714"/>
    <n v="1714"/>
    <n v="857"/>
    <n v="1199.8000000000002"/>
    <n v="1714"/>
    <n v="1199.8000000000002"/>
    <x v="1"/>
  </r>
  <r>
    <n v="3422"/>
    <n v="1"/>
    <s v="Serrano"/>
    <s v="Nora"/>
    <s v="Nora"/>
    <n v="1654"/>
    <x v="4"/>
    <d v="2024-05-10T00:00:00"/>
    <n v="3"/>
    <x v="0"/>
    <s v="WA"/>
    <x v="0"/>
    <n v="0.25"/>
    <n v="32.25"/>
    <n v="129"/>
    <n v="129"/>
    <n v="43"/>
    <n v="96.75"/>
    <n v="129"/>
    <n v="96.75"/>
    <x v="0"/>
  </r>
  <r>
    <n v="3423"/>
    <n v="1"/>
    <s v="Fletcher"/>
    <s v="Lyra"/>
    <s v="Lyra"/>
    <n v="1655"/>
    <x v="1"/>
    <d v="2024-11-13T00:00:00"/>
    <n v="3"/>
    <x v="0"/>
    <s v="NT"/>
    <x v="7"/>
    <n v="0.3"/>
    <n v="63.599999999999994"/>
    <n v="212"/>
    <n v="212"/>
    <n v="70.666666666666671"/>
    <n v="148.4"/>
    <n v="212"/>
    <n v="148.4"/>
    <x v="2"/>
  </r>
  <r>
    <n v="3424"/>
    <n v="1"/>
    <s v="Santiago"/>
    <s v="Charli"/>
    <s v="Charli"/>
    <n v="1656"/>
    <x v="3"/>
    <d v="2024-03-28T00:00:00"/>
    <n v="2"/>
    <x v="2"/>
    <s v="QLD"/>
    <x v="4"/>
    <n v="0.2"/>
    <n v="83.4"/>
    <n v="417"/>
    <n v="417"/>
    <n v="208.5"/>
    <n v="333.6"/>
    <n v="417"/>
    <n v="333.6"/>
    <x v="2"/>
  </r>
  <r>
    <n v="3425"/>
    <n v="1"/>
    <s v="Leal"/>
    <s v="Enzo"/>
    <s v="Enzo"/>
    <n v="1657"/>
    <x v="2"/>
    <d v="2024-02-13T00:00:00"/>
    <n v="2"/>
    <x v="0"/>
    <s v="WA"/>
    <x v="0"/>
    <n v="0.25"/>
    <n v="268.75"/>
    <n v="1075"/>
    <n v="1075"/>
    <n v="537.5"/>
    <n v="806.25"/>
    <n v="1075"/>
    <n v="806.25"/>
    <x v="1"/>
  </r>
  <r>
    <n v="3426"/>
    <n v="1"/>
    <s v="Fitzgerald"/>
    <s v="Brooke"/>
    <s v="Brooke"/>
    <n v="1658"/>
    <x v="1"/>
    <d v="2024-09-15T00:00:00"/>
    <n v="3"/>
    <x v="3"/>
    <s v="TAS"/>
    <x v="6"/>
    <n v="0.3"/>
    <n v="71.099999999999994"/>
    <n v="237"/>
    <n v="237"/>
    <n v="79"/>
    <n v="165.9"/>
    <n v="237"/>
    <n v="165.9"/>
    <x v="0"/>
  </r>
  <r>
    <n v="3427"/>
    <n v="1"/>
    <s v="Robertson"/>
    <s v="Finn"/>
    <s v="Finn"/>
    <n v="1659"/>
    <x v="0"/>
    <d v="2024-06-14T00:00:00"/>
    <n v="3"/>
    <x v="2"/>
    <s v="NT"/>
    <x v="7"/>
    <n v="0.1"/>
    <n v="16.7"/>
    <n v="167"/>
    <n v="167"/>
    <n v="55.666666666666664"/>
    <n v="150.30000000000001"/>
    <n v="167"/>
    <n v="150.30000000000001"/>
    <x v="0"/>
  </r>
  <r>
    <n v="3428"/>
    <n v="1"/>
    <s v="Goodwin"/>
    <s v="Brody"/>
    <s v="Brody"/>
    <n v="1660"/>
    <x v="2"/>
    <d v="2024-12-01T00:00:00"/>
    <n v="3"/>
    <x v="2"/>
    <s v="TAS"/>
    <x v="6"/>
    <n v="0.25"/>
    <n v="12"/>
    <n v="48"/>
    <n v="48"/>
    <n v="16"/>
    <n v="36"/>
    <n v="48"/>
    <n v="36"/>
    <x v="0"/>
  </r>
  <r>
    <n v="3429"/>
    <n v="1"/>
    <s v="Nuñez"/>
    <s v="Kyle"/>
    <s v="Kyle"/>
    <n v="1661"/>
    <x v="3"/>
    <d v="2024-12-31T00:00:00"/>
    <n v="3"/>
    <x v="1"/>
    <s v="NSW"/>
    <x v="2"/>
    <n v="0.2"/>
    <n v="63.6"/>
    <n v="318"/>
    <n v="318"/>
    <n v="106"/>
    <n v="254.4"/>
    <n v="318"/>
    <n v="254.4"/>
    <x v="0"/>
  </r>
  <r>
    <n v="3430"/>
    <n v="1"/>
    <s v="Weber"/>
    <s v="Lennox"/>
    <s v="Lennox"/>
    <n v="1662"/>
    <x v="5"/>
    <d v="2024-05-29T00:00:00"/>
    <n v="2"/>
    <x v="0"/>
    <s v="ACT"/>
    <x v="1"/>
    <n v="0.3"/>
    <n v="520.79999999999995"/>
    <n v="1736"/>
    <n v="1736"/>
    <n v="868"/>
    <n v="1215.2"/>
    <n v="1736"/>
    <n v="1215.2"/>
    <x v="1"/>
  </r>
  <r>
    <n v="3431"/>
    <n v="1"/>
    <s v="Maynard"/>
    <s v="Chloe"/>
    <s v="Chloe"/>
    <n v="1663"/>
    <x v="3"/>
    <d v="2024-03-11T00:00:00"/>
    <n v="3"/>
    <x v="1"/>
    <s v="QLD"/>
    <x v="4"/>
    <n v="0.2"/>
    <n v="349.40000000000003"/>
    <n v="1747"/>
    <n v="1747"/>
    <n v="582.33333333333337"/>
    <n v="1397.6"/>
    <n v="1747"/>
    <n v="1397.6"/>
    <x v="4"/>
  </r>
  <r>
    <n v="3432"/>
    <n v="1"/>
    <s v="Beil"/>
    <s v="Jasper"/>
    <s v="Jasper"/>
    <n v="1664"/>
    <x v="2"/>
    <d v="2024-11-30T00:00:00"/>
    <n v="1"/>
    <x v="0"/>
    <s v="WA"/>
    <x v="0"/>
    <n v="0.25"/>
    <n v="356.25"/>
    <n v="1425"/>
    <n v="1425"/>
    <n v="1425"/>
    <n v="1068.75"/>
    <n v="1425"/>
    <n v="1068.75"/>
    <x v="1"/>
  </r>
  <r>
    <n v="3433"/>
    <n v="1"/>
    <s v="Lee"/>
    <s v="Colin"/>
    <s v="Colin"/>
    <n v="1665"/>
    <x v="2"/>
    <d v="2024-02-29T00:00:00"/>
    <n v="1"/>
    <x v="0"/>
    <s v="QLD"/>
    <x v="4"/>
    <n v="0.25"/>
    <n v="309.75"/>
    <n v="1239"/>
    <n v="1239"/>
    <n v="1239"/>
    <n v="929.25"/>
    <n v="1239"/>
    <n v="929.25"/>
    <x v="2"/>
  </r>
  <r>
    <n v="3434"/>
    <n v="1"/>
    <s v="Sandoval"/>
    <s v="Kash"/>
    <s v="Kash"/>
    <n v="1666"/>
    <x v="1"/>
    <d v="2024-04-09T00:00:00"/>
    <n v="2"/>
    <x v="0"/>
    <s v="NT"/>
    <x v="7"/>
    <n v="0.3"/>
    <n v="108"/>
    <n v="360"/>
    <n v="360"/>
    <n v="180"/>
    <n v="252"/>
    <n v="360"/>
    <n v="252"/>
    <x v="2"/>
  </r>
  <r>
    <n v="3435"/>
    <n v="1"/>
    <s v="Wolfe"/>
    <s v="Amari"/>
    <s v="Amari"/>
    <n v="1667"/>
    <x v="1"/>
    <d v="2024-10-16T00:00:00"/>
    <n v="1"/>
    <x v="0"/>
    <s v="NSW"/>
    <x v="2"/>
    <n v="0.3"/>
    <n v="54.9"/>
    <n v="183"/>
    <n v="183"/>
    <n v="183"/>
    <n v="128.1"/>
    <n v="183"/>
    <n v="128.1"/>
    <x v="2"/>
  </r>
  <r>
    <n v="3436"/>
    <n v="1"/>
    <s v="Molina"/>
    <s v="Gideon"/>
    <s v="Gideon"/>
    <n v="1668"/>
    <x v="3"/>
    <d v="2024-09-15T00:00:00"/>
    <n v="3"/>
    <x v="2"/>
    <s v="WA"/>
    <x v="0"/>
    <n v="0.2"/>
    <n v="293"/>
    <n v="1465"/>
    <n v="1465"/>
    <n v="488.33333333333331"/>
    <n v="1172"/>
    <n v="1465"/>
    <n v="1172"/>
    <x v="1"/>
  </r>
  <r>
    <n v="3437"/>
    <n v="1"/>
    <s v="Walton"/>
    <s v="Rosie"/>
    <s v="Rosie"/>
    <n v="1669"/>
    <x v="3"/>
    <d v="2024-03-28T00:00:00"/>
    <n v="1"/>
    <x v="2"/>
    <s v="QLD"/>
    <x v="4"/>
    <n v="0.2"/>
    <n v="133.20000000000002"/>
    <n v="666"/>
    <n v="666"/>
    <n v="666"/>
    <n v="532.79999999999995"/>
    <n v="666"/>
    <n v="532.79999999999995"/>
    <x v="4"/>
  </r>
  <r>
    <n v="3438"/>
    <n v="1"/>
    <s v="Rush"/>
    <s v="Heidi"/>
    <s v="Heidi"/>
    <n v="1670"/>
    <x v="3"/>
    <d v="2024-12-10T00:00:00"/>
    <n v="1"/>
    <x v="1"/>
    <s v="WA"/>
    <x v="0"/>
    <n v="0.2"/>
    <n v="230.60000000000002"/>
    <n v="1153"/>
    <n v="1153"/>
    <n v="1153"/>
    <n v="922.4"/>
    <n v="1153"/>
    <n v="922.4"/>
    <x v="2"/>
  </r>
  <r>
    <n v="3439"/>
    <n v="1"/>
    <s v="Harrison"/>
    <s v="Alison"/>
    <s v="Alison"/>
    <n v="1671"/>
    <x v="0"/>
    <d v="2024-01-05T00:00:00"/>
    <n v="1"/>
    <x v="2"/>
    <s v="QLD"/>
    <x v="4"/>
    <n v="0.1"/>
    <n v="48.6"/>
    <n v="486"/>
    <n v="486"/>
    <n v="486"/>
    <n v="437.4"/>
    <n v="486"/>
    <n v="437.4"/>
    <x v="2"/>
  </r>
  <r>
    <n v="3440"/>
    <n v="1"/>
    <s v="Anderson"/>
    <s v="Santino"/>
    <s v="Santino"/>
    <n v="1672"/>
    <x v="2"/>
    <d v="2024-09-26T00:00:00"/>
    <n v="3"/>
    <x v="2"/>
    <s v="ACT"/>
    <x v="1"/>
    <n v="0.25"/>
    <n v="140.5"/>
    <n v="562"/>
    <n v="562"/>
    <n v="187.33333333333334"/>
    <n v="421.5"/>
    <n v="562"/>
    <n v="421.5"/>
    <x v="4"/>
  </r>
  <r>
    <n v="3441"/>
    <n v="1"/>
    <s v="Henderson"/>
    <s v="Armani"/>
    <s v="Armani"/>
    <n v="1673"/>
    <x v="4"/>
    <d v="2024-08-21T00:00:00"/>
    <n v="1"/>
    <x v="0"/>
    <s v="QLD"/>
    <x v="4"/>
    <n v="0.25"/>
    <n v="237.25"/>
    <n v="949"/>
    <n v="949"/>
    <n v="949"/>
    <n v="711.75"/>
    <n v="949"/>
    <n v="711.75"/>
    <x v="4"/>
  </r>
  <r>
    <n v="3442"/>
    <n v="1"/>
    <s v="Dawson"/>
    <s v="Ismael"/>
    <s v="Ismael"/>
    <n v="1674"/>
    <x v="0"/>
    <d v="2024-06-25T00:00:00"/>
    <n v="2"/>
    <x v="2"/>
    <s v="VIC"/>
    <x v="3"/>
    <n v="0.1"/>
    <n v="78.600000000000009"/>
    <n v="786"/>
    <n v="786"/>
    <n v="393"/>
    <n v="707.4"/>
    <n v="786"/>
    <n v="707.4"/>
    <x v="4"/>
  </r>
  <r>
    <n v="3443"/>
    <n v="1"/>
    <s v="Porter"/>
    <s v="Felix"/>
    <s v="Felix"/>
    <n v="1675"/>
    <x v="4"/>
    <d v="2024-11-15T00:00:00"/>
    <n v="2"/>
    <x v="0"/>
    <s v="VIC"/>
    <x v="3"/>
    <n v="0.25"/>
    <n v="204"/>
    <n v="816"/>
    <n v="816"/>
    <n v="408"/>
    <n v="612"/>
    <n v="816"/>
    <n v="612"/>
    <x v="4"/>
  </r>
  <r>
    <n v="3444"/>
    <n v="1"/>
    <s v="Singleton"/>
    <s v="Bradley"/>
    <s v="Bradley"/>
    <n v="1676"/>
    <x v="1"/>
    <d v="2024-06-26T00:00:00"/>
    <n v="3"/>
    <x v="2"/>
    <s v="VIC"/>
    <x v="3"/>
    <n v="0.3"/>
    <n v="53.699999999999996"/>
    <n v="179"/>
    <n v="179"/>
    <n v="59.666666666666664"/>
    <n v="125.30000000000001"/>
    <n v="179"/>
    <n v="125.30000000000001"/>
    <x v="2"/>
  </r>
  <r>
    <n v="3445"/>
    <n v="1"/>
    <s v="Castro"/>
    <s v="Gregory"/>
    <s v="Gregory"/>
    <n v="1677"/>
    <x v="4"/>
    <d v="2024-07-15T00:00:00"/>
    <n v="3"/>
    <x v="2"/>
    <s v="NSW"/>
    <x v="2"/>
    <n v="0.25"/>
    <n v="144.25"/>
    <n v="577"/>
    <n v="577"/>
    <n v="192.33333333333334"/>
    <n v="432.75"/>
    <n v="577"/>
    <n v="432.75"/>
    <x v="2"/>
  </r>
  <r>
    <n v="3446"/>
    <n v="1"/>
    <s v="Riley"/>
    <s v="Brooklynn"/>
    <s v="Brooklynn"/>
    <n v="1678"/>
    <x v="0"/>
    <d v="2024-09-23T00:00:00"/>
    <n v="3"/>
    <x v="2"/>
    <s v="SA"/>
    <x v="5"/>
    <n v="0.1"/>
    <n v="172.70000000000002"/>
    <n v="1727"/>
    <n v="1727"/>
    <n v="575.66666666666663"/>
    <n v="1554.3"/>
    <n v="1727"/>
    <n v="1554.3"/>
    <x v="2"/>
  </r>
  <r>
    <n v="3447"/>
    <n v="1"/>
    <s v="Kim"/>
    <s v="Ari"/>
    <s v="Ari"/>
    <n v="1679"/>
    <x v="5"/>
    <d v="2024-08-26T00:00:00"/>
    <n v="1"/>
    <x v="0"/>
    <s v="NT"/>
    <x v="7"/>
    <n v="0.3"/>
    <n v="229.2"/>
    <n v="764"/>
    <n v="764"/>
    <n v="764"/>
    <n v="534.79999999999995"/>
    <n v="764"/>
    <n v="534.79999999999995"/>
    <x v="2"/>
  </r>
  <r>
    <n v="3448"/>
    <n v="1"/>
    <s v="Guerra"/>
    <s v="Briella"/>
    <s v="Briella"/>
    <n v="1680"/>
    <x v="0"/>
    <d v="2024-02-08T00:00:00"/>
    <n v="2"/>
    <x v="1"/>
    <s v="NSW"/>
    <x v="2"/>
    <n v="0.1"/>
    <n v="28.6"/>
    <n v="286"/>
    <n v="286"/>
    <n v="143"/>
    <n v="257.39999999999998"/>
    <n v="286"/>
    <n v="257.39999999999998"/>
    <x v="1"/>
  </r>
  <r>
    <n v="3449"/>
    <n v="1"/>
    <s v="Fischer"/>
    <s v="Jeremiah"/>
    <s v="Jeremiah"/>
    <n v="1681"/>
    <x v="2"/>
    <d v="2024-06-25T00:00:00"/>
    <n v="1"/>
    <x v="3"/>
    <s v="QLD"/>
    <x v="4"/>
    <n v="0.25"/>
    <n v="411.5"/>
    <n v="1646"/>
    <n v="1646"/>
    <n v="1646"/>
    <n v="1234.5"/>
    <n v="1646"/>
    <n v="1234.5"/>
    <x v="2"/>
  </r>
  <r>
    <n v="3450"/>
    <n v="1"/>
    <s v="Collins"/>
    <s v="Alaya"/>
    <s v="Alaya"/>
    <n v="1682"/>
    <x v="1"/>
    <d v="2024-06-15T00:00:00"/>
    <n v="3"/>
    <x v="3"/>
    <s v="TAS"/>
    <x v="6"/>
    <n v="0.3"/>
    <n v="539.4"/>
    <n v="1798"/>
    <n v="1798"/>
    <n v="599.33333333333337"/>
    <n v="1258.5999999999999"/>
    <n v="1798"/>
    <n v="1258.5999999999999"/>
    <x v="0"/>
  </r>
  <r>
    <n v="3451"/>
    <n v="1"/>
    <s v="Small"/>
    <s v="Ada"/>
    <s v="Ada"/>
    <n v="1683"/>
    <x v="3"/>
    <d v="2024-02-12T00:00:00"/>
    <n v="2"/>
    <x v="0"/>
    <s v="QLD"/>
    <x v="4"/>
    <n v="0.2"/>
    <n v="302.2"/>
    <n v="1511"/>
    <n v="1511"/>
    <n v="755.5"/>
    <n v="1208.8"/>
    <n v="1511"/>
    <n v="1208.8"/>
    <x v="0"/>
  </r>
  <r>
    <n v="3452"/>
    <n v="1"/>
    <s v="Perez"/>
    <s v="Aylin"/>
    <s v="Aylin"/>
    <n v="1684"/>
    <x v="0"/>
    <d v="2024-01-31T00:00:00"/>
    <n v="1"/>
    <x v="1"/>
    <s v="VIC"/>
    <x v="3"/>
    <n v="0.1"/>
    <n v="59.800000000000004"/>
    <n v="598"/>
    <n v="598"/>
    <n v="598"/>
    <n v="538.20000000000005"/>
    <n v="598"/>
    <n v="538.20000000000005"/>
    <x v="4"/>
  </r>
  <r>
    <n v="3453"/>
    <n v="1"/>
    <s v="Greene"/>
    <s v="Chance"/>
    <s v="Chance"/>
    <n v="1685"/>
    <x v="0"/>
    <d v="2024-03-24T00:00:00"/>
    <n v="2"/>
    <x v="0"/>
    <s v="NT"/>
    <x v="7"/>
    <n v="0.1"/>
    <n v="114.5"/>
    <n v="1145"/>
    <n v="1145"/>
    <n v="572.5"/>
    <n v="1030.5"/>
    <n v="1145"/>
    <n v="1030.5"/>
    <x v="2"/>
  </r>
  <r>
    <n v="3454"/>
    <n v="1"/>
    <s v="Ballard"/>
    <s v="Rylie"/>
    <s v="Rylie"/>
    <n v="1686"/>
    <x v="4"/>
    <d v="2024-10-26T00:00:00"/>
    <n v="2"/>
    <x v="0"/>
    <s v="NT"/>
    <x v="7"/>
    <n v="0.25"/>
    <n v="254.25"/>
    <n v="1017"/>
    <n v="1017"/>
    <n v="508.5"/>
    <n v="762.75"/>
    <n v="1017"/>
    <n v="762.75"/>
    <x v="2"/>
  </r>
  <r>
    <n v="3455"/>
    <n v="1"/>
    <s v="Nguyen"/>
    <s v="Kimberly"/>
    <s v="Kimberly"/>
    <n v="1687"/>
    <x v="3"/>
    <d v="2024-05-12T00:00:00"/>
    <n v="1"/>
    <x v="2"/>
    <s v="QLD"/>
    <x v="4"/>
    <n v="0.2"/>
    <n v="170.8"/>
    <n v="854"/>
    <n v="854"/>
    <n v="854"/>
    <n v="683.2"/>
    <n v="854"/>
    <n v="683.2"/>
    <x v="4"/>
  </r>
  <r>
    <n v="3456"/>
    <n v="1"/>
    <s v="Alfaro"/>
    <s v="Kobe"/>
    <s v="Kobe"/>
    <n v="1688"/>
    <x v="3"/>
    <d v="2024-06-19T00:00:00"/>
    <n v="2"/>
    <x v="0"/>
    <s v="NT"/>
    <x v="7"/>
    <n v="0.2"/>
    <n v="152.80000000000001"/>
    <n v="764"/>
    <n v="764"/>
    <n v="382"/>
    <n v="611.20000000000005"/>
    <n v="764"/>
    <n v="611.20000000000005"/>
    <x v="3"/>
  </r>
  <r>
    <n v="3457"/>
    <n v="1"/>
    <s v="Hensley"/>
    <s v="Sienna"/>
    <s v="Sienna"/>
    <n v="1689"/>
    <x v="1"/>
    <d v="2024-10-06T00:00:00"/>
    <n v="3"/>
    <x v="0"/>
    <s v="TAS"/>
    <x v="6"/>
    <n v="0.3"/>
    <n v="204.29999999999998"/>
    <n v="681"/>
    <n v="681"/>
    <n v="227"/>
    <n v="476.70000000000005"/>
    <n v="681"/>
    <n v="476.70000000000005"/>
    <x v="0"/>
  </r>
  <r>
    <n v="3458"/>
    <n v="1"/>
    <s v="Stevenson"/>
    <s v="Landon"/>
    <s v="Landon"/>
    <n v="1690"/>
    <x v="2"/>
    <d v="2024-07-24T00:00:00"/>
    <n v="3"/>
    <x v="0"/>
    <s v="NT"/>
    <x v="7"/>
    <n v="0.25"/>
    <n v="125.25"/>
    <n v="501"/>
    <n v="501"/>
    <n v="167"/>
    <n v="375.75"/>
    <n v="501"/>
    <n v="375.75"/>
    <x v="1"/>
  </r>
  <r>
    <n v="3459"/>
    <n v="1"/>
    <s v="Pruitt"/>
    <s v="Jax"/>
    <s v="Jax"/>
    <n v="1691"/>
    <x v="2"/>
    <d v="2024-03-02T00:00:00"/>
    <n v="1"/>
    <x v="2"/>
    <s v="NT"/>
    <x v="7"/>
    <n v="0.25"/>
    <n v="403.75"/>
    <n v="1615"/>
    <n v="1615"/>
    <n v="1615"/>
    <n v="1211.25"/>
    <n v="1615"/>
    <n v="1211.25"/>
    <x v="2"/>
  </r>
  <r>
    <n v="3460"/>
    <n v="1"/>
    <s v="Best"/>
    <s v="Aubrey"/>
    <s v="Aubrey"/>
    <n v="1692"/>
    <x v="5"/>
    <d v="2024-07-11T00:00:00"/>
    <n v="3"/>
    <x v="2"/>
    <s v="SA"/>
    <x v="5"/>
    <n v="0.3"/>
    <n v="247.5"/>
    <n v="825"/>
    <n v="825"/>
    <n v="275"/>
    <n v="577.5"/>
    <n v="825"/>
    <n v="577.5"/>
    <x v="0"/>
  </r>
  <r>
    <n v="3461"/>
    <n v="1"/>
    <s v="Barrett"/>
    <s v="Emanuel"/>
    <s v="Emanuel"/>
    <n v="1693"/>
    <x v="4"/>
    <d v="2024-11-11T00:00:00"/>
    <n v="3"/>
    <x v="2"/>
    <s v="SA"/>
    <x v="5"/>
    <n v="0.25"/>
    <n v="184.25"/>
    <n v="737"/>
    <n v="737"/>
    <n v="245.66666666666666"/>
    <n v="552.75"/>
    <n v="737"/>
    <n v="552.75"/>
    <x v="0"/>
  </r>
  <r>
    <n v="3462"/>
    <n v="1"/>
    <s v="Sandoval"/>
    <s v="Santiago"/>
    <s v="Santiago"/>
    <n v="1694"/>
    <x v="4"/>
    <d v="2024-03-19T00:00:00"/>
    <n v="3"/>
    <x v="1"/>
    <s v="TAS"/>
    <x v="6"/>
    <n v="0.25"/>
    <n v="316.75"/>
    <n v="1267"/>
    <n v="1267"/>
    <n v="422.33333333333331"/>
    <n v="950.25"/>
    <n v="1267"/>
    <n v="950.25"/>
    <x v="4"/>
  </r>
  <r>
    <n v="3463"/>
    <n v="1"/>
    <s v="Kaur"/>
    <s v="Matteo"/>
    <s v="Matteo"/>
    <n v="1695"/>
    <x v="2"/>
    <d v="2024-04-20T00:00:00"/>
    <n v="1"/>
    <x v="0"/>
    <s v="WA"/>
    <x v="0"/>
    <n v="0.25"/>
    <n v="30"/>
    <n v="120"/>
    <n v="120"/>
    <n v="120"/>
    <n v="90"/>
    <n v="120"/>
    <n v="90"/>
    <x v="1"/>
  </r>
  <r>
    <n v="3464"/>
    <n v="1"/>
    <s v="Barker"/>
    <s v="Richard"/>
    <s v="Richard"/>
    <n v="1696"/>
    <x v="1"/>
    <d v="2024-01-25T00:00:00"/>
    <n v="3"/>
    <x v="2"/>
    <s v="SA"/>
    <x v="5"/>
    <n v="0.3"/>
    <n v="71.7"/>
    <n v="239"/>
    <n v="239"/>
    <n v="79.666666666666671"/>
    <n v="167.3"/>
    <n v="239"/>
    <n v="167.3"/>
    <x v="3"/>
  </r>
  <r>
    <n v="3465"/>
    <n v="1"/>
    <s v="Porter"/>
    <s v="Frances"/>
    <s v="Frances"/>
    <n v="1697"/>
    <x v="3"/>
    <d v="2024-02-22T00:00:00"/>
    <n v="1"/>
    <x v="2"/>
    <s v="NSW"/>
    <x v="2"/>
    <n v="0.2"/>
    <n v="193"/>
    <n v="965"/>
    <n v="965"/>
    <n v="965"/>
    <n v="772"/>
    <n v="965"/>
    <n v="772"/>
    <x v="4"/>
  </r>
  <r>
    <n v="3466"/>
    <n v="1"/>
    <s v="Brown"/>
    <s v="Isabel"/>
    <s v="Isabel"/>
    <n v="1698"/>
    <x v="3"/>
    <d v="2024-03-18T00:00:00"/>
    <n v="1"/>
    <x v="2"/>
    <s v="VIC"/>
    <x v="3"/>
    <n v="0.2"/>
    <n v="108"/>
    <n v="540"/>
    <n v="540"/>
    <n v="540"/>
    <n v="432"/>
    <n v="540"/>
    <n v="432"/>
    <x v="0"/>
  </r>
  <r>
    <n v="3467"/>
    <n v="1"/>
    <s v="Strickland"/>
    <s v="Stephanie"/>
    <s v="Stephanie"/>
    <n v="1699"/>
    <x v="2"/>
    <d v="2024-01-07T00:00:00"/>
    <n v="1"/>
    <x v="0"/>
    <s v="ACT"/>
    <x v="1"/>
    <n v="0.25"/>
    <n v="110.5"/>
    <n v="442"/>
    <n v="442"/>
    <n v="442"/>
    <n v="331.5"/>
    <n v="442"/>
    <n v="331.5"/>
    <x v="2"/>
  </r>
  <r>
    <n v="3468"/>
    <n v="1"/>
    <s v="Nash"/>
    <s v="Callie"/>
    <s v="Callie"/>
    <n v="1700"/>
    <x v="3"/>
    <d v="2024-05-13T00:00:00"/>
    <n v="1"/>
    <x v="2"/>
    <s v="SA"/>
    <x v="5"/>
    <n v="0.2"/>
    <n v="143.4"/>
    <n v="717"/>
    <n v="717"/>
    <n v="717"/>
    <n v="573.6"/>
    <n v="717"/>
    <n v="573.6"/>
    <x v="1"/>
  </r>
  <r>
    <n v="3469"/>
    <n v="1"/>
    <s v="Brandt"/>
    <s v="Legacy"/>
    <s v="Legacy"/>
    <n v="1701"/>
    <x v="3"/>
    <d v="2024-07-31T00:00:00"/>
    <n v="3"/>
    <x v="1"/>
    <s v="QLD"/>
    <x v="4"/>
    <n v="0.2"/>
    <n v="252"/>
    <n v="1260"/>
    <n v="1260"/>
    <n v="420"/>
    <n v="1008"/>
    <n v="1260"/>
    <n v="1008"/>
    <x v="1"/>
  </r>
  <r>
    <n v="3470"/>
    <n v="1"/>
    <s v="Durham"/>
    <s v="William"/>
    <s v="William"/>
    <n v="1702"/>
    <x v="1"/>
    <d v="2024-08-11T00:00:00"/>
    <n v="3"/>
    <x v="0"/>
    <s v="ACT"/>
    <x v="1"/>
    <n v="0.3"/>
    <n v="107.1"/>
    <n v="357"/>
    <n v="357"/>
    <n v="119"/>
    <n v="249.9"/>
    <n v="357"/>
    <n v="249.9"/>
    <x v="4"/>
  </r>
  <r>
    <n v="3471"/>
    <n v="1"/>
    <s v="Myers"/>
    <s v="Morgan"/>
    <s v="Morgan"/>
    <n v="1703"/>
    <x v="2"/>
    <d v="2024-11-08T00:00:00"/>
    <n v="3"/>
    <x v="2"/>
    <s v="NT"/>
    <x v="7"/>
    <n v="0.25"/>
    <n v="297"/>
    <n v="1188"/>
    <n v="1188"/>
    <n v="396"/>
    <n v="891"/>
    <n v="1188"/>
    <n v="891"/>
    <x v="0"/>
  </r>
  <r>
    <n v="3472"/>
    <n v="1"/>
    <s v="Brewer"/>
    <s v="Aubrey"/>
    <s v="Aubrey"/>
    <n v="1704"/>
    <x v="3"/>
    <d v="2024-01-09T00:00:00"/>
    <n v="3"/>
    <x v="3"/>
    <s v="NSW"/>
    <x v="2"/>
    <n v="0.2"/>
    <n v="154.60000000000002"/>
    <n v="773"/>
    <n v="773"/>
    <n v="257.66666666666669"/>
    <n v="618.4"/>
    <n v="773"/>
    <n v="618.4"/>
    <x v="4"/>
  </r>
  <r>
    <n v="3473"/>
    <n v="1"/>
    <s v="Lucas"/>
    <s v="Rory"/>
    <s v="Rory"/>
    <n v="1705"/>
    <x v="4"/>
    <d v="2024-03-09T00:00:00"/>
    <n v="1"/>
    <x v="2"/>
    <s v="NSW"/>
    <x v="2"/>
    <n v="0.25"/>
    <n v="83.5"/>
    <n v="334"/>
    <n v="334"/>
    <n v="334"/>
    <n v="250.5"/>
    <n v="334"/>
    <n v="250.5"/>
    <x v="3"/>
  </r>
  <r>
    <n v="3474"/>
    <n v="1"/>
    <s v="Mercado"/>
    <s v="Leonel"/>
    <s v="Leonel"/>
    <n v="1706"/>
    <x v="2"/>
    <d v="2024-03-27T00:00:00"/>
    <n v="1"/>
    <x v="2"/>
    <s v="ACT"/>
    <x v="1"/>
    <n v="0.25"/>
    <n v="419"/>
    <n v="1676"/>
    <n v="1676"/>
    <n v="1676"/>
    <n v="1257"/>
    <n v="1676"/>
    <n v="1257"/>
    <x v="4"/>
  </r>
  <r>
    <n v="3475"/>
    <n v="1"/>
    <s v="Bates"/>
    <s v="Anya"/>
    <s v="Anya"/>
    <n v="1707"/>
    <x v="0"/>
    <d v="2024-07-23T00:00:00"/>
    <n v="1"/>
    <x v="0"/>
    <s v="NT"/>
    <x v="7"/>
    <n v="0.1"/>
    <n v="176.3"/>
    <n v="1763"/>
    <n v="1763"/>
    <n v="1763"/>
    <n v="1586.7"/>
    <n v="1763"/>
    <n v="1586.7"/>
    <x v="4"/>
  </r>
  <r>
    <n v="3476"/>
    <n v="1"/>
    <s v="Livingston"/>
    <s v="Annie"/>
    <s v="Annie"/>
    <n v="1708"/>
    <x v="2"/>
    <d v="2024-02-01T00:00:00"/>
    <n v="2"/>
    <x v="0"/>
    <s v="NSW"/>
    <x v="2"/>
    <n v="0.25"/>
    <n v="168.75"/>
    <n v="675"/>
    <n v="675"/>
    <n v="337.5"/>
    <n v="506.25"/>
    <n v="675"/>
    <n v="506.25"/>
    <x v="2"/>
  </r>
  <r>
    <n v="3477"/>
    <n v="1"/>
    <s v="Sweeney"/>
    <s v="Willa"/>
    <s v="Willa"/>
    <n v="1709"/>
    <x v="0"/>
    <d v="2024-12-10T00:00:00"/>
    <n v="1"/>
    <x v="0"/>
    <s v="QLD"/>
    <x v="4"/>
    <n v="0.1"/>
    <n v="184.5"/>
    <n v="1845"/>
    <n v="1845"/>
    <n v="1845"/>
    <n v="1660.5"/>
    <n v="1845"/>
    <n v="1660.5"/>
    <x v="1"/>
  </r>
  <r>
    <n v="3478"/>
    <n v="1"/>
    <s v="Hail"/>
    <s v="Jeremiah"/>
    <s v="Jeremiah"/>
    <n v="1710"/>
    <x v="3"/>
    <d v="2024-05-12T00:00:00"/>
    <n v="2"/>
    <x v="0"/>
    <s v="VIC"/>
    <x v="3"/>
    <n v="0.2"/>
    <n v="120.4"/>
    <n v="602"/>
    <n v="602"/>
    <n v="301"/>
    <n v="481.6"/>
    <n v="602"/>
    <n v="481.6"/>
    <x v="0"/>
  </r>
  <r>
    <n v="3479"/>
    <n v="1"/>
    <s v="Case"/>
    <s v="Valeria"/>
    <s v="Valeria"/>
    <n v="1711"/>
    <x v="1"/>
    <d v="2024-09-26T00:00:00"/>
    <n v="1"/>
    <x v="2"/>
    <s v="QLD"/>
    <x v="4"/>
    <n v="0.3"/>
    <n v="46.199999999999996"/>
    <n v="154"/>
    <n v="154"/>
    <n v="154"/>
    <n v="107.80000000000001"/>
    <n v="154"/>
    <n v="107.80000000000001"/>
    <x v="0"/>
  </r>
  <r>
    <n v="3480"/>
    <n v="1"/>
    <s v="Frazier"/>
    <s v="Genesis"/>
    <s v="Genesis"/>
    <n v="1712"/>
    <x v="3"/>
    <d v="2024-08-03T00:00:00"/>
    <n v="3"/>
    <x v="0"/>
    <s v="ACT"/>
    <x v="1"/>
    <n v="0.2"/>
    <n v="307"/>
    <n v="1535"/>
    <n v="1535"/>
    <n v="511.66666666666669"/>
    <n v="1228"/>
    <n v="1535"/>
    <n v="1228"/>
    <x v="4"/>
  </r>
  <r>
    <n v="3481"/>
    <n v="1"/>
    <s v="Enriquez"/>
    <s v="Asa"/>
    <s v="Asa"/>
    <n v="1713"/>
    <x v="5"/>
    <d v="2024-12-14T00:00:00"/>
    <n v="2"/>
    <x v="2"/>
    <s v="SA"/>
    <x v="5"/>
    <n v="0.3"/>
    <n v="393.3"/>
    <n v="1311"/>
    <n v="1311"/>
    <n v="655.5"/>
    <n v="917.7"/>
    <n v="1311"/>
    <n v="917.7"/>
    <x v="2"/>
  </r>
  <r>
    <n v="3482"/>
    <n v="1"/>
    <s v="Ayers"/>
    <s v="Amaya"/>
    <s v="Amaya"/>
    <n v="1714"/>
    <x v="3"/>
    <d v="2024-07-27T00:00:00"/>
    <n v="3"/>
    <x v="2"/>
    <s v="WA"/>
    <x v="0"/>
    <n v="0.2"/>
    <n v="204.20000000000002"/>
    <n v="1021"/>
    <n v="1021"/>
    <n v="340.33333333333331"/>
    <n v="816.8"/>
    <n v="1021"/>
    <n v="816.8"/>
    <x v="1"/>
  </r>
  <r>
    <n v="3483"/>
    <n v="1"/>
    <s v="Ramsey"/>
    <s v="Hank"/>
    <s v="Hank"/>
    <n v="1715"/>
    <x v="2"/>
    <d v="2024-03-24T00:00:00"/>
    <n v="3"/>
    <x v="2"/>
    <s v="WA"/>
    <x v="0"/>
    <n v="0.25"/>
    <n v="369"/>
    <n v="1476"/>
    <n v="1476"/>
    <n v="492"/>
    <n v="1107"/>
    <n v="1476"/>
    <n v="1107"/>
    <x v="2"/>
  </r>
  <r>
    <n v="3484"/>
    <n v="1"/>
    <s v="Dixon"/>
    <s v="Kylo"/>
    <s v="Kylo"/>
    <n v="1716"/>
    <x v="2"/>
    <d v="2024-10-14T00:00:00"/>
    <n v="2"/>
    <x v="2"/>
    <s v="QLD"/>
    <x v="4"/>
    <n v="0.25"/>
    <n v="141.75"/>
    <n v="567"/>
    <n v="567"/>
    <n v="283.5"/>
    <n v="425.25"/>
    <n v="567"/>
    <n v="425.25"/>
    <x v="1"/>
  </r>
  <r>
    <n v="3485"/>
    <n v="1"/>
    <s v="Kent"/>
    <s v="Kaia"/>
    <s v="Kaia"/>
    <n v="1717"/>
    <x v="5"/>
    <d v="2024-11-21T00:00:00"/>
    <n v="3"/>
    <x v="2"/>
    <s v="NT"/>
    <x v="7"/>
    <n v="0.3"/>
    <n v="357.3"/>
    <n v="1191"/>
    <n v="1191"/>
    <n v="397"/>
    <n v="833.7"/>
    <n v="1191"/>
    <n v="833.7"/>
    <x v="4"/>
  </r>
  <r>
    <n v="3486"/>
    <n v="1"/>
    <s v="Castro"/>
    <s v="Nico"/>
    <s v="Nico"/>
    <n v="1718"/>
    <x v="0"/>
    <d v="2024-11-16T00:00:00"/>
    <n v="3"/>
    <x v="2"/>
    <s v="WA"/>
    <x v="0"/>
    <n v="0.1"/>
    <n v="11.3"/>
    <n v="113"/>
    <n v="113"/>
    <n v="37.666666666666664"/>
    <n v="101.7"/>
    <n v="113"/>
    <n v="101.7"/>
    <x v="1"/>
  </r>
  <r>
    <n v="3487"/>
    <n v="1"/>
    <s v="Richardson"/>
    <s v="Marlee"/>
    <s v="Marlee"/>
    <n v="1719"/>
    <x v="0"/>
    <d v="2024-10-28T00:00:00"/>
    <n v="2"/>
    <x v="2"/>
    <s v="ACT"/>
    <x v="1"/>
    <n v="0.1"/>
    <n v="86.5"/>
    <n v="865"/>
    <n v="865"/>
    <n v="432.5"/>
    <n v="778.5"/>
    <n v="865"/>
    <n v="778.5"/>
    <x v="0"/>
  </r>
  <r>
    <n v="3488"/>
    <n v="1"/>
    <s v="Escobar"/>
    <s v="Madelyn"/>
    <s v="Madelyn"/>
    <n v="1720"/>
    <x v="2"/>
    <d v="2024-10-04T00:00:00"/>
    <n v="2"/>
    <x v="0"/>
    <s v="NSW"/>
    <x v="2"/>
    <n v="0.25"/>
    <n v="213"/>
    <n v="852"/>
    <n v="852"/>
    <n v="426"/>
    <n v="639"/>
    <n v="852"/>
    <n v="639"/>
    <x v="2"/>
  </r>
  <r>
    <n v="3489"/>
    <n v="1"/>
    <s v="Carpenter"/>
    <s v="Bodie"/>
    <s v="Bodie"/>
    <n v="1721"/>
    <x v="3"/>
    <d v="2024-07-26T00:00:00"/>
    <n v="2"/>
    <x v="0"/>
    <s v="WA"/>
    <x v="0"/>
    <n v="0.2"/>
    <n v="327.60000000000002"/>
    <n v="1638"/>
    <n v="1638"/>
    <n v="819"/>
    <n v="1310.4000000000001"/>
    <n v="1638"/>
    <n v="1310.4000000000001"/>
    <x v="3"/>
  </r>
  <r>
    <n v="3490"/>
    <n v="1"/>
    <s v="Mclean"/>
    <s v="Thea"/>
    <s v="Thea"/>
    <n v="1722"/>
    <x v="4"/>
    <d v="2024-09-14T00:00:00"/>
    <n v="2"/>
    <x v="2"/>
    <s v="NT"/>
    <x v="7"/>
    <n v="0.25"/>
    <n v="366.5"/>
    <n v="1466"/>
    <n v="1466"/>
    <n v="733"/>
    <n v="1099.5"/>
    <n v="1466"/>
    <n v="1099.5"/>
    <x v="4"/>
  </r>
  <r>
    <n v="3491"/>
    <n v="1"/>
    <s v="Duncan"/>
    <s v="Maryam"/>
    <s v="Maryam"/>
    <n v="1723"/>
    <x v="2"/>
    <d v="2024-07-26T00:00:00"/>
    <n v="2"/>
    <x v="0"/>
    <s v="WA"/>
    <x v="0"/>
    <n v="0.25"/>
    <n v="320.5"/>
    <n v="1282"/>
    <n v="1282"/>
    <n v="641"/>
    <n v="961.5"/>
    <n v="1282"/>
    <n v="961.5"/>
    <x v="4"/>
  </r>
  <r>
    <n v="3492"/>
    <n v="1"/>
    <s v="Reed"/>
    <s v="Haven"/>
    <s v="Haven"/>
    <n v="1724"/>
    <x v="1"/>
    <d v="2024-10-02T00:00:00"/>
    <n v="2"/>
    <x v="3"/>
    <s v="SA"/>
    <x v="5"/>
    <n v="0.3"/>
    <n v="512.4"/>
    <n v="1708"/>
    <n v="1708"/>
    <n v="854"/>
    <n v="1195.5999999999999"/>
    <n v="1708"/>
    <n v="1195.5999999999999"/>
    <x v="1"/>
  </r>
  <r>
    <n v="3493"/>
    <n v="1"/>
    <s v="Montgomery"/>
    <s v="Eden"/>
    <s v="Eden"/>
    <n v="1725"/>
    <x v="3"/>
    <d v="2024-02-04T00:00:00"/>
    <n v="1"/>
    <x v="3"/>
    <s v="WA"/>
    <x v="0"/>
    <n v="0.2"/>
    <n v="233.60000000000002"/>
    <n v="1168"/>
    <n v="1168"/>
    <n v="1168"/>
    <n v="934.4"/>
    <n v="1168"/>
    <n v="934.4"/>
    <x v="2"/>
  </r>
  <r>
    <n v="3494"/>
    <n v="1"/>
    <s v="Esquivel"/>
    <s v="Matias"/>
    <s v="Matias"/>
    <n v="1726"/>
    <x v="1"/>
    <d v="2024-09-22T00:00:00"/>
    <n v="2"/>
    <x v="3"/>
    <s v="NT"/>
    <x v="7"/>
    <n v="0.3"/>
    <n v="119.39999999999999"/>
    <n v="398"/>
    <n v="398"/>
    <n v="199"/>
    <n v="278.60000000000002"/>
    <n v="398"/>
    <n v="278.60000000000002"/>
    <x v="2"/>
  </r>
  <r>
    <n v="3495"/>
    <n v="1"/>
    <s v="Murray"/>
    <s v="Kyson"/>
    <s v="Kyson"/>
    <n v="1727"/>
    <x v="5"/>
    <d v="2024-11-16T00:00:00"/>
    <n v="1"/>
    <x v="2"/>
    <s v="VIC"/>
    <x v="3"/>
    <n v="0.3"/>
    <n v="385.2"/>
    <n v="1284"/>
    <n v="1284"/>
    <n v="1284"/>
    <n v="898.8"/>
    <n v="1284"/>
    <n v="898.8"/>
    <x v="4"/>
  </r>
  <r>
    <n v="3496"/>
    <n v="1"/>
    <s v="Joseph"/>
    <s v="Fernanda"/>
    <s v="Fernanda"/>
    <n v="1728"/>
    <x v="5"/>
    <d v="2024-10-20T00:00:00"/>
    <n v="1"/>
    <x v="0"/>
    <s v="VIC"/>
    <x v="3"/>
    <n v="0.3"/>
    <n v="530.69999999999993"/>
    <n v="1769"/>
    <n v="1769"/>
    <n v="1769"/>
    <n v="1238.3000000000002"/>
    <n v="1769"/>
    <n v="1238.3000000000002"/>
    <x v="2"/>
  </r>
  <r>
    <n v="3497"/>
    <n v="1"/>
    <s v="Rich"/>
    <s v="Brooklynn"/>
    <s v="Brooklynn"/>
    <n v="1729"/>
    <x v="4"/>
    <d v="2024-09-25T00:00:00"/>
    <n v="2"/>
    <x v="2"/>
    <s v="ACT"/>
    <x v="1"/>
    <n v="0.25"/>
    <n v="94.5"/>
    <n v="378"/>
    <n v="378"/>
    <n v="189"/>
    <n v="283.5"/>
    <n v="378"/>
    <n v="283.5"/>
    <x v="0"/>
  </r>
  <r>
    <n v="3498"/>
    <n v="1"/>
    <s v="Weiss"/>
    <s v="Ivan"/>
    <s v="Ivan"/>
    <n v="1730"/>
    <x v="4"/>
    <d v="2024-04-27T00:00:00"/>
    <n v="3"/>
    <x v="2"/>
    <s v="VIC"/>
    <x v="3"/>
    <n v="0.25"/>
    <n v="337.75"/>
    <n v="1351"/>
    <n v="1351"/>
    <n v="450.33333333333331"/>
    <n v="1013.25"/>
    <n v="1351"/>
    <n v="1013.25"/>
    <x v="3"/>
  </r>
  <r>
    <n v="3499"/>
    <n v="1"/>
    <s v="Burgess"/>
    <s v="Dominic"/>
    <s v="Dominic"/>
    <n v="1731"/>
    <x v="4"/>
    <d v="2024-01-09T00:00:00"/>
    <n v="2"/>
    <x v="0"/>
    <s v="TAS"/>
    <x v="6"/>
    <n v="0.25"/>
    <n v="345.25"/>
    <n v="1381"/>
    <n v="1381"/>
    <n v="690.5"/>
    <n v="1035.75"/>
    <n v="1381"/>
    <n v="1035.75"/>
    <x v="0"/>
  </r>
  <r>
    <n v="3500"/>
    <n v="1"/>
    <s v="Horn"/>
    <s v="Renata"/>
    <s v="Renata"/>
    <n v="1732"/>
    <x v="1"/>
    <d v="2024-10-11T00:00:00"/>
    <n v="2"/>
    <x v="3"/>
    <s v="WA"/>
    <x v="0"/>
    <n v="0.3"/>
    <n v="414.9"/>
    <n v="1383"/>
    <n v="1383"/>
    <n v="691.5"/>
    <n v="968.1"/>
    <n v="1383"/>
    <n v="968.1"/>
    <x v="1"/>
  </r>
  <r>
    <n v="3501"/>
    <n v="1"/>
    <s v="Yu"/>
    <s v="Briggs"/>
    <s v="Briggs"/>
    <n v="1733"/>
    <x v="5"/>
    <d v="2024-03-17T00:00:00"/>
    <n v="2"/>
    <x v="0"/>
    <s v="WA"/>
    <x v="0"/>
    <n v="0.3"/>
    <n v="515.69999999999993"/>
    <n v="1719"/>
    <n v="1719"/>
    <n v="859.5"/>
    <n v="1203.3000000000002"/>
    <n v="1719"/>
    <n v="1203.3000000000002"/>
    <x v="2"/>
  </r>
  <r>
    <n v="3502"/>
    <n v="1"/>
    <s v="Huynh"/>
    <s v="Sarah"/>
    <s v="Sarah"/>
    <n v="1734"/>
    <x v="1"/>
    <d v="2024-12-07T00:00:00"/>
    <n v="1"/>
    <x v="1"/>
    <s v="VIC"/>
    <x v="3"/>
    <n v="0.3"/>
    <n v="235.5"/>
    <n v="785"/>
    <n v="785"/>
    <n v="785"/>
    <n v="549.5"/>
    <n v="785"/>
    <n v="549.5"/>
    <x v="1"/>
  </r>
  <r>
    <n v="3503"/>
    <n v="1"/>
    <s v="Berger"/>
    <s v="Jason"/>
    <s v="Jason"/>
    <n v="1735"/>
    <x v="2"/>
    <d v="2024-09-13T00:00:00"/>
    <n v="3"/>
    <x v="2"/>
    <s v="NSW"/>
    <x v="2"/>
    <n v="0.25"/>
    <n v="340.25"/>
    <n v="1361"/>
    <n v="1361"/>
    <n v="453.66666666666669"/>
    <n v="1020.75"/>
    <n v="1361"/>
    <n v="1020.75"/>
    <x v="0"/>
  </r>
  <r>
    <n v="3504"/>
    <n v="1"/>
    <s v="Wong"/>
    <s v="Sage"/>
    <s v="Sage"/>
    <n v="1736"/>
    <x v="2"/>
    <d v="2024-06-12T00:00:00"/>
    <n v="1"/>
    <x v="3"/>
    <s v="NSW"/>
    <x v="2"/>
    <n v="0.25"/>
    <n v="332"/>
    <n v="1328"/>
    <n v="1328"/>
    <n v="1328"/>
    <n v="996"/>
    <n v="1328"/>
    <n v="996"/>
    <x v="1"/>
  </r>
  <r>
    <n v="3505"/>
    <n v="1"/>
    <s v="Silva"/>
    <s v="Beau"/>
    <s v="Beau"/>
    <n v="1737"/>
    <x v="2"/>
    <d v="2024-12-28T00:00:00"/>
    <n v="2"/>
    <x v="0"/>
    <s v="SA"/>
    <x v="5"/>
    <n v="0.25"/>
    <n v="56"/>
    <n v="224"/>
    <n v="224"/>
    <n v="112"/>
    <n v="168"/>
    <n v="224"/>
    <n v="168"/>
    <x v="1"/>
  </r>
  <r>
    <n v="3506"/>
    <n v="1"/>
    <s v="Lin"/>
    <s v="Stevie"/>
    <s v="Stevie"/>
    <n v="1738"/>
    <x v="0"/>
    <d v="2024-06-15T00:00:00"/>
    <n v="1"/>
    <x v="2"/>
    <s v="QLD"/>
    <x v="4"/>
    <n v="0.1"/>
    <n v="144.30000000000001"/>
    <n v="1443"/>
    <n v="1443"/>
    <n v="1443"/>
    <n v="1298.7"/>
    <n v="1443"/>
    <n v="1298.7"/>
    <x v="2"/>
  </r>
  <r>
    <n v="3507"/>
    <n v="1"/>
    <s v="Beard"/>
    <s v="Garrett"/>
    <s v="Garrett"/>
    <n v="1739"/>
    <x v="0"/>
    <d v="2024-08-01T00:00:00"/>
    <n v="3"/>
    <x v="2"/>
    <s v="WA"/>
    <x v="0"/>
    <n v="0.1"/>
    <n v="175.60000000000002"/>
    <n v="1756"/>
    <n v="1756"/>
    <n v="585.33333333333337"/>
    <n v="1580.4"/>
    <n v="1756"/>
    <n v="1580.4"/>
    <x v="1"/>
  </r>
  <r>
    <n v="3508"/>
    <n v="1"/>
    <s v="Ramsey"/>
    <s v="Leland"/>
    <s v="Leland"/>
    <n v="1740"/>
    <x v="2"/>
    <d v="2024-09-16T00:00:00"/>
    <n v="2"/>
    <x v="1"/>
    <s v="WA"/>
    <x v="0"/>
    <n v="0.25"/>
    <n v="128.75"/>
    <n v="515"/>
    <n v="515"/>
    <n v="257.5"/>
    <n v="386.25"/>
    <n v="515"/>
    <n v="386.25"/>
    <x v="0"/>
  </r>
  <r>
    <n v="3509"/>
    <n v="1"/>
    <s v="Fletcher"/>
    <s v="Maximus"/>
    <s v="Maximus"/>
    <n v="1741"/>
    <x v="3"/>
    <d v="2024-07-03T00:00:00"/>
    <n v="1"/>
    <x v="0"/>
    <s v="ACT"/>
    <x v="1"/>
    <n v="0.2"/>
    <n v="91.4"/>
    <n v="457"/>
    <n v="457"/>
    <n v="457"/>
    <n v="365.6"/>
    <n v="457"/>
    <n v="365.6"/>
    <x v="0"/>
  </r>
  <r>
    <n v="3510"/>
    <n v="1"/>
    <s v="Frank"/>
    <s v="Camilo"/>
    <s v="Camilo"/>
    <n v="1742"/>
    <x v="5"/>
    <d v="2024-12-16T00:00:00"/>
    <n v="3"/>
    <x v="2"/>
    <s v="ACT"/>
    <x v="1"/>
    <n v="0.3"/>
    <n v="38.1"/>
    <n v="127"/>
    <n v="127"/>
    <n v="42.333333333333336"/>
    <n v="88.9"/>
    <n v="127"/>
    <n v="88.9"/>
    <x v="1"/>
  </r>
  <r>
    <n v="3511"/>
    <n v="1"/>
    <s v="Wong"/>
    <s v="Zyaire"/>
    <s v="Zyaire"/>
    <n v="1743"/>
    <x v="0"/>
    <d v="2024-01-20T00:00:00"/>
    <n v="1"/>
    <x v="2"/>
    <s v="SA"/>
    <x v="5"/>
    <n v="0.1"/>
    <n v="167.4"/>
    <n v="1674"/>
    <n v="1674"/>
    <n v="1674"/>
    <n v="1506.6"/>
    <n v="1674"/>
    <n v="1506.6"/>
    <x v="1"/>
  </r>
  <r>
    <n v="3512"/>
    <n v="1"/>
    <s v="Shields"/>
    <s v="Eduardo"/>
    <s v="Eduardo"/>
    <n v="1744"/>
    <x v="0"/>
    <d v="2024-06-09T00:00:00"/>
    <n v="2"/>
    <x v="0"/>
    <s v="ACT"/>
    <x v="1"/>
    <n v="0.1"/>
    <n v="39.200000000000003"/>
    <n v="392"/>
    <n v="392"/>
    <n v="196"/>
    <n v="352.8"/>
    <n v="392"/>
    <n v="352.8"/>
    <x v="4"/>
  </r>
  <r>
    <n v="3513"/>
    <n v="1"/>
    <s v="Zuniga"/>
    <s v="Edwin"/>
    <s v="Edwin"/>
    <n v="1745"/>
    <x v="2"/>
    <d v="2024-03-28T00:00:00"/>
    <n v="1"/>
    <x v="2"/>
    <s v="WA"/>
    <x v="0"/>
    <n v="0.25"/>
    <n v="214.25"/>
    <n v="857"/>
    <n v="857"/>
    <n v="857"/>
    <n v="642.75"/>
    <n v="857"/>
    <n v="642.75"/>
    <x v="3"/>
  </r>
  <r>
    <n v="3514"/>
    <n v="1"/>
    <s v="Wong"/>
    <s v="Julian"/>
    <s v="Julian"/>
    <n v="1746"/>
    <x v="2"/>
    <d v="2024-10-21T00:00:00"/>
    <n v="1"/>
    <x v="0"/>
    <s v="NSW"/>
    <x v="2"/>
    <n v="0.25"/>
    <n v="461"/>
    <n v="1844"/>
    <n v="1844"/>
    <n v="1844"/>
    <n v="1383"/>
    <n v="1844"/>
    <n v="1383"/>
    <x v="1"/>
  </r>
  <r>
    <n v="3515"/>
    <n v="1"/>
    <s v="Pacheco"/>
    <s v="Erick"/>
    <s v="Erick"/>
    <n v="1747"/>
    <x v="0"/>
    <d v="2024-10-11T00:00:00"/>
    <n v="3"/>
    <x v="2"/>
    <s v="NT"/>
    <x v="7"/>
    <n v="0.1"/>
    <n v="138.20000000000002"/>
    <n v="1382"/>
    <n v="1382"/>
    <n v="460.66666666666669"/>
    <n v="1243.8"/>
    <n v="1382"/>
    <n v="1243.8"/>
    <x v="4"/>
  </r>
  <r>
    <n v="3516"/>
    <n v="1"/>
    <s v="Donovan"/>
    <s v="Austin"/>
    <s v="Austin"/>
    <n v="1748"/>
    <x v="0"/>
    <d v="2024-03-31T00:00:00"/>
    <n v="3"/>
    <x v="1"/>
    <s v="SA"/>
    <x v="5"/>
    <n v="0.1"/>
    <n v="17.600000000000001"/>
    <n v="176"/>
    <n v="176"/>
    <n v="58.666666666666664"/>
    <n v="158.4"/>
    <n v="176"/>
    <n v="158.4"/>
    <x v="2"/>
  </r>
  <r>
    <n v="3517"/>
    <n v="1"/>
    <s v="Manning"/>
    <s v="Blake"/>
    <s v="Blake"/>
    <n v="1749"/>
    <x v="5"/>
    <d v="2024-07-18T00:00:00"/>
    <n v="3"/>
    <x v="2"/>
    <s v="QLD"/>
    <x v="4"/>
    <n v="0.3"/>
    <n v="93.6"/>
    <n v="312"/>
    <n v="312"/>
    <n v="104"/>
    <n v="218.4"/>
    <n v="312"/>
    <n v="218.4"/>
    <x v="2"/>
  </r>
  <r>
    <n v="3518"/>
    <n v="1"/>
    <s v="Ochoa"/>
    <s v="Connor"/>
    <s v="Connor"/>
    <n v="1750"/>
    <x v="3"/>
    <d v="2024-09-26T00:00:00"/>
    <n v="3"/>
    <x v="0"/>
    <s v="NSW"/>
    <x v="2"/>
    <n v="0.2"/>
    <n v="74.2"/>
    <n v="371"/>
    <n v="371"/>
    <n v="123.66666666666667"/>
    <n v="296.8"/>
    <n v="371"/>
    <n v="296.8"/>
    <x v="0"/>
  </r>
  <r>
    <n v="3519"/>
    <n v="1"/>
    <s v="Kramer"/>
    <s v="Xander"/>
    <s v="Xander"/>
    <n v="1751"/>
    <x v="1"/>
    <d v="2024-09-27T00:00:00"/>
    <n v="3"/>
    <x v="2"/>
    <s v="NT"/>
    <x v="7"/>
    <n v="0.3"/>
    <n v="400.2"/>
    <n v="1334"/>
    <n v="1334"/>
    <n v="444.66666666666669"/>
    <n v="933.8"/>
    <n v="1334"/>
    <n v="933.8"/>
    <x v="1"/>
  </r>
  <r>
    <n v="3520"/>
    <n v="1"/>
    <s v="Sandoval"/>
    <s v="Raelynn"/>
    <s v="Raelynn"/>
    <n v="1752"/>
    <x v="4"/>
    <d v="2024-05-22T00:00:00"/>
    <n v="3"/>
    <x v="2"/>
    <s v="NT"/>
    <x v="7"/>
    <n v="0.25"/>
    <n v="82.25"/>
    <n v="329"/>
    <n v="329"/>
    <n v="109.66666666666667"/>
    <n v="246.75"/>
    <n v="329"/>
    <n v="246.75"/>
    <x v="3"/>
  </r>
  <r>
    <n v="3521"/>
    <n v="1"/>
    <s v="Hess"/>
    <s v="Ronin"/>
    <s v="Ronin"/>
    <n v="1753"/>
    <x v="4"/>
    <d v="2024-10-09T00:00:00"/>
    <n v="1"/>
    <x v="2"/>
    <s v="NSW"/>
    <x v="2"/>
    <n v="0.25"/>
    <n v="263.25"/>
    <n v="1053"/>
    <n v="1053"/>
    <n v="1053"/>
    <n v="789.75"/>
    <n v="1053"/>
    <n v="789.75"/>
    <x v="3"/>
  </r>
  <r>
    <n v="3522"/>
    <n v="1"/>
    <s v="Gregory"/>
    <s v="Kairo"/>
    <s v="Kairo"/>
    <n v="1754"/>
    <x v="1"/>
    <d v="2024-09-29T00:00:00"/>
    <n v="1"/>
    <x v="1"/>
    <s v="TAS"/>
    <x v="6"/>
    <n v="0.3"/>
    <n v="58.199999999999996"/>
    <n v="194"/>
    <n v="194"/>
    <n v="194"/>
    <n v="135.80000000000001"/>
    <n v="194"/>
    <n v="135.80000000000001"/>
    <x v="1"/>
  </r>
  <r>
    <n v="3523"/>
    <n v="1"/>
    <s v="Randolph"/>
    <s v="Pablo"/>
    <s v="Pablo"/>
    <n v="1755"/>
    <x v="4"/>
    <d v="2024-12-24T00:00:00"/>
    <n v="2"/>
    <x v="2"/>
    <s v="WA"/>
    <x v="0"/>
    <n v="0.25"/>
    <n v="17.25"/>
    <n v="69"/>
    <n v="69"/>
    <n v="34.5"/>
    <n v="51.75"/>
    <n v="69"/>
    <n v="51.75"/>
    <x v="0"/>
  </r>
  <r>
    <n v="3524"/>
    <n v="1"/>
    <s v="Kaur"/>
    <s v="Frederick"/>
    <s v="Frederick"/>
    <n v="1756"/>
    <x v="1"/>
    <d v="2024-05-26T00:00:00"/>
    <n v="2"/>
    <x v="1"/>
    <s v="TAS"/>
    <x v="6"/>
    <n v="0.3"/>
    <n v="66"/>
    <n v="220"/>
    <n v="220"/>
    <n v="110"/>
    <n v="154"/>
    <n v="220"/>
    <n v="154"/>
    <x v="0"/>
  </r>
  <r>
    <n v="3525"/>
    <n v="1"/>
    <s v="Skinner"/>
    <s v="William"/>
    <s v="William"/>
    <n v="1757"/>
    <x v="2"/>
    <d v="2024-11-15T00:00:00"/>
    <n v="1"/>
    <x v="0"/>
    <s v="WA"/>
    <x v="0"/>
    <n v="0.25"/>
    <n v="109"/>
    <n v="436"/>
    <n v="436"/>
    <n v="436"/>
    <n v="327"/>
    <n v="436"/>
    <n v="327"/>
    <x v="2"/>
  </r>
  <r>
    <n v="3526"/>
    <n v="1"/>
    <s v="Bennett"/>
    <s v="Josue"/>
    <s v="Josue"/>
    <n v="1758"/>
    <x v="1"/>
    <d v="2024-08-21T00:00:00"/>
    <n v="2"/>
    <x v="2"/>
    <s v="WA"/>
    <x v="0"/>
    <n v="0.3"/>
    <n v="50.699999999999996"/>
    <n v="169"/>
    <n v="169"/>
    <n v="84.5"/>
    <n v="118.30000000000001"/>
    <n v="169"/>
    <n v="118.30000000000001"/>
    <x v="2"/>
  </r>
  <r>
    <n v="3527"/>
    <n v="1"/>
    <s v="Carter"/>
    <s v="Brian"/>
    <s v="Brian"/>
    <n v="1759"/>
    <x v="3"/>
    <d v="2024-08-27T00:00:00"/>
    <n v="1"/>
    <x v="3"/>
    <s v="QLD"/>
    <x v="4"/>
    <n v="0.2"/>
    <n v="52.6"/>
    <n v="263"/>
    <n v="263"/>
    <n v="263"/>
    <n v="210.4"/>
    <n v="263"/>
    <n v="210.4"/>
    <x v="1"/>
  </r>
  <r>
    <n v="3528"/>
    <n v="1"/>
    <s v="Hamilton"/>
    <s v="Asher"/>
    <s v="Asher"/>
    <n v="1760"/>
    <x v="3"/>
    <d v="2024-10-27T00:00:00"/>
    <n v="1"/>
    <x v="3"/>
    <s v="NT"/>
    <x v="7"/>
    <n v="0.2"/>
    <n v="153.4"/>
    <n v="767"/>
    <n v="767"/>
    <n v="767"/>
    <n v="613.6"/>
    <n v="767"/>
    <n v="613.6"/>
    <x v="0"/>
  </r>
  <r>
    <n v="3529"/>
    <n v="1"/>
    <s v="Velazquez"/>
    <s v="Dawson"/>
    <s v="Dawson"/>
    <n v="1761"/>
    <x v="0"/>
    <d v="2024-01-06T00:00:00"/>
    <n v="2"/>
    <x v="0"/>
    <s v="VIC"/>
    <x v="3"/>
    <n v="0.1"/>
    <n v="113.4"/>
    <n v="1134"/>
    <n v="1134"/>
    <n v="567"/>
    <n v="1020.6"/>
    <n v="1134"/>
    <n v="1020.6"/>
    <x v="2"/>
  </r>
  <r>
    <n v="3530"/>
    <n v="1"/>
    <s v="Russell"/>
    <s v="Elle"/>
    <s v="Elle"/>
    <n v="1762"/>
    <x v="4"/>
    <d v="2024-01-04T00:00:00"/>
    <n v="1"/>
    <x v="0"/>
    <s v="QLD"/>
    <x v="4"/>
    <n v="0.25"/>
    <n v="83.5"/>
    <n v="334"/>
    <n v="334"/>
    <n v="334"/>
    <n v="250.5"/>
    <n v="334"/>
    <n v="250.5"/>
    <x v="0"/>
  </r>
  <r>
    <n v="3531"/>
    <n v="1"/>
    <s v="Case"/>
    <s v="Jeremiah"/>
    <s v="Jeremiah"/>
    <n v="1763"/>
    <x v="4"/>
    <d v="2024-12-11T00:00:00"/>
    <n v="2"/>
    <x v="2"/>
    <s v="TAS"/>
    <x v="6"/>
    <n v="0.25"/>
    <n v="109.75"/>
    <n v="439"/>
    <n v="439"/>
    <n v="219.5"/>
    <n v="329.25"/>
    <n v="439"/>
    <n v="329.25"/>
    <x v="0"/>
  </r>
  <r>
    <n v="3532"/>
    <n v="1"/>
    <s v="Combs"/>
    <s v="Alison"/>
    <s v="Alison"/>
    <n v="1764"/>
    <x v="2"/>
    <d v="2024-04-03T00:00:00"/>
    <n v="1"/>
    <x v="2"/>
    <s v="QLD"/>
    <x v="4"/>
    <n v="0.25"/>
    <n v="319.5"/>
    <n v="1278"/>
    <n v="1278"/>
    <n v="1278"/>
    <n v="958.5"/>
    <n v="1278"/>
    <n v="958.5"/>
    <x v="1"/>
  </r>
  <r>
    <n v="3533"/>
    <n v="1"/>
    <s v="Medina"/>
    <s v="Cooper"/>
    <s v="Cooper"/>
    <n v="1765"/>
    <x v="2"/>
    <d v="2024-08-24T00:00:00"/>
    <n v="1"/>
    <x v="2"/>
    <s v="QLD"/>
    <x v="4"/>
    <n v="0.25"/>
    <n v="101.75"/>
    <n v="407"/>
    <n v="407"/>
    <n v="407"/>
    <n v="305.25"/>
    <n v="407"/>
    <n v="305.25"/>
    <x v="1"/>
  </r>
  <r>
    <n v="3534"/>
    <n v="1"/>
    <s v="Jimenez"/>
    <s v="Kamila"/>
    <s v="Kamila"/>
    <n v="1766"/>
    <x v="0"/>
    <d v="2024-01-03T00:00:00"/>
    <n v="1"/>
    <x v="2"/>
    <s v="ACT"/>
    <x v="1"/>
    <n v="0.1"/>
    <n v="68.3"/>
    <n v="683"/>
    <n v="683"/>
    <n v="683"/>
    <n v="614.70000000000005"/>
    <n v="683"/>
    <n v="614.70000000000005"/>
    <x v="0"/>
  </r>
  <r>
    <n v="3535"/>
    <n v="1"/>
    <s v="Sexton"/>
    <s v="Penelope"/>
    <s v="Penelope"/>
    <n v="1767"/>
    <x v="4"/>
    <d v="2024-02-02T00:00:00"/>
    <n v="2"/>
    <x v="2"/>
    <s v="NT"/>
    <x v="7"/>
    <n v="0.25"/>
    <n v="102.75"/>
    <n v="411"/>
    <n v="411"/>
    <n v="205.5"/>
    <n v="308.25"/>
    <n v="411"/>
    <n v="308.25"/>
    <x v="0"/>
  </r>
  <r>
    <n v="3536"/>
    <n v="1"/>
    <s v="Singh"/>
    <s v="Asa"/>
    <s v="Asa"/>
    <n v="1768"/>
    <x v="4"/>
    <d v="2024-02-06T00:00:00"/>
    <n v="2"/>
    <x v="0"/>
    <s v="WA"/>
    <x v="0"/>
    <n v="0.25"/>
    <n v="239.5"/>
    <n v="958"/>
    <n v="958"/>
    <n v="479"/>
    <n v="718.5"/>
    <n v="958"/>
    <n v="718.5"/>
    <x v="0"/>
  </r>
  <r>
    <n v="3537"/>
    <n v="1"/>
    <s v="Valentine"/>
    <s v="Koda"/>
    <s v="Koda"/>
    <n v="1769"/>
    <x v="5"/>
    <d v="2024-03-14T00:00:00"/>
    <n v="2"/>
    <x v="0"/>
    <s v="NT"/>
    <x v="7"/>
    <n v="0.3"/>
    <n v="162.9"/>
    <n v="543"/>
    <n v="543"/>
    <n v="271.5"/>
    <n v="380.1"/>
    <n v="543"/>
    <n v="380.1"/>
    <x v="4"/>
  </r>
  <r>
    <n v="3538"/>
    <n v="1"/>
    <s v="Chang"/>
    <s v="Esmeralda"/>
    <s v="Esmeralda"/>
    <n v="1770"/>
    <x v="5"/>
    <d v="2024-11-21T00:00:00"/>
    <n v="3"/>
    <x v="2"/>
    <s v="ACT"/>
    <x v="1"/>
    <n v="0.3"/>
    <n v="171.9"/>
    <n v="573"/>
    <n v="573"/>
    <n v="191"/>
    <n v="401.1"/>
    <n v="573"/>
    <n v="401.1"/>
    <x v="2"/>
  </r>
  <r>
    <n v="3539"/>
    <n v="1"/>
    <s v="Crosby"/>
    <s v="Alayna"/>
    <s v="Alayna"/>
    <n v="1771"/>
    <x v="1"/>
    <d v="2024-01-06T00:00:00"/>
    <n v="1"/>
    <x v="2"/>
    <s v="VIC"/>
    <x v="3"/>
    <n v="0.3"/>
    <n v="345.3"/>
    <n v="1151"/>
    <n v="1151"/>
    <n v="1151"/>
    <n v="805.7"/>
    <n v="1151"/>
    <n v="805.7"/>
    <x v="1"/>
  </r>
  <r>
    <n v="3540"/>
    <n v="1"/>
    <s v="Herrera"/>
    <s v="Collins"/>
    <s v="Collins"/>
    <n v="1772"/>
    <x v="0"/>
    <d v="2024-06-26T00:00:00"/>
    <n v="1"/>
    <x v="2"/>
    <s v="NT"/>
    <x v="7"/>
    <n v="0.1"/>
    <n v="19.900000000000002"/>
    <n v="199"/>
    <n v="199"/>
    <n v="199"/>
    <n v="179.1"/>
    <n v="199"/>
    <n v="179.1"/>
    <x v="2"/>
  </r>
  <r>
    <n v="3541"/>
    <n v="1"/>
    <s v="Orozco"/>
    <s v="Judah"/>
    <s v="Judah"/>
    <n v="1773"/>
    <x v="2"/>
    <d v="2024-02-03T00:00:00"/>
    <n v="2"/>
    <x v="3"/>
    <s v="NSW"/>
    <x v="2"/>
    <n v="0.25"/>
    <n v="373.75"/>
    <n v="1495"/>
    <n v="1495"/>
    <n v="747.5"/>
    <n v="1121.25"/>
    <n v="1495"/>
    <n v="1121.25"/>
    <x v="4"/>
  </r>
  <r>
    <n v="3542"/>
    <n v="1"/>
    <s v="Hahn"/>
    <s v="Koda"/>
    <s v="Koda"/>
    <n v="1774"/>
    <x v="3"/>
    <d v="2024-03-07T00:00:00"/>
    <n v="2"/>
    <x v="2"/>
    <s v="TAS"/>
    <x v="6"/>
    <n v="0.2"/>
    <n v="117.80000000000001"/>
    <n v="589"/>
    <n v="589"/>
    <n v="294.5"/>
    <n v="471.2"/>
    <n v="589"/>
    <n v="471.2"/>
    <x v="0"/>
  </r>
  <r>
    <n v="3543"/>
    <n v="1"/>
    <s v="Haley"/>
    <s v="Haisley"/>
    <s v="Haisley"/>
    <n v="1775"/>
    <x v="4"/>
    <d v="2024-07-24T00:00:00"/>
    <n v="3"/>
    <x v="0"/>
    <s v="ACT"/>
    <x v="1"/>
    <n v="0.25"/>
    <n v="34.25"/>
    <n v="137"/>
    <n v="137"/>
    <n v="45.666666666666664"/>
    <n v="102.75"/>
    <n v="137"/>
    <n v="102.75"/>
    <x v="4"/>
  </r>
  <r>
    <n v="3544"/>
    <n v="1"/>
    <s v="Stephens"/>
    <s v="Taylor"/>
    <s v="Taylor"/>
    <n v="1776"/>
    <x v="1"/>
    <d v="2024-10-24T00:00:00"/>
    <n v="1"/>
    <x v="1"/>
    <s v="ACT"/>
    <x v="1"/>
    <n v="0.3"/>
    <n v="345.3"/>
    <n v="1151"/>
    <n v="1151"/>
    <n v="1151"/>
    <n v="805.7"/>
    <n v="1151"/>
    <n v="805.7"/>
    <x v="2"/>
  </r>
  <r>
    <n v="3545"/>
    <n v="1"/>
    <s v="Odom"/>
    <s v="Addison"/>
    <s v="Addison"/>
    <n v="1777"/>
    <x v="5"/>
    <d v="2024-06-20T00:00:00"/>
    <n v="3"/>
    <x v="1"/>
    <s v="NSW"/>
    <x v="2"/>
    <n v="0.3"/>
    <n v="331.8"/>
    <n v="1106"/>
    <n v="1106"/>
    <n v="368.66666666666669"/>
    <n v="774.2"/>
    <n v="1106"/>
    <n v="774.2"/>
    <x v="4"/>
  </r>
  <r>
    <n v="3546"/>
    <n v="1"/>
    <s v="Delacruz"/>
    <s v="Zayne"/>
    <s v="Zayne"/>
    <n v="1778"/>
    <x v="1"/>
    <d v="2024-01-01T00:00:00"/>
    <n v="1"/>
    <x v="0"/>
    <s v="QLD"/>
    <x v="4"/>
    <n v="0.3"/>
    <n v="479.7"/>
    <n v="1599"/>
    <n v="1599"/>
    <n v="1599"/>
    <n v="1119.3"/>
    <n v="1599"/>
    <n v="1119.3"/>
    <x v="1"/>
  </r>
  <r>
    <n v="3547"/>
    <n v="1"/>
    <s v="Alvarez"/>
    <s v="Seth"/>
    <s v="Seth"/>
    <n v="1779"/>
    <x v="4"/>
    <d v="2024-07-14T00:00:00"/>
    <n v="2"/>
    <x v="0"/>
    <s v="ACT"/>
    <x v="1"/>
    <n v="0.25"/>
    <n v="347.75"/>
    <n v="1391"/>
    <n v="1391"/>
    <n v="695.5"/>
    <n v="1043.25"/>
    <n v="1391"/>
    <n v="1043.25"/>
    <x v="4"/>
  </r>
  <r>
    <n v="3548"/>
    <n v="1"/>
    <s v="Gross"/>
    <s v="Gianna"/>
    <s v="Gianna"/>
    <n v="1780"/>
    <x v="0"/>
    <d v="2024-02-18T00:00:00"/>
    <n v="3"/>
    <x v="2"/>
    <s v="NT"/>
    <x v="7"/>
    <n v="0.1"/>
    <n v="94.5"/>
    <n v="945"/>
    <n v="945"/>
    <n v="315"/>
    <n v="850.5"/>
    <n v="945"/>
    <n v="850.5"/>
    <x v="2"/>
  </r>
  <r>
    <n v="3549"/>
    <n v="1"/>
    <s v="Pitts"/>
    <s v="Isaiah"/>
    <s v="Isaiah"/>
    <n v="1781"/>
    <x v="2"/>
    <d v="2024-03-03T00:00:00"/>
    <n v="1"/>
    <x v="3"/>
    <s v="NSW"/>
    <x v="2"/>
    <n v="0.25"/>
    <n v="439.5"/>
    <n v="1758"/>
    <n v="1758"/>
    <n v="1758"/>
    <n v="1318.5"/>
    <n v="1758"/>
    <n v="1318.5"/>
    <x v="0"/>
  </r>
  <r>
    <n v="3550"/>
    <n v="1"/>
    <s v="Pearson"/>
    <s v="Isabella"/>
    <s v="Isabella"/>
    <n v="1782"/>
    <x v="3"/>
    <d v="2024-03-01T00:00:00"/>
    <n v="2"/>
    <x v="2"/>
    <s v="SA"/>
    <x v="5"/>
    <n v="0.2"/>
    <n v="115"/>
    <n v="575"/>
    <n v="575"/>
    <n v="287.5"/>
    <n v="460"/>
    <n v="575"/>
    <n v="460"/>
    <x v="1"/>
  </r>
  <r>
    <n v="3551"/>
    <n v="1"/>
    <s v="Ellis"/>
    <s v="Bo"/>
    <s v="Bo"/>
    <n v="1783"/>
    <x v="2"/>
    <d v="2024-07-20T00:00:00"/>
    <n v="2"/>
    <x v="2"/>
    <s v="QLD"/>
    <x v="4"/>
    <n v="0.25"/>
    <n v="306.5"/>
    <n v="1226"/>
    <n v="1226"/>
    <n v="613"/>
    <n v="919.5"/>
    <n v="1226"/>
    <n v="919.5"/>
    <x v="4"/>
  </r>
  <r>
    <n v="3552"/>
    <n v="1"/>
    <s v="Little"/>
    <s v="Adan"/>
    <s v="Adan"/>
    <n v="1784"/>
    <x v="3"/>
    <d v="2024-07-17T00:00:00"/>
    <n v="1"/>
    <x v="2"/>
    <s v="SA"/>
    <x v="5"/>
    <n v="0.2"/>
    <n v="86.600000000000009"/>
    <n v="433"/>
    <n v="433"/>
    <n v="433"/>
    <n v="346.4"/>
    <n v="433"/>
    <n v="346.4"/>
    <x v="3"/>
  </r>
  <r>
    <n v="3553"/>
    <n v="1"/>
    <s v="Townsend"/>
    <s v="Baker"/>
    <s v="Baker"/>
    <n v="1785"/>
    <x v="5"/>
    <d v="2024-04-12T00:00:00"/>
    <n v="1"/>
    <x v="3"/>
    <s v="NSW"/>
    <x v="2"/>
    <n v="0.3"/>
    <n v="299.09999999999997"/>
    <n v="997"/>
    <n v="997"/>
    <n v="997"/>
    <n v="697.90000000000009"/>
    <n v="997"/>
    <n v="697.90000000000009"/>
    <x v="0"/>
  </r>
  <r>
    <n v="3554"/>
    <n v="1"/>
    <s v="Travis"/>
    <s v="Micah"/>
    <s v="Micah"/>
    <n v="1786"/>
    <x v="1"/>
    <d v="2024-09-19T00:00:00"/>
    <n v="2"/>
    <x v="2"/>
    <s v="TAS"/>
    <x v="6"/>
    <n v="0.3"/>
    <n v="440.7"/>
    <n v="1469"/>
    <n v="1469"/>
    <n v="734.5"/>
    <n v="1028.3"/>
    <n v="1469"/>
    <n v="1028.3"/>
    <x v="4"/>
  </r>
  <r>
    <n v="3555"/>
    <n v="1"/>
    <s v="Frazier"/>
    <s v="Atticus"/>
    <s v="Atticus"/>
    <n v="1787"/>
    <x v="2"/>
    <d v="2024-02-01T00:00:00"/>
    <n v="1"/>
    <x v="0"/>
    <s v="NSW"/>
    <x v="2"/>
    <n v="0.25"/>
    <n v="411"/>
    <n v="1644"/>
    <n v="1644"/>
    <n v="1644"/>
    <n v="1233"/>
    <n v="1644"/>
    <n v="1233"/>
    <x v="3"/>
  </r>
  <r>
    <n v="3556"/>
    <n v="1"/>
    <s v="Rowland"/>
    <s v="Gavin"/>
    <s v="Gavin"/>
    <n v="1788"/>
    <x v="4"/>
    <d v="2024-12-05T00:00:00"/>
    <n v="1"/>
    <x v="0"/>
    <s v="WA"/>
    <x v="0"/>
    <n v="0.25"/>
    <n v="85"/>
    <n v="340"/>
    <n v="340"/>
    <n v="340"/>
    <n v="255"/>
    <n v="340"/>
    <n v="255"/>
    <x v="4"/>
  </r>
  <r>
    <n v="3557"/>
    <n v="1"/>
    <s v="Wheeler"/>
    <s v="Sullivan"/>
    <s v="Sullivan"/>
    <n v="1789"/>
    <x v="3"/>
    <d v="2024-02-13T00:00:00"/>
    <n v="1"/>
    <x v="0"/>
    <s v="SA"/>
    <x v="5"/>
    <n v="0.2"/>
    <n v="319"/>
    <n v="1595"/>
    <n v="1595"/>
    <n v="1595"/>
    <n v="1276"/>
    <n v="1595"/>
    <n v="1276"/>
    <x v="1"/>
  </r>
  <r>
    <n v="3558"/>
    <n v="1"/>
    <s v="Kline"/>
    <s v="Emmett"/>
    <s v="Emmett"/>
    <n v="1790"/>
    <x v="2"/>
    <d v="2024-05-16T00:00:00"/>
    <n v="2"/>
    <x v="2"/>
    <s v="VIC"/>
    <x v="3"/>
    <n v="0.25"/>
    <n v="230"/>
    <n v="920"/>
    <n v="920"/>
    <n v="460"/>
    <n v="690"/>
    <n v="920"/>
    <n v="690"/>
    <x v="0"/>
  </r>
  <r>
    <n v="3559"/>
    <n v="1"/>
    <s v="Padilla"/>
    <s v="Raymond"/>
    <s v="Raymond"/>
    <n v="1791"/>
    <x v="3"/>
    <d v="2024-12-25T00:00:00"/>
    <n v="3"/>
    <x v="2"/>
    <s v="NT"/>
    <x v="7"/>
    <n v="0.2"/>
    <n v="137"/>
    <n v="685"/>
    <n v="685"/>
    <n v="228.33333333333334"/>
    <n v="548"/>
    <n v="685"/>
    <n v="548"/>
    <x v="2"/>
  </r>
  <r>
    <n v="3560"/>
    <n v="1"/>
    <s v="Sims"/>
    <s v="Selena"/>
    <s v="Selena"/>
    <n v="1792"/>
    <x v="2"/>
    <d v="2024-01-24T00:00:00"/>
    <n v="1"/>
    <x v="0"/>
    <s v="ACT"/>
    <x v="1"/>
    <n v="0.25"/>
    <n v="170"/>
    <n v="680"/>
    <n v="680"/>
    <n v="680"/>
    <n v="510"/>
    <n v="680"/>
    <n v="510"/>
    <x v="0"/>
  </r>
  <r>
    <n v="3561"/>
    <n v="1"/>
    <s v="Palacios"/>
    <s v="Luna"/>
    <s v="Luna"/>
    <n v="1793"/>
    <x v="5"/>
    <d v="2024-07-05T00:00:00"/>
    <n v="1"/>
    <x v="2"/>
    <s v="QLD"/>
    <x v="4"/>
    <n v="0.3"/>
    <n v="463.2"/>
    <n v="1544"/>
    <n v="1544"/>
    <n v="1544"/>
    <n v="1080.8"/>
    <n v="1544"/>
    <n v="1080.8"/>
    <x v="2"/>
  </r>
  <r>
    <n v="3562"/>
    <n v="1"/>
    <s v="Hall"/>
    <s v="Fernando"/>
    <s v="Fernando"/>
    <n v="1794"/>
    <x v="0"/>
    <d v="2024-04-19T00:00:00"/>
    <n v="3"/>
    <x v="0"/>
    <s v="VIC"/>
    <x v="3"/>
    <n v="0.1"/>
    <n v="170.8"/>
    <n v="1708"/>
    <n v="1708"/>
    <n v="569.33333333333337"/>
    <n v="1537.2"/>
    <n v="1708"/>
    <n v="1537.2"/>
    <x v="4"/>
  </r>
  <r>
    <n v="3563"/>
    <n v="1"/>
    <s v="Barron"/>
    <s v="Rhys"/>
    <s v="Rhys"/>
    <n v="1795"/>
    <x v="5"/>
    <d v="2024-05-21T00:00:00"/>
    <n v="1"/>
    <x v="0"/>
    <s v="NSW"/>
    <x v="2"/>
    <n v="0.3"/>
    <n v="309"/>
    <n v="1030"/>
    <n v="1030"/>
    <n v="1030"/>
    <n v="721"/>
    <n v="1030"/>
    <n v="721"/>
    <x v="3"/>
  </r>
  <r>
    <n v="3564"/>
    <n v="1"/>
    <s v="Rocha"/>
    <s v="Alicia"/>
    <s v="Alicia"/>
    <n v="1796"/>
    <x v="4"/>
    <d v="2024-02-18T00:00:00"/>
    <n v="2"/>
    <x v="0"/>
    <s v="SA"/>
    <x v="5"/>
    <n v="0.25"/>
    <n v="348.5"/>
    <n v="1394"/>
    <n v="1394"/>
    <n v="697"/>
    <n v="1045.5"/>
    <n v="1394"/>
    <n v="1045.5"/>
    <x v="1"/>
  </r>
  <r>
    <n v="3565"/>
    <n v="1"/>
    <s v="O’Connell"/>
    <s v="Amir"/>
    <s v="Amir"/>
    <n v="1797"/>
    <x v="1"/>
    <d v="2024-11-10T00:00:00"/>
    <n v="2"/>
    <x v="3"/>
    <s v="VIC"/>
    <x v="3"/>
    <n v="0.3"/>
    <n v="99.3"/>
    <n v="331"/>
    <n v="331"/>
    <n v="165.5"/>
    <n v="231.7"/>
    <n v="331"/>
    <n v="231.7"/>
    <x v="2"/>
  </r>
  <r>
    <n v="3566"/>
    <n v="1"/>
    <s v="Buck"/>
    <s v="Evelynn"/>
    <s v="Evelynn"/>
    <n v="1798"/>
    <x v="1"/>
    <d v="2024-09-14T00:00:00"/>
    <n v="3"/>
    <x v="0"/>
    <s v="WA"/>
    <x v="0"/>
    <n v="0.3"/>
    <n v="558.6"/>
    <n v="1862"/>
    <n v="1862"/>
    <n v="620.66666666666663"/>
    <n v="1303.4000000000001"/>
    <n v="1862"/>
    <n v="1303.4000000000001"/>
    <x v="2"/>
  </r>
  <r>
    <n v="3567"/>
    <n v="1"/>
    <s v="Carroll"/>
    <s v="Braxton"/>
    <s v="Braxton"/>
    <n v="1799"/>
    <x v="3"/>
    <d v="2024-02-01T00:00:00"/>
    <n v="3"/>
    <x v="2"/>
    <s v="VIC"/>
    <x v="3"/>
    <n v="0.2"/>
    <n v="177.20000000000002"/>
    <n v="886"/>
    <n v="886"/>
    <n v="295.33333333333331"/>
    <n v="708.8"/>
    <n v="886"/>
    <n v="708.8"/>
    <x v="0"/>
  </r>
  <r>
    <n v="3568"/>
    <n v="1"/>
    <s v="Reyna"/>
    <s v="Greyson"/>
    <s v="Greyson"/>
    <n v="1800"/>
    <x v="4"/>
    <d v="2024-07-02T00:00:00"/>
    <n v="2"/>
    <x v="0"/>
    <s v="ACT"/>
    <x v="1"/>
    <n v="0.25"/>
    <n v="419.25"/>
    <n v="1677"/>
    <n v="1677"/>
    <n v="838.5"/>
    <n v="1257.75"/>
    <n v="1677"/>
    <n v="1257.75"/>
    <x v="0"/>
  </r>
  <r>
    <n v="3569"/>
    <n v="1"/>
    <s v="Snow"/>
    <s v="Xiomara"/>
    <s v="Xiomara"/>
    <n v="1801"/>
    <x v="2"/>
    <d v="2024-09-17T00:00:00"/>
    <n v="1"/>
    <x v="0"/>
    <s v="VIC"/>
    <x v="3"/>
    <n v="0.25"/>
    <n v="396.5"/>
    <n v="1586"/>
    <n v="1586"/>
    <n v="1586"/>
    <n v="1189.5"/>
    <n v="1586"/>
    <n v="1189.5"/>
    <x v="3"/>
  </r>
  <r>
    <n v="3570"/>
    <n v="1"/>
    <s v="Elliott"/>
    <s v="Stevie"/>
    <s v="Stevie"/>
    <n v="1802"/>
    <x v="3"/>
    <d v="2024-09-11T00:00:00"/>
    <n v="2"/>
    <x v="0"/>
    <s v="NT"/>
    <x v="7"/>
    <n v="0.2"/>
    <n v="98"/>
    <n v="490"/>
    <n v="490"/>
    <n v="245"/>
    <n v="392"/>
    <n v="490"/>
    <n v="392"/>
    <x v="3"/>
  </r>
  <r>
    <n v="3571"/>
    <n v="1"/>
    <s v="White"/>
    <s v="Lila"/>
    <s v="Lila"/>
    <n v="1803"/>
    <x v="4"/>
    <d v="2024-03-22T00:00:00"/>
    <n v="2"/>
    <x v="2"/>
    <s v="NSW"/>
    <x v="2"/>
    <n v="0.25"/>
    <n v="56.5"/>
    <n v="226"/>
    <n v="226"/>
    <n v="113"/>
    <n v="169.5"/>
    <n v="226"/>
    <n v="169.5"/>
    <x v="3"/>
  </r>
  <r>
    <n v="3572"/>
    <n v="1"/>
    <s v="Gross"/>
    <s v="Theo"/>
    <s v="Theo"/>
    <n v="1804"/>
    <x v="4"/>
    <d v="2024-10-04T00:00:00"/>
    <n v="2"/>
    <x v="2"/>
    <s v="WA"/>
    <x v="0"/>
    <n v="0.25"/>
    <n v="120"/>
    <n v="480"/>
    <n v="480"/>
    <n v="240"/>
    <n v="360"/>
    <n v="480"/>
    <n v="360"/>
    <x v="1"/>
  </r>
  <r>
    <n v="3573"/>
    <n v="1"/>
    <s v="Maynard"/>
    <s v="Shiloh"/>
    <s v="Shiloh"/>
    <n v="1805"/>
    <x v="1"/>
    <d v="2024-04-02T00:00:00"/>
    <n v="2"/>
    <x v="3"/>
    <s v="TAS"/>
    <x v="6"/>
    <n v="0.3"/>
    <n v="390.9"/>
    <n v="1303"/>
    <n v="1303"/>
    <n v="651.5"/>
    <n v="912.1"/>
    <n v="1303"/>
    <n v="912.1"/>
    <x v="3"/>
  </r>
  <r>
    <n v="3574"/>
    <n v="1"/>
    <s v="Mayer"/>
    <s v="Steven"/>
    <s v="Steven"/>
    <n v="1806"/>
    <x v="2"/>
    <d v="2024-11-19T00:00:00"/>
    <n v="3"/>
    <x v="2"/>
    <s v="ACT"/>
    <x v="1"/>
    <n v="0.25"/>
    <n v="304.75"/>
    <n v="1219"/>
    <n v="1219"/>
    <n v="406.33333333333331"/>
    <n v="914.25"/>
    <n v="1219"/>
    <n v="914.25"/>
    <x v="1"/>
  </r>
  <r>
    <n v="3575"/>
    <n v="1"/>
    <s v="Ponce"/>
    <s v="Nadia"/>
    <s v="Nadia"/>
    <n v="1807"/>
    <x v="3"/>
    <d v="2024-10-27T00:00:00"/>
    <n v="1"/>
    <x v="1"/>
    <s v="VIC"/>
    <x v="3"/>
    <n v="0.2"/>
    <n v="185.8"/>
    <n v="929"/>
    <n v="929"/>
    <n v="929"/>
    <n v="743.2"/>
    <n v="929"/>
    <n v="743.2"/>
    <x v="1"/>
  </r>
  <r>
    <n v="3576"/>
    <n v="1"/>
    <s v="Greer"/>
    <s v="Hayden"/>
    <s v="Hayden"/>
    <n v="1808"/>
    <x v="0"/>
    <d v="2024-12-27T00:00:00"/>
    <n v="3"/>
    <x v="2"/>
    <s v="SA"/>
    <x v="5"/>
    <n v="0.1"/>
    <n v="24.6"/>
    <n v="246"/>
    <n v="246"/>
    <n v="82"/>
    <n v="221.4"/>
    <n v="246"/>
    <n v="221.4"/>
    <x v="2"/>
  </r>
  <r>
    <n v="3577"/>
    <n v="1"/>
    <s v="Pearson"/>
    <s v="Bo"/>
    <s v="Bo"/>
    <n v="1809"/>
    <x v="2"/>
    <d v="2024-08-25T00:00:00"/>
    <n v="1"/>
    <x v="0"/>
    <s v="NT"/>
    <x v="7"/>
    <n v="0.25"/>
    <n v="61.25"/>
    <n v="245"/>
    <n v="245"/>
    <n v="245"/>
    <n v="183.75"/>
    <n v="245"/>
    <n v="183.75"/>
    <x v="0"/>
  </r>
  <r>
    <n v="3578"/>
    <n v="1"/>
    <s v="Rush"/>
    <s v="Sydney"/>
    <s v="Sydney"/>
    <n v="1810"/>
    <x v="4"/>
    <d v="2024-05-19T00:00:00"/>
    <n v="1"/>
    <x v="2"/>
    <s v="NSW"/>
    <x v="2"/>
    <n v="0.25"/>
    <n v="334.25"/>
    <n v="1337"/>
    <n v="1337"/>
    <n v="1337"/>
    <n v="1002.75"/>
    <n v="1337"/>
    <n v="1002.75"/>
    <x v="0"/>
  </r>
  <r>
    <n v="3579"/>
    <n v="1"/>
    <s v="Wise"/>
    <s v="Aspen"/>
    <s v="Aspen"/>
    <n v="1811"/>
    <x v="0"/>
    <d v="2024-09-10T00:00:00"/>
    <n v="3"/>
    <x v="2"/>
    <s v="QLD"/>
    <x v="4"/>
    <n v="0.1"/>
    <n v="172.60000000000002"/>
    <n v="1726"/>
    <n v="1726"/>
    <n v="575.33333333333337"/>
    <n v="1553.4"/>
    <n v="1726"/>
    <n v="1553.4"/>
    <x v="0"/>
  </r>
  <r>
    <n v="3580"/>
    <n v="1"/>
    <s v="Ramirez"/>
    <s v="Ava"/>
    <s v="Ava"/>
    <n v="1812"/>
    <x v="4"/>
    <d v="2024-05-16T00:00:00"/>
    <n v="3"/>
    <x v="0"/>
    <s v="TAS"/>
    <x v="6"/>
    <n v="0.25"/>
    <n v="144"/>
    <n v="576"/>
    <n v="576"/>
    <n v="192"/>
    <n v="432"/>
    <n v="576"/>
    <n v="432"/>
    <x v="2"/>
  </r>
  <r>
    <n v="3581"/>
    <n v="1"/>
    <s v="Mathis"/>
    <s v="Damon"/>
    <s v="Damon"/>
    <n v="1813"/>
    <x v="2"/>
    <d v="2024-02-25T00:00:00"/>
    <n v="1"/>
    <x v="0"/>
    <s v="QLD"/>
    <x v="4"/>
    <n v="0.25"/>
    <n v="213.5"/>
    <n v="854"/>
    <n v="854"/>
    <n v="854"/>
    <n v="640.5"/>
    <n v="854"/>
    <n v="640.5"/>
    <x v="0"/>
  </r>
  <r>
    <n v="3582"/>
    <n v="1"/>
    <s v="Preston"/>
    <s v="Francis"/>
    <s v="Francis"/>
    <n v="1814"/>
    <x v="3"/>
    <d v="2024-06-28T00:00:00"/>
    <n v="1"/>
    <x v="2"/>
    <s v="ACT"/>
    <x v="1"/>
    <n v="0.2"/>
    <n v="25.400000000000002"/>
    <n v="127"/>
    <n v="127"/>
    <n v="127"/>
    <n v="101.6"/>
    <n v="127"/>
    <n v="101.6"/>
    <x v="3"/>
  </r>
  <r>
    <n v="3583"/>
    <n v="1"/>
    <s v="Vaughan"/>
    <s v="Leila"/>
    <s v="Leila"/>
    <n v="1815"/>
    <x v="0"/>
    <d v="2024-07-23T00:00:00"/>
    <n v="3"/>
    <x v="2"/>
    <s v="ACT"/>
    <x v="1"/>
    <n v="0.1"/>
    <n v="130.9"/>
    <n v="1309"/>
    <n v="1309"/>
    <n v="436.33333333333331"/>
    <n v="1178.0999999999999"/>
    <n v="1309"/>
    <n v="1178.0999999999999"/>
    <x v="4"/>
  </r>
  <r>
    <n v="3584"/>
    <n v="1"/>
    <s v="Hanna"/>
    <s v="Rowan"/>
    <s v="Rowan"/>
    <n v="1816"/>
    <x v="0"/>
    <d v="2024-04-19T00:00:00"/>
    <n v="2"/>
    <x v="2"/>
    <s v="TAS"/>
    <x v="6"/>
    <n v="0.1"/>
    <n v="9.5"/>
    <n v="95"/>
    <n v="95"/>
    <n v="47.5"/>
    <n v="85.5"/>
    <n v="95"/>
    <n v="85.5"/>
    <x v="0"/>
  </r>
  <r>
    <n v="3585"/>
    <n v="1"/>
    <s v="Henson"/>
    <s v="Vivian"/>
    <s v="Vivian"/>
    <n v="1817"/>
    <x v="4"/>
    <d v="2024-07-17T00:00:00"/>
    <n v="2"/>
    <x v="3"/>
    <s v="NT"/>
    <x v="7"/>
    <n v="0.25"/>
    <n v="305"/>
    <n v="1220"/>
    <n v="1220"/>
    <n v="610"/>
    <n v="915"/>
    <n v="1220"/>
    <n v="915"/>
    <x v="4"/>
  </r>
  <r>
    <n v="3586"/>
    <n v="1"/>
    <s v="Clayton"/>
    <s v="Brody"/>
    <s v="Brody"/>
    <n v="1818"/>
    <x v="1"/>
    <d v="2024-06-11T00:00:00"/>
    <n v="3"/>
    <x v="0"/>
    <s v="SA"/>
    <x v="5"/>
    <n v="0.3"/>
    <n v="571.19999999999993"/>
    <n v="1904"/>
    <n v="1904"/>
    <n v="634.66666666666663"/>
    <n v="1332.8000000000002"/>
    <n v="1904"/>
    <n v="1332.8000000000002"/>
    <x v="4"/>
  </r>
  <r>
    <n v="3587"/>
    <n v="1"/>
    <s v="Barajas"/>
    <s v="Ali"/>
    <s v="Ali"/>
    <n v="1819"/>
    <x v="5"/>
    <d v="2024-06-11T00:00:00"/>
    <n v="1"/>
    <x v="3"/>
    <s v="QLD"/>
    <x v="4"/>
    <n v="0.3"/>
    <n v="259.8"/>
    <n v="866"/>
    <n v="866"/>
    <n v="866"/>
    <n v="606.20000000000005"/>
    <n v="866"/>
    <n v="606.20000000000005"/>
    <x v="0"/>
  </r>
  <r>
    <n v="3588"/>
    <n v="1"/>
    <s v="Carr"/>
    <s v="Madelynn"/>
    <s v="Madelynn"/>
    <n v="1820"/>
    <x v="4"/>
    <d v="2024-10-06T00:00:00"/>
    <n v="1"/>
    <x v="0"/>
    <s v="VIC"/>
    <x v="3"/>
    <n v="0.25"/>
    <n v="449.75"/>
    <n v="1799"/>
    <n v="1799"/>
    <n v="1799"/>
    <n v="1349.25"/>
    <n v="1799"/>
    <n v="1349.25"/>
    <x v="2"/>
  </r>
  <r>
    <n v="3589"/>
    <n v="1"/>
    <s v="Buck"/>
    <s v="Julian"/>
    <s v="Julian"/>
    <n v="1821"/>
    <x v="0"/>
    <d v="2024-05-05T00:00:00"/>
    <n v="3"/>
    <x v="2"/>
    <s v="SA"/>
    <x v="5"/>
    <n v="0.1"/>
    <n v="1.1000000000000001"/>
    <n v="11"/>
    <n v="11"/>
    <n v="3.6666666666666665"/>
    <n v="9.9"/>
    <n v="11"/>
    <n v="9.9"/>
    <x v="0"/>
  </r>
  <r>
    <n v="3590"/>
    <n v="1"/>
    <s v="Owens"/>
    <s v="Josephine"/>
    <s v="Josephine"/>
    <n v="1822"/>
    <x v="4"/>
    <d v="2024-08-12T00:00:00"/>
    <n v="3"/>
    <x v="0"/>
    <s v="ACT"/>
    <x v="1"/>
    <n v="0.25"/>
    <n v="96"/>
    <n v="384"/>
    <n v="384"/>
    <n v="128"/>
    <n v="288"/>
    <n v="384"/>
    <n v="288"/>
    <x v="3"/>
  </r>
  <r>
    <n v="3591"/>
    <n v="1"/>
    <s v="Arellano"/>
    <s v="Jonathan"/>
    <s v="Jonathan"/>
    <n v="1823"/>
    <x v="4"/>
    <d v="2024-06-10T00:00:00"/>
    <n v="1"/>
    <x v="0"/>
    <s v="NT"/>
    <x v="7"/>
    <n v="0.25"/>
    <n v="318.5"/>
    <n v="1274"/>
    <n v="1274"/>
    <n v="1274"/>
    <n v="955.5"/>
    <n v="1274"/>
    <n v="955.5"/>
    <x v="1"/>
  </r>
  <r>
    <n v="3592"/>
    <n v="1"/>
    <s v="Dennis"/>
    <s v="Judah"/>
    <s v="Judah"/>
    <n v="1824"/>
    <x v="4"/>
    <d v="2024-09-21T00:00:00"/>
    <n v="1"/>
    <x v="0"/>
    <s v="WA"/>
    <x v="0"/>
    <n v="0.25"/>
    <n v="228.75"/>
    <n v="915"/>
    <n v="915"/>
    <n v="915"/>
    <n v="686.25"/>
    <n v="915"/>
    <n v="686.25"/>
    <x v="0"/>
  </r>
  <r>
    <n v="3593"/>
    <n v="1"/>
    <s v="Walsh"/>
    <s v="Alijah"/>
    <s v="Alijah"/>
    <n v="1825"/>
    <x v="3"/>
    <d v="2024-10-30T00:00:00"/>
    <n v="2"/>
    <x v="3"/>
    <s v="NSW"/>
    <x v="2"/>
    <n v="0.2"/>
    <n v="105.80000000000001"/>
    <n v="529"/>
    <n v="529"/>
    <n v="264.5"/>
    <n v="423.2"/>
    <n v="529"/>
    <n v="423.2"/>
    <x v="0"/>
  </r>
  <r>
    <n v="3594"/>
    <n v="1"/>
    <s v="Conrad"/>
    <s v="Sebastian"/>
    <s v="Sebastian"/>
    <n v="1826"/>
    <x v="4"/>
    <d v="2024-04-06T00:00:00"/>
    <n v="3"/>
    <x v="3"/>
    <s v="WA"/>
    <x v="0"/>
    <n v="0.25"/>
    <n v="142.75"/>
    <n v="571"/>
    <n v="571"/>
    <n v="190.33333333333334"/>
    <n v="428.25"/>
    <n v="571"/>
    <n v="428.25"/>
    <x v="4"/>
  </r>
  <r>
    <n v="3595"/>
    <n v="1"/>
    <s v="Kerr"/>
    <s v="Summer"/>
    <s v="Summer"/>
    <n v="1827"/>
    <x v="2"/>
    <d v="2024-03-02T00:00:00"/>
    <n v="3"/>
    <x v="0"/>
    <s v="TAS"/>
    <x v="6"/>
    <n v="0.25"/>
    <n v="222.25"/>
    <n v="889"/>
    <n v="889"/>
    <n v="296.33333333333331"/>
    <n v="666.75"/>
    <n v="889"/>
    <n v="666.75"/>
    <x v="4"/>
  </r>
  <r>
    <n v="3596"/>
    <n v="1"/>
    <s v="Mcintyre"/>
    <s v="June"/>
    <s v="June"/>
    <n v="1828"/>
    <x v="4"/>
    <d v="2024-11-05T00:00:00"/>
    <n v="2"/>
    <x v="3"/>
    <s v="VIC"/>
    <x v="3"/>
    <n v="0.25"/>
    <n v="25"/>
    <n v="100"/>
    <n v="100"/>
    <n v="50"/>
    <n v="75"/>
    <n v="100"/>
    <n v="75"/>
    <x v="0"/>
  </r>
  <r>
    <n v="3597"/>
    <n v="1"/>
    <s v="Mathis"/>
    <s v="Greyson"/>
    <s v="Greyson"/>
    <n v="1829"/>
    <x v="2"/>
    <d v="2024-08-21T00:00:00"/>
    <n v="1"/>
    <x v="1"/>
    <s v="NSW"/>
    <x v="2"/>
    <n v="0.25"/>
    <n v="222"/>
    <n v="888"/>
    <n v="888"/>
    <n v="888"/>
    <n v="666"/>
    <n v="888"/>
    <n v="666"/>
    <x v="3"/>
  </r>
  <r>
    <n v="3598"/>
    <n v="1"/>
    <s v="Scott"/>
    <s v="Bodie"/>
    <s v="Bodie"/>
    <n v="1830"/>
    <x v="2"/>
    <d v="2024-08-16T00:00:00"/>
    <n v="1"/>
    <x v="1"/>
    <s v="NSW"/>
    <x v="2"/>
    <n v="0.25"/>
    <n v="368"/>
    <n v="1472"/>
    <n v="1472"/>
    <n v="1472"/>
    <n v="1104"/>
    <n v="1472"/>
    <n v="1104"/>
    <x v="3"/>
  </r>
  <r>
    <n v="3599"/>
    <n v="1"/>
    <s v="Cordova"/>
    <s v="Russell"/>
    <s v="Russell"/>
    <n v="1831"/>
    <x v="0"/>
    <d v="2024-07-24T00:00:00"/>
    <n v="3"/>
    <x v="0"/>
    <s v="VIC"/>
    <x v="3"/>
    <n v="0.1"/>
    <n v="90.9"/>
    <n v="909"/>
    <n v="909"/>
    <n v="303"/>
    <n v="818.1"/>
    <n v="909"/>
    <n v="818.1"/>
    <x v="3"/>
  </r>
  <r>
    <n v="3600"/>
    <n v="1"/>
    <s v="Johns"/>
    <s v="Payton"/>
    <s v="Payton"/>
    <n v="1832"/>
    <x v="3"/>
    <d v="2024-10-17T00:00:00"/>
    <n v="3"/>
    <x v="0"/>
    <s v="WA"/>
    <x v="0"/>
    <n v="0.2"/>
    <n v="270.8"/>
    <n v="1354"/>
    <n v="1354"/>
    <n v="451.33333333333331"/>
    <n v="1083.2"/>
    <n v="1354"/>
    <n v="1083.2"/>
    <x v="2"/>
  </r>
  <r>
    <n v="3601"/>
    <n v="1"/>
    <s v="Roth"/>
    <s v="Titus"/>
    <s v="Titus"/>
    <n v="1833"/>
    <x v="5"/>
    <d v="2024-05-28T00:00:00"/>
    <n v="1"/>
    <x v="0"/>
    <s v="TAS"/>
    <x v="6"/>
    <n v="0.3"/>
    <n v="320.09999999999997"/>
    <n v="1067"/>
    <n v="1067"/>
    <n v="1067"/>
    <n v="746.90000000000009"/>
    <n v="1067"/>
    <n v="746.90000000000009"/>
    <x v="4"/>
  </r>
  <r>
    <n v="3602"/>
    <n v="1"/>
    <s v="Schneider"/>
    <s v="Alessandra"/>
    <s v="Alessandra"/>
    <n v="1834"/>
    <x v="2"/>
    <d v="2024-05-19T00:00:00"/>
    <n v="1"/>
    <x v="3"/>
    <s v="WA"/>
    <x v="0"/>
    <n v="0.25"/>
    <n v="248.25"/>
    <n v="993"/>
    <n v="993"/>
    <n v="993"/>
    <n v="744.75"/>
    <n v="993"/>
    <n v="744.75"/>
    <x v="4"/>
  </r>
  <r>
    <n v="3603"/>
    <n v="1"/>
    <s v="Gill"/>
    <s v="Phoenix"/>
    <s v="Phoenix"/>
    <n v="1835"/>
    <x v="5"/>
    <d v="2024-12-04T00:00:00"/>
    <n v="1"/>
    <x v="2"/>
    <s v="ACT"/>
    <x v="1"/>
    <n v="0.3"/>
    <n v="239.7"/>
    <n v="799"/>
    <n v="799"/>
    <n v="799"/>
    <n v="559.29999999999995"/>
    <n v="799"/>
    <n v="559.29999999999995"/>
    <x v="1"/>
  </r>
  <r>
    <n v="3604"/>
    <n v="1"/>
    <s v="Lucas"/>
    <s v="Amanda"/>
    <s v="Amanda"/>
    <n v="1836"/>
    <x v="4"/>
    <d v="2024-03-07T00:00:00"/>
    <n v="3"/>
    <x v="2"/>
    <s v="TAS"/>
    <x v="6"/>
    <n v="0.25"/>
    <n v="90.25"/>
    <n v="361"/>
    <n v="361"/>
    <n v="120.33333333333333"/>
    <n v="270.75"/>
    <n v="361"/>
    <n v="270.75"/>
    <x v="4"/>
  </r>
  <r>
    <n v="3605"/>
    <n v="1"/>
    <s v="Ferguson"/>
    <s v="Frances"/>
    <s v="Frances"/>
    <n v="1837"/>
    <x v="5"/>
    <d v="2024-06-10T00:00:00"/>
    <n v="3"/>
    <x v="0"/>
    <s v="SA"/>
    <x v="5"/>
    <n v="0.3"/>
    <n v="107.7"/>
    <n v="359"/>
    <n v="359"/>
    <n v="119.66666666666667"/>
    <n v="251.3"/>
    <n v="359"/>
    <n v="251.3"/>
    <x v="0"/>
  </r>
  <r>
    <n v="3606"/>
    <n v="1"/>
    <s v="Craig"/>
    <s v="Abel"/>
    <s v="Abel"/>
    <n v="1838"/>
    <x v="4"/>
    <d v="2024-09-29T00:00:00"/>
    <n v="2"/>
    <x v="0"/>
    <s v="NT"/>
    <x v="7"/>
    <n v="0.25"/>
    <n v="173.75"/>
    <n v="695"/>
    <n v="695"/>
    <n v="347.5"/>
    <n v="521.25"/>
    <n v="695"/>
    <n v="521.25"/>
    <x v="4"/>
  </r>
  <r>
    <n v="3607"/>
    <n v="1"/>
    <s v="Flowers"/>
    <s v="Briella"/>
    <s v="Briella"/>
    <n v="1839"/>
    <x v="2"/>
    <d v="2024-02-18T00:00:00"/>
    <n v="3"/>
    <x v="0"/>
    <s v="SA"/>
    <x v="5"/>
    <n v="0.25"/>
    <n v="285.75"/>
    <n v="1143"/>
    <n v="1143"/>
    <n v="381"/>
    <n v="857.25"/>
    <n v="1143"/>
    <n v="857.25"/>
    <x v="3"/>
  </r>
  <r>
    <n v="3608"/>
    <n v="1"/>
    <s v="Gonzalez"/>
    <s v="Camilla"/>
    <s v="Camilla"/>
    <n v="1840"/>
    <x v="1"/>
    <d v="2024-11-29T00:00:00"/>
    <n v="1"/>
    <x v="2"/>
    <s v="ACT"/>
    <x v="1"/>
    <n v="0.3"/>
    <n v="370.5"/>
    <n v="1235"/>
    <n v="1235"/>
    <n v="1235"/>
    <n v="864.5"/>
    <n v="1235"/>
    <n v="864.5"/>
    <x v="1"/>
  </r>
  <r>
    <n v="3609"/>
    <n v="1"/>
    <s v="Lane"/>
    <s v="Kash"/>
    <s v="Kash"/>
    <n v="1841"/>
    <x v="4"/>
    <d v="2024-06-25T00:00:00"/>
    <n v="3"/>
    <x v="0"/>
    <s v="NT"/>
    <x v="7"/>
    <n v="0.25"/>
    <n v="27"/>
    <n v="108"/>
    <n v="108"/>
    <n v="36"/>
    <n v="81"/>
    <n v="108"/>
    <n v="81"/>
    <x v="4"/>
  </r>
  <r>
    <n v="3610"/>
    <n v="1"/>
    <s v="Henry"/>
    <s v="Maria"/>
    <s v="Maria"/>
    <n v="1842"/>
    <x v="2"/>
    <d v="2024-12-21T00:00:00"/>
    <n v="3"/>
    <x v="0"/>
    <s v="VIC"/>
    <x v="3"/>
    <n v="0.25"/>
    <n v="363.75"/>
    <n v="1455"/>
    <n v="1455"/>
    <n v="485"/>
    <n v="1091.25"/>
    <n v="1455"/>
    <n v="1091.25"/>
    <x v="1"/>
  </r>
  <r>
    <n v="3611"/>
    <n v="1"/>
    <s v="Huffman"/>
    <s v="Shiloh"/>
    <s v="Shiloh"/>
    <n v="1843"/>
    <x v="5"/>
    <d v="2024-04-02T00:00:00"/>
    <n v="2"/>
    <x v="2"/>
    <s v="WA"/>
    <x v="0"/>
    <n v="0.3"/>
    <n v="488.4"/>
    <n v="1628"/>
    <n v="1628"/>
    <n v="814"/>
    <n v="1139.5999999999999"/>
    <n v="1628"/>
    <n v="1139.5999999999999"/>
    <x v="4"/>
  </r>
  <r>
    <n v="3612"/>
    <n v="1"/>
    <s v="Curry"/>
    <s v="Micah"/>
    <s v="Micah"/>
    <n v="1844"/>
    <x v="4"/>
    <d v="2024-05-30T00:00:00"/>
    <n v="2"/>
    <x v="2"/>
    <s v="WA"/>
    <x v="0"/>
    <n v="0.25"/>
    <n v="187.5"/>
    <n v="750"/>
    <n v="750"/>
    <n v="375"/>
    <n v="562.5"/>
    <n v="750"/>
    <n v="562.5"/>
    <x v="1"/>
  </r>
  <r>
    <n v="3613"/>
    <n v="1"/>
    <s v="Magana"/>
    <s v="Kyrie"/>
    <s v="Kyrie"/>
    <n v="1845"/>
    <x v="2"/>
    <d v="2024-10-15T00:00:00"/>
    <n v="1"/>
    <x v="2"/>
    <s v="ACT"/>
    <x v="1"/>
    <n v="0.25"/>
    <n v="386.25"/>
    <n v="1545"/>
    <n v="1545"/>
    <n v="1545"/>
    <n v="1158.75"/>
    <n v="1545"/>
    <n v="1158.75"/>
    <x v="0"/>
  </r>
  <r>
    <n v="3614"/>
    <n v="1"/>
    <s v="Shepherd"/>
    <s v="Selah"/>
    <s v="Selah"/>
    <n v="1846"/>
    <x v="4"/>
    <d v="2024-09-16T00:00:00"/>
    <n v="3"/>
    <x v="0"/>
    <s v="ACT"/>
    <x v="1"/>
    <n v="0.25"/>
    <n v="408"/>
    <n v="1632"/>
    <n v="1632"/>
    <n v="544"/>
    <n v="1224"/>
    <n v="1632"/>
    <n v="1224"/>
    <x v="2"/>
  </r>
  <r>
    <n v="3615"/>
    <n v="1"/>
    <s v="Schroeder"/>
    <s v="Destiny"/>
    <s v="Destiny"/>
    <n v="1847"/>
    <x v="0"/>
    <d v="2024-07-30T00:00:00"/>
    <n v="2"/>
    <x v="0"/>
    <s v="TAS"/>
    <x v="6"/>
    <n v="0.1"/>
    <n v="5.4"/>
    <n v="54"/>
    <n v="54"/>
    <n v="27"/>
    <n v="48.6"/>
    <n v="54"/>
    <n v="48.6"/>
    <x v="2"/>
  </r>
  <r>
    <n v="3616"/>
    <n v="1"/>
    <s v="Quintana"/>
    <s v="Dylan"/>
    <s v="Dylan"/>
    <n v="1848"/>
    <x v="3"/>
    <d v="2024-05-19T00:00:00"/>
    <n v="1"/>
    <x v="0"/>
    <s v="WA"/>
    <x v="0"/>
    <n v="0.2"/>
    <n v="136.20000000000002"/>
    <n v="681"/>
    <n v="681"/>
    <n v="681"/>
    <n v="544.79999999999995"/>
    <n v="681"/>
    <n v="544.79999999999995"/>
    <x v="1"/>
  </r>
  <r>
    <n v="3617"/>
    <n v="1"/>
    <s v="Love"/>
    <s v="Elsie"/>
    <s v="Elsie"/>
    <n v="1849"/>
    <x v="3"/>
    <d v="2024-09-06T00:00:00"/>
    <n v="1"/>
    <x v="1"/>
    <s v="SA"/>
    <x v="5"/>
    <n v="0.2"/>
    <n v="33"/>
    <n v="165"/>
    <n v="165"/>
    <n v="165"/>
    <n v="132"/>
    <n v="165"/>
    <n v="132"/>
    <x v="2"/>
  </r>
  <r>
    <n v="3618"/>
    <n v="1"/>
    <s v="Ellison"/>
    <s v="Frederick"/>
    <s v="Frederick"/>
    <n v="1850"/>
    <x v="0"/>
    <d v="2024-01-01T00:00:00"/>
    <n v="1"/>
    <x v="0"/>
    <s v="WA"/>
    <x v="0"/>
    <n v="0.1"/>
    <n v="25.900000000000002"/>
    <n v="259"/>
    <n v="259"/>
    <n v="259"/>
    <n v="233.1"/>
    <n v="259"/>
    <n v="233.1"/>
    <x v="3"/>
  </r>
  <r>
    <n v="3619"/>
    <n v="1"/>
    <s v="Henderson"/>
    <s v="Marley"/>
    <s v="Marley"/>
    <n v="1851"/>
    <x v="1"/>
    <d v="2024-02-20T00:00:00"/>
    <n v="2"/>
    <x v="3"/>
    <s v="VIC"/>
    <x v="3"/>
    <n v="0.3"/>
    <n v="168.29999999999998"/>
    <n v="561"/>
    <n v="561"/>
    <n v="280.5"/>
    <n v="392.70000000000005"/>
    <n v="561"/>
    <n v="392.70000000000005"/>
    <x v="4"/>
  </r>
  <r>
    <n v="3620"/>
    <n v="1"/>
    <s v="Lane"/>
    <s v="Abraham"/>
    <s v="Abraham"/>
    <n v="1852"/>
    <x v="3"/>
    <d v="2024-04-21T00:00:00"/>
    <n v="2"/>
    <x v="0"/>
    <s v="WA"/>
    <x v="0"/>
    <n v="0.2"/>
    <n v="9.8000000000000007"/>
    <n v="49"/>
    <n v="49"/>
    <n v="24.5"/>
    <n v="39.200000000000003"/>
    <n v="49"/>
    <n v="39.200000000000003"/>
    <x v="3"/>
  </r>
  <r>
    <n v="3621"/>
    <n v="1"/>
    <s v="Duncan"/>
    <s v="Bailey"/>
    <s v="Bailey"/>
    <n v="1853"/>
    <x v="3"/>
    <d v="2024-01-30T00:00:00"/>
    <n v="1"/>
    <x v="0"/>
    <s v="ACT"/>
    <x v="1"/>
    <n v="0.2"/>
    <n v="102.60000000000001"/>
    <n v="513"/>
    <n v="513"/>
    <n v="513"/>
    <n v="410.4"/>
    <n v="513"/>
    <n v="410.4"/>
    <x v="4"/>
  </r>
  <r>
    <n v="3622"/>
    <n v="1"/>
    <s v="Cherry"/>
    <s v="Emily"/>
    <s v="Emily"/>
    <n v="1854"/>
    <x v="3"/>
    <d v="2024-05-11T00:00:00"/>
    <n v="2"/>
    <x v="0"/>
    <s v="ACT"/>
    <x v="1"/>
    <n v="0.2"/>
    <n v="212.4"/>
    <n v="1062"/>
    <n v="1062"/>
    <n v="531"/>
    <n v="849.6"/>
    <n v="1062"/>
    <n v="849.6"/>
    <x v="4"/>
  </r>
  <r>
    <n v="3623"/>
    <n v="1"/>
    <s v="Pugh"/>
    <s v="Gracelyn"/>
    <s v="Gracelyn"/>
    <n v="1855"/>
    <x v="1"/>
    <d v="2024-11-08T00:00:00"/>
    <n v="2"/>
    <x v="1"/>
    <s v="SA"/>
    <x v="5"/>
    <n v="0.3"/>
    <n v="46.5"/>
    <n v="155"/>
    <n v="155"/>
    <n v="77.5"/>
    <n v="108.5"/>
    <n v="155"/>
    <n v="108.5"/>
    <x v="2"/>
  </r>
  <r>
    <n v="3624"/>
    <n v="1"/>
    <s v="Middleton"/>
    <s v="Jesse"/>
    <s v="Jesse"/>
    <n v="1856"/>
    <x v="1"/>
    <d v="2024-02-04T00:00:00"/>
    <n v="2"/>
    <x v="3"/>
    <s v="WA"/>
    <x v="0"/>
    <n v="0.3"/>
    <n v="324.3"/>
    <n v="1081"/>
    <n v="1081"/>
    <n v="540.5"/>
    <n v="756.7"/>
    <n v="1081"/>
    <n v="756.7"/>
    <x v="4"/>
  </r>
  <r>
    <n v="3625"/>
    <n v="1"/>
    <s v="Hubbard"/>
    <s v="Kyle"/>
    <s v="Kyle"/>
    <n v="1857"/>
    <x v="1"/>
    <d v="2024-02-12T00:00:00"/>
    <n v="3"/>
    <x v="0"/>
    <s v="SA"/>
    <x v="5"/>
    <n v="0.3"/>
    <n v="105.89999999999999"/>
    <n v="353"/>
    <n v="353"/>
    <n v="117.66666666666667"/>
    <n v="247.10000000000002"/>
    <n v="353"/>
    <n v="247.10000000000002"/>
    <x v="3"/>
  </r>
  <r>
    <n v="3626"/>
    <n v="1"/>
    <s v="Barber"/>
    <s v="Marcus"/>
    <s v="Marcus"/>
    <n v="1858"/>
    <x v="4"/>
    <d v="2024-12-16T00:00:00"/>
    <n v="2"/>
    <x v="0"/>
    <s v="NT"/>
    <x v="7"/>
    <n v="0.25"/>
    <n v="220.5"/>
    <n v="882"/>
    <n v="882"/>
    <n v="441"/>
    <n v="661.5"/>
    <n v="882"/>
    <n v="661.5"/>
    <x v="4"/>
  </r>
  <r>
    <n v="3627"/>
    <n v="1"/>
    <s v="Montes"/>
    <s v="Catalina"/>
    <s v="Catalina"/>
    <n v="1859"/>
    <x v="5"/>
    <d v="2024-02-28T00:00:00"/>
    <n v="1"/>
    <x v="2"/>
    <s v="VIC"/>
    <x v="3"/>
    <n v="0.3"/>
    <n v="351.3"/>
    <n v="1171"/>
    <n v="1171"/>
    <n v="1171"/>
    <n v="819.7"/>
    <n v="1171"/>
    <n v="819.7"/>
    <x v="4"/>
  </r>
  <r>
    <n v="3628"/>
    <n v="1"/>
    <s v="Curry"/>
    <s v="Nadia"/>
    <s v="Nadia"/>
    <n v="1860"/>
    <x v="0"/>
    <d v="2024-03-07T00:00:00"/>
    <n v="2"/>
    <x v="2"/>
    <s v="WA"/>
    <x v="0"/>
    <n v="0.1"/>
    <n v="153.20000000000002"/>
    <n v="1532"/>
    <n v="1532"/>
    <n v="766"/>
    <n v="1378.8"/>
    <n v="1532"/>
    <n v="1378.8"/>
    <x v="2"/>
  </r>
  <r>
    <n v="3629"/>
    <n v="1"/>
    <s v="Rowe"/>
    <s v="Trinity"/>
    <s v="Trinity"/>
    <n v="1861"/>
    <x v="1"/>
    <d v="2024-04-16T00:00:00"/>
    <n v="3"/>
    <x v="0"/>
    <s v="QLD"/>
    <x v="4"/>
    <n v="0.3"/>
    <n v="205.79999999999998"/>
    <n v="686"/>
    <n v="686"/>
    <n v="228.66666666666666"/>
    <n v="480.20000000000005"/>
    <n v="686"/>
    <n v="480.20000000000005"/>
    <x v="3"/>
  </r>
  <r>
    <n v="3630"/>
    <n v="1"/>
    <s v="Adkins"/>
    <s v="Sullivan"/>
    <s v="Sullivan"/>
    <n v="1862"/>
    <x v="4"/>
    <d v="2024-01-15T00:00:00"/>
    <n v="1"/>
    <x v="0"/>
    <s v="NSW"/>
    <x v="2"/>
    <n v="0.25"/>
    <n v="279"/>
    <n v="1116"/>
    <n v="1116"/>
    <n v="1116"/>
    <n v="837"/>
    <n v="1116"/>
    <n v="837"/>
    <x v="3"/>
  </r>
  <r>
    <n v="3631"/>
    <n v="1"/>
    <s v="Cole"/>
    <s v="Ian"/>
    <s v="Ian"/>
    <n v="1863"/>
    <x v="1"/>
    <d v="2024-06-06T00:00:00"/>
    <n v="2"/>
    <x v="2"/>
    <s v="NSW"/>
    <x v="2"/>
    <n v="0.3"/>
    <n v="356.09999999999997"/>
    <n v="1187"/>
    <n v="1187"/>
    <n v="593.5"/>
    <n v="830.90000000000009"/>
    <n v="1187"/>
    <n v="830.90000000000009"/>
    <x v="3"/>
  </r>
  <r>
    <n v="3632"/>
    <n v="1"/>
    <s v="Page"/>
    <s v="Cairo"/>
    <s v="Cairo"/>
    <n v="1864"/>
    <x v="1"/>
    <d v="2024-04-29T00:00:00"/>
    <n v="1"/>
    <x v="0"/>
    <s v="NSW"/>
    <x v="2"/>
    <n v="0.3"/>
    <n v="200.7"/>
    <n v="669"/>
    <n v="669"/>
    <n v="669"/>
    <n v="468.3"/>
    <n v="669"/>
    <n v="468.3"/>
    <x v="4"/>
  </r>
  <r>
    <n v="3633"/>
    <n v="1"/>
    <s v="Quintero"/>
    <s v="Emersyn"/>
    <s v="Emersyn"/>
    <n v="1865"/>
    <x v="1"/>
    <d v="2024-07-18T00:00:00"/>
    <n v="1"/>
    <x v="3"/>
    <s v="SA"/>
    <x v="5"/>
    <n v="0.3"/>
    <n v="324.59999999999997"/>
    <n v="1082"/>
    <n v="1082"/>
    <n v="1082"/>
    <n v="757.40000000000009"/>
    <n v="1082"/>
    <n v="757.40000000000009"/>
    <x v="2"/>
  </r>
  <r>
    <n v="3634"/>
    <n v="1"/>
    <s v="Huff"/>
    <s v="Edgar"/>
    <s v="Edgar"/>
    <n v="1866"/>
    <x v="5"/>
    <d v="2024-03-12T00:00:00"/>
    <n v="2"/>
    <x v="2"/>
    <s v="ACT"/>
    <x v="1"/>
    <n v="0.3"/>
    <n v="273.3"/>
    <n v="911"/>
    <n v="911"/>
    <n v="455.5"/>
    <n v="637.70000000000005"/>
    <n v="911"/>
    <n v="637.70000000000005"/>
    <x v="3"/>
  </r>
  <r>
    <n v="3635"/>
    <n v="1"/>
    <s v="Stevenson"/>
    <s v="Kyler"/>
    <s v="Kyler"/>
    <n v="1867"/>
    <x v="0"/>
    <d v="2024-02-18T00:00:00"/>
    <n v="3"/>
    <x v="1"/>
    <s v="SA"/>
    <x v="5"/>
    <n v="0.1"/>
    <n v="128.30000000000001"/>
    <n v="1283"/>
    <n v="1283"/>
    <n v="427.66666666666669"/>
    <n v="1154.7"/>
    <n v="1283"/>
    <n v="1154.7"/>
    <x v="0"/>
  </r>
  <r>
    <n v="3636"/>
    <n v="1"/>
    <s v="Ryan"/>
    <s v="Maisie"/>
    <s v="Maisie"/>
    <n v="1868"/>
    <x v="3"/>
    <d v="2024-07-25T00:00:00"/>
    <n v="3"/>
    <x v="3"/>
    <s v="NT"/>
    <x v="7"/>
    <n v="0.2"/>
    <n v="107"/>
    <n v="535"/>
    <n v="535"/>
    <n v="178.33333333333334"/>
    <n v="428"/>
    <n v="535"/>
    <n v="428"/>
    <x v="0"/>
  </r>
  <r>
    <n v="3637"/>
    <n v="1"/>
    <s v="Tanner"/>
    <s v="Noa"/>
    <s v="Noa"/>
    <n v="1869"/>
    <x v="2"/>
    <d v="2024-02-19T00:00:00"/>
    <n v="2"/>
    <x v="1"/>
    <s v="NSW"/>
    <x v="2"/>
    <n v="0.25"/>
    <n v="108.25"/>
    <n v="433"/>
    <n v="433"/>
    <n v="216.5"/>
    <n v="324.75"/>
    <n v="433"/>
    <n v="324.75"/>
    <x v="1"/>
  </r>
  <r>
    <n v="3638"/>
    <n v="1"/>
    <s v="Simpson"/>
    <s v="Alexandra"/>
    <s v="Alexandra"/>
    <n v="1870"/>
    <x v="2"/>
    <d v="2024-09-21T00:00:00"/>
    <n v="1"/>
    <x v="0"/>
    <s v="WA"/>
    <x v="0"/>
    <n v="0.25"/>
    <n v="384.75"/>
    <n v="1539"/>
    <n v="1539"/>
    <n v="1539"/>
    <n v="1154.25"/>
    <n v="1539"/>
    <n v="1154.25"/>
    <x v="4"/>
  </r>
  <r>
    <n v="3639"/>
    <n v="1"/>
    <s v="Russell"/>
    <s v="Kora"/>
    <s v="Kora"/>
    <n v="1871"/>
    <x v="3"/>
    <d v="2024-05-25T00:00:00"/>
    <n v="2"/>
    <x v="2"/>
    <s v="VIC"/>
    <x v="3"/>
    <n v="0.2"/>
    <n v="46.800000000000004"/>
    <n v="234"/>
    <n v="234"/>
    <n v="117"/>
    <n v="187.2"/>
    <n v="234"/>
    <n v="187.2"/>
    <x v="3"/>
  </r>
  <r>
    <n v="3640"/>
    <n v="1"/>
    <s v="Colón"/>
    <s v="Samara"/>
    <s v="Samara"/>
    <n v="1872"/>
    <x v="2"/>
    <d v="2024-09-16T00:00:00"/>
    <n v="2"/>
    <x v="2"/>
    <s v="VIC"/>
    <x v="3"/>
    <n v="0.25"/>
    <n v="258.5"/>
    <n v="1034"/>
    <n v="1034"/>
    <n v="517"/>
    <n v="775.5"/>
    <n v="1034"/>
    <n v="775.5"/>
    <x v="3"/>
  </r>
  <r>
    <n v="3641"/>
    <n v="1"/>
    <s v="Singh"/>
    <s v="Joaquin"/>
    <s v="Joaquin"/>
    <n v="1873"/>
    <x v="3"/>
    <d v="2024-09-21T00:00:00"/>
    <n v="1"/>
    <x v="1"/>
    <s v="VIC"/>
    <x v="3"/>
    <n v="0.2"/>
    <n v="211.4"/>
    <n v="1057"/>
    <n v="1057"/>
    <n v="1057"/>
    <n v="845.6"/>
    <n v="1057"/>
    <n v="845.6"/>
    <x v="2"/>
  </r>
  <r>
    <n v="3642"/>
    <n v="1"/>
    <s v="Hoffman"/>
    <s v="Joy"/>
    <s v="Joy"/>
    <n v="1874"/>
    <x v="4"/>
    <d v="2024-07-13T00:00:00"/>
    <n v="1"/>
    <x v="0"/>
    <s v="VIC"/>
    <x v="3"/>
    <n v="0.25"/>
    <n v="358.75"/>
    <n v="1435"/>
    <n v="1435"/>
    <n v="1435"/>
    <n v="1076.25"/>
    <n v="1435"/>
    <n v="1076.25"/>
    <x v="1"/>
  </r>
  <r>
    <n v="3643"/>
    <n v="1"/>
    <s v="Martin"/>
    <s v="Gabriel"/>
    <s v="Gabriel"/>
    <n v="1875"/>
    <x v="4"/>
    <d v="2024-08-24T00:00:00"/>
    <n v="3"/>
    <x v="0"/>
    <s v="TAS"/>
    <x v="6"/>
    <n v="0.25"/>
    <n v="74.25"/>
    <n v="297"/>
    <n v="297"/>
    <n v="99"/>
    <n v="222.75"/>
    <n v="297"/>
    <n v="222.75"/>
    <x v="1"/>
  </r>
  <r>
    <n v="3644"/>
    <n v="1"/>
    <s v="Tucker"/>
    <s v="Patrick"/>
    <s v="Patrick"/>
    <n v="1876"/>
    <x v="3"/>
    <d v="2024-01-07T00:00:00"/>
    <n v="1"/>
    <x v="2"/>
    <s v="NT"/>
    <x v="7"/>
    <n v="0.2"/>
    <n v="216.60000000000002"/>
    <n v="1083"/>
    <n v="1083"/>
    <n v="1083"/>
    <n v="866.4"/>
    <n v="1083"/>
    <n v="866.4"/>
    <x v="2"/>
  </r>
  <r>
    <n v="3645"/>
    <n v="1"/>
    <s v="Mullins"/>
    <s v="Regina"/>
    <s v="Regina"/>
    <n v="1877"/>
    <x v="1"/>
    <d v="2024-04-20T00:00:00"/>
    <n v="2"/>
    <x v="0"/>
    <s v="VIC"/>
    <x v="3"/>
    <n v="0.3"/>
    <n v="455.4"/>
    <n v="1518"/>
    <n v="1518"/>
    <n v="759"/>
    <n v="1062.5999999999999"/>
    <n v="1518"/>
    <n v="1062.5999999999999"/>
    <x v="2"/>
  </r>
  <r>
    <n v="3646"/>
    <n v="1"/>
    <s v="Norris"/>
    <s v="Hayes"/>
    <s v="Hayes"/>
    <n v="1878"/>
    <x v="4"/>
    <d v="2024-07-01T00:00:00"/>
    <n v="3"/>
    <x v="0"/>
    <s v="NSW"/>
    <x v="2"/>
    <n v="0.25"/>
    <n v="117.75"/>
    <n v="471"/>
    <n v="471"/>
    <n v="157"/>
    <n v="353.25"/>
    <n v="471"/>
    <n v="353.25"/>
    <x v="3"/>
  </r>
  <r>
    <n v="3647"/>
    <n v="1"/>
    <s v="Best"/>
    <s v="Kaylee"/>
    <s v="Kaylee"/>
    <n v="1879"/>
    <x v="1"/>
    <d v="2024-11-21T00:00:00"/>
    <n v="3"/>
    <x v="1"/>
    <s v="NT"/>
    <x v="7"/>
    <n v="0.3"/>
    <n v="266.39999999999998"/>
    <n v="888"/>
    <n v="888"/>
    <n v="296"/>
    <n v="621.6"/>
    <n v="888"/>
    <n v="621.6"/>
    <x v="3"/>
  </r>
  <r>
    <n v="3648"/>
    <n v="1"/>
    <s v="Mcgee"/>
    <s v="Brooklynn"/>
    <s v="Brooklynn"/>
    <n v="1880"/>
    <x v="1"/>
    <d v="2024-07-10T00:00:00"/>
    <n v="3"/>
    <x v="2"/>
    <s v="WA"/>
    <x v="0"/>
    <n v="0.3"/>
    <n v="203.1"/>
    <n v="677"/>
    <n v="677"/>
    <n v="225.66666666666666"/>
    <n v="473.9"/>
    <n v="677"/>
    <n v="473.9"/>
    <x v="2"/>
  </r>
  <r>
    <n v="3649"/>
    <n v="1"/>
    <s v="Rose"/>
    <s v="Zaire"/>
    <s v="Zaire"/>
    <n v="1881"/>
    <x v="4"/>
    <d v="2024-08-24T00:00:00"/>
    <n v="2"/>
    <x v="0"/>
    <s v="NT"/>
    <x v="7"/>
    <n v="0.25"/>
    <n v="172.25"/>
    <n v="689"/>
    <n v="689"/>
    <n v="344.5"/>
    <n v="516.75"/>
    <n v="689"/>
    <n v="516.75"/>
    <x v="1"/>
  </r>
  <r>
    <n v="3650"/>
    <n v="1"/>
    <s v="Novak"/>
    <s v="Wade"/>
    <s v="Wade"/>
    <n v="1882"/>
    <x v="3"/>
    <d v="2024-02-01T00:00:00"/>
    <n v="2"/>
    <x v="2"/>
    <s v="WA"/>
    <x v="0"/>
    <n v="0.2"/>
    <n v="73"/>
    <n v="365"/>
    <n v="365"/>
    <n v="182.5"/>
    <n v="292"/>
    <n v="365"/>
    <n v="292"/>
    <x v="4"/>
  </r>
  <r>
    <n v="3651"/>
    <n v="1"/>
    <s v="Haley"/>
    <s v="Sonny"/>
    <s v="Sonny"/>
    <n v="1883"/>
    <x v="2"/>
    <d v="2024-11-24T00:00:00"/>
    <n v="1"/>
    <x v="3"/>
    <s v="WA"/>
    <x v="0"/>
    <n v="0.25"/>
    <n v="234.75"/>
    <n v="939"/>
    <n v="939"/>
    <n v="939"/>
    <n v="704.25"/>
    <n v="939"/>
    <n v="704.25"/>
    <x v="4"/>
  </r>
  <r>
    <n v="3652"/>
    <n v="1"/>
    <s v="Solis"/>
    <s v="Jonathan"/>
    <s v="Jonathan"/>
    <n v="1884"/>
    <x v="1"/>
    <d v="2024-06-27T00:00:00"/>
    <n v="3"/>
    <x v="2"/>
    <s v="VIC"/>
    <x v="3"/>
    <n v="0.3"/>
    <n v="445.5"/>
    <n v="1485"/>
    <n v="1485"/>
    <n v="495"/>
    <n v="1039.5"/>
    <n v="1485"/>
    <n v="1039.5"/>
    <x v="3"/>
  </r>
  <r>
    <n v="3653"/>
    <n v="1"/>
    <s v="Powell"/>
    <s v="Katherine"/>
    <s v="Katherine"/>
    <n v="1885"/>
    <x v="3"/>
    <d v="2024-05-06T00:00:00"/>
    <n v="1"/>
    <x v="2"/>
    <s v="SA"/>
    <x v="5"/>
    <n v="0.2"/>
    <n v="197"/>
    <n v="985"/>
    <n v="985"/>
    <n v="985"/>
    <n v="788"/>
    <n v="985"/>
    <n v="788"/>
    <x v="3"/>
  </r>
  <r>
    <n v="3654"/>
    <n v="1"/>
    <s v="Roth"/>
    <s v="Ximena"/>
    <s v="Ximena"/>
    <n v="1886"/>
    <x v="1"/>
    <d v="2024-07-30T00:00:00"/>
    <n v="3"/>
    <x v="0"/>
    <s v="NT"/>
    <x v="7"/>
    <n v="0.3"/>
    <n v="109.2"/>
    <n v="364"/>
    <n v="364"/>
    <n v="121.33333333333333"/>
    <n v="254.8"/>
    <n v="364"/>
    <n v="254.8"/>
    <x v="2"/>
  </r>
  <r>
    <n v="3655"/>
    <n v="1"/>
    <s v="Matthews"/>
    <s v="Stetson"/>
    <s v="Stetson"/>
    <n v="1887"/>
    <x v="1"/>
    <d v="2024-01-16T00:00:00"/>
    <n v="1"/>
    <x v="0"/>
    <s v="TAS"/>
    <x v="6"/>
    <n v="0.3"/>
    <n v="233.7"/>
    <n v="779"/>
    <n v="779"/>
    <n v="779"/>
    <n v="545.29999999999995"/>
    <n v="779"/>
    <n v="545.29999999999995"/>
    <x v="1"/>
  </r>
  <r>
    <n v="3656"/>
    <n v="1"/>
    <s v="Gray"/>
    <s v="Adelina"/>
    <s v="Adelina"/>
    <n v="1888"/>
    <x v="1"/>
    <d v="2024-11-14T00:00:00"/>
    <n v="1"/>
    <x v="0"/>
    <s v="WA"/>
    <x v="0"/>
    <n v="0.3"/>
    <n v="231.6"/>
    <n v="772"/>
    <n v="772"/>
    <n v="772"/>
    <n v="540.4"/>
    <n v="772"/>
    <n v="540.4"/>
    <x v="1"/>
  </r>
  <r>
    <n v="3657"/>
    <n v="1"/>
    <s v="Rosario"/>
    <s v="Casey"/>
    <s v="Casey"/>
    <n v="1889"/>
    <x v="5"/>
    <d v="2024-05-27T00:00:00"/>
    <n v="1"/>
    <x v="3"/>
    <s v="ACT"/>
    <x v="1"/>
    <n v="0.3"/>
    <n v="304.5"/>
    <n v="1015"/>
    <n v="1015"/>
    <n v="1015"/>
    <n v="710.5"/>
    <n v="1015"/>
    <n v="710.5"/>
    <x v="1"/>
  </r>
  <r>
    <n v="3658"/>
    <n v="1"/>
    <s v="Fuentes"/>
    <s v="Sutton"/>
    <s v="Sutton"/>
    <n v="1890"/>
    <x v="4"/>
    <d v="2024-10-19T00:00:00"/>
    <n v="1"/>
    <x v="2"/>
    <s v="QLD"/>
    <x v="4"/>
    <n v="0.25"/>
    <n v="275.25"/>
    <n v="1101"/>
    <n v="1101"/>
    <n v="1101"/>
    <n v="825.75"/>
    <n v="1101"/>
    <n v="825.75"/>
    <x v="0"/>
  </r>
  <r>
    <n v="3659"/>
    <n v="1"/>
    <s v="Steele"/>
    <s v="Briella"/>
    <s v="Briella"/>
    <n v="1891"/>
    <x v="5"/>
    <d v="2024-07-29T00:00:00"/>
    <n v="1"/>
    <x v="2"/>
    <s v="TAS"/>
    <x v="6"/>
    <n v="0.3"/>
    <n v="351.9"/>
    <n v="1173"/>
    <n v="1173"/>
    <n v="1173"/>
    <n v="821.1"/>
    <n v="1173"/>
    <n v="821.1"/>
    <x v="2"/>
  </r>
  <r>
    <n v="3660"/>
    <n v="1"/>
    <s v="Patton"/>
    <s v="Allie"/>
    <s v="Allie"/>
    <n v="1892"/>
    <x v="5"/>
    <d v="2024-08-30T00:00:00"/>
    <n v="3"/>
    <x v="2"/>
    <s v="NSW"/>
    <x v="2"/>
    <n v="0.3"/>
    <n v="301.8"/>
    <n v="1006"/>
    <n v="1006"/>
    <n v="335.33333333333331"/>
    <n v="704.2"/>
    <n v="1006"/>
    <n v="704.2"/>
    <x v="0"/>
  </r>
  <r>
    <n v="3661"/>
    <n v="1"/>
    <s v="Guerra"/>
    <s v="Ryker"/>
    <s v="Ryker"/>
    <n v="1893"/>
    <x v="5"/>
    <d v="2024-09-04T00:00:00"/>
    <n v="1"/>
    <x v="1"/>
    <s v="QLD"/>
    <x v="4"/>
    <n v="0.3"/>
    <n v="42.3"/>
    <n v="141"/>
    <n v="141"/>
    <n v="141"/>
    <n v="98.7"/>
    <n v="141"/>
    <n v="98.7"/>
    <x v="3"/>
  </r>
  <r>
    <n v="3662"/>
    <n v="1"/>
    <s v="Mora"/>
    <s v="Abigail"/>
    <s v="Abigail"/>
    <n v="1894"/>
    <x v="4"/>
    <d v="2024-02-06T00:00:00"/>
    <n v="2"/>
    <x v="1"/>
    <s v="TAS"/>
    <x v="6"/>
    <n v="0.25"/>
    <n v="86.75"/>
    <n v="347"/>
    <n v="347"/>
    <n v="173.5"/>
    <n v="260.25"/>
    <n v="347"/>
    <n v="260.25"/>
    <x v="4"/>
  </r>
  <r>
    <n v="3663"/>
    <n v="1"/>
    <s v="Hanson"/>
    <s v="Kayla"/>
    <s v="Kayla"/>
    <n v="1895"/>
    <x v="0"/>
    <d v="2024-04-16T00:00:00"/>
    <n v="1"/>
    <x v="2"/>
    <s v="TAS"/>
    <x v="6"/>
    <n v="0.1"/>
    <n v="27.6"/>
    <n v="276"/>
    <n v="276"/>
    <n v="276"/>
    <n v="248.4"/>
    <n v="276"/>
    <n v="248.4"/>
    <x v="0"/>
  </r>
  <r>
    <n v="3664"/>
    <n v="1"/>
    <s v="Barnes"/>
    <s v="Naomi"/>
    <s v="Naomi"/>
    <n v="1896"/>
    <x v="3"/>
    <d v="2024-01-20T00:00:00"/>
    <n v="3"/>
    <x v="2"/>
    <s v="VIC"/>
    <x v="3"/>
    <n v="0.2"/>
    <n v="359.20000000000005"/>
    <n v="1796"/>
    <n v="1796"/>
    <n v="598.66666666666663"/>
    <n v="1436.8"/>
    <n v="1796"/>
    <n v="1436.8"/>
    <x v="2"/>
  </r>
  <r>
    <n v="3665"/>
    <n v="1"/>
    <s v="Carson"/>
    <s v="Sullivan"/>
    <s v="Sullivan"/>
    <n v="1897"/>
    <x v="4"/>
    <d v="2024-01-08T00:00:00"/>
    <n v="3"/>
    <x v="3"/>
    <s v="WA"/>
    <x v="0"/>
    <n v="0.25"/>
    <n v="181.5"/>
    <n v="726"/>
    <n v="726"/>
    <n v="242"/>
    <n v="544.5"/>
    <n v="726"/>
    <n v="544.5"/>
    <x v="0"/>
  </r>
  <r>
    <n v="3666"/>
    <n v="1"/>
    <s v="Larson"/>
    <s v="Jasmine"/>
    <s v="Jasmine"/>
    <n v="1898"/>
    <x v="4"/>
    <d v="2024-05-11T00:00:00"/>
    <n v="1"/>
    <x v="0"/>
    <s v="QLD"/>
    <x v="4"/>
    <n v="0.25"/>
    <n v="261.75"/>
    <n v="1047"/>
    <n v="1047"/>
    <n v="1047"/>
    <n v="785.25"/>
    <n v="1047"/>
    <n v="785.25"/>
    <x v="2"/>
  </r>
  <r>
    <n v="3667"/>
    <n v="1"/>
    <s v="Sutton"/>
    <s v="Cataleya"/>
    <s v="Cataleya"/>
    <n v="1899"/>
    <x v="0"/>
    <d v="2024-03-27T00:00:00"/>
    <n v="1"/>
    <x v="0"/>
    <s v="WA"/>
    <x v="0"/>
    <n v="0.1"/>
    <n v="112.5"/>
    <n v="1125"/>
    <n v="1125"/>
    <n v="1125"/>
    <n v="1012.5"/>
    <n v="1125"/>
    <n v="1012.5"/>
    <x v="3"/>
  </r>
  <r>
    <n v="3668"/>
    <n v="1"/>
    <s v="Velazquez"/>
    <s v="Georgia"/>
    <s v="Georgia"/>
    <n v="1900"/>
    <x v="1"/>
    <d v="2024-11-15T00:00:00"/>
    <n v="3"/>
    <x v="0"/>
    <s v="TAS"/>
    <x v="6"/>
    <n v="0.3"/>
    <n v="247.2"/>
    <n v="824"/>
    <n v="824"/>
    <n v="274.66666666666669"/>
    <n v="576.79999999999995"/>
    <n v="824"/>
    <n v="576.79999999999995"/>
    <x v="1"/>
  </r>
  <r>
    <n v="3669"/>
    <n v="1"/>
    <s v="Hall"/>
    <s v="Sterling"/>
    <s v="Sterling"/>
    <n v="1901"/>
    <x v="3"/>
    <d v="2024-06-09T00:00:00"/>
    <n v="3"/>
    <x v="2"/>
    <s v="NT"/>
    <x v="7"/>
    <n v="0.2"/>
    <n v="266.8"/>
    <n v="1334"/>
    <n v="1334"/>
    <n v="444.66666666666669"/>
    <n v="1067.2"/>
    <n v="1334"/>
    <n v="1067.2"/>
    <x v="4"/>
  </r>
  <r>
    <n v="3670"/>
    <n v="1"/>
    <s v="Wong"/>
    <s v="Makayla"/>
    <s v="Makayla"/>
    <n v="1902"/>
    <x v="3"/>
    <d v="2024-11-18T00:00:00"/>
    <n v="3"/>
    <x v="2"/>
    <s v="ACT"/>
    <x v="1"/>
    <n v="0.2"/>
    <n v="258.2"/>
    <n v="1291"/>
    <n v="1291"/>
    <n v="430.33333333333331"/>
    <n v="1032.8"/>
    <n v="1291"/>
    <n v="1032.8"/>
    <x v="0"/>
  </r>
  <r>
    <n v="3671"/>
    <n v="1"/>
    <s v="Anderson"/>
    <s v="Ailani"/>
    <s v="Ailani"/>
    <n v="1903"/>
    <x v="0"/>
    <d v="2024-06-08T00:00:00"/>
    <n v="2"/>
    <x v="2"/>
    <s v="QLD"/>
    <x v="4"/>
    <n v="0.1"/>
    <n v="126.60000000000001"/>
    <n v="1266"/>
    <n v="1266"/>
    <n v="633"/>
    <n v="1139.4000000000001"/>
    <n v="1266"/>
    <n v="1139.4000000000001"/>
    <x v="0"/>
  </r>
  <r>
    <n v="3672"/>
    <n v="1"/>
    <s v="Griffin"/>
    <s v="Ariana"/>
    <s v="Ariana"/>
    <n v="1904"/>
    <x v="4"/>
    <d v="2024-06-28T00:00:00"/>
    <n v="3"/>
    <x v="2"/>
    <s v="VIC"/>
    <x v="3"/>
    <n v="0.25"/>
    <n v="53"/>
    <n v="212"/>
    <n v="212"/>
    <n v="70.666666666666671"/>
    <n v="159"/>
    <n v="212"/>
    <n v="159"/>
    <x v="3"/>
  </r>
  <r>
    <n v="3673"/>
    <n v="1"/>
    <s v="Wheeler"/>
    <s v="Warren"/>
    <s v="Warren"/>
    <n v="1905"/>
    <x v="4"/>
    <d v="2024-09-08T00:00:00"/>
    <n v="1"/>
    <x v="2"/>
    <s v="ACT"/>
    <x v="1"/>
    <n v="0.25"/>
    <n v="429.25"/>
    <n v="1717"/>
    <n v="1717"/>
    <n v="1717"/>
    <n v="1287.75"/>
    <n v="1717"/>
    <n v="1287.75"/>
    <x v="2"/>
  </r>
  <r>
    <n v="3674"/>
    <n v="1"/>
    <s v="Enriquez"/>
    <s v="Shiloh"/>
    <s v="Shiloh"/>
    <n v="1906"/>
    <x v="4"/>
    <d v="2024-07-30T00:00:00"/>
    <n v="2"/>
    <x v="1"/>
    <s v="VIC"/>
    <x v="3"/>
    <n v="0.25"/>
    <n v="158"/>
    <n v="632"/>
    <n v="632"/>
    <n v="316"/>
    <n v="474"/>
    <n v="632"/>
    <n v="474"/>
    <x v="3"/>
  </r>
  <r>
    <n v="3675"/>
    <n v="1"/>
    <s v="Walker"/>
    <s v="Saige"/>
    <s v="Saige"/>
    <n v="1907"/>
    <x v="5"/>
    <d v="2024-08-03T00:00:00"/>
    <n v="1"/>
    <x v="0"/>
    <s v="NT"/>
    <x v="7"/>
    <n v="0.3"/>
    <n v="473.09999999999997"/>
    <n v="1577"/>
    <n v="1577"/>
    <n v="1577"/>
    <n v="1103.9000000000001"/>
    <n v="1577"/>
    <n v="1103.9000000000001"/>
    <x v="0"/>
  </r>
  <r>
    <n v="3676"/>
    <n v="1"/>
    <s v="Solis"/>
    <s v="Kaleb"/>
    <s v="Kaleb"/>
    <n v="1908"/>
    <x v="0"/>
    <d v="2024-08-20T00:00:00"/>
    <n v="3"/>
    <x v="0"/>
    <s v="TAS"/>
    <x v="6"/>
    <n v="0.1"/>
    <n v="11.600000000000001"/>
    <n v="116"/>
    <n v="116"/>
    <n v="38.666666666666664"/>
    <n v="104.4"/>
    <n v="116"/>
    <n v="104.4"/>
    <x v="1"/>
  </r>
  <r>
    <n v="3677"/>
    <n v="1"/>
    <s v="Holt"/>
    <s v="London"/>
    <s v="London"/>
    <n v="1909"/>
    <x v="5"/>
    <d v="2024-02-20T00:00:00"/>
    <n v="2"/>
    <x v="2"/>
    <s v="SA"/>
    <x v="5"/>
    <n v="0.3"/>
    <n v="459.59999999999997"/>
    <n v="1532"/>
    <n v="1532"/>
    <n v="766"/>
    <n v="1072.4000000000001"/>
    <n v="1532"/>
    <n v="1072.4000000000001"/>
    <x v="0"/>
  </r>
  <r>
    <n v="3678"/>
    <n v="1"/>
    <s v="French"/>
    <s v="Genesis"/>
    <s v="Genesis"/>
    <n v="1910"/>
    <x v="4"/>
    <d v="2024-08-19T00:00:00"/>
    <n v="2"/>
    <x v="2"/>
    <s v="SA"/>
    <x v="5"/>
    <n v="0.25"/>
    <n v="189.75"/>
    <n v="759"/>
    <n v="759"/>
    <n v="379.5"/>
    <n v="569.25"/>
    <n v="759"/>
    <n v="569.25"/>
    <x v="0"/>
  </r>
  <r>
    <n v="3679"/>
    <n v="1"/>
    <s v="Arias"/>
    <s v="Sonny"/>
    <s v="Sonny"/>
    <n v="1911"/>
    <x v="3"/>
    <d v="2024-03-13T00:00:00"/>
    <n v="1"/>
    <x v="3"/>
    <s v="TAS"/>
    <x v="6"/>
    <n v="0.2"/>
    <n v="275.40000000000003"/>
    <n v="1377"/>
    <n v="1377"/>
    <n v="1377"/>
    <n v="1101.5999999999999"/>
    <n v="1377"/>
    <n v="1101.5999999999999"/>
    <x v="4"/>
  </r>
  <r>
    <n v="3680"/>
    <n v="1"/>
    <s v="Frazier"/>
    <s v="Sutton"/>
    <s v="Sutton"/>
    <n v="1912"/>
    <x v="4"/>
    <d v="2024-03-25T00:00:00"/>
    <n v="3"/>
    <x v="3"/>
    <s v="NT"/>
    <x v="7"/>
    <n v="0.25"/>
    <n v="88"/>
    <n v="352"/>
    <n v="352"/>
    <n v="117.33333333333333"/>
    <n v="264"/>
    <n v="352"/>
    <n v="264"/>
    <x v="4"/>
  </r>
  <r>
    <n v="3681"/>
    <n v="1"/>
    <s v="Hodge"/>
    <s v="Luke"/>
    <s v="Luke"/>
    <n v="1913"/>
    <x v="4"/>
    <d v="2024-07-25T00:00:00"/>
    <n v="3"/>
    <x v="0"/>
    <s v="WA"/>
    <x v="0"/>
    <n v="0.25"/>
    <n v="328"/>
    <n v="1312"/>
    <n v="1312"/>
    <n v="437.33333333333331"/>
    <n v="984"/>
    <n v="1312"/>
    <n v="984"/>
    <x v="0"/>
  </r>
  <r>
    <n v="3682"/>
    <n v="1"/>
    <s v="Richardson"/>
    <s v="Banks"/>
    <s v="Banks"/>
    <n v="1914"/>
    <x v="0"/>
    <d v="2024-05-27T00:00:00"/>
    <n v="1"/>
    <x v="1"/>
    <s v="ACT"/>
    <x v="1"/>
    <n v="0.1"/>
    <n v="131.4"/>
    <n v="1314"/>
    <n v="1314"/>
    <n v="1314"/>
    <n v="1182.5999999999999"/>
    <n v="1314"/>
    <n v="1182.5999999999999"/>
    <x v="1"/>
  </r>
  <r>
    <n v="3683"/>
    <n v="1"/>
    <s v="Hudson"/>
    <s v="Shiloh"/>
    <s v="Shiloh"/>
    <n v="1915"/>
    <x v="4"/>
    <d v="2024-06-16T00:00:00"/>
    <n v="1"/>
    <x v="0"/>
    <s v="QLD"/>
    <x v="4"/>
    <n v="0.25"/>
    <n v="180"/>
    <n v="720"/>
    <n v="720"/>
    <n v="720"/>
    <n v="540"/>
    <n v="720"/>
    <n v="540"/>
    <x v="0"/>
  </r>
  <r>
    <n v="3684"/>
    <n v="1"/>
    <s v="Cooper"/>
    <s v="Aisha"/>
    <s v="Aisha"/>
    <n v="1916"/>
    <x v="0"/>
    <d v="2024-07-07T00:00:00"/>
    <n v="1"/>
    <x v="0"/>
    <s v="TAS"/>
    <x v="6"/>
    <n v="0.1"/>
    <n v="36.200000000000003"/>
    <n v="362"/>
    <n v="362"/>
    <n v="362"/>
    <n v="325.8"/>
    <n v="362"/>
    <n v="325.8"/>
    <x v="0"/>
  </r>
  <r>
    <n v="3685"/>
    <n v="1"/>
    <s v="Fleming"/>
    <s v="Jacob"/>
    <s v="Jacob"/>
    <n v="1917"/>
    <x v="4"/>
    <d v="2024-04-01T00:00:00"/>
    <n v="2"/>
    <x v="2"/>
    <s v="NT"/>
    <x v="7"/>
    <n v="0.25"/>
    <n v="200.5"/>
    <n v="802"/>
    <n v="802"/>
    <n v="401"/>
    <n v="601.5"/>
    <n v="802"/>
    <n v="601.5"/>
    <x v="4"/>
  </r>
  <r>
    <n v="3686"/>
    <n v="1"/>
    <s v="Velez"/>
    <s v="Navy"/>
    <s v="Navy"/>
    <n v="1918"/>
    <x v="1"/>
    <d v="2024-04-07T00:00:00"/>
    <n v="3"/>
    <x v="3"/>
    <s v="WA"/>
    <x v="0"/>
    <n v="0.3"/>
    <n v="112.5"/>
    <n v="375"/>
    <n v="375"/>
    <n v="125"/>
    <n v="262.5"/>
    <n v="375"/>
    <n v="262.5"/>
    <x v="2"/>
  </r>
  <r>
    <n v="3687"/>
    <n v="1"/>
    <s v="Schultz"/>
    <s v="Lilly"/>
    <s v="Lilly"/>
    <n v="1919"/>
    <x v="2"/>
    <d v="2024-05-10T00:00:00"/>
    <n v="2"/>
    <x v="2"/>
    <s v="ACT"/>
    <x v="1"/>
    <n v="0.25"/>
    <n v="95.75"/>
    <n v="383"/>
    <n v="383"/>
    <n v="191.5"/>
    <n v="287.25"/>
    <n v="383"/>
    <n v="287.25"/>
    <x v="0"/>
  </r>
  <r>
    <n v="3688"/>
    <n v="1"/>
    <s v="Rhodes"/>
    <s v="Evelyn"/>
    <s v="Evelyn"/>
    <n v="1920"/>
    <x v="1"/>
    <d v="2024-04-01T00:00:00"/>
    <n v="3"/>
    <x v="2"/>
    <s v="NT"/>
    <x v="7"/>
    <n v="0.3"/>
    <n v="241.79999999999998"/>
    <n v="806"/>
    <n v="806"/>
    <n v="268.66666666666669"/>
    <n v="564.20000000000005"/>
    <n v="806"/>
    <n v="564.20000000000005"/>
    <x v="2"/>
  </r>
  <r>
    <n v="3689"/>
    <n v="1"/>
    <s v="Roy"/>
    <s v="Arya"/>
    <s v="Arya"/>
    <n v="1921"/>
    <x v="3"/>
    <d v="2024-10-12T00:00:00"/>
    <n v="2"/>
    <x v="1"/>
    <s v="WA"/>
    <x v="0"/>
    <n v="0.2"/>
    <n v="151.6"/>
    <n v="758"/>
    <n v="758"/>
    <n v="379"/>
    <n v="606.4"/>
    <n v="758"/>
    <n v="606.4"/>
    <x v="2"/>
  </r>
  <r>
    <n v="3690"/>
    <n v="1"/>
    <s v="Bernal"/>
    <s v="Fernando"/>
    <s v="Fernando"/>
    <n v="1922"/>
    <x v="5"/>
    <d v="2024-11-11T00:00:00"/>
    <n v="1"/>
    <x v="0"/>
    <s v="SA"/>
    <x v="5"/>
    <n v="0.3"/>
    <n v="72.3"/>
    <n v="241"/>
    <n v="241"/>
    <n v="241"/>
    <n v="168.7"/>
    <n v="241"/>
    <n v="168.7"/>
    <x v="4"/>
  </r>
  <r>
    <n v="3691"/>
    <n v="1"/>
    <s v="Cantrell"/>
    <s v="Sophia"/>
    <s v="Sophia"/>
    <n v="1923"/>
    <x v="5"/>
    <d v="2024-02-16T00:00:00"/>
    <n v="3"/>
    <x v="1"/>
    <s v="TAS"/>
    <x v="6"/>
    <n v="0.3"/>
    <n v="12"/>
    <n v="40"/>
    <n v="40"/>
    <n v="13.333333333333334"/>
    <n v="28"/>
    <n v="40"/>
    <n v="28"/>
    <x v="0"/>
  </r>
  <r>
    <n v="3692"/>
    <n v="1"/>
    <s v="Holt"/>
    <s v="Rebecca"/>
    <s v="Rebecca"/>
    <n v="1924"/>
    <x v="4"/>
    <d v="2024-02-04T00:00:00"/>
    <n v="2"/>
    <x v="2"/>
    <s v="VIC"/>
    <x v="3"/>
    <n v="0.25"/>
    <n v="386.75"/>
    <n v="1547"/>
    <n v="1547"/>
    <n v="773.5"/>
    <n v="1160.25"/>
    <n v="1547"/>
    <n v="1160.25"/>
    <x v="3"/>
  </r>
  <r>
    <n v="3693"/>
    <n v="1"/>
    <s v="Quinn"/>
    <s v="George"/>
    <s v="George"/>
    <n v="1925"/>
    <x v="3"/>
    <d v="2024-11-26T00:00:00"/>
    <n v="3"/>
    <x v="2"/>
    <s v="TAS"/>
    <x v="6"/>
    <n v="0.2"/>
    <n v="79"/>
    <n v="395"/>
    <n v="395"/>
    <n v="131.66666666666666"/>
    <n v="316"/>
    <n v="395"/>
    <n v="316"/>
    <x v="0"/>
  </r>
  <r>
    <n v="3694"/>
    <n v="1"/>
    <s v="Stewart"/>
    <s v="Rhett"/>
    <s v="Rhett"/>
    <n v="1926"/>
    <x v="5"/>
    <d v="2024-11-22T00:00:00"/>
    <n v="3"/>
    <x v="0"/>
    <s v="ACT"/>
    <x v="1"/>
    <n v="0.3"/>
    <n v="236.1"/>
    <n v="787"/>
    <n v="787"/>
    <n v="262.33333333333331"/>
    <n v="550.9"/>
    <n v="787"/>
    <n v="550.9"/>
    <x v="0"/>
  </r>
  <r>
    <n v="3695"/>
    <n v="1"/>
    <s v="Ward"/>
    <s v="Amelia"/>
    <s v="Amelia"/>
    <n v="1927"/>
    <x v="4"/>
    <d v="2024-05-11T00:00:00"/>
    <n v="1"/>
    <x v="2"/>
    <s v="ACT"/>
    <x v="1"/>
    <n v="0.25"/>
    <n v="156.75"/>
    <n v="627"/>
    <n v="627"/>
    <n v="627"/>
    <n v="470.25"/>
    <n v="627"/>
    <n v="470.25"/>
    <x v="3"/>
  </r>
  <r>
    <n v="3696"/>
    <n v="1"/>
    <s v="Payne"/>
    <s v="Zion"/>
    <s v="Zion"/>
    <n v="1928"/>
    <x v="5"/>
    <d v="2024-07-23T00:00:00"/>
    <n v="3"/>
    <x v="2"/>
    <s v="NT"/>
    <x v="7"/>
    <n v="0.3"/>
    <n v="78.599999999999994"/>
    <n v="262"/>
    <n v="262"/>
    <n v="87.333333333333329"/>
    <n v="183.4"/>
    <n v="262"/>
    <n v="183.4"/>
    <x v="4"/>
  </r>
  <r>
    <n v="3697"/>
    <n v="1"/>
    <s v="Ortiz"/>
    <s v="Gracie"/>
    <s v="Gracie"/>
    <n v="1929"/>
    <x v="0"/>
    <d v="2024-08-26T00:00:00"/>
    <n v="2"/>
    <x v="0"/>
    <s v="QLD"/>
    <x v="4"/>
    <n v="0.1"/>
    <n v="94.300000000000011"/>
    <n v="943"/>
    <n v="943"/>
    <n v="471.5"/>
    <n v="848.7"/>
    <n v="943"/>
    <n v="848.7"/>
    <x v="1"/>
  </r>
  <r>
    <n v="3698"/>
    <n v="1"/>
    <s v="Becker"/>
    <s v="Eden"/>
    <s v="Eden"/>
    <n v="1930"/>
    <x v="5"/>
    <d v="2024-04-22T00:00:00"/>
    <n v="3"/>
    <x v="2"/>
    <s v="NT"/>
    <x v="7"/>
    <n v="0.3"/>
    <n v="126.89999999999999"/>
    <n v="423"/>
    <n v="423"/>
    <n v="141"/>
    <n v="296.10000000000002"/>
    <n v="423"/>
    <n v="296.10000000000002"/>
    <x v="3"/>
  </r>
  <r>
    <n v="3699"/>
    <n v="1"/>
    <s v="Nash"/>
    <s v="Jaxon"/>
    <s v="Jaxon"/>
    <n v="1931"/>
    <x v="1"/>
    <d v="2024-09-10T00:00:00"/>
    <n v="1"/>
    <x v="2"/>
    <s v="VIC"/>
    <x v="3"/>
    <n v="0.3"/>
    <n v="490.79999999999995"/>
    <n v="1636"/>
    <n v="1636"/>
    <n v="1636"/>
    <n v="1145.2"/>
    <n v="1636"/>
    <n v="1145.2"/>
    <x v="2"/>
  </r>
  <r>
    <n v="3700"/>
    <n v="1"/>
    <s v="Anderson"/>
    <s v="Kade"/>
    <s v="Kade"/>
    <n v="1932"/>
    <x v="5"/>
    <d v="2024-08-12T00:00:00"/>
    <n v="2"/>
    <x v="2"/>
    <s v="WA"/>
    <x v="0"/>
    <n v="0.3"/>
    <n v="11.7"/>
    <n v="39"/>
    <n v="39"/>
    <n v="19.5"/>
    <n v="27.3"/>
    <n v="39"/>
    <n v="27.3"/>
    <x v="2"/>
  </r>
  <r>
    <n v="3701"/>
    <n v="1"/>
    <s v="Cherry"/>
    <s v="Ian"/>
    <s v="Ian"/>
    <n v="1933"/>
    <x v="3"/>
    <d v="2024-06-20T00:00:00"/>
    <n v="1"/>
    <x v="0"/>
    <s v="NT"/>
    <x v="7"/>
    <n v="0.2"/>
    <n v="332"/>
    <n v="1660"/>
    <n v="1660"/>
    <n v="1660"/>
    <n v="1328"/>
    <n v="1660"/>
    <n v="1328"/>
    <x v="4"/>
  </r>
  <r>
    <n v="3702"/>
    <n v="1"/>
    <s v="Glass"/>
    <s v="Timothy"/>
    <s v="Timothy"/>
    <n v="1934"/>
    <x v="1"/>
    <d v="2024-01-24T00:00:00"/>
    <n v="2"/>
    <x v="1"/>
    <s v="NT"/>
    <x v="7"/>
    <n v="0.3"/>
    <n v="78.599999999999994"/>
    <n v="262"/>
    <n v="262"/>
    <n v="131"/>
    <n v="183.4"/>
    <n v="262"/>
    <n v="183.4"/>
    <x v="1"/>
  </r>
  <r>
    <n v="3703"/>
    <n v="1"/>
    <s v="Thomas"/>
    <s v="Sadie"/>
    <s v="Sadie"/>
    <n v="1935"/>
    <x v="0"/>
    <d v="2024-03-06T00:00:00"/>
    <n v="3"/>
    <x v="1"/>
    <s v="SA"/>
    <x v="5"/>
    <n v="0.1"/>
    <n v="96.100000000000009"/>
    <n v="961"/>
    <n v="961"/>
    <n v="320.33333333333331"/>
    <n v="864.9"/>
    <n v="961"/>
    <n v="864.9"/>
    <x v="1"/>
  </r>
  <r>
    <n v="3704"/>
    <n v="1"/>
    <s v="Quinn"/>
    <s v="Steven"/>
    <s v="Steven"/>
    <n v="1936"/>
    <x v="1"/>
    <d v="2024-04-29T00:00:00"/>
    <n v="2"/>
    <x v="2"/>
    <s v="ACT"/>
    <x v="1"/>
    <n v="0.3"/>
    <n v="166.2"/>
    <n v="554"/>
    <n v="554"/>
    <n v="277"/>
    <n v="387.8"/>
    <n v="554"/>
    <n v="387.8"/>
    <x v="2"/>
  </r>
  <r>
    <n v="3705"/>
    <n v="1"/>
    <s v="Petersen"/>
    <s v="Elliot"/>
    <s v="Elliot"/>
    <n v="1937"/>
    <x v="0"/>
    <d v="2024-04-16T00:00:00"/>
    <n v="3"/>
    <x v="0"/>
    <s v="ACT"/>
    <x v="1"/>
    <n v="0.1"/>
    <n v="5.2"/>
    <n v="52"/>
    <n v="52"/>
    <n v="17.333333333333332"/>
    <n v="46.8"/>
    <n v="52"/>
    <n v="46.8"/>
    <x v="4"/>
  </r>
  <r>
    <n v="3706"/>
    <n v="1"/>
    <s v="Lu"/>
    <s v="Sergio"/>
    <s v="Sergio"/>
    <n v="1938"/>
    <x v="4"/>
    <d v="2024-03-22T00:00:00"/>
    <n v="2"/>
    <x v="0"/>
    <s v="TAS"/>
    <x v="6"/>
    <n v="0.25"/>
    <n v="262"/>
    <n v="1048"/>
    <n v="1048"/>
    <n v="524"/>
    <n v="786"/>
    <n v="1048"/>
    <n v="786"/>
    <x v="2"/>
  </r>
  <r>
    <n v="3707"/>
    <n v="1"/>
    <s v="Brooks"/>
    <s v="Zara"/>
    <s v="Zara"/>
    <n v="1939"/>
    <x v="0"/>
    <d v="2024-08-11T00:00:00"/>
    <n v="1"/>
    <x v="0"/>
    <s v="NSW"/>
    <x v="2"/>
    <n v="0.1"/>
    <n v="48.2"/>
    <n v="482"/>
    <n v="482"/>
    <n v="482"/>
    <n v="433.8"/>
    <n v="482"/>
    <n v="433.8"/>
    <x v="1"/>
  </r>
  <r>
    <n v="3708"/>
    <n v="1"/>
    <s v="Odom"/>
    <s v="Xander"/>
    <s v="Xander"/>
    <n v="1940"/>
    <x v="0"/>
    <d v="2024-01-31T00:00:00"/>
    <n v="1"/>
    <x v="0"/>
    <s v="VIC"/>
    <x v="3"/>
    <n v="0.1"/>
    <n v="160.30000000000001"/>
    <n v="1603"/>
    <n v="1603"/>
    <n v="1603"/>
    <n v="1442.7"/>
    <n v="1603"/>
    <n v="1442.7"/>
    <x v="4"/>
  </r>
  <r>
    <n v="3709"/>
    <n v="1"/>
    <s v="Randall"/>
    <s v="Miguel"/>
    <s v="Miguel"/>
    <n v="1941"/>
    <x v="2"/>
    <d v="2024-07-04T00:00:00"/>
    <n v="3"/>
    <x v="1"/>
    <s v="TAS"/>
    <x v="6"/>
    <n v="0.25"/>
    <n v="285.75"/>
    <n v="1143"/>
    <n v="1143"/>
    <n v="381"/>
    <n v="857.25"/>
    <n v="1143"/>
    <n v="857.25"/>
    <x v="1"/>
  </r>
  <r>
    <n v="3710"/>
    <n v="1"/>
    <s v="Potts"/>
    <s v="Walter"/>
    <s v="Walter"/>
    <n v="1942"/>
    <x v="4"/>
    <d v="2024-06-23T00:00:00"/>
    <n v="1"/>
    <x v="0"/>
    <s v="VIC"/>
    <x v="3"/>
    <n v="0.25"/>
    <n v="164"/>
    <n v="656"/>
    <n v="656"/>
    <n v="656"/>
    <n v="492"/>
    <n v="656"/>
    <n v="492"/>
    <x v="2"/>
  </r>
  <r>
    <n v="3711"/>
    <n v="1"/>
    <s v="Herman"/>
    <s v="Walter"/>
    <s v="Walter"/>
    <n v="1943"/>
    <x v="5"/>
    <d v="2024-08-09T00:00:00"/>
    <n v="1"/>
    <x v="2"/>
    <s v="NSW"/>
    <x v="2"/>
    <n v="0.3"/>
    <n v="144.6"/>
    <n v="482"/>
    <n v="482"/>
    <n v="482"/>
    <n v="337.4"/>
    <n v="482"/>
    <n v="337.4"/>
    <x v="3"/>
  </r>
  <r>
    <n v="3712"/>
    <n v="1"/>
    <s v="Estes"/>
    <s v="Eduardo"/>
    <s v="Eduardo"/>
    <n v="1944"/>
    <x v="0"/>
    <d v="2024-10-06T00:00:00"/>
    <n v="1"/>
    <x v="0"/>
    <s v="TAS"/>
    <x v="6"/>
    <n v="0.1"/>
    <n v="26.700000000000003"/>
    <n v="267"/>
    <n v="267"/>
    <n v="267"/>
    <n v="240.3"/>
    <n v="267"/>
    <n v="240.3"/>
    <x v="2"/>
  </r>
  <r>
    <n v="3713"/>
    <n v="1"/>
    <s v="Daugherty"/>
    <s v="Samara"/>
    <s v="Samara"/>
    <n v="1945"/>
    <x v="1"/>
    <d v="2024-01-03T00:00:00"/>
    <n v="1"/>
    <x v="1"/>
    <s v="VIC"/>
    <x v="3"/>
    <n v="0.3"/>
    <n v="263.09999999999997"/>
    <n v="877"/>
    <n v="877"/>
    <n v="877"/>
    <n v="613.90000000000009"/>
    <n v="877"/>
    <n v="613.90000000000009"/>
    <x v="4"/>
  </r>
  <r>
    <n v="3714"/>
    <n v="1"/>
    <s v="Gillespie"/>
    <s v="Allison"/>
    <s v="Allison"/>
    <n v="1946"/>
    <x v="2"/>
    <d v="2024-10-10T00:00:00"/>
    <n v="2"/>
    <x v="0"/>
    <s v="NT"/>
    <x v="7"/>
    <n v="0.25"/>
    <n v="67"/>
    <n v="268"/>
    <n v="268"/>
    <n v="134"/>
    <n v="201"/>
    <n v="268"/>
    <n v="201"/>
    <x v="3"/>
  </r>
  <r>
    <n v="3715"/>
    <n v="1"/>
    <s v="Harrington"/>
    <s v="Emersyn"/>
    <s v="Emersyn"/>
    <n v="1947"/>
    <x v="1"/>
    <d v="2024-07-10T00:00:00"/>
    <n v="1"/>
    <x v="0"/>
    <s v="ACT"/>
    <x v="1"/>
    <n v="0.3"/>
    <n v="393.3"/>
    <n v="1311"/>
    <n v="1311"/>
    <n v="1311"/>
    <n v="917.7"/>
    <n v="1311"/>
    <n v="917.7"/>
    <x v="1"/>
  </r>
  <r>
    <n v="3716"/>
    <n v="1"/>
    <s v="Ingram"/>
    <s v="Arya"/>
    <s v="Arya"/>
    <n v="1948"/>
    <x v="5"/>
    <d v="2024-05-12T00:00:00"/>
    <n v="3"/>
    <x v="0"/>
    <s v="NSW"/>
    <x v="2"/>
    <n v="0.3"/>
    <n v="388.2"/>
    <n v="1294"/>
    <n v="1294"/>
    <n v="431.33333333333331"/>
    <n v="905.8"/>
    <n v="1294"/>
    <n v="905.8"/>
    <x v="2"/>
  </r>
  <r>
    <n v="3717"/>
    <n v="1"/>
    <s v="Reyes"/>
    <s v="Aaliyah"/>
    <s v="Aaliyah"/>
    <n v="1949"/>
    <x v="1"/>
    <d v="2024-10-26T00:00:00"/>
    <n v="3"/>
    <x v="2"/>
    <s v="NSW"/>
    <x v="2"/>
    <n v="0.3"/>
    <n v="523.19999999999993"/>
    <n v="1744"/>
    <n v="1744"/>
    <n v="581.33333333333337"/>
    <n v="1220.8000000000002"/>
    <n v="1744"/>
    <n v="1220.8000000000002"/>
    <x v="0"/>
  </r>
  <r>
    <n v="3718"/>
    <n v="1"/>
    <s v="George"/>
    <s v="Mary"/>
    <s v="Mary"/>
    <n v="1950"/>
    <x v="2"/>
    <d v="2024-03-12T00:00:00"/>
    <n v="2"/>
    <x v="0"/>
    <s v="TAS"/>
    <x v="6"/>
    <n v="0.25"/>
    <n v="321.25"/>
    <n v="1285"/>
    <n v="1285"/>
    <n v="642.5"/>
    <n v="963.75"/>
    <n v="1285"/>
    <n v="963.75"/>
    <x v="2"/>
  </r>
  <r>
    <n v="3719"/>
    <n v="1"/>
    <s v="Greer"/>
    <s v="Elian"/>
    <s v="Elian"/>
    <n v="1951"/>
    <x v="1"/>
    <d v="2024-05-15T00:00:00"/>
    <n v="1"/>
    <x v="0"/>
    <s v="NT"/>
    <x v="7"/>
    <n v="0.3"/>
    <n v="272.7"/>
    <n v="909"/>
    <n v="909"/>
    <n v="909"/>
    <n v="636.29999999999995"/>
    <n v="909"/>
    <n v="636.29999999999995"/>
    <x v="2"/>
  </r>
  <r>
    <n v="3720"/>
    <n v="1"/>
    <s v="Phillips"/>
    <s v="Frederick"/>
    <s v="Frederick"/>
    <n v="1952"/>
    <x v="1"/>
    <d v="2024-08-18T00:00:00"/>
    <n v="1"/>
    <x v="0"/>
    <s v="ACT"/>
    <x v="1"/>
    <n v="0.3"/>
    <n v="33.299999999999997"/>
    <n v="111"/>
    <n v="111"/>
    <n v="111"/>
    <n v="77.7"/>
    <n v="111"/>
    <n v="77.7"/>
    <x v="1"/>
  </r>
  <r>
    <n v="3721"/>
    <n v="1"/>
    <s v="Velazquez"/>
    <s v="Rhys"/>
    <s v="Rhys"/>
    <n v="1953"/>
    <x v="3"/>
    <d v="2024-05-02T00:00:00"/>
    <n v="2"/>
    <x v="0"/>
    <s v="TAS"/>
    <x v="6"/>
    <n v="0.2"/>
    <n v="83.800000000000011"/>
    <n v="419"/>
    <n v="419"/>
    <n v="209.5"/>
    <n v="335.2"/>
    <n v="419"/>
    <n v="335.2"/>
    <x v="3"/>
  </r>
  <r>
    <n v="3722"/>
    <n v="1"/>
    <s v="Cardenas"/>
    <s v="Michelle"/>
    <s v="Michelle"/>
    <n v="1954"/>
    <x v="4"/>
    <d v="2024-01-31T00:00:00"/>
    <n v="3"/>
    <x v="2"/>
    <s v="QLD"/>
    <x v="4"/>
    <n v="0.25"/>
    <n v="314.5"/>
    <n v="1258"/>
    <n v="1258"/>
    <n v="419.33333333333331"/>
    <n v="943.5"/>
    <n v="1258"/>
    <n v="943.5"/>
    <x v="2"/>
  </r>
  <r>
    <n v="3723"/>
    <n v="1"/>
    <s v="Vaughan"/>
    <s v="Autumn"/>
    <s v="Autumn"/>
    <n v="1955"/>
    <x v="2"/>
    <d v="2024-05-05T00:00:00"/>
    <n v="3"/>
    <x v="3"/>
    <s v="QLD"/>
    <x v="4"/>
    <n v="0.25"/>
    <n v="58"/>
    <n v="232"/>
    <n v="232"/>
    <n v="77.333333333333329"/>
    <n v="174"/>
    <n v="232"/>
    <n v="174"/>
    <x v="2"/>
  </r>
  <r>
    <n v="3724"/>
    <n v="1"/>
    <s v="Charles"/>
    <s v="Jade"/>
    <s v="Jade"/>
    <n v="1956"/>
    <x v="2"/>
    <d v="2024-11-19T00:00:00"/>
    <n v="3"/>
    <x v="2"/>
    <s v="TAS"/>
    <x v="6"/>
    <n v="0.25"/>
    <n v="373.75"/>
    <n v="1495"/>
    <n v="1495"/>
    <n v="498.33333333333331"/>
    <n v="1121.25"/>
    <n v="1495"/>
    <n v="1121.25"/>
    <x v="3"/>
  </r>
  <r>
    <n v="3725"/>
    <n v="1"/>
    <s v="Colón"/>
    <s v="Emiliano"/>
    <s v="Emiliano"/>
    <n v="1957"/>
    <x v="0"/>
    <d v="2024-03-14T00:00:00"/>
    <n v="3"/>
    <x v="0"/>
    <s v="NSW"/>
    <x v="2"/>
    <n v="0.1"/>
    <n v="66.8"/>
    <n v="668"/>
    <n v="668"/>
    <n v="222.66666666666666"/>
    <n v="601.20000000000005"/>
    <n v="668"/>
    <n v="601.20000000000005"/>
    <x v="3"/>
  </r>
  <r>
    <n v="3726"/>
    <n v="1"/>
    <s v="Rosales"/>
    <s v="Malik"/>
    <s v="Malik"/>
    <n v="1958"/>
    <x v="0"/>
    <d v="2024-11-04T00:00:00"/>
    <n v="3"/>
    <x v="2"/>
    <s v="TAS"/>
    <x v="6"/>
    <n v="0.1"/>
    <n v="46.800000000000004"/>
    <n v="468"/>
    <n v="468"/>
    <n v="156"/>
    <n v="421.2"/>
    <n v="468"/>
    <n v="421.2"/>
    <x v="0"/>
  </r>
  <r>
    <n v="3727"/>
    <n v="1"/>
    <s v="Potts"/>
    <s v="Aria"/>
    <s v="Aria"/>
    <n v="1959"/>
    <x v="1"/>
    <d v="2024-07-03T00:00:00"/>
    <n v="3"/>
    <x v="0"/>
    <s v="NT"/>
    <x v="7"/>
    <n v="0.3"/>
    <n v="424.8"/>
    <n v="1416"/>
    <n v="1416"/>
    <n v="472"/>
    <n v="991.2"/>
    <n v="1416"/>
    <n v="991.2"/>
    <x v="3"/>
  </r>
  <r>
    <n v="3728"/>
    <n v="1"/>
    <s v="Jacobson"/>
    <s v="Ariah"/>
    <s v="Ariah"/>
    <n v="1960"/>
    <x v="0"/>
    <d v="2024-08-02T00:00:00"/>
    <n v="1"/>
    <x v="2"/>
    <s v="SA"/>
    <x v="5"/>
    <n v="0.1"/>
    <n v="178.3"/>
    <n v="1783"/>
    <n v="1783"/>
    <n v="1783"/>
    <n v="1604.7"/>
    <n v="1783"/>
    <n v="1604.7"/>
    <x v="0"/>
  </r>
  <r>
    <n v="3729"/>
    <n v="1"/>
    <s v="Beasley"/>
    <s v="Teagan"/>
    <s v="Teagan"/>
    <n v="1961"/>
    <x v="0"/>
    <d v="2024-09-12T00:00:00"/>
    <n v="3"/>
    <x v="2"/>
    <s v="VIC"/>
    <x v="3"/>
    <n v="0.1"/>
    <n v="123.30000000000001"/>
    <n v="1233"/>
    <n v="1233"/>
    <n v="411"/>
    <n v="1109.7"/>
    <n v="1233"/>
    <n v="1109.7"/>
    <x v="1"/>
  </r>
  <r>
    <n v="3730"/>
    <n v="1"/>
    <s v="Pollard"/>
    <s v="Sebastian"/>
    <s v="Sebastian"/>
    <n v="1962"/>
    <x v="5"/>
    <d v="2024-04-13T00:00:00"/>
    <n v="1"/>
    <x v="3"/>
    <s v="VIC"/>
    <x v="3"/>
    <n v="0.3"/>
    <n v="375"/>
    <n v="1250"/>
    <n v="1250"/>
    <n v="1250"/>
    <n v="875"/>
    <n v="1250"/>
    <n v="875"/>
    <x v="0"/>
  </r>
  <r>
    <n v="3731"/>
    <n v="1"/>
    <s v="Stanley"/>
    <s v="Malia"/>
    <s v="Malia"/>
    <n v="1963"/>
    <x v="3"/>
    <d v="2024-06-11T00:00:00"/>
    <n v="2"/>
    <x v="1"/>
    <s v="QLD"/>
    <x v="4"/>
    <n v="0.2"/>
    <n v="68.2"/>
    <n v="341"/>
    <n v="341"/>
    <n v="170.5"/>
    <n v="272.8"/>
    <n v="341"/>
    <n v="272.8"/>
    <x v="1"/>
  </r>
  <r>
    <n v="3732"/>
    <n v="1"/>
    <s v="Aguirre"/>
    <s v="Baylor"/>
    <s v="Baylor"/>
    <n v="1964"/>
    <x v="0"/>
    <d v="2024-03-04T00:00:00"/>
    <n v="1"/>
    <x v="2"/>
    <s v="NSW"/>
    <x v="2"/>
    <n v="0.1"/>
    <n v="70.400000000000006"/>
    <n v="704"/>
    <n v="704"/>
    <n v="704"/>
    <n v="633.6"/>
    <n v="704"/>
    <n v="633.6"/>
    <x v="3"/>
  </r>
  <r>
    <n v="3733"/>
    <n v="1"/>
    <s v="Thompson"/>
    <s v="Kayden"/>
    <s v="Kayden"/>
    <n v="1965"/>
    <x v="4"/>
    <d v="2024-08-10T00:00:00"/>
    <n v="3"/>
    <x v="0"/>
    <s v="NSW"/>
    <x v="2"/>
    <n v="0.25"/>
    <n v="331.75"/>
    <n v="1327"/>
    <n v="1327"/>
    <n v="442.33333333333331"/>
    <n v="995.25"/>
    <n v="1327"/>
    <n v="995.25"/>
    <x v="2"/>
  </r>
  <r>
    <n v="3734"/>
    <n v="1"/>
    <s v="Boone"/>
    <s v="Rose"/>
    <s v="Rose"/>
    <n v="1966"/>
    <x v="3"/>
    <d v="2024-08-01T00:00:00"/>
    <n v="1"/>
    <x v="2"/>
    <s v="ACT"/>
    <x v="1"/>
    <n v="0.2"/>
    <n v="318.60000000000002"/>
    <n v="1593"/>
    <n v="1593"/>
    <n v="1593"/>
    <n v="1274.4000000000001"/>
    <n v="1593"/>
    <n v="1274.4000000000001"/>
    <x v="0"/>
  </r>
  <r>
    <n v="3735"/>
    <n v="1"/>
    <s v="Barrera"/>
    <s v="Christian"/>
    <s v="Christian"/>
    <n v="1967"/>
    <x v="5"/>
    <d v="2024-03-08T00:00:00"/>
    <n v="1"/>
    <x v="0"/>
    <s v="NSW"/>
    <x v="2"/>
    <n v="0.3"/>
    <n v="378"/>
    <n v="1260"/>
    <n v="1260"/>
    <n v="1260"/>
    <n v="882"/>
    <n v="1260"/>
    <n v="882"/>
    <x v="3"/>
  </r>
  <r>
    <n v="3736"/>
    <n v="1"/>
    <s v="Hoffman"/>
    <s v="Nicolas"/>
    <s v="Nicolas"/>
    <n v="1968"/>
    <x v="0"/>
    <d v="2024-11-29T00:00:00"/>
    <n v="3"/>
    <x v="3"/>
    <s v="NT"/>
    <x v="7"/>
    <n v="0.1"/>
    <n v="132.9"/>
    <n v="1329"/>
    <n v="1329"/>
    <n v="443"/>
    <n v="1196.0999999999999"/>
    <n v="1329"/>
    <n v="1196.0999999999999"/>
    <x v="3"/>
  </r>
  <r>
    <n v="3737"/>
    <n v="1"/>
    <s v="Morrison"/>
    <s v="Caiden"/>
    <s v="Caiden"/>
    <n v="1969"/>
    <x v="2"/>
    <d v="2024-03-23T00:00:00"/>
    <n v="2"/>
    <x v="0"/>
    <s v="WA"/>
    <x v="0"/>
    <n v="0.25"/>
    <n v="189"/>
    <n v="756"/>
    <n v="756"/>
    <n v="378"/>
    <n v="567"/>
    <n v="756"/>
    <n v="567"/>
    <x v="1"/>
  </r>
  <r>
    <n v="3738"/>
    <n v="1"/>
    <s v="Crawford"/>
    <s v="Dallas"/>
    <s v="Dallas"/>
    <n v="1970"/>
    <x v="5"/>
    <d v="2024-07-10T00:00:00"/>
    <n v="2"/>
    <x v="2"/>
    <s v="SA"/>
    <x v="5"/>
    <n v="0.3"/>
    <n v="325.5"/>
    <n v="1085"/>
    <n v="1085"/>
    <n v="542.5"/>
    <n v="759.5"/>
    <n v="1085"/>
    <n v="759.5"/>
    <x v="2"/>
  </r>
  <r>
    <n v="3739"/>
    <n v="1"/>
    <s v="Gomez"/>
    <s v="Sawyer"/>
    <s v="Sawyer"/>
    <n v="1971"/>
    <x v="4"/>
    <d v="2024-03-07T00:00:00"/>
    <n v="1"/>
    <x v="0"/>
    <s v="ACT"/>
    <x v="1"/>
    <n v="0.25"/>
    <n v="365.25"/>
    <n v="1461"/>
    <n v="1461"/>
    <n v="1461"/>
    <n v="1095.75"/>
    <n v="1461"/>
    <n v="1095.75"/>
    <x v="4"/>
  </r>
  <r>
    <n v="3740"/>
    <n v="1"/>
    <s v="Frederick"/>
    <s v="Oakley"/>
    <s v="Oakley"/>
    <n v="1972"/>
    <x v="2"/>
    <d v="2024-01-12T00:00:00"/>
    <n v="2"/>
    <x v="0"/>
    <s v="TAS"/>
    <x v="6"/>
    <n v="0.25"/>
    <n v="48.75"/>
    <n v="195"/>
    <n v="195"/>
    <n v="97.5"/>
    <n v="146.25"/>
    <n v="195"/>
    <n v="146.25"/>
    <x v="4"/>
  </r>
  <r>
    <n v="3741"/>
    <n v="1"/>
    <s v="Correa"/>
    <s v="Kaiden"/>
    <s v="Kaiden"/>
    <n v="1973"/>
    <x v="4"/>
    <d v="2024-10-09T00:00:00"/>
    <n v="3"/>
    <x v="2"/>
    <s v="ACT"/>
    <x v="1"/>
    <n v="0.25"/>
    <n v="30.5"/>
    <n v="122"/>
    <n v="122"/>
    <n v="40.666666666666664"/>
    <n v="91.5"/>
    <n v="122"/>
    <n v="91.5"/>
    <x v="1"/>
  </r>
  <r>
    <n v="3742"/>
    <n v="1"/>
    <s v="Raymond"/>
    <s v="Declan"/>
    <s v="Declan"/>
    <n v="1974"/>
    <x v="4"/>
    <d v="2024-03-25T00:00:00"/>
    <n v="1"/>
    <x v="0"/>
    <s v="NT"/>
    <x v="7"/>
    <n v="0.25"/>
    <n v="301.75"/>
    <n v="1207"/>
    <n v="1207"/>
    <n v="1207"/>
    <n v="905.25"/>
    <n v="1207"/>
    <n v="905.25"/>
    <x v="0"/>
  </r>
  <r>
    <n v="3743"/>
    <n v="1"/>
    <s v="Portillo"/>
    <s v="Reed"/>
    <s v="Reed"/>
    <n v="1975"/>
    <x v="4"/>
    <d v="2024-12-14T00:00:00"/>
    <n v="3"/>
    <x v="2"/>
    <s v="NSW"/>
    <x v="2"/>
    <n v="0.25"/>
    <n v="397.5"/>
    <n v="1590"/>
    <n v="1590"/>
    <n v="530"/>
    <n v="1192.5"/>
    <n v="1590"/>
    <n v="1192.5"/>
    <x v="1"/>
  </r>
  <r>
    <n v="3744"/>
    <n v="1"/>
    <s v="Swanson"/>
    <s v="Carolina"/>
    <s v="Carolina"/>
    <n v="1976"/>
    <x v="4"/>
    <d v="2024-03-12T00:00:00"/>
    <n v="2"/>
    <x v="3"/>
    <s v="SA"/>
    <x v="5"/>
    <n v="0.25"/>
    <n v="208"/>
    <n v="832"/>
    <n v="832"/>
    <n v="416"/>
    <n v="624"/>
    <n v="832"/>
    <n v="624"/>
    <x v="1"/>
  </r>
  <r>
    <n v="3745"/>
    <n v="1"/>
    <s v="Craig"/>
    <s v="Ayden"/>
    <s v="Ayden"/>
    <n v="1977"/>
    <x v="0"/>
    <d v="2024-09-02T00:00:00"/>
    <n v="1"/>
    <x v="2"/>
    <s v="ACT"/>
    <x v="1"/>
    <n v="0.1"/>
    <n v="55.5"/>
    <n v="555"/>
    <n v="555"/>
    <n v="555"/>
    <n v="499.5"/>
    <n v="555"/>
    <n v="499.5"/>
    <x v="3"/>
  </r>
  <r>
    <n v="3746"/>
    <n v="1"/>
    <s v="Nolan"/>
    <s v="Skylar"/>
    <s v="Skylar"/>
    <n v="1978"/>
    <x v="3"/>
    <d v="2024-10-09T00:00:00"/>
    <n v="3"/>
    <x v="3"/>
    <s v="NT"/>
    <x v="7"/>
    <n v="0.2"/>
    <n v="45.400000000000006"/>
    <n v="227"/>
    <n v="227"/>
    <n v="75.666666666666671"/>
    <n v="181.6"/>
    <n v="227"/>
    <n v="181.6"/>
    <x v="1"/>
  </r>
  <r>
    <n v="3747"/>
    <n v="1"/>
    <s v="Noble"/>
    <s v="Josephine"/>
    <s v="Josephine"/>
    <n v="1979"/>
    <x v="0"/>
    <d v="2024-08-25T00:00:00"/>
    <n v="2"/>
    <x v="3"/>
    <s v="WA"/>
    <x v="0"/>
    <n v="0.1"/>
    <n v="165.3"/>
    <n v="1653"/>
    <n v="1653"/>
    <n v="826.5"/>
    <n v="1487.7"/>
    <n v="1653"/>
    <n v="1487.7"/>
    <x v="4"/>
  </r>
  <r>
    <n v="3748"/>
    <n v="1"/>
    <s v="Dawson"/>
    <s v="Sage"/>
    <s v="Sage"/>
    <n v="1980"/>
    <x v="4"/>
    <d v="2024-06-12T00:00:00"/>
    <n v="3"/>
    <x v="0"/>
    <s v="QLD"/>
    <x v="4"/>
    <n v="0.25"/>
    <n v="411.75"/>
    <n v="1647"/>
    <n v="1647"/>
    <n v="549"/>
    <n v="1235.25"/>
    <n v="1647"/>
    <n v="1235.25"/>
    <x v="3"/>
  </r>
  <r>
    <n v="3749"/>
    <n v="1"/>
    <s v="Hunt"/>
    <s v="Bryce"/>
    <s v="Bryce"/>
    <n v="1981"/>
    <x v="4"/>
    <d v="2024-12-07T00:00:00"/>
    <n v="3"/>
    <x v="2"/>
    <s v="NT"/>
    <x v="7"/>
    <n v="0.25"/>
    <n v="116.25"/>
    <n v="465"/>
    <n v="465"/>
    <n v="155"/>
    <n v="348.75"/>
    <n v="465"/>
    <n v="348.75"/>
    <x v="4"/>
  </r>
  <r>
    <n v="3750"/>
    <n v="1"/>
    <s v="Horn"/>
    <s v="Ivy"/>
    <s v="Ivy"/>
    <n v="1982"/>
    <x v="2"/>
    <d v="2024-11-19T00:00:00"/>
    <n v="2"/>
    <x v="0"/>
    <s v="NT"/>
    <x v="7"/>
    <n v="0.25"/>
    <n v="77.25"/>
    <n v="309"/>
    <n v="309"/>
    <n v="154.5"/>
    <n v="231.75"/>
    <n v="309"/>
    <n v="231.75"/>
    <x v="0"/>
  </r>
  <r>
    <n v="3751"/>
    <n v="1"/>
    <s v="Kelly"/>
    <s v="Kayson"/>
    <s v="Kayson"/>
    <n v="1983"/>
    <x v="1"/>
    <d v="2024-03-08T00:00:00"/>
    <n v="1"/>
    <x v="1"/>
    <s v="VIC"/>
    <x v="3"/>
    <n v="0.3"/>
    <n v="311.7"/>
    <n v="1039"/>
    <n v="1039"/>
    <n v="1039"/>
    <n v="727.3"/>
    <n v="1039"/>
    <n v="727.3"/>
    <x v="2"/>
  </r>
  <r>
    <n v="3752"/>
    <n v="1"/>
    <s v="Washington"/>
    <s v="Savannah"/>
    <s v="Savannah"/>
    <n v="1984"/>
    <x v="4"/>
    <d v="2024-11-03T00:00:00"/>
    <n v="1"/>
    <x v="1"/>
    <s v="SA"/>
    <x v="5"/>
    <n v="0.25"/>
    <n v="88.25"/>
    <n v="353"/>
    <n v="353"/>
    <n v="353"/>
    <n v="264.75"/>
    <n v="353"/>
    <n v="264.75"/>
    <x v="4"/>
  </r>
  <r>
    <n v="3753"/>
    <n v="1"/>
    <s v="Kennedy"/>
    <s v="Georgia"/>
    <s v="Georgia"/>
    <n v="1985"/>
    <x v="3"/>
    <d v="2024-01-22T00:00:00"/>
    <n v="2"/>
    <x v="0"/>
    <s v="WA"/>
    <x v="0"/>
    <n v="0.2"/>
    <n v="319.20000000000005"/>
    <n v="1596"/>
    <n v="1596"/>
    <n v="798"/>
    <n v="1276.8"/>
    <n v="1596"/>
    <n v="1276.8"/>
    <x v="3"/>
  </r>
  <r>
    <n v="3754"/>
    <n v="1"/>
    <s v="Avalos"/>
    <s v="Alan"/>
    <s v="Alan"/>
    <n v="1986"/>
    <x v="1"/>
    <d v="2024-08-06T00:00:00"/>
    <n v="1"/>
    <x v="2"/>
    <s v="NSW"/>
    <x v="2"/>
    <n v="0.3"/>
    <n v="277.5"/>
    <n v="925"/>
    <n v="925"/>
    <n v="925"/>
    <n v="647.5"/>
    <n v="925"/>
    <n v="647.5"/>
    <x v="0"/>
  </r>
  <r>
    <n v="3755"/>
    <n v="1"/>
    <s v="Adams"/>
    <s v="Valerie"/>
    <s v="Valerie"/>
    <n v="1987"/>
    <x v="1"/>
    <d v="2024-10-20T00:00:00"/>
    <n v="2"/>
    <x v="0"/>
    <s v="ACT"/>
    <x v="1"/>
    <n v="0.3"/>
    <n v="114.89999999999999"/>
    <n v="383"/>
    <n v="383"/>
    <n v="191.5"/>
    <n v="268.10000000000002"/>
    <n v="383"/>
    <n v="268.10000000000002"/>
    <x v="4"/>
  </r>
  <r>
    <n v="3756"/>
    <n v="1"/>
    <s v="Brock"/>
    <s v="Helen"/>
    <s v="Helen"/>
    <n v="1988"/>
    <x v="5"/>
    <d v="2024-12-28T00:00:00"/>
    <n v="3"/>
    <x v="2"/>
    <s v="NT"/>
    <x v="7"/>
    <n v="0.3"/>
    <n v="210.6"/>
    <n v="702"/>
    <n v="702"/>
    <n v="234"/>
    <n v="491.4"/>
    <n v="702"/>
    <n v="491.4"/>
    <x v="3"/>
  </r>
  <r>
    <n v="3757"/>
    <n v="1"/>
    <s v="Allen"/>
    <s v="Alan"/>
    <s v="Alan"/>
    <n v="1989"/>
    <x v="5"/>
    <d v="2024-12-21T00:00:00"/>
    <n v="2"/>
    <x v="2"/>
    <s v="NSW"/>
    <x v="2"/>
    <n v="0.3"/>
    <n v="182.7"/>
    <n v="609"/>
    <n v="609"/>
    <n v="304.5"/>
    <n v="426.3"/>
    <n v="609"/>
    <n v="426.3"/>
    <x v="0"/>
  </r>
  <r>
    <n v="3758"/>
    <n v="1"/>
    <s v="Rodriguez"/>
    <s v="Itzel"/>
    <s v="Itzel"/>
    <n v="1990"/>
    <x v="4"/>
    <d v="2024-03-05T00:00:00"/>
    <n v="1"/>
    <x v="0"/>
    <s v="WA"/>
    <x v="0"/>
    <n v="0.25"/>
    <n v="66.75"/>
    <n v="267"/>
    <n v="267"/>
    <n v="267"/>
    <n v="200.25"/>
    <n v="267"/>
    <n v="200.25"/>
    <x v="2"/>
  </r>
  <r>
    <n v="3759"/>
    <n v="1"/>
    <s v="Holt"/>
    <s v="Jimena"/>
    <s v="Jimena"/>
    <n v="1991"/>
    <x v="2"/>
    <d v="2024-05-07T00:00:00"/>
    <n v="2"/>
    <x v="0"/>
    <s v="NT"/>
    <x v="7"/>
    <n v="0.25"/>
    <n v="67.75"/>
    <n v="271"/>
    <n v="271"/>
    <n v="135.5"/>
    <n v="203.25"/>
    <n v="271"/>
    <n v="203.25"/>
    <x v="3"/>
  </r>
  <r>
    <n v="3760"/>
    <n v="1"/>
    <s v="Nash"/>
    <s v="Alyssa"/>
    <s v="Alyssa"/>
    <n v="1992"/>
    <x v="3"/>
    <d v="2024-08-21T00:00:00"/>
    <n v="3"/>
    <x v="1"/>
    <s v="QLD"/>
    <x v="4"/>
    <n v="0.2"/>
    <n v="50.6"/>
    <n v="253"/>
    <n v="253"/>
    <n v="84.333333333333329"/>
    <n v="202.4"/>
    <n v="253"/>
    <n v="202.4"/>
    <x v="2"/>
  </r>
  <r>
    <n v="3761"/>
    <n v="1"/>
    <s v="Miles"/>
    <s v="Declan"/>
    <s v="Declan"/>
    <n v="1993"/>
    <x v="0"/>
    <d v="2024-08-19T00:00:00"/>
    <n v="3"/>
    <x v="2"/>
    <s v="QLD"/>
    <x v="4"/>
    <n v="0.1"/>
    <n v="80.900000000000006"/>
    <n v="809"/>
    <n v="809"/>
    <n v="269.66666666666669"/>
    <n v="728.1"/>
    <n v="809"/>
    <n v="728.1"/>
    <x v="4"/>
  </r>
  <r>
    <n v="3762"/>
    <n v="1"/>
    <s v="Skinner"/>
    <s v="Gideon"/>
    <s v="Gideon"/>
    <n v="1994"/>
    <x v="4"/>
    <d v="2024-12-15T00:00:00"/>
    <n v="1"/>
    <x v="0"/>
    <s v="TAS"/>
    <x v="6"/>
    <n v="0.25"/>
    <n v="166.25"/>
    <n v="665"/>
    <n v="665"/>
    <n v="665"/>
    <n v="498.75"/>
    <n v="665"/>
    <n v="498.75"/>
    <x v="4"/>
  </r>
  <r>
    <n v="3763"/>
    <n v="1"/>
    <s v="Zamora"/>
    <s v="Celine"/>
    <s v="Celine"/>
    <n v="1995"/>
    <x v="0"/>
    <d v="2024-06-09T00:00:00"/>
    <n v="2"/>
    <x v="0"/>
    <s v="WA"/>
    <x v="0"/>
    <n v="0.1"/>
    <n v="107.10000000000001"/>
    <n v="1071"/>
    <n v="1071"/>
    <n v="535.5"/>
    <n v="963.9"/>
    <n v="1071"/>
    <n v="963.9"/>
    <x v="2"/>
  </r>
  <r>
    <n v="3764"/>
    <n v="1"/>
    <s v="Drake"/>
    <s v="Jimena"/>
    <s v="Jimena"/>
    <n v="1996"/>
    <x v="3"/>
    <d v="2024-10-26T00:00:00"/>
    <n v="2"/>
    <x v="2"/>
    <s v="QLD"/>
    <x v="4"/>
    <n v="0.2"/>
    <n v="149"/>
    <n v="745"/>
    <n v="745"/>
    <n v="372.5"/>
    <n v="596"/>
    <n v="745"/>
    <n v="596"/>
    <x v="3"/>
  </r>
  <r>
    <n v="3765"/>
    <n v="1"/>
    <s v="Bennett"/>
    <s v="Emma"/>
    <s v="Emma"/>
    <n v="1997"/>
    <x v="0"/>
    <d v="2024-03-13T00:00:00"/>
    <n v="1"/>
    <x v="2"/>
    <s v="TAS"/>
    <x v="6"/>
    <n v="0.1"/>
    <n v="117.60000000000001"/>
    <n v="1176"/>
    <n v="1176"/>
    <n v="1176"/>
    <n v="1058.4000000000001"/>
    <n v="1176"/>
    <n v="1058.4000000000001"/>
    <x v="4"/>
  </r>
  <r>
    <n v="3766"/>
    <n v="1"/>
    <s v="Kane"/>
    <s v="Fatima"/>
    <s v="Fatima"/>
    <n v="1998"/>
    <x v="4"/>
    <d v="2024-03-04T00:00:00"/>
    <n v="2"/>
    <x v="3"/>
    <s v="NT"/>
    <x v="7"/>
    <n v="0.25"/>
    <n v="261.25"/>
    <n v="1045"/>
    <n v="1045"/>
    <n v="522.5"/>
    <n v="783.75"/>
    <n v="1045"/>
    <n v="783.75"/>
    <x v="3"/>
  </r>
  <r>
    <n v="3767"/>
    <n v="1"/>
    <s v="Dawson"/>
    <s v="Alyssa"/>
    <s v="Alyssa"/>
    <n v="1999"/>
    <x v="3"/>
    <d v="2024-08-07T00:00:00"/>
    <n v="3"/>
    <x v="0"/>
    <s v="WA"/>
    <x v="0"/>
    <n v="0.2"/>
    <n v="11.4"/>
    <n v="57"/>
    <n v="57"/>
    <n v="19"/>
    <n v="45.6"/>
    <n v="57"/>
    <n v="45.6"/>
    <x v="2"/>
  </r>
  <r>
    <n v="3768"/>
    <n v="1"/>
    <s v="Bonilla"/>
    <s v="Melanie"/>
    <s v="Melanie"/>
    <n v="2000"/>
    <x v="4"/>
    <d v="2024-12-27T00:00:00"/>
    <n v="2"/>
    <x v="2"/>
    <s v="WA"/>
    <x v="0"/>
    <n v="0.25"/>
    <n v="151.75"/>
    <n v="607"/>
    <n v="607"/>
    <n v="303.5"/>
    <n v="455.25"/>
    <n v="607"/>
    <n v="455.25"/>
    <x v="0"/>
  </r>
  <r>
    <n v="3769"/>
    <n v="1"/>
    <s v="Winters"/>
    <s v="Holden"/>
    <s v="Holden"/>
    <n v="2001"/>
    <x v="4"/>
    <d v="2024-03-18T00:00:00"/>
    <n v="1"/>
    <x v="0"/>
    <s v="NSW"/>
    <x v="2"/>
    <n v="0.25"/>
    <n v="66.75"/>
    <n v="267"/>
    <n v="267"/>
    <n v="267"/>
    <n v="200.25"/>
    <n v="267"/>
    <n v="200.25"/>
    <x v="3"/>
  </r>
  <r>
    <n v="3770"/>
    <n v="1"/>
    <s v="Jensen"/>
    <s v="Haven"/>
    <s v="Haven"/>
    <n v="2002"/>
    <x v="4"/>
    <d v="2024-09-17T00:00:00"/>
    <n v="2"/>
    <x v="2"/>
    <s v="VIC"/>
    <x v="3"/>
    <n v="0.25"/>
    <n v="14"/>
    <n v="56"/>
    <n v="56"/>
    <n v="28"/>
    <n v="42"/>
    <n v="56"/>
    <n v="42"/>
    <x v="4"/>
  </r>
  <r>
    <n v="3771"/>
    <n v="1"/>
    <s v="Pollard"/>
    <s v="Zander"/>
    <s v="Zander"/>
    <n v="2003"/>
    <x v="1"/>
    <d v="2024-12-25T00:00:00"/>
    <n v="2"/>
    <x v="2"/>
    <s v="NSW"/>
    <x v="2"/>
    <n v="0.3"/>
    <n v="276.3"/>
    <n v="921"/>
    <n v="921"/>
    <n v="460.5"/>
    <n v="644.70000000000005"/>
    <n v="921"/>
    <n v="644.70000000000005"/>
    <x v="1"/>
  </r>
  <r>
    <n v="3772"/>
    <n v="1"/>
    <s v="Krueger"/>
    <s v="Aisha"/>
    <s v="Aisha"/>
    <n v="2004"/>
    <x v="0"/>
    <d v="2024-11-26T00:00:00"/>
    <n v="3"/>
    <x v="2"/>
    <s v="NSW"/>
    <x v="2"/>
    <n v="0.1"/>
    <n v="143.20000000000002"/>
    <n v="1432"/>
    <n v="1432"/>
    <n v="477.33333333333331"/>
    <n v="1288.8"/>
    <n v="1432"/>
    <n v="1288.8"/>
    <x v="1"/>
  </r>
  <r>
    <n v="3773"/>
    <n v="1"/>
    <s v="Stokes"/>
    <s v="Maddox"/>
    <s v="Maddox"/>
    <n v="2005"/>
    <x v="5"/>
    <d v="2024-02-05T00:00:00"/>
    <n v="2"/>
    <x v="0"/>
    <s v="SA"/>
    <x v="5"/>
    <n v="0.3"/>
    <n v="152.1"/>
    <n v="507"/>
    <n v="507"/>
    <n v="253.5"/>
    <n v="354.9"/>
    <n v="507"/>
    <n v="354.9"/>
    <x v="0"/>
  </r>
  <r>
    <n v="3774"/>
    <n v="1"/>
    <s v="Sims"/>
    <s v="Cooper"/>
    <s v="Cooper"/>
    <n v="2006"/>
    <x v="3"/>
    <d v="2024-10-26T00:00:00"/>
    <n v="3"/>
    <x v="2"/>
    <s v="NSW"/>
    <x v="2"/>
    <n v="0.2"/>
    <n v="93.600000000000009"/>
    <n v="468"/>
    <n v="468"/>
    <n v="156"/>
    <n v="374.4"/>
    <n v="468"/>
    <n v="374.4"/>
    <x v="1"/>
  </r>
  <r>
    <n v="3775"/>
    <n v="1"/>
    <s v="Jensen"/>
    <s v="Trinity"/>
    <s v="Trinity"/>
    <n v="2007"/>
    <x v="3"/>
    <d v="2024-03-10T00:00:00"/>
    <n v="1"/>
    <x v="2"/>
    <s v="NSW"/>
    <x v="2"/>
    <n v="0.2"/>
    <n v="141"/>
    <n v="705"/>
    <n v="705"/>
    <n v="705"/>
    <n v="564"/>
    <n v="705"/>
    <n v="564"/>
    <x v="3"/>
  </r>
  <r>
    <n v="3776"/>
    <n v="1"/>
    <s v="Castillo"/>
    <s v="Rosalie"/>
    <s v="Rosalie"/>
    <n v="2008"/>
    <x v="1"/>
    <d v="2024-11-21T00:00:00"/>
    <n v="2"/>
    <x v="2"/>
    <s v="WA"/>
    <x v="0"/>
    <n v="0.3"/>
    <n v="187.5"/>
    <n v="625"/>
    <n v="625"/>
    <n v="312.5"/>
    <n v="437.5"/>
    <n v="625"/>
    <n v="437.5"/>
    <x v="4"/>
  </r>
  <r>
    <n v="3777"/>
    <n v="1"/>
    <s v="Lewis"/>
    <s v="Frank"/>
    <s v="Frank"/>
    <n v="2009"/>
    <x v="5"/>
    <d v="2024-01-02T00:00:00"/>
    <n v="2"/>
    <x v="1"/>
    <s v="SA"/>
    <x v="5"/>
    <n v="0.3"/>
    <n v="429.59999999999997"/>
    <n v="1432"/>
    <n v="1432"/>
    <n v="716"/>
    <n v="1002.4000000000001"/>
    <n v="1432"/>
    <n v="1002.4000000000001"/>
    <x v="0"/>
  </r>
  <r>
    <n v="3778"/>
    <n v="1"/>
    <s v="Doyle"/>
    <s v="Messiah"/>
    <s v="Messiah"/>
    <n v="2010"/>
    <x v="0"/>
    <d v="2024-02-01T00:00:00"/>
    <n v="1"/>
    <x v="2"/>
    <s v="TAS"/>
    <x v="6"/>
    <n v="0.1"/>
    <n v="34.4"/>
    <n v="344"/>
    <n v="344"/>
    <n v="344"/>
    <n v="309.60000000000002"/>
    <n v="344"/>
    <n v="309.60000000000002"/>
    <x v="2"/>
  </r>
  <r>
    <n v="3779"/>
    <n v="1"/>
    <s v="Becker"/>
    <s v="Owen"/>
    <s v="Owen"/>
    <n v="2011"/>
    <x v="5"/>
    <d v="2024-09-22T00:00:00"/>
    <n v="1"/>
    <x v="0"/>
    <s v="VIC"/>
    <x v="3"/>
    <n v="0.3"/>
    <n v="354.59999999999997"/>
    <n v="1182"/>
    <n v="1182"/>
    <n v="1182"/>
    <n v="827.40000000000009"/>
    <n v="1182"/>
    <n v="827.40000000000009"/>
    <x v="0"/>
  </r>
  <r>
    <n v="3780"/>
    <n v="1"/>
    <s v="Adams"/>
    <s v="Luke"/>
    <s v="Luke"/>
    <n v="2012"/>
    <x v="3"/>
    <d v="2024-06-07T00:00:00"/>
    <n v="2"/>
    <x v="0"/>
    <s v="NT"/>
    <x v="7"/>
    <n v="0.2"/>
    <n v="304.2"/>
    <n v="1521"/>
    <n v="1521"/>
    <n v="760.5"/>
    <n v="1216.8"/>
    <n v="1521"/>
    <n v="1216.8"/>
    <x v="4"/>
  </r>
  <r>
    <n v="3781"/>
    <n v="1"/>
    <s v="Fletcher"/>
    <s v="Kendrick"/>
    <s v="Kendrick"/>
    <n v="2013"/>
    <x v="4"/>
    <d v="2024-10-20T00:00:00"/>
    <n v="3"/>
    <x v="0"/>
    <s v="VIC"/>
    <x v="3"/>
    <n v="0.25"/>
    <n v="63.25"/>
    <n v="253"/>
    <n v="253"/>
    <n v="84.333333333333329"/>
    <n v="189.75"/>
    <n v="253"/>
    <n v="189.75"/>
    <x v="0"/>
  </r>
  <r>
    <n v="3782"/>
    <n v="1"/>
    <s v="Stephenson"/>
    <s v="Amari"/>
    <s v="Amari"/>
    <n v="2014"/>
    <x v="5"/>
    <d v="2024-02-11T00:00:00"/>
    <n v="3"/>
    <x v="0"/>
    <s v="WA"/>
    <x v="0"/>
    <n v="0.3"/>
    <n v="384.9"/>
    <n v="1283"/>
    <n v="1283"/>
    <n v="427.66666666666669"/>
    <n v="898.1"/>
    <n v="1283"/>
    <n v="898.1"/>
    <x v="1"/>
  </r>
  <r>
    <n v="3783"/>
    <n v="1"/>
    <s v="Hodges"/>
    <s v="Cade"/>
    <s v="Cade"/>
    <n v="2015"/>
    <x v="2"/>
    <d v="2024-06-13T00:00:00"/>
    <n v="1"/>
    <x v="0"/>
    <s v="VIC"/>
    <x v="3"/>
    <n v="0.25"/>
    <n v="287.5"/>
    <n v="1150"/>
    <n v="1150"/>
    <n v="1150"/>
    <n v="862.5"/>
    <n v="1150"/>
    <n v="862.5"/>
    <x v="3"/>
  </r>
  <r>
    <n v="3784"/>
    <n v="1"/>
    <s v="Hopkins"/>
    <s v="Serenity"/>
    <s v="Serenity"/>
    <n v="2016"/>
    <x v="4"/>
    <d v="2024-05-14T00:00:00"/>
    <n v="2"/>
    <x v="0"/>
    <s v="WA"/>
    <x v="0"/>
    <n v="0.25"/>
    <n v="312"/>
    <n v="1248"/>
    <n v="1248"/>
    <n v="624"/>
    <n v="936"/>
    <n v="1248"/>
    <n v="936"/>
    <x v="2"/>
  </r>
  <r>
    <n v="3785"/>
    <n v="1"/>
    <s v="Parks"/>
    <s v="Leonardo"/>
    <s v="Leonardo"/>
    <n v="2017"/>
    <x v="5"/>
    <d v="2024-12-16T00:00:00"/>
    <n v="3"/>
    <x v="0"/>
    <s v="VIC"/>
    <x v="3"/>
    <n v="0.3"/>
    <n v="434.09999999999997"/>
    <n v="1447"/>
    <n v="1447"/>
    <n v="482.33333333333331"/>
    <n v="1012.9000000000001"/>
    <n v="1447"/>
    <n v="1012.9000000000001"/>
    <x v="4"/>
  </r>
  <r>
    <n v="3786"/>
    <n v="1"/>
    <s v="Kennedy"/>
    <s v="Serenity"/>
    <s v="Serenity"/>
    <n v="2018"/>
    <x v="3"/>
    <d v="2024-06-27T00:00:00"/>
    <n v="3"/>
    <x v="0"/>
    <s v="QLD"/>
    <x v="4"/>
    <n v="0.2"/>
    <n v="106"/>
    <n v="530"/>
    <n v="530"/>
    <n v="176.66666666666666"/>
    <n v="424"/>
    <n v="530"/>
    <n v="424"/>
    <x v="1"/>
  </r>
  <r>
    <n v="3787"/>
    <n v="1"/>
    <s v="Russo"/>
    <s v="Payton"/>
    <s v="Payton"/>
    <n v="2019"/>
    <x v="4"/>
    <d v="2024-09-13T00:00:00"/>
    <n v="1"/>
    <x v="0"/>
    <s v="NSW"/>
    <x v="2"/>
    <n v="0.25"/>
    <n v="205.75"/>
    <n v="823"/>
    <n v="823"/>
    <n v="823"/>
    <n v="617.25"/>
    <n v="823"/>
    <n v="617.25"/>
    <x v="1"/>
  </r>
  <r>
    <n v="3788"/>
    <n v="1"/>
    <s v="Case"/>
    <s v="Atticus"/>
    <s v="Atticus"/>
    <n v="2020"/>
    <x v="0"/>
    <d v="2024-08-07T00:00:00"/>
    <n v="1"/>
    <x v="2"/>
    <s v="SA"/>
    <x v="5"/>
    <n v="0.1"/>
    <n v="122.7"/>
    <n v="1227"/>
    <n v="1227"/>
    <n v="1227"/>
    <n v="1104.3"/>
    <n v="1227"/>
    <n v="1104.3"/>
    <x v="1"/>
  </r>
  <r>
    <n v="3789"/>
    <n v="1"/>
    <s v="Graham"/>
    <s v="Zyaire"/>
    <s v="Zyaire"/>
    <n v="2021"/>
    <x v="2"/>
    <d v="2024-10-29T00:00:00"/>
    <n v="1"/>
    <x v="1"/>
    <s v="QLD"/>
    <x v="4"/>
    <n v="0.25"/>
    <n v="262.25"/>
    <n v="1049"/>
    <n v="1049"/>
    <n v="1049"/>
    <n v="786.75"/>
    <n v="1049"/>
    <n v="786.75"/>
    <x v="1"/>
  </r>
  <r>
    <n v="3790"/>
    <n v="1"/>
    <s v="Ball"/>
    <s v="Myles"/>
    <s v="Myles"/>
    <n v="2022"/>
    <x v="1"/>
    <d v="2024-09-21T00:00:00"/>
    <n v="3"/>
    <x v="2"/>
    <s v="ACT"/>
    <x v="1"/>
    <n v="0.3"/>
    <n v="195.9"/>
    <n v="653"/>
    <n v="653"/>
    <n v="217.66666666666666"/>
    <n v="457.1"/>
    <n v="653"/>
    <n v="457.1"/>
    <x v="4"/>
  </r>
  <r>
    <n v="3791"/>
    <n v="1"/>
    <s v="Moore"/>
    <s v="Liliana"/>
    <s v="Liliana"/>
    <n v="2023"/>
    <x v="5"/>
    <d v="2024-08-24T00:00:00"/>
    <n v="3"/>
    <x v="2"/>
    <s v="TAS"/>
    <x v="6"/>
    <n v="0.3"/>
    <n v="382.8"/>
    <n v="1276"/>
    <n v="1276"/>
    <n v="425.33333333333331"/>
    <n v="893.2"/>
    <n v="1276"/>
    <n v="893.2"/>
    <x v="2"/>
  </r>
  <r>
    <n v="3792"/>
    <n v="1"/>
    <s v="Schroeder"/>
    <s v="Gianna"/>
    <s v="Gianna"/>
    <n v="2024"/>
    <x v="4"/>
    <d v="2024-07-02T00:00:00"/>
    <n v="2"/>
    <x v="3"/>
    <s v="TAS"/>
    <x v="6"/>
    <n v="0.25"/>
    <n v="245.25"/>
    <n v="981"/>
    <n v="981"/>
    <n v="490.5"/>
    <n v="735.75"/>
    <n v="981"/>
    <n v="735.75"/>
    <x v="2"/>
  </r>
  <r>
    <n v="3793"/>
    <n v="1"/>
    <s v="Browning"/>
    <s v="Robert"/>
    <s v="Robert"/>
    <n v="2025"/>
    <x v="4"/>
    <d v="2024-11-16T00:00:00"/>
    <n v="1"/>
    <x v="0"/>
    <s v="VIC"/>
    <x v="3"/>
    <n v="0.25"/>
    <n v="27.75"/>
    <n v="111"/>
    <n v="111"/>
    <n v="111"/>
    <n v="83.25"/>
    <n v="111"/>
    <n v="83.25"/>
    <x v="3"/>
  </r>
  <r>
    <n v="3794"/>
    <n v="1"/>
    <s v="Hahn"/>
    <s v="Nadia"/>
    <s v="Nadia"/>
    <n v="2026"/>
    <x v="5"/>
    <d v="2024-07-05T00:00:00"/>
    <n v="3"/>
    <x v="0"/>
    <s v="QLD"/>
    <x v="4"/>
    <n v="0.3"/>
    <n v="206.7"/>
    <n v="689"/>
    <n v="689"/>
    <n v="229.66666666666666"/>
    <n v="482.3"/>
    <n v="689"/>
    <n v="482.3"/>
    <x v="2"/>
  </r>
  <r>
    <n v="3795"/>
    <n v="1"/>
    <s v="Curtis"/>
    <s v="Claire"/>
    <s v="Claire"/>
    <n v="2027"/>
    <x v="4"/>
    <d v="2024-11-27T00:00:00"/>
    <n v="1"/>
    <x v="0"/>
    <s v="NT"/>
    <x v="7"/>
    <n v="0.25"/>
    <n v="301.75"/>
    <n v="1207"/>
    <n v="1207"/>
    <n v="1207"/>
    <n v="905.25"/>
    <n v="1207"/>
    <n v="905.25"/>
    <x v="2"/>
  </r>
  <r>
    <n v="3796"/>
    <n v="1"/>
    <s v="Brennan"/>
    <s v="Alison"/>
    <s v="Alison"/>
    <n v="2028"/>
    <x v="0"/>
    <d v="2024-03-19T00:00:00"/>
    <n v="1"/>
    <x v="0"/>
    <s v="NT"/>
    <x v="7"/>
    <n v="0.1"/>
    <n v="134.1"/>
    <n v="1341"/>
    <n v="1341"/>
    <n v="1341"/>
    <n v="1206.9000000000001"/>
    <n v="1341"/>
    <n v="1206.9000000000001"/>
    <x v="4"/>
  </r>
  <r>
    <n v="3797"/>
    <n v="1"/>
    <s v="Osborne"/>
    <s v="Salem"/>
    <s v="Salem"/>
    <n v="2029"/>
    <x v="0"/>
    <d v="2024-09-04T00:00:00"/>
    <n v="2"/>
    <x v="2"/>
    <s v="WA"/>
    <x v="0"/>
    <n v="0.1"/>
    <n v="40.5"/>
    <n v="405"/>
    <n v="405"/>
    <n v="202.5"/>
    <n v="364.5"/>
    <n v="405"/>
    <n v="364.5"/>
    <x v="1"/>
  </r>
  <r>
    <n v="3798"/>
    <n v="1"/>
    <s v="Sandoval"/>
    <s v="Brooklynn"/>
    <s v="Brooklynn"/>
    <n v="2030"/>
    <x v="4"/>
    <d v="2024-09-11T00:00:00"/>
    <n v="1"/>
    <x v="2"/>
    <s v="VIC"/>
    <x v="3"/>
    <n v="0.25"/>
    <n v="300.75"/>
    <n v="1203"/>
    <n v="1203"/>
    <n v="1203"/>
    <n v="902.25"/>
    <n v="1203"/>
    <n v="902.25"/>
    <x v="4"/>
  </r>
  <r>
    <n v="3799"/>
    <n v="1"/>
    <s v="Gibson"/>
    <s v="Charlee"/>
    <s v="Charlee"/>
    <n v="2031"/>
    <x v="0"/>
    <d v="2024-07-19T00:00:00"/>
    <n v="2"/>
    <x v="0"/>
    <s v="VIC"/>
    <x v="3"/>
    <n v="0.1"/>
    <n v="61.6"/>
    <n v="616"/>
    <n v="616"/>
    <n v="308"/>
    <n v="554.4"/>
    <n v="616"/>
    <n v="554.4"/>
    <x v="1"/>
  </r>
  <r>
    <n v="3800"/>
    <n v="1"/>
    <s v="Rowland"/>
    <s v="Sophia"/>
    <s v="Sophia"/>
    <n v="2032"/>
    <x v="2"/>
    <d v="2024-04-07T00:00:00"/>
    <n v="3"/>
    <x v="0"/>
    <s v="ACT"/>
    <x v="1"/>
    <n v="0.25"/>
    <n v="155.5"/>
    <n v="622"/>
    <n v="622"/>
    <n v="207.33333333333334"/>
    <n v="466.5"/>
    <n v="622"/>
    <n v="466.5"/>
    <x v="3"/>
  </r>
  <r>
    <n v="3801"/>
    <n v="1"/>
    <s v="Bonilla"/>
    <s v="Sullivan"/>
    <s v="Sullivan"/>
    <n v="2033"/>
    <x v="2"/>
    <d v="2024-11-22T00:00:00"/>
    <n v="1"/>
    <x v="2"/>
    <s v="VIC"/>
    <x v="3"/>
    <n v="0.25"/>
    <n v="120"/>
    <n v="480"/>
    <n v="480"/>
    <n v="480"/>
    <n v="360"/>
    <n v="480"/>
    <n v="360"/>
    <x v="2"/>
  </r>
  <r>
    <n v="3802"/>
    <n v="1"/>
    <s v="Gonzalez"/>
    <s v="Callie"/>
    <s v="Callie"/>
    <n v="2034"/>
    <x v="1"/>
    <d v="2024-11-26T00:00:00"/>
    <n v="3"/>
    <x v="2"/>
    <s v="WA"/>
    <x v="0"/>
    <n v="0.3"/>
    <n v="6.8999999999999995"/>
    <n v="23"/>
    <n v="23"/>
    <n v="7.666666666666667"/>
    <n v="16.100000000000001"/>
    <n v="23"/>
    <n v="16.100000000000001"/>
    <x v="0"/>
  </r>
  <r>
    <n v="3803"/>
    <n v="1"/>
    <s v="Piñeda"/>
    <s v="Sullivan"/>
    <s v="Sullivan"/>
    <n v="2035"/>
    <x v="4"/>
    <d v="2024-11-18T00:00:00"/>
    <n v="1"/>
    <x v="0"/>
    <s v="WA"/>
    <x v="0"/>
    <n v="0.25"/>
    <n v="172"/>
    <n v="688"/>
    <n v="688"/>
    <n v="688"/>
    <n v="516"/>
    <n v="688"/>
    <n v="516"/>
    <x v="2"/>
  </r>
  <r>
    <n v="3804"/>
    <n v="1"/>
    <s v="Duffy"/>
    <s v="Hannah"/>
    <s v="Hannah"/>
    <n v="2036"/>
    <x v="4"/>
    <d v="2024-07-06T00:00:00"/>
    <n v="3"/>
    <x v="2"/>
    <s v="ACT"/>
    <x v="1"/>
    <n v="0.25"/>
    <n v="375"/>
    <n v="1500"/>
    <n v="1500"/>
    <n v="500"/>
    <n v="1125"/>
    <n v="1500"/>
    <n v="1125"/>
    <x v="0"/>
  </r>
  <r>
    <n v="3805"/>
    <n v="1"/>
    <s v="Lang"/>
    <s v="Gracelynn"/>
    <s v="Gracelynn"/>
    <n v="2037"/>
    <x v="2"/>
    <d v="2024-04-22T00:00:00"/>
    <n v="3"/>
    <x v="2"/>
    <s v="TAS"/>
    <x v="6"/>
    <n v="0.25"/>
    <n v="107"/>
    <n v="428"/>
    <n v="428"/>
    <n v="142.66666666666666"/>
    <n v="321"/>
    <n v="428"/>
    <n v="321"/>
    <x v="2"/>
  </r>
  <r>
    <n v="3806"/>
    <n v="1"/>
    <s v="Daugherty"/>
    <s v="Maria"/>
    <s v="Maria"/>
    <n v="2038"/>
    <x v="2"/>
    <d v="2024-08-07T00:00:00"/>
    <n v="2"/>
    <x v="0"/>
    <s v="NT"/>
    <x v="7"/>
    <n v="0.25"/>
    <n v="111.25"/>
    <n v="445"/>
    <n v="445"/>
    <n v="222.5"/>
    <n v="333.75"/>
    <n v="445"/>
    <n v="333.75"/>
    <x v="0"/>
  </r>
  <r>
    <n v="3807"/>
    <n v="1"/>
    <s v="Jacobson"/>
    <s v="Cataleya"/>
    <s v="Cataleya"/>
    <n v="2039"/>
    <x v="5"/>
    <d v="2024-08-26T00:00:00"/>
    <n v="1"/>
    <x v="2"/>
    <s v="QLD"/>
    <x v="4"/>
    <n v="0.3"/>
    <n v="26.4"/>
    <n v="88"/>
    <n v="88"/>
    <n v="88"/>
    <n v="61.6"/>
    <n v="88"/>
    <n v="61.6"/>
    <x v="4"/>
  </r>
  <r>
    <n v="3808"/>
    <n v="1"/>
    <s v="Guevara"/>
    <s v="Princeton"/>
    <s v="Princeton"/>
    <n v="2040"/>
    <x v="3"/>
    <d v="2024-03-09T00:00:00"/>
    <n v="2"/>
    <x v="3"/>
    <s v="NSW"/>
    <x v="2"/>
    <n v="0.2"/>
    <n v="4.6000000000000005"/>
    <n v="23"/>
    <n v="23"/>
    <n v="11.5"/>
    <n v="18.399999999999999"/>
    <n v="23"/>
    <n v="18.399999999999999"/>
    <x v="0"/>
  </r>
  <r>
    <n v="3809"/>
    <n v="1"/>
    <s v="Dominguez"/>
    <s v="Justin"/>
    <s v="Justin"/>
    <n v="2041"/>
    <x v="1"/>
    <d v="2024-01-09T00:00:00"/>
    <n v="1"/>
    <x v="0"/>
    <s v="SA"/>
    <x v="5"/>
    <n v="0.3"/>
    <n v="414.3"/>
    <n v="1381"/>
    <n v="1381"/>
    <n v="1381"/>
    <n v="966.7"/>
    <n v="1381"/>
    <n v="966.7"/>
    <x v="1"/>
  </r>
  <r>
    <n v="3810"/>
    <n v="1"/>
    <s v="Maynard"/>
    <s v="Tatum"/>
    <s v="Tatum"/>
    <n v="2042"/>
    <x v="2"/>
    <d v="2024-04-11T00:00:00"/>
    <n v="2"/>
    <x v="0"/>
    <s v="TAS"/>
    <x v="6"/>
    <n v="0.25"/>
    <n v="418.5"/>
    <n v="1674"/>
    <n v="1674"/>
    <n v="837"/>
    <n v="1255.5"/>
    <n v="1674"/>
    <n v="1255.5"/>
    <x v="0"/>
  </r>
  <r>
    <n v="3811"/>
    <n v="1"/>
    <s v="Dillon"/>
    <s v="Jaxton"/>
    <s v="Jaxton"/>
    <n v="2043"/>
    <x v="3"/>
    <d v="2024-09-08T00:00:00"/>
    <n v="2"/>
    <x v="1"/>
    <s v="NSW"/>
    <x v="2"/>
    <n v="0.2"/>
    <n v="129"/>
    <n v="645"/>
    <n v="645"/>
    <n v="322.5"/>
    <n v="516"/>
    <n v="645"/>
    <n v="516"/>
    <x v="2"/>
  </r>
  <r>
    <n v="3812"/>
    <n v="1"/>
    <s v="Cooper"/>
    <s v="Makenna"/>
    <s v="Makenna"/>
    <n v="2044"/>
    <x v="0"/>
    <d v="2024-11-01T00:00:00"/>
    <n v="1"/>
    <x v="0"/>
    <s v="VIC"/>
    <x v="3"/>
    <n v="0.1"/>
    <n v="20.3"/>
    <n v="203"/>
    <n v="203"/>
    <n v="203"/>
    <n v="182.7"/>
    <n v="203"/>
    <n v="182.7"/>
    <x v="4"/>
  </r>
  <r>
    <n v="3813"/>
    <n v="1"/>
    <s v="O’Brien"/>
    <s v="Donovan"/>
    <s v="Donovan"/>
    <n v="2045"/>
    <x v="1"/>
    <d v="2024-01-04T00:00:00"/>
    <n v="2"/>
    <x v="0"/>
    <s v="NSW"/>
    <x v="2"/>
    <n v="0.3"/>
    <n v="258.3"/>
    <n v="861"/>
    <n v="861"/>
    <n v="430.5"/>
    <n v="602.70000000000005"/>
    <n v="861"/>
    <n v="602.70000000000005"/>
    <x v="2"/>
  </r>
  <r>
    <n v="3814"/>
    <n v="1"/>
    <s v="Medina"/>
    <s v="Reese"/>
    <s v="Reese"/>
    <n v="2046"/>
    <x v="5"/>
    <d v="2024-08-08T00:00:00"/>
    <n v="1"/>
    <x v="3"/>
    <s v="VIC"/>
    <x v="3"/>
    <n v="0.3"/>
    <n v="269.09999999999997"/>
    <n v="897"/>
    <n v="897"/>
    <n v="897"/>
    <n v="627.90000000000009"/>
    <n v="897"/>
    <n v="627.90000000000009"/>
    <x v="0"/>
  </r>
  <r>
    <n v="3815"/>
    <n v="1"/>
    <s v="Hutchinson"/>
    <s v="Renata"/>
    <s v="Renata"/>
    <n v="2047"/>
    <x v="1"/>
    <d v="2024-03-25T00:00:00"/>
    <n v="2"/>
    <x v="2"/>
    <s v="NSW"/>
    <x v="2"/>
    <n v="0.3"/>
    <n v="498.9"/>
    <n v="1663"/>
    <n v="1663"/>
    <n v="831.5"/>
    <n v="1164.0999999999999"/>
    <n v="1663"/>
    <n v="1164.0999999999999"/>
    <x v="1"/>
  </r>
  <r>
    <n v="3816"/>
    <n v="1"/>
    <s v="Rice"/>
    <s v="Millie"/>
    <s v="Millie"/>
    <n v="2048"/>
    <x v="1"/>
    <d v="2024-04-19T00:00:00"/>
    <n v="2"/>
    <x v="3"/>
    <s v="QLD"/>
    <x v="4"/>
    <n v="0.3"/>
    <n v="35.1"/>
    <n v="117"/>
    <n v="117"/>
    <n v="58.5"/>
    <n v="81.900000000000006"/>
    <n v="117"/>
    <n v="81.900000000000006"/>
    <x v="0"/>
  </r>
  <r>
    <n v="3817"/>
    <n v="1"/>
    <s v="Espinosa"/>
    <s v="Harlow"/>
    <s v="Harlow"/>
    <n v="2049"/>
    <x v="4"/>
    <d v="2024-05-24T00:00:00"/>
    <n v="2"/>
    <x v="2"/>
    <s v="QLD"/>
    <x v="4"/>
    <n v="0.25"/>
    <n v="214.75"/>
    <n v="859"/>
    <n v="859"/>
    <n v="429.5"/>
    <n v="644.25"/>
    <n v="859"/>
    <n v="644.25"/>
    <x v="0"/>
  </r>
  <r>
    <n v="3818"/>
    <n v="1"/>
    <s v="Harmon"/>
    <s v="Camille"/>
    <s v="Camille"/>
    <n v="2050"/>
    <x v="4"/>
    <d v="2024-01-22T00:00:00"/>
    <n v="1"/>
    <x v="1"/>
    <s v="QLD"/>
    <x v="4"/>
    <n v="0.25"/>
    <n v="233.25"/>
    <n v="933"/>
    <n v="933"/>
    <n v="933"/>
    <n v="699.75"/>
    <n v="933"/>
    <n v="699.75"/>
    <x v="2"/>
  </r>
  <r>
    <n v="3819"/>
    <n v="1"/>
    <s v="Lamb"/>
    <s v="Gracie"/>
    <s v="Gracie"/>
    <n v="2051"/>
    <x v="0"/>
    <d v="2024-12-07T00:00:00"/>
    <n v="1"/>
    <x v="0"/>
    <s v="ACT"/>
    <x v="1"/>
    <n v="0.1"/>
    <n v="170.3"/>
    <n v="1703"/>
    <n v="1703"/>
    <n v="1703"/>
    <n v="1532.7"/>
    <n v="1703"/>
    <n v="1532.7"/>
    <x v="4"/>
  </r>
  <r>
    <n v="3820"/>
    <n v="1"/>
    <s v="Truong"/>
    <s v="Lia"/>
    <s v="Lia"/>
    <n v="2052"/>
    <x v="3"/>
    <d v="2024-11-19T00:00:00"/>
    <n v="3"/>
    <x v="0"/>
    <s v="SA"/>
    <x v="5"/>
    <n v="0.2"/>
    <n v="70.400000000000006"/>
    <n v="352"/>
    <n v="352"/>
    <n v="117.33333333333333"/>
    <n v="281.60000000000002"/>
    <n v="352"/>
    <n v="281.60000000000002"/>
    <x v="4"/>
  </r>
  <r>
    <n v="3821"/>
    <n v="1"/>
    <s v="Walters"/>
    <s v="Franklin"/>
    <s v="Franklin"/>
    <n v="2053"/>
    <x v="1"/>
    <d v="2024-12-16T00:00:00"/>
    <n v="2"/>
    <x v="1"/>
    <s v="QLD"/>
    <x v="4"/>
    <n v="0.3"/>
    <n v="307.8"/>
    <n v="1026"/>
    <n v="1026"/>
    <n v="513"/>
    <n v="718.2"/>
    <n v="1026"/>
    <n v="718.2"/>
    <x v="2"/>
  </r>
  <r>
    <n v="3822"/>
    <n v="1"/>
    <s v="Farrell"/>
    <s v="Raelynn"/>
    <s v="Raelynn"/>
    <n v="2054"/>
    <x v="3"/>
    <d v="2024-07-27T00:00:00"/>
    <n v="2"/>
    <x v="2"/>
    <s v="TAS"/>
    <x v="6"/>
    <n v="0.2"/>
    <n v="16.400000000000002"/>
    <n v="82"/>
    <n v="82"/>
    <n v="41"/>
    <n v="65.599999999999994"/>
    <n v="82"/>
    <n v="65.599999999999994"/>
    <x v="1"/>
  </r>
  <r>
    <n v="3823"/>
    <n v="1"/>
    <s v="Hurst"/>
    <s v="Kali"/>
    <s v="Kali"/>
    <n v="2055"/>
    <x v="2"/>
    <d v="2024-06-09T00:00:00"/>
    <n v="2"/>
    <x v="0"/>
    <s v="VIC"/>
    <x v="3"/>
    <n v="0.25"/>
    <n v="427.75"/>
    <n v="1711"/>
    <n v="1711"/>
    <n v="855.5"/>
    <n v="1283.25"/>
    <n v="1711"/>
    <n v="1283.25"/>
    <x v="0"/>
  </r>
  <r>
    <n v="3824"/>
    <n v="1"/>
    <s v="Frost"/>
    <s v="Kyler"/>
    <s v="Kyler"/>
    <n v="2056"/>
    <x v="3"/>
    <d v="2024-04-29T00:00:00"/>
    <n v="3"/>
    <x v="0"/>
    <s v="TAS"/>
    <x v="6"/>
    <n v="0.2"/>
    <n v="201.8"/>
    <n v="1009"/>
    <n v="1009"/>
    <n v="336.33333333333331"/>
    <n v="807.2"/>
    <n v="1009"/>
    <n v="807.2"/>
    <x v="4"/>
  </r>
  <r>
    <n v="3825"/>
    <n v="1"/>
    <s v="Perez"/>
    <s v="Avery"/>
    <s v="Avery"/>
    <n v="2057"/>
    <x v="2"/>
    <d v="2024-03-19T00:00:00"/>
    <n v="2"/>
    <x v="2"/>
    <s v="QLD"/>
    <x v="4"/>
    <n v="0.25"/>
    <n v="7.5"/>
    <n v="30"/>
    <n v="30"/>
    <n v="15"/>
    <n v="22.5"/>
    <n v="30"/>
    <n v="22.5"/>
    <x v="1"/>
  </r>
  <r>
    <n v="3826"/>
    <n v="1"/>
    <s v="Ruiz"/>
    <s v="Alayah"/>
    <s v="Alayah"/>
    <n v="2058"/>
    <x v="4"/>
    <d v="2024-06-15T00:00:00"/>
    <n v="3"/>
    <x v="2"/>
    <s v="NSW"/>
    <x v="2"/>
    <n v="0.25"/>
    <n v="126.75"/>
    <n v="507"/>
    <n v="507"/>
    <n v="169"/>
    <n v="380.25"/>
    <n v="507"/>
    <n v="380.25"/>
    <x v="0"/>
  </r>
  <r>
    <n v="3827"/>
    <n v="1"/>
    <s v="Kerr"/>
    <s v="Adelaide"/>
    <s v="Adelaide"/>
    <n v="2059"/>
    <x v="3"/>
    <d v="2024-01-08T00:00:00"/>
    <n v="3"/>
    <x v="0"/>
    <s v="NSW"/>
    <x v="2"/>
    <n v="0.2"/>
    <n v="217"/>
    <n v="1085"/>
    <n v="1085"/>
    <n v="361.66666666666669"/>
    <n v="868"/>
    <n v="1085"/>
    <n v="868"/>
    <x v="1"/>
  </r>
  <r>
    <n v="3828"/>
    <n v="1"/>
    <s v="Nash"/>
    <s v="Hallie"/>
    <s v="Hallie"/>
    <n v="2060"/>
    <x v="3"/>
    <d v="2024-12-05T00:00:00"/>
    <n v="1"/>
    <x v="3"/>
    <s v="VIC"/>
    <x v="3"/>
    <n v="0.2"/>
    <n v="261.60000000000002"/>
    <n v="1308"/>
    <n v="1308"/>
    <n v="1308"/>
    <n v="1046.4000000000001"/>
    <n v="1308"/>
    <n v="1046.4000000000001"/>
    <x v="3"/>
  </r>
  <r>
    <n v="3829"/>
    <n v="1"/>
    <s v="Fleming"/>
    <s v="Elaine"/>
    <s v="Elaine"/>
    <n v="2061"/>
    <x v="4"/>
    <d v="2024-03-02T00:00:00"/>
    <n v="3"/>
    <x v="1"/>
    <s v="QLD"/>
    <x v="4"/>
    <n v="0.25"/>
    <n v="127.75"/>
    <n v="511"/>
    <n v="511"/>
    <n v="170.33333333333334"/>
    <n v="383.25"/>
    <n v="511"/>
    <n v="383.25"/>
    <x v="3"/>
  </r>
  <r>
    <n v="3830"/>
    <n v="1"/>
    <s v="Johnson"/>
    <s v="Ronan"/>
    <s v="Ronan"/>
    <n v="2062"/>
    <x v="4"/>
    <d v="2024-07-12T00:00:00"/>
    <n v="1"/>
    <x v="2"/>
    <s v="WA"/>
    <x v="0"/>
    <n v="0.25"/>
    <n v="59.75"/>
    <n v="239"/>
    <n v="239"/>
    <n v="239"/>
    <n v="179.25"/>
    <n v="239"/>
    <n v="179.25"/>
    <x v="2"/>
  </r>
  <r>
    <n v="3831"/>
    <n v="1"/>
    <s v="Dean"/>
    <s v="Aurora"/>
    <s v="Aurora"/>
    <n v="2063"/>
    <x v="1"/>
    <d v="2024-06-01T00:00:00"/>
    <n v="1"/>
    <x v="2"/>
    <s v="NSW"/>
    <x v="2"/>
    <n v="0.3"/>
    <n v="96.6"/>
    <n v="322"/>
    <n v="322"/>
    <n v="322"/>
    <n v="225.4"/>
    <n v="322"/>
    <n v="225.4"/>
    <x v="3"/>
  </r>
  <r>
    <n v="3832"/>
    <n v="1"/>
    <s v="Kerr"/>
    <s v="Garrett"/>
    <s v="Garrett"/>
    <n v="2064"/>
    <x v="4"/>
    <d v="2024-03-06T00:00:00"/>
    <n v="1"/>
    <x v="2"/>
    <s v="NSW"/>
    <x v="2"/>
    <n v="0.25"/>
    <n v="373.5"/>
    <n v="1494"/>
    <n v="1494"/>
    <n v="1494"/>
    <n v="1120.5"/>
    <n v="1494"/>
    <n v="1120.5"/>
    <x v="3"/>
  </r>
  <r>
    <n v="3833"/>
    <n v="1"/>
    <s v="Garrett"/>
    <s v="Ricardo"/>
    <s v="Ricardo"/>
    <n v="2065"/>
    <x v="1"/>
    <d v="2024-07-07T00:00:00"/>
    <n v="3"/>
    <x v="0"/>
    <s v="QLD"/>
    <x v="4"/>
    <n v="0.3"/>
    <n v="36.9"/>
    <n v="123"/>
    <n v="123"/>
    <n v="41"/>
    <n v="86.1"/>
    <n v="123"/>
    <n v="86.1"/>
    <x v="4"/>
  </r>
  <r>
    <n v="3834"/>
    <n v="1"/>
    <s v="Leon"/>
    <s v="Gunner"/>
    <s v="Gunner"/>
    <n v="2066"/>
    <x v="4"/>
    <d v="2024-08-31T00:00:00"/>
    <n v="2"/>
    <x v="1"/>
    <s v="NT"/>
    <x v="7"/>
    <n v="0.25"/>
    <n v="116"/>
    <n v="464"/>
    <n v="464"/>
    <n v="232"/>
    <n v="348"/>
    <n v="464"/>
    <n v="348"/>
    <x v="1"/>
  </r>
  <r>
    <n v="3835"/>
    <n v="1"/>
    <s v="Mcconnell"/>
    <s v="Lilah"/>
    <s v="Lilah"/>
    <n v="2067"/>
    <x v="4"/>
    <d v="2024-02-21T00:00:00"/>
    <n v="1"/>
    <x v="3"/>
    <s v="WA"/>
    <x v="0"/>
    <n v="0.25"/>
    <n v="294.5"/>
    <n v="1178"/>
    <n v="1178"/>
    <n v="1178"/>
    <n v="883.5"/>
    <n v="1178"/>
    <n v="883.5"/>
    <x v="1"/>
  </r>
  <r>
    <n v="3836"/>
    <n v="1"/>
    <s v="Webster"/>
    <s v="Sylas"/>
    <s v="Sylas"/>
    <n v="2068"/>
    <x v="3"/>
    <d v="2024-05-07T00:00:00"/>
    <n v="3"/>
    <x v="0"/>
    <s v="WA"/>
    <x v="0"/>
    <n v="0.2"/>
    <n v="86.600000000000009"/>
    <n v="433"/>
    <n v="433"/>
    <n v="144.33333333333334"/>
    <n v="346.4"/>
    <n v="433"/>
    <n v="346.4"/>
    <x v="2"/>
  </r>
  <r>
    <n v="3837"/>
    <n v="1"/>
    <s v="Porter"/>
    <s v="Lyla"/>
    <s v="Lyla"/>
    <n v="2069"/>
    <x v="4"/>
    <d v="2024-06-27T00:00:00"/>
    <n v="2"/>
    <x v="2"/>
    <s v="ACT"/>
    <x v="1"/>
    <n v="0.25"/>
    <n v="76.5"/>
    <n v="306"/>
    <n v="306"/>
    <n v="153"/>
    <n v="229.5"/>
    <n v="306"/>
    <n v="229.5"/>
    <x v="3"/>
  </r>
  <r>
    <n v="3838"/>
    <n v="1"/>
    <s v="Robinson"/>
    <s v="Walter"/>
    <s v="Walter"/>
    <n v="2070"/>
    <x v="1"/>
    <d v="2024-09-11T00:00:00"/>
    <n v="3"/>
    <x v="2"/>
    <s v="WA"/>
    <x v="0"/>
    <n v="0.3"/>
    <n v="292.8"/>
    <n v="976"/>
    <n v="976"/>
    <n v="325.33333333333331"/>
    <n v="683.2"/>
    <n v="976"/>
    <n v="683.2"/>
    <x v="0"/>
  </r>
  <r>
    <n v="3839"/>
    <n v="1"/>
    <s v="Ho"/>
    <s v="Sawyer"/>
    <s v="Sawyer"/>
    <n v="2071"/>
    <x v="4"/>
    <d v="2024-08-25T00:00:00"/>
    <n v="1"/>
    <x v="2"/>
    <s v="WA"/>
    <x v="0"/>
    <n v="0.25"/>
    <n v="47"/>
    <n v="188"/>
    <n v="188"/>
    <n v="188"/>
    <n v="141"/>
    <n v="188"/>
    <n v="141"/>
    <x v="4"/>
  </r>
  <r>
    <n v="3840"/>
    <n v="1"/>
    <s v="Mcbride"/>
    <s v="Kane"/>
    <s v="Kane"/>
    <n v="2072"/>
    <x v="4"/>
    <d v="2024-02-28T00:00:00"/>
    <n v="3"/>
    <x v="2"/>
    <s v="SA"/>
    <x v="5"/>
    <n v="0.25"/>
    <n v="40.5"/>
    <n v="162"/>
    <n v="162"/>
    <n v="54"/>
    <n v="121.5"/>
    <n v="162"/>
    <n v="121.5"/>
    <x v="4"/>
  </r>
  <r>
    <n v="3841"/>
    <n v="1"/>
    <s v="Burgess"/>
    <s v="Everleigh"/>
    <s v="Everleigh"/>
    <n v="2073"/>
    <x v="0"/>
    <d v="2024-11-23T00:00:00"/>
    <n v="3"/>
    <x v="0"/>
    <s v="NSW"/>
    <x v="2"/>
    <n v="0.1"/>
    <n v="72.600000000000009"/>
    <n v="726"/>
    <n v="726"/>
    <n v="242"/>
    <n v="653.4"/>
    <n v="726"/>
    <n v="653.4"/>
    <x v="2"/>
  </r>
  <r>
    <n v="3842"/>
    <n v="1"/>
    <s v="Harrell"/>
    <s v="Felix"/>
    <s v="Felix"/>
    <n v="2074"/>
    <x v="0"/>
    <d v="2024-12-22T00:00:00"/>
    <n v="2"/>
    <x v="1"/>
    <s v="VIC"/>
    <x v="3"/>
    <n v="0.1"/>
    <n v="113.10000000000001"/>
    <n v="1131"/>
    <n v="1131"/>
    <n v="565.5"/>
    <n v="1017.9"/>
    <n v="1131"/>
    <n v="1017.9"/>
    <x v="3"/>
  </r>
  <r>
    <n v="3843"/>
    <n v="1"/>
    <s v="Burgess"/>
    <s v="Bryson"/>
    <s v="Bryson"/>
    <n v="2075"/>
    <x v="5"/>
    <d v="2024-09-09T00:00:00"/>
    <n v="2"/>
    <x v="3"/>
    <s v="NT"/>
    <x v="7"/>
    <n v="0.3"/>
    <n v="64.2"/>
    <n v="214"/>
    <n v="214"/>
    <n v="107"/>
    <n v="149.80000000000001"/>
    <n v="214"/>
    <n v="149.80000000000001"/>
    <x v="3"/>
  </r>
  <r>
    <n v="3844"/>
    <n v="1"/>
    <s v="Marshall"/>
    <s v="Cole"/>
    <s v="Cole"/>
    <n v="2076"/>
    <x v="5"/>
    <d v="2024-09-08T00:00:00"/>
    <n v="3"/>
    <x v="2"/>
    <s v="NSW"/>
    <x v="2"/>
    <n v="0.3"/>
    <n v="425.09999999999997"/>
    <n v="1417"/>
    <n v="1417"/>
    <n v="472.33333333333331"/>
    <n v="991.90000000000009"/>
    <n v="1417"/>
    <n v="991.90000000000009"/>
    <x v="2"/>
  </r>
  <r>
    <n v="3845"/>
    <n v="1"/>
    <s v="Sanford"/>
    <s v="Caroline"/>
    <s v="Caroline"/>
    <n v="2077"/>
    <x v="2"/>
    <d v="2024-07-28T00:00:00"/>
    <n v="3"/>
    <x v="0"/>
    <s v="NSW"/>
    <x v="2"/>
    <n v="0.25"/>
    <n v="59.75"/>
    <n v="239"/>
    <n v="239"/>
    <n v="79.666666666666671"/>
    <n v="179.25"/>
    <n v="239"/>
    <n v="179.25"/>
    <x v="1"/>
  </r>
  <r>
    <n v="3846"/>
    <n v="1"/>
    <s v="Cunningham"/>
    <s v="Judah"/>
    <s v="Judah"/>
    <n v="2078"/>
    <x v="4"/>
    <d v="2024-05-19T00:00:00"/>
    <n v="2"/>
    <x v="3"/>
    <s v="TAS"/>
    <x v="6"/>
    <n v="0.25"/>
    <n v="66.75"/>
    <n v="267"/>
    <n v="267"/>
    <n v="133.5"/>
    <n v="200.25"/>
    <n v="267"/>
    <n v="200.25"/>
    <x v="2"/>
  </r>
  <r>
    <n v="3847"/>
    <n v="1"/>
    <s v="Price"/>
    <s v="Amari"/>
    <s v="Amari"/>
    <n v="2079"/>
    <x v="5"/>
    <d v="2024-06-19T00:00:00"/>
    <n v="3"/>
    <x v="1"/>
    <s v="SA"/>
    <x v="5"/>
    <n v="0.3"/>
    <n v="216"/>
    <n v="720"/>
    <n v="720"/>
    <n v="240"/>
    <n v="504"/>
    <n v="720"/>
    <n v="504"/>
    <x v="1"/>
  </r>
  <r>
    <n v="3848"/>
    <n v="1"/>
    <s v="Tucker"/>
    <s v="Jaylen"/>
    <s v="Jaylen"/>
    <n v="2080"/>
    <x v="2"/>
    <d v="2024-01-17T00:00:00"/>
    <n v="3"/>
    <x v="2"/>
    <s v="VIC"/>
    <x v="3"/>
    <n v="0.25"/>
    <n v="175.25"/>
    <n v="701"/>
    <n v="701"/>
    <n v="233.66666666666666"/>
    <n v="525.75"/>
    <n v="701"/>
    <n v="525.75"/>
    <x v="1"/>
  </r>
  <r>
    <n v="3849"/>
    <n v="1"/>
    <s v="Harris"/>
    <s v="Greyson"/>
    <s v="Greyson"/>
    <n v="2081"/>
    <x v="3"/>
    <d v="2024-12-11T00:00:00"/>
    <n v="1"/>
    <x v="1"/>
    <s v="WA"/>
    <x v="0"/>
    <n v="0.2"/>
    <n v="142.6"/>
    <n v="713"/>
    <n v="713"/>
    <n v="713"/>
    <n v="570.4"/>
    <n v="713"/>
    <n v="570.4"/>
    <x v="0"/>
  </r>
  <r>
    <n v="3850"/>
    <n v="1"/>
    <s v="Bates"/>
    <s v="Grayson"/>
    <s v="Grayson"/>
    <n v="2082"/>
    <x v="4"/>
    <d v="2024-07-16T00:00:00"/>
    <n v="1"/>
    <x v="2"/>
    <s v="NSW"/>
    <x v="2"/>
    <n v="0.25"/>
    <n v="117.5"/>
    <n v="470"/>
    <n v="470"/>
    <n v="470"/>
    <n v="352.5"/>
    <n v="470"/>
    <n v="352.5"/>
    <x v="3"/>
  </r>
  <r>
    <n v="3851"/>
    <n v="1"/>
    <s v="Pope"/>
    <s v="Rose"/>
    <s v="Rose"/>
    <n v="2083"/>
    <x v="4"/>
    <d v="2024-10-02T00:00:00"/>
    <n v="2"/>
    <x v="3"/>
    <s v="TAS"/>
    <x v="6"/>
    <n v="0.25"/>
    <n v="125.5"/>
    <n v="502"/>
    <n v="502"/>
    <n v="251"/>
    <n v="376.5"/>
    <n v="502"/>
    <n v="376.5"/>
    <x v="4"/>
  </r>
  <r>
    <n v="3852"/>
    <n v="1"/>
    <s v="Savage"/>
    <s v="Marlee"/>
    <s v="Marlee"/>
    <n v="2084"/>
    <x v="0"/>
    <d v="2024-01-01T00:00:00"/>
    <n v="3"/>
    <x v="0"/>
    <s v="QLD"/>
    <x v="4"/>
    <n v="0.1"/>
    <n v="23.400000000000002"/>
    <n v="234"/>
    <n v="234"/>
    <n v="78"/>
    <n v="210.6"/>
    <n v="234"/>
    <n v="210.6"/>
    <x v="4"/>
  </r>
  <r>
    <n v="3853"/>
    <n v="1"/>
    <s v="Rogers"/>
    <s v="Phoebe"/>
    <s v="Phoebe"/>
    <n v="2085"/>
    <x v="0"/>
    <d v="2024-02-13T00:00:00"/>
    <n v="3"/>
    <x v="1"/>
    <s v="WA"/>
    <x v="0"/>
    <n v="0.1"/>
    <n v="171.3"/>
    <n v="1713"/>
    <n v="1713"/>
    <n v="571"/>
    <n v="1541.7"/>
    <n v="1713"/>
    <n v="1541.7"/>
    <x v="3"/>
  </r>
  <r>
    <n v="3854"/>
    <n v="1"/>
    <s v="Huerta"/>
    <s v="Liliana"/>
    <s v="Liliana"/>
    <n v="2086"/>
    <x v="5"/>
    <d v="2024-05-01T00:00:00"/>
    <n v="3"/>
    <x v="2"/>
    <s v="VIC"/>
    <x v="3"/>
    <n v="0.3"/>
    <n v="510.59999999999997"/>
    <n v="1702"/>
    <n v="1702"/>
    <n v="567.33333333333337"/>
    <n v="1191.4000000000001"/>
    <n v="1702"/>
    <n v="1191.4000000000001"/>
    <x v="0"/>
  </r>
  <r>
    <n v="3855"/>
    <n v="1"/>
    <s v="Webster"/>
    <s v="Annabelle"/>
    <s v="Annabelle"/>
    <n v="2087"/>
    <x v="3"/>
    <d v="2024-05-31T00:00:00"/>
    <n v="2"/>
    <x v="0"/>
    <s v="QLD"/>
    <x v="4"/>
    <n v="0.2"/>
    <n v="164.8"/>
    <n v="824"/>
    <n v="824"/>
    <n v="412"/>
    <n v="659.2"/>
    <n v="824"/>
    <n v="659.2"/>
    <x v="0"/>
  </r>
  <r>
    <n v="3856"/>
    <n v="1"/>
    <s v="Peck"/>
    <s v="Sophie"/>
    <s v="Sophie"/>
    <n v="2088"/>
    <x v="0"/>
    <d v="2024-08-14T00:00:00"/>
    <n v="1"/>
    <x v="0"/>
    <s v="VIC"/>
    <x v="3"/>
    <n v="0.1"/>
    <n v="130.5"/>
    <n v="1305"/>
    <n v="1305"/>
    <n v="1305"/>
    <n v="1174.5"/>
    <n v="1305"/>
    <n v="1174.5"/>
    <x v="4"/>
  </r>
  <r>
    <n v="3857"/>
    <n v="1"/>
    <s v="Wilkinson"/>
    <s v="Javier"/>
    <s v="Javier"/>
    <n v="2089"/>
    <x v="0"/>
    <d v="2024-05-09T00:00:00"/>
    <n v="2"/>
    <x v="3"/>
    <s v="VIC"/>
    <x v="3"/>
    <n v="0.1"/>
    <n v="43.6"/>
    <n v="436"/>
    <n v="436"/>
    <n v="218"/>
    <n v="392.4"/>
    <n v="436"/>
    <n v="392.4"/>
    <x v="4"/>
  </r>
  <r>
    <n v="3858"/>
    <n v="1"/>
    <s v="Welch"/>
    <s v="Timothy"/>
    <s v="Timothy"/>
    <n v="2090"/>
    <x v="1"/>
    <d v="2024-12-31T00:00:00"/>
    <n v="2"/>
    <x v="0"/>
    <s v="WA"/>
    <x v="0"/>
    <n v="0.3"/>
    <n v="62.4"/>
    <n v="208"/>
    <n v="208"/>
    <n v="104"/>
    <n v="145.6"/>
    <n v="208"/>
    <n v="145.6"/>
    <x v="3"/>
  </r>
  <r>
    <n v="3859"/>
    <n v="1"/>
    <s v="Vega"/>
    <s v="Blake"/>
    <s v="Blake"/>
    <n v="1588"/>
    <x v="2"/>
    <d v="2024-01-26T00:00:00"/>
    <n v="2"/>
    <x v="2"/>
    <s v="QLD"/>
    <x v="4"/>
    <n v="0.25"/>
    <n v="53.5"/>
    <n v="214"/>
    <n v="214"/>
    <n v="107"/>
    <n v="160.5"/>
    <n v="543"/>
    <n v="160.5"/>
    <x v="0"/>
  </r>
  <r>
    <n v="3860"/>
    <n v="1"/>
    <s v="Moran"/>
    <s v="Bentley"/>
    <s v="Bentley"/>
    <n v="2091"/>
    <x v="4"/>
    <d v="2024-02-02T00:00:00"/>
    <n v="2"/>
    <x v="3"/>
    <s v="ACT"/>
    <x v="1"/>
    <n v="0.25"/>
    <n v="272.75"/>
    <n v="1091"/>
    <n v="1091"/>
    <n v="545.5"/>
    <n v="818.25"/>
    <n v="1091"/>
    <n v="818.25"/>
    <x v="0"/>
  </r>
  <r>
    <n v="3861"/>
    <n v="1"/>
    <s v="Mayo"/>
    <s v="Octavia"/>
    <s v="Octavia"/>
    <n v="2092"/>
    <x v="0"/>
    <d v="2024-01-21T00:00:00"/>
    <n v="3"/>
    <x v="0"/>
    <s v="ACT"/>
    <x v="1"/>
    <n v="0.1"/>
    <n v="159.30000000000001"/>
    <n v="1593"/>
    <n v="1593"/>
    <n v="531"/>
    <n v="1433.7"/>
    <n v="1593"/>
    <n v="1433.7"/>
    <x v="2"/>
  </r>
  <r>
    <n v="3862"/>
    <n v="1"/>
    <s v="Cortéz"/>
    <s v="Gael"/>
    <s v="Gael"/>
    <n v="2093"/>
    <x v="3"/>
    <d v="2024-11-10T00:00:00"/>
    <n v="3"/>
    <x v="0"/>
    <s v="SA"/>
    <x v="5"/>
    <n v="0.2"/>
    <n v="64.600000000000009"/>
    <n v="323"/>
    <n v="323"/>
    <n v="107.66666666666667"/>
    <n v="258.39999999999998"/>
    <n v="323"/>
    <n v="258.39999999999998"/>
    <x v="2"/>
  </r>
  <r>
    <n v="3863"/>
    <n v="1"/>
    <s v="Solis"/>
    <s v="Catalina"/>
    <s v="Catalina"/>
    <n v="2094"/>
    <x v="2"/>
    <d v="2024-12-20T00:00:00"/>
    <n v="2"/>
    <x v="0"/>
    <s v="SA"/>
    <x v="5"/>
    <n v="0.25"/>
    <n v="339.5"/>
    <n v="1358"/>
    <n v="1358"/>
    <n v="679"/>
    <n v="1018.5"/>
    <n v="1358"/>
    <n v="1018.5"/>
    <x v="2"/>
  </r>
  <r>
    <n v="3864"/>
    <n v="1"/>
    <s v="Bravo"/>
    <s v="Dahlia"/>
    <s v="Dahlia"/>
    <n v="2095"/>
    <x v="0"/>
    <d v="2024-06-12T00:00:00"/>
    <n v="3"/>
    <x v="0"/>
    <s v="ACT"/>
    <x v="1"/>
    <n v="0.1"/>
    <n v="147.80000000000001"/>
    <n v="1478"/>
    <n v="1478"/>
    <n v="492.66666666666669"/>
    <n v="1330.2"/>
    <n v="1478"/>
    <n v="1330.2"/>
    <x v="3"/>
  </r>
  <r>
    <n v="3865"/>
    <n v="1"/>
    <s v="Bernal"/>
    <s v="Finley"/>
    <s v="Finley"/>
    <n v="2096"/>
    <x v="0"/>
    <d v="2024-11-24T00:00:00"/>
    <n v="3"/>
    <x v="0"/>
    <s v="TAS"/>
    <x v="6"/>
    <n v="0.1"/>
    <n v="30.6"/>
    <n v="306"/>
    <n v="306"/>
    <n v="102"/>
    <n v="275.39999999999998"/>
    <n v="306"/>
    <n v="275.39999999999998"/>
    <x v="1"/>
  </r>
  <r>
    <n v="3866"/>
    <n v="1"/>
    <s v="Klein"/>
    <s v="Nash"/>
    <s v="Nash"/>
    <n v="2097"/>
    <x v="2"/>
    <d v="2024-10-21T00:00:00"/>
    <n v="3"/>
    <x v="3"/>
    <s v="TAS"/>
    <x v="6"/>
    <n v="0.25"/>
    <n v="204.5"/>
    <n v="818"/>
    <n v="818"/>
    <n v="272.66666666666669"/>
    <n v="613.5"/>
    <n v="818"/>
    <n v="613.5"/>
    <x v="0"/>
  </r>
  <r>
    <n v="3867"/>
    <n v="1"/>
    <s v="Norman"/>
    <s v="Stephanie"/>
    <s v="Stephanie"/>
    <n v="2098"/>
    <x v="4"/>
    <d v="2024-08-15T00:00:00"/>
    <n v="3"/>
    <x v="0"/>
    <s v="ACT"/>
    <x v="1"/>
    <n v="0.25"/>
    <n v="261.25"/>
    <n v="1045"/>
    <n v="1045"/>
    <n v="348.33333333333331"/>
    <n v="783.75"/>
    <n v="1045"/>
    <n v="783.75"/>
    <x v="1"/>
  </r>
  <r>
    <n v="3868"/>
    <n v="1"/>
    <s v="Cisneros"/>
    <s v="Sabrina"/>
    <s v="Sabrina"/>
    <n v="2099"/>
    <x v="1"/>
    <d v="2024-08-07T00:00:00"/>
    <n v="1"/>
    <x v="3"/>
    <s v="QLD"/>
    <x v="4"/>
    <n v="0.3"/>
    <n v="551.69999999999993"/>
    <n v="1839"/>
    <n v="1839"/>
    <n v="1839"/>
    <n v="1287.3000000000002"/>
    <n v="1839"/>
    <n v="1287.3000000000002"/>
    <x v="3"/>
  </r>
  <r>
    <n v="3869"/>
    <n v="1"/>
    <s v="Serrano"/>
    <s v="Laura"/>
    <s v="Laura"/>
    <n v="2100"/>
    <x v="4"/>
    <d v="2024-01-02T00:00:00"/>
    <n v="1"/>
    <x v="1"/>
    <s v="SA"/>
    <x v="5"/>
    <n v="0.25"/>
    <n v="22.5"/>
    <n v="90"/>
    <n v="90"/>
    <n v="90"/>
    <n v="67.5"/>
    <n v="90"/>
    <n v="67.5"/>
    <x v="3"/>
  </r>
  <r>
    <n v="3870"/>
    <n v="1"/>
    <s v="Thornton"/>
    <s v="Augustus"/>
    <s v="Augustus"/>
    <n v="2101"/>
    <x v="4"/>
    <d v="2024-05-07T00:00:00"/>
    <n v="1"/>
    <x v="2"/>
    <s v="SA"/>
    <x v="5"/>
    <n v="0.25"/>
    <n v="410"/>
    <n v="1640"/>
    <n v="1640"/>
    <n v="1640"/>
    <n v="1230"/>
    <n v="1640"/>
    <n v="1230"/>
    <x v="3"/>
  </r>
  <r>
    <n v="3871"/>
    <n v="1"/>
    <s v="Burns"/>
    <s v="Russell"/>
    <s v="Russell"/>
    <n v="2102"/>
    <x v="2"/>
    <d v="2024-04-05T00:00:00"/>
    <n v="1"/>
    <x v="0"/>
    <s v="VIC"/>
    <x v="3"/>
    <n v="0.25"/>
    <n v="40.25"/>
    <n v="161"/>
    <n v="161"/>
    <n v="161"/>
    <n v="120.75"/>
    <n v="161"/>
    <n v="120.75"/>
    <x v="3"/>
  </r>
  <r>
    <n v="3872"/>
    <n v="1"/>
    <s v="Atkins"/>
    <s v="Joel"/>
    <s v="Joel"/>
    <n v="2103"/>
    <x v="4"/>
    <d v="2024-12-20T00:00:00"/>
    <n v="3"/>
    <x v="2"/>
    <s v="TAS"/>
    <x v="6"/>
    <n v="0.25"/>
    <n v="464.75"/>
    <n v="1859"/>
    <n v="1859"/>
    <n v="619.66666666666663"/>
    <n v="1394.25"/>
    <n v="1859"/>
    <n v="1394.25"/>
    <x v="3"/>
  </r>
  <r>
    <n v="3873"/>
    <n v="1"/>
    <s v="Williams"/>
    <s v="Sutton"/>
    <s v="Sutton"/>
    <n v="2104"/>
    <x v="3"/>
    <d v="2024-05-11T00:00:00"/>
    <n v="3"/>
    <x v="0"/>
    <s v="NSW"/>
    <x v="2"/>
    <n v="0.2"/>
    <n v="253.4"/>
    <n v="1267"/>
    <n v="1267"/>
    <n v="422.33333333333331"/>
    <n v="1013.6"/>
    <n v="1267"/>
    <n v="1013.6"/>
    <x v="2"/>
  </r>
  <r>
    <n v="3874"/>
    <n v="1"/>
    <s v="Parra"/>
    <s v="Remington"/>
    <s v="Remington"/>
    <n v="2105"/>
    <x v="4"/>
    <d v="2024-03-27T00:00:00"/>
    <n v="1"/>
    <x v="1"/>
    <s v="TAS"/>
    <x v="6"/>
    <n v="0.25"/>
    <n v="64"/>
    <n v="256"/>
    <n v="256"/>
    <n v="256"/>
    <n v="192"/>
    <n v="256"/>
    <n v="192"/>
    <x v="0"/>
  </r>
  <r>
    <n v="3875"/>
    <n v="1"/>
    <s v="Stone"/>
    <s v="Isabel"/>
    <s v="Isabel"/>
    <n v="2106"/>
    <x v="2"/>
    <d v="2024-10-25T00:00:00"/>
    <n v="1"/>
    <x v="3"/>
    <s v="TAS"/>
    <x v="6"/>
    <n v="0.25"/>
    <n v="302"/>
    <n v="1208"/>
    <n v="1208"/>
    <n v="1208"/>
    <n v="906"/>
    <n v="1208"/>
    <n v="906"/>
    <x v="2"/>
  </r>
  <r>
    <n v="3876"/>
    <n v="1"/>
    <s v="Best"/>
    <s v="Francesca"/>
    <s v="Francesca"/>
    <n v="2107"/>
    <x v="0"/>
    <d v="2024-08-27T00:00:00"/>
    <n v="2"/>
    <x v="1"/>
    <s v="ACT"/>
    <x v="1"/>
    <n v="0.1"/>
    <n v="31"/>
    <n v="310"/>
    <n v="310"/>
    <n v="155"/>
    <n v="279"/>
    <n v="310"/>
    <n v="279"/>
    <x v="2"/>
  </r>
  <r>
    <n v="3877"/>
    <n v="1"/>
    <s v="Eaton"/>
    <s v="Violet"/>
    <s v="Violet"/>
    <n v="2108"/>
    <x v="3"/>
    <d v="2024-08-04T00:00:00"/>
    <n v="3"/>
    <x v="2"/>
    <s v="ACT"/>
    <x v="1"/>
    <n v="0.2"/>
    <n v="216.60000000000002"/>
    <n v="1083"/>
    <n v="1083"/>
    <n v="361"/>
    <n v="866.4"/>
    <n v="1083"/>
    <n v="866.4"/>
    <x v="0"/>
  </r>
  <r>
    <n v="3878"/>
    <n v="1"/>
    <s v="Martinez"/>
    <s v="Journee"/>
    <s v="Journee"/>
    <n v="2109"/>
    <x v="5"/>
    <d v="2024-03-27T00:00:00"/>
    <n v="1"/>
    <x v="0"/>
    <s v="ACT"/>
    <x v="1"/>
    <n v="0.3"/>
    <n v="121.19999999999999"/>
    <n v="404"/>
    <n v="404"/>
    <n v="404"/>
    <n v="282.8"/>
    <n v="404"/>
    <n v="282.8"/>
    <x v="4"/>
  </r>
  <r>
    <n v="3879"/>
    <n v="1"/>
    <s v="Carson"/>
    <s v="Marley"/>
    <s v="Marley"/>
    <n v="2110"/>
    <x v="4"/>
    <d v="2024-03-19T00:00:00"/>
    <n v="1"/>
    <x v="2"/>
    <s v="WA"/>
    <x v="0"/>
    <n v="0.25"/>
    <n v="414.5"/>
    <n v="1658"/>
    <n v="1658"/>
    <n v="1658"/>
    <n v="1243.5"/>
    <n v="1658"/>
    <n v="1243.5"/>
    <x v="3"/>
  </r>
  <r>
    <n v="3880"/>
    <n v="1"/>
    <s v="Hill"/>
    <s v="Valentina"/>
    <s v="Valentina"/>
    <n v="2111"/>
    <x v="4"/>
    <d v="2024-06-01T00:00:00"/>
    <n v="2"/>
    <x v="3"/>
    <s v="QLD"/>
    <x v="4"/>
    <n v="0.25"/>
    <n v="181"/>
    <n v="724"/>
    <n v="724"/>
    <n v="362"/>
    <n v="543"/>
    <n v="724"/>
    <n v="543"/>
    <x v="3"/>
  </r>
  <r>
    <n v="3881"/>
    <n v="1"/>
    <s v="Gordon"/>
    <s v="Jett"/>
    <s v="Jett"/>
    <n v="2112"/>
    <x v="3"/>
    <d v="2024-07-12T00:00:00"/>
    <n v="2"/>
    <x v="2"/>
    <s v="WA"/>
    <x v="0"/>
    <n v="0.2"/>
    <n v="210.8"/>
    <n v="1054"/>
    <n v="1054"/>
    <n v="527"/>
    <n v="843.2"/>
    <n v="1054"/>
    <n v="843.2"/>
    <x v="4"/>
  </r>
  <r>
    <n v="3882"/>
    <n v="1"/>
    <s v="Hobbs"/>
    <s v="Adalyn"/>
    <s v="Adalyn"/>
    <n v="2113"/>
    <x v="4"/>
    <d v="2024-11-03T00:00:00"/>
    <n v="1"/>
    <x v="2"/>
    <s v="VIC"/>
    <x v="3"/>
    <n v="0.25"/>
    <n v="65.5"/>
    <n v="262"/>
    <n v="262"/>
    <n v="262"/>
    <n v="196.5"/>
    <n v="262"/>
    <n v="196.5"/>
    <x v="1"/>
  </r>
  <r>
    <n v="3883"/>
    <n v="1"/>
    <s v="Nguyen"/>
    <s v="Joshua"/>
    <s v="Joshua"/>
    <n v="2114"/>
    <x v="0"/>
    <d v="2024-05-30T00:00:00"/>
    <n v="2"/>
    <x v="0"/>
    <s v="NSW"/>
    <x v="2"/>
    <n v="0.1"/>
    <n v="37.300000000000004"/>
    <n v="373"/>
    <n v="373"/>
    <n v="186.5"/>
    <n v="335.7"/>
    <n v="373"/>
    <n v="335.7"/>
    <x v="3"/>
  </r>
  <r>
    <n v="3884"/>
    <n v="1"/>
    <s v="Kaur"/>
    <s v="Martin"/>
    <s v="Martin"/>
    <n v="2115"/>
    <x v="2"/>
    <d v="2024-11-18T00:00:00"/>
    <n v="3"/>
    <x v="0"/>
    <s v="QLD"/>
    <x v="4"/>
    <n v="0.25"/>
    <n v="276"/>
    <n v="1104"/>
    <n v="1104"/>
    <n v="368"/>
    <n v="828"/>
    <n v="1104"/>
    <n v="828"/>
    <x v="0"/>
  </r>
  <r>
    <n v="3885"/>
    <n v="1"/>
    <s v="Atkinson"/>
    <s v="Jose"/>
    <s v="Jose"/>
    <n v="2116"/>
    <x v="4"/>
    <d v="2024-08-26T00:00:00"/>
    <n v="1"/>
    <x v="0"/>
    <s v="NSW"/>
    <x v="2"/>
    <n v="0.25"/>
    <n v="320.75"/>
    <n v="1283"/>
    <n v="1283"/>
    <n v="1283"/>
    <n v="962.25"/>
    <n v="1283"/>
    <n v="962.25"/>
    <x v="1"/>
  </r>
  <r>
    <n v="3886"/>
    <n v="1"/>
    <s v="Knapp"/>
    <s v="Kendrick"/>
    <s v="Kendrick"/>
    <n v="2117"/>
    <x v="0"/>
    <d v="2024-12-14T00:00:00"/>
    <n v="3"/>
    <x v="3"/>
    <s v="VIC"/>
    <x v="3"/>
    <n v="0.1"/>
    <n v="153.9"/>
    <n v="1539"/>
    <n v="1539"/>
    <n v="513"/>
    <n v="1385.1"/>
    <n v="1539"/>
    <n v="1385.1"/>
    <x v="2"/>
  </r>
  <r>
    <n v="3887"/>
    <n v="1"/>
    <s v="Ventura"/>
    <s v="Haven"/>
    <s v="Haven"/>
    <n v="2118"/>
    <x v="5"/>
    <d v="2024-04-16T00:00:00"/>
    <n v="2"/>
    <x v="1"/>
    <s v="TAS"/>
    <x v="6"/>
    <n v="0.3"/>
    <n v="403.5"/>
    <n v="1345"/>
    <n v="1345"/>
    <n v="672.5"/>
    <n v="941.5"/>
    <n v="1345"/>
    <n v="941.5"/>
    <x v="1"/>
  </r>
  <r>
    <n v="3888"/>
    <n v="1"/>
    <s v="Combs"/>
    <s v="Raphael"/>
    <s v="Raphael"/>
    <n v="2119"/>
    <x v="3"/>
    <d v="2024-01-22T00:00:00"/>
    <n v="1"/>
    <x v="1"/>
    <s v="NSW"/>
    <x v="2"/>
    <n v="0.2"/>
    <n v="95.800000000000011"/>
    <n v="479"/>
    <n v="479"/>
    <n v="479"/>
    <n v="383.2"/>
    <n v="479"/>
    <n v="383.2"/>
    <x v="4"/>
  </r>
  <r>
    <n v="3889"/>
    <n v="1"/>
    <s v="Truong"/>
    <s v="Zoey"/>
    <s v="Zoey"/>
    <n v="2120"/>
    <x v="4"/>
    <d v="2024-10-24T00:00:00"/>
    <n v="1"/>
    <x v="2"/>
    <s v="NSW"/>
    <x v="2"/>
    <n v="0.25"/>
    <n v="373.25"/>
    <n v="1493"/>
    <n v="1493"/>
    <n v="1493"/>
    <n v="1119.75"/>
    <n v="1493"/>
    <n v="1119.75"/>
    <x v="1"/>
  </r>
  <r>
    <n v="3890"/>
    <n v="1"/>
    <s v="Klein"/>
    <s v="Brody"/>
    <s v="Brody"/>
    <n v="2121"/>
    <x v="2"/>
    <d v="2024-02-12T00:00:00"/>
    <n v="2"/>
    <x v="0"/>
    <s v="TAS"/>
    <x v="6"/>
    <n v="0.25"/>
    <n v="259.5"/>
    <n v="1038"/>
    <n v="1038"/>
    <n v="519"/>
    <n v="778.5"/>
    <n v="1038"/>
    <n v="778.5"/>
    <x v="3"/>
  </r>
  <r>
    <n v="3891"/>
    <n v="1"/>
    <s v="House"/>
    <s v="Willow"/>
    <s v="Willow"/>
    <n v="2122"/>
    <x v="2"/>
    <d v="2024-08-02T00:00:00"/>
    <n v="1"/>
    <x v="0"/>
    <s v="VIC"/>
    <x v="3"/>
    <n v="0.25"/>
    <n v="243.25"/>
    <n v="973"/>
    <n v="973"/>
    <n v="973"/>
    <n v="729.75"/>
    <n v="973"/>
    <n v="729.75"/>
    <x v="3"/>
  </r>
  <r>
    <n v="3892"/>
    <n v="1"/>
    <s v="Vargas"/>
    <s v="Zayden"/>
    <s v="Zayden"/>
    <n v="2123"/>
    <x v="4"/>
    <d v="2024-12-13T00:00:00"/>
    <n v="1"/>
    <x v="0"/>
    <s v="ACT"/>
    <x v="1"/>
    <n v="0.25"/>
    <n v="79.75"/>
    <n v="319"/>
    <n v="319"/>
    <n v="319"/>
    <n v="239.25"/>
    <n v="319"/>
    <n v="239.25"/>
    <x v="3"/>
  </r>
  <r>
    <n v="3893"/>
    <n v="1"/>
    <s v="Bentley"/>
    <s v="Royalty"/>
    <s v="Royalty"/>
    <n v="2124"/>
    <x v="0"/>
    <d v="2024-08-29T00:00:00"/>
    <n v="2"/>
    <x v="2"/>
    <s v="WA"/>
    <x v="0"/>
    <n v="0.1"/>
    <n v="143.6"/>
    <n v="1436"/>
    <n v="1436"/>
    <n v="718"/>
    <n v="1292.4000000000001"/>
    <n v="1436"/>
    <n v="1292.4000000000001"/>
    <x v="0"/>
  </r>
  <r>
    <n v="3894"/>
    <n v="1"/>
    <s v="Mcdonald"/>
    <s v="Adrian"/>
    <s v="Adrian"/>
    <n v="2125"/>
    <x v="3"/>
    <d v="2024-11-23T00:00:00"/>
    <n v="3"/>
    <x v="0"/>
    <s v="NSW"/>
    <x v="2"/>
    <n v="0.2"/>
    <n v="290"/>
    <n v="1450"/>
    <n v="1450"/>
    <n v="483.33333333333331"/>
    <n v="1160"/>
    <n v="1450"/>
    <n v="1160"/>
    <x v="1"/>
  </r>
  <r>
    <n v="3895"/>
    <n v="1"/>
    <s v="Leblanc"/>
    <s v="Quinn"/>
    <s v="Quinn"/>
    <n v="2126"/>
    <x v="3"/>
    <d v="2024-02-01T00:00:00"/>
    <n v="3"/>
    <x v="3"/>
    <s v="NSW"/>
    <x v="2"/>
    <n v="0.2"/>
    <n v="333.40000000000003"/>
    <n v="1667"/>
    <n v="1667"/>
    <n v="555.66666666666663"/>
    <n v="1333.6"/>
    <n v="1667"/>
    <n v="1333.6"/>
    <x v="1"/>
  </r>
  <r>
    <n v="3896"/>
    <n v="1"/>
    <s v="Sutton"/>
    <s v="Zayn"/>
    <s v="Zayn"/>
    <n v="2127"/>
    <x v="2"/>
    <d v="2024-06-05T00:00:00"/>
    <n v="1"/>
    <x v="1"/>
    <s v="NT"/>
    <x v="7"/>
    <n v="0.25"/>
    <n v="270"/>
    <n v="1080"/>
    <n v="1080"/>
    <n v="1080"/>
    <n v="810"/>
    <n v="1080"/>
    <n v="810"/>
    <x v="3"/>
  </r>
  <r>
    <n v="3897"/>
    <n v="1"/>
    <s v="Bishop"/>
    <s v="Marley"/>
    <s v="Marley"/>
    <n v="2128"/>
    <x v="1"/>
    <d v="2024-11-14T00:00:00"/>
    <n v="3"/>
    <x v="0"/>
    <s v="SA"/>
    <x v="5"/>
    <n v="0.3"/>
    <n v="196.2"/>
    <n v="654"/>
    <n v="654"/>
    <n v="218"/>
    <n v="457.8"/>
    <n v="654"/>
    <n v="457.8"/>
    <x v="0"/>
  </r>
  <r>
    <n v="3898"/>
    <n v="1"/>
    <s v="Holt"/>
    <s v="Aspen"/>
    <s v="Aspen"/>
    <n v="2129"/>
    <x v="3"/>
    <d v="2024-12-18T00:00:00"/>
    <n v="1"/>
    <x v="0"/>
    <s v="SA"/>
    <x v="5"/>
    <n v="0.2"/>
    <n v="224.8"/>
    <n v="1124"/>
    <n v="1124"/>
    <n v="1124"/>
    <n v="899.2"/>
    <n v="1124"/>
    <n v="899.2"/>
    <x v="2"/>
  </r>
  <r>
    <n v="3899"/>
    <n v="1"/>
    <s v="Mack"/>
    <s v="Stevie"/>
    <s v="Stevie"/>
    <n v="2130"/>
    <x v="4"/>
    <d v="2024-06-22T00:00:00"/>
    <n v="1"/>
    <x v="3"/>
    <s v="QLD"/>
    <x v="4"/>
    <n v="0.25"/>
    <n v="300"/>
    <n v="1200"/>
    <n v="1200"/>
    <n v="1200"/>
    <n v="900"/>
    <n v="1200"/>
    <n v="900"/>
    <x v="4"/>
  </r>
  <r>
    <n v="3900"/>
    <n v="1"/>
    <s v="Chung"/>
    <s v="Remi"/>
    <s v="Remi"/>
    <n v="2131"/>
    <x v="1"/>
    <d v="2024-01-03T00:00:00"/>
    <n v="3"/>
    <x v="2"/>
    <s v="QLD"/>
    <x v="4"/>
    <n v="0.3"/>
    <n v="3.3"/>
    <n v="11"/>
    <n v="11"/>
    <n v="3.6666666666666665"/>
    <n v="7.7"/>
    <n v="11"/>
    <n v="7.7"/>
    <x v="3"/>
  </r>
  <r>
    <n v="3901"/>
    <n v="1"/>
    <s v="Nixon"/>
    <s v="Eleanor"/>
    <s v="Eleanor"/>
    <n v="2132"/>
    <x v="4"/>
    <d v="2024-01-31T00:00:00"/>
    <n v="3"/>
    <x v="0"/>
    <s v="ACT"/>
    <x v="1"/>
    <n v="0.25"/>
    <n v="95"/>
    <n v="380"/>
    <n v="380"/>
    <n v="126.66666666666667"/>
    <n v="285"/>
    <n v="380"/>
    <n v="285"/>
    <x v="3"/>
  </r>
  <r>
    <n v="3902"/>
    <n v="1"/>
    <s v="Travis"/>
    <s v="Sawyer"/>
    <s v="Sawyer"/>
    <n v="2133"/>
    <x v="4"/>
    <d v="2024-09-28T00:00:00"/>
    <n v="3"/>
    <x v="0"/>
    <s v="NT"/>
    <x v="7"/>
    <n v="0.25"/>
    <n v="458"/>
    <n v="1832"/>
    <n v="1832"/>
    <n v="610.66666666666663"/>
    <n v="1374"/>
    <n v="1832"/>
    <n v="1374"/>
    <x v="0"/>
  </r>
  <r>
    <n v="3903"/>
    <n v="1"/>
    <s v="Calhoun"/>
    <s v="Aubree"/>
    <s v="Aubree"/>
    <n v="2134"/>
    <x v="2"/>
    <d v="2024-06-17T00:00:00"/>
    <n v="1"/>
    <x v="2"/>
    <s v="WA"/>
    <x v="0"/>
    <n v="0.25"/>
    <n v="49.5"/>
    <n v="198"/>
    <n v="198"/>
    <n v="198"/>
    <n v="148.5"/>
    <n v="198"/>
    <n v="148.5"/>
    <x v="1"/>
  </r>
  <r>
    <n v="3904"/>
    <n v="1"/>
    <s v="Frank"/>
    <s v="Collin"/>
    <s v="Collin"/>
    <n v="2135"/>
    <x v="0"/>
    <d v="2024-12-16T00:00:00"/>
    <n v="3"/>
    <x v="2"/>
    <s v="NSW"/>
    <x v="2"/>
    <n v="0.1"/>
    <n v="159.60000000000002"/>
    <n v="1596"/>
    <n v="1596"/>
    <n v="532"/>
    <n v="1436.4"/>
    <n v="1596"/>
    <n v="1436.4"/>
    <x v="3"/>
  </r>
  <r>
    <n v="3905"/>
    <n v="1"/>
    <s v="Cabrera"/>
    <s v="Kira"/>
    <s v="Kira"/>
    <n v="2136"/>
    <x v="4"/>
    <d v="2024-08-19T00:00:00"/>
    <n v="1"/>
    <x v="0"/>
    <s v="VIC"/>
    <x v="3"/>
    <n v="0.25"/>
    <n v="323.25"/>
    <n v="1293"/>
    <n v="1293"/>
    <n v="1293"/>
    <n v="969.75"/>
    <n v="1293"/>
    <n v="969.75"/>
    <x v="1"/>
  </r>
  <r>
    <n v="3906"/>
    <n v="1"/>
    <s v="Reynolds"/>
    <s v="Alayna"/>
    <s v="Alayna"/>
    <n v="2137"/>
    <x v="3"/>
    <d v="2024-10-13T00:00:00"/>
    <n v="3"/>
    <x v="0"/>
    <s v="QLD"/>
    <x v="4"/>
    <n v="0.2"/>
    <n v="201"/>
    <n v="1005"/>
    <n v="1005"/>
    <n v="335"/>
    <n v="804"/>
    <n v="1005"/>
    <n v="804"/>
    <x v="0"/>
  </r>
  <r>
    <n v="3907"/>
    <n v="1"/>
    <s v="Thornton"/>
    <s v="Luis"/>
    <s v="Luis"/>
    <n v="2138"/>
    <x v="2"/>
    <d v="2024-11-17T00:00:00"/>
    <n v="2"/>
    <x v="1"/>
    <s v="NT"/>
    <x v="7"/>
    <n v="0.25"/>
    <n v="396.25"/>
    <n v="1585"/>
    <n v="1585"/>
    <n v="792.5"/>
    <n v="1188.75"/>
    <n v="1585"/>
    <n v="1188.75"/>
    <x v="1"/>
  </r>
  <r>
    <n v="3908"/>
    <n v="1"/>
    <s v="Willis"/>
    <s v="Sabrina"/>
    <s v="Sabrina"/>
    <n v="2139"/>
    <x v="4"/>
    <d v="2024-05-22T00:00:00"/>
    <n v="2"/>
    <x v="2"/>
    <s v="NSW"/>
    <x v="2"/>
    <n v="0.25"/>
    <n v="21.25"/>
    <n v="85"/>
    <n v="85"/>
    <n v="42.5"/>
    <n v="63.75"/>
    <n v="85"/>
    <n v="63.75"/>
    <x v="0"/>
  </r>
  <r>
    <n v="3909"/>
    <n v="1"/>
    <s v="Crosby"/>
    <s v="Jasper"/>
    <s v="Jasper"/>
    <n v="2140"/>
    <x v="3"/>
    <d v="2024-10-27T00:00:00"/>
    <n v="1"/>
    <x v="0"/>
    <s v="ACT"/>
    <x v="1"/>
    <n v="0.2"/>
    <n v="115.60000000000001"/>
    <n v="578"/>
    <n v="578"/>
    <n v="578"/>
    <n v="462.4"/>
    <n v="578"/>
    <n v="462.4"/>
    <x v="2"/>
  </r>
  <r>
    <n v="3910"/>
    <n v="1"/>
    <s v="Marsh"/>
    <s v="Aubrey"/>
    <s v="Aubrey"/>
    <n v="2141"/>
    <x v="1"/>
    <d v="2024-11-16T00:00:00"/>
    <n v="1"/>
    <x v="2"/>
    <s v="NT"/>
    <x v="7"/>
    <n v="0.3"/>
    <n v="145.19999999999999"/>
    <n v="484"/>
    <n v="484"/>
    <n v="484"/>
    <n v="338.8"/>
    <n v="484"/>
    <n v="338.8"/>
    <x v="3"/>
  </r>
  <r>
    <n v="3911"/>
    <n v="1"/>
    <s v="Whitaker"/>
    <s v="Charlotte"/>
    <s v="Charlotte"/>
    <n v="2142"/>
    <x v="3"/>
    <d v="2024-08-27T00:00:00"/>
    <n v="2"/>
    <x v="0"/>
    <s v="SA"/>
    <x v="5"/>
    <n v="0.2"/>
    <n v="109"/>
    <n v="545"/>
    <n v="545"/>
    <n v="272.5"/>
    <n v="436"/>
    <n v="545"/>
    <n v="436"/>
    <x v="1"/>
  </r>
  <r>
    <n v="3912"/>
    <n v="1"/>
    <s v="Raymond"/>
    <s v="Abel"/>
    <s v="Abel"/>
    <n v="2143"/>
    <x v="2"/>
    <d v="2024-06-29T00:00:00"/>
    <n v="2"/>
    <x v="0"/>
    <s v="QLD"/>
    <x v="4"/>
    <n v="0.25"/>
    <n v="208.5"/>
    <n v="834"/>
    <n v="834"/>
    <n v="417"/>
    <n v="625.5"/>
    <n v="834"/>
    <n v="625.5"/>
    <x v="2"/>
  </r>
  <r>
    <n v="3913"/>
    <n v="1"/>
    <s v="Arias"/>
    <s v="Everett"/>
    <s v="Everett"/>
    <n v="2144"/>
    <x v="5"/>
    <d v="2024-10-23T00:00:00"/>
    <n v="1"/>
    <x v="2"/>
    <s v="WA"/>
    <x v="0"/>
    <n v="0.3"/>
    <n v="4.8"/>
    <n v="16"/>
    <n v="16"/>
    <n v="16"/>
    <n v="11.2"/>
    <n v="16"/>
    <n v="11.2"/>
    <x v="3"/>
  </r>
  <r>
    <n v="3914"/>
    <n v="1"/>
    <s v="Morrison"/>
    <s v="Esme"/>
    <s v="Esme"/>
    <n v="2145"/>
    <x v="4"/>
    <d v="2024-06-13T00:00:00"/>
    <n v="3"/>
    <x v="2"/>
    <s v="NT"/>
    <x v="7"/>
    <n v="0.25"/>
    <n v="192"/>
    <n v="768"/>
    <n v="768"/>
    <n v="256"/>
    <n v="576"/>
    <n v="768"/>
    <n v="576"/>
    <x v="0"/>
  </r>
  <r>
    <n v="3915"/>
    <n v="1"/>
    <s v="Jefferson"/>
    <s v="Delaney"/>
    <s v="Delaney"/>
    <n v="2146"/>
    <x v="1"/>
    <d v="2024-08-13T00:00:00"/>
    <n v="3"/>
    <x v="0"/>
    <s v="QLD"/>
    <x v="4"/>
    <n v="0.3"/>
    <n v="37.5"/>
    <n v="125"/>
    <n v="125"/>
    <n v="41.666666666666664"/>
    <n v="87.5"/>
    <n v="125"/>
    <n v="87.5"/>
    <x v="2"/>
  </r>
  <r>
    <n v="3916"/>
    <n v="1"/>
    <s v="Ellis"/>
    <s v="Callan"/>
    <s v="Callan"/>
    <n v="2147"/>
    <x v="0"/>
    <d v="2024-12-21T00:00:00"/>
    <n v="3"/>
    <x v="2"/>
    <s v="QLD"/>
    <x v="4"/>
    <n v="0.1"/>
    <n v="37"/>
    <n v="370"/>
    <n v="370"/>
    <n v="123.33333333333333"/>
    <n v="333"/>
    <n v="370"/>
    <n v="333"/>
    <x v="1"/>
  </r>
  <r>
    <n v="3917"/>
    <n v="1"/>
    <s v="Kirby"/>
    <s v="Griffin"/>
    <s v="Griffin"/>
    <n v="2148"/>
    <x v="5"/>
    <d v="2024-06-05T00:00:00"/>
    <n v="3"/>
    <x v="2"/>
    <s v="QLD"/>
    <x v="4"/>
    <n v="0.3"/>
    <n v="461.4"/>
    <n v="1538"/>
    <n v="1538"/>
    <n v="512.66666666666663"/>
    <n v="1076.5999999999999"/>
    <n v="1538"/>
    <n v="1076.5999999999999"/>
    <x v="1"/>
  </r>
  <r>
    <n v="3918"/>
    <n v="1"/>
    <s v="Burns"/>
    <s v="Danielle"/>
    <s v="Danielle"/>
    <n v="2149"/>
    <x v="3"/>
    <d v="2024-11-09T00:00:00"/>
    <n v="1"/>
    <x v="2"/>
    <s v="NSW"/>
    <x v="2"/>
    <n v="0.2"/>
    <n v="56.6"/>
    <n v="283"/>
    <n v="283"/>
    <n v="283"/>
    <n v="226.4"/>
    <n v="283"/>
    <n v="226.4"/>
    <x v="1"/>
  </r>
  <r>
    <n v="3919"/>
    <n v="1"/>
    <s v="West"/>
    <s v="Kashton"/>
    <s v="Kashton"/>
    <n v="2150"/>
    <x v="1"/>
    <d v="2024-07-29T00:00:00"/>
    <n v="3"/>
    <x v="0"/>
    <s v="NT"/>
    <x v="7"/>
    <n v="0.3"/>
    <n v="165.29999999999998"/>
    <n v="551"/>
    <n v="551"/>
    <n v="183.66666666666666"/>
    <n v="385.70000000000005"/>
    <n v="551"/>
    <n v="385.70000000000005"/>
    <x v="3"/>
  </r>
  <r>
    <n v="3920"/>
    <n v="1"/>
    <s v="Mueller"/>
    <s v="Poppy"/>
    <s v="Poppy"/>
    <n v="2151"/>
    <x v="2"/>
    <d v="2024-11-20T00:00:00"/>
    <n v="3"/>
    <x v="0"/>
    <s v="NSW"/>
    <x v="2"/>
    <n v="0.25"/>
    <n v="346"/>
    <n v="1384"/>
    <n v="1384"/>
    <n v="461.33333333333331"/>
    <n v="1038"/>
    <n v="1384"/>
    <n v="1038"/>
    <x v="2"/>
  </r>
  <r>
    <n v="3921"/>
    <n v="1"/>
    <s v="Mann"/>
    <s v="Cody"/>
    <s v="Cody"/>
    <n v="2152"/>
    <x v="4"/>
    <d v="2024-10-26T00:00:00"/>
    <n v="3"/>
    <x v="0"/>
    <s v="WA"/>
    <x v="0"/>
    <n v="0.25"/>
    <n v="354.5"/>
    <n v="1418"/>
    <n v="1418"/>
    <n v="472.66666666666669"/>
    <n v="1063.5"/>
    <n v="1418"/>
    <n v="1063.5"/>
    <x v="3"/>
  </r>
  <r>
    <n v="3922"/>
    <n v="1"/>
    <s v="Simmons"/>
    <s v="Emiliano"/>
    <s v="Emiliano"/>
    <n v="2153"/>
    <x v="1"/>
    <d v="2024-07-18T00:00:00"/>
    <n v="2"/>
    <x v="1"/>
    <s v="NSW"/>
    <x v="2"/>
    <n v="0.3"/>
    <n v="184.79999999999998"/>
    <n v="616"/>
    <n v="616"/>
    <n v="308"/>
    <n v="431.20000000000005"/>
    <n v="616"/>
    <n v="431.20000000000005"/>
    <x v="0"/>
  </r>
  <r>
    <n v="3923"/>
    <n v="1"/>
    <s v="Bennett"/>
    <s v="Joy"/>
    <s v="Joy"/>
    <n v="2154"/>
    <x v="2"/>
    <d v="2024-05-27T00:00:00"/>
    <n v="3"/>
    <x v="3"/>
    <s v="VIC"/>
    <x v="3"/>
    <n v="0.25"/>
    <n v="332.5"/>
    <n v="1330"/>
    <n v="1330"/>
    <n v="443.33333333333331"/>
    <n v="997.5"/>
    <n v="1330"/>
    <n v="997.5"/>
    <x v="1"/>
  </r>
  <r>
    <n v="3924"/>
    <n v="1"/>
    <s v="Saunders"/>
    <s v="Millie"/>
    <s v="Millie"/>
    <n v="2155"/>
    <x v="5"/>
    <d v="2024-09-23T00:00:00"/>
    <n v="2"/>
    <x v="0"/>
    <s v="TAS"/>
    <x v="6"/>
    <n v="0.3"/>
    <n v="531"/>
    <n v="1770"/>
    <n v="1770"/>
    <n v="885"/>
    <n v="1239"/>
    <n v="1770"/>
    <n v="1239"/>
    <x v="1"/>
  </r>
  <r>
    <n v="3925"/>
    <n v="1"/>
    <s v="Duffy"/>
    <s v="Warren"/>
    <s v="Warren"/>
    <n v="2156"/>
    <x v="5"/>
    <d v="2024-02-21T00:00:00"/>
    <n v="3"/>
    <x v="2"/>
    <s v="NT"/>
    <x v="7"/>
    <n v="0.3"/>
    <n v="309.3"/>
    <n v="1031"/>
    <n v="1031"/>
    <n v="343.66666666666669"/>
    <n v="721.7"/>
    <n v="1031"/>
    <n v="721.7"/>
    <x v="0"/>
  </r>
  <r>
    <n v="3926"/>
    <n v="1"/>
    <s v="Davila"/>
    <s v="Spencer"/>
    <s v="Spencer"/>
    <n v="2157"/>
    <x v="4"/>
    <d v="2024-07-15T00:00:00"/>
    <n v="1"/>
    <x v="0"/>
    <s v="QLD"/>
    <x v="4"/>
    <n v="0.25"/>
    <n v="248.75"/>
    <n v="995"/>
    <n v="995"/>
    <n v="995"/>
    <n v="746.25"/>
    <n v="995"/>
    <n v="746.25"/>
    <x v="0"/>
  </r>
  <r>
    <n v="3927"/>
    <n v="1"/>
    <s v="Cooper"/>
    <s v="Tristan"/>
    <s v="Tristan"/>
    <n v="2158"/>
    <x v="4"/>
    <d v="2024-11-24T00:00:00"/>
    <n v="2"/>
    <x v="1"/>
    <s v="NT"/>
    <x v="7"/>
    <n v="0.25"/>
    <n v="387.25"/>
    <n v="1549"/>
    <n v="1549"/>
    <n v="774.5"/>
    <n v="1161.75"/>
    <n v="1549"/>
    <n v="1161.75"/>
    <x v="0"/>
  </r>
  <r>
    <n v="3928"/>
    <n v="1"/>
    <s v="Barrett"/>
    <s v="Sawyer"/>
    <s v="Sawyer"/>
    <n v="2159"/>
    <x v="1"/>
    <d v="2024-08-25T00:00:00"/>
    <n v="3"/>
    <x v="0"/>
    <s v="QLD"/>
    <x v="4"/>
    <n v="0.3"/>
    <n v="171.9"/>
    <n v="573"/>
    <n v="573"/>
    <n v="191"/>
    <n v="401.1"/>
    <n v="573"/>
    <n v="401.1"/>
    <x v="0"/>
  </r>
  <r>
    <n v="3929"/>
    <n v="1"/>
    <s v="Drake"/>
    <s v="Mckenzie"/>
    <s v="Mckenzie"/>
    <n v="2160"/>
    <x v="4"/>
    <d v="2024-02-28T00:00:00"/>
    <n v="3"/>
    <x v="0"/>
    <s v="WA"/>
    <x v="0"/>
    <n v="0.25"/>
    <n v="356.5"/>
    <n v="1426"/>
    <n v="1426"/>
    <n v="475.33333333333331"/>
    <n v="1069.5"/>
    <n v="1426"/>
    <n v="1069.5"/>
    <x v="2"/>
  </r>
  <r>
    <n v="3930"/>
    <n v="1"/>
    <s v="Crawford"/>
    <s v="Ryker"/>
    <s v="Ryker"/>
    <n v="2161"/>
    <x v="4"/>
    <d v="2024-03-07T00:00:00"/>
    <n v="2"/>
    <x v="0"/>
    <s v="NSW"/>
    <x v="2"/>
    <n v="0.25"/>
    <n v="374"/>
    <n v="1496"/>
    <n v="1496"/>
    <n v="748"/>
    <n v="1122"/>
    <n v="1496"/>
    <n v="1122"/>
    <x v="0"/>
  </r>
  <r>
    <n v="3931"/>
    <n v="1"/>
    <s v="Khan"/>
    <s v="Frances"/>
    <s v="Frances"/>
    <n v="2162"/>
    <x v="3"/>
    <d v="2024-09-16T00:00:00"/>
    <n v="2"/>
    <x v="2"/>
    <s v="QLD"/>
    <x v="4"/>
    <n v="0.2"/>
    <n v="151.80000000000001"/>
    <n v="759"/>
    <n v="759"/>
    <n v="379.5"/>
    <n v="607.20000000000005"/>
    <n v="759"/>
    <n v="607.20000000000005"/>
    <x v="4"/>
  </r>
  <r>
    <n v="3932"/>
    <n v="1"/>
    <s v="Greer"/>
    <s v="Armani"/>
    <s v="Armani"/>
    <n v="2163"/>
    <x v="1"/>
    <d v="2024-01-06T00:00:00"/>
    <n v="2"/>
    <x v="2"/>
    <s v="ACT"/>
    <x v="1"/>
    <n v="0.3"/>
    <n v="405.9"/>
    <n v="1353"/>
    <n v="1353"/>
    <n v="676.5"/>
    <n v="947.1"/>
    <n v="1353"/>
    <n v="947.1"/>
    <x v="0"/>
  </r>
  <r>
    <n v="3933"/>
    <n v="1"/>
    <s v="Caldwell"/>
    <s v="Aylin"/>
    <s v="Aylin"/>
    <n v="2164"/>
    <x v="4"/>
    <d v="2024-11-29T00:00:00"/>
    <n v="3"/>
    <x v="1"/>
    <s v="WA"/>
    <x v="0"/>
    <n v="0.25"/>
    <n v="319.75"/>
    <n v="1279"/>
    <n v="1279"/>
    <n v="426.33333333333331"/>
    <n v="959.25"/>
    <n v="1279"/>
    <n v="959.25"/>
    <x v="4"/>
  </r>
  <r>
    <n v="3934"/>
    <n v="1"/>
    <s v="Fernandez"/>
    <s v="Dax"/>
    <s v="Dax"/>
    <n v="2165"/>
    <x v="0"/>
    <d v="2024-07-01T00:00:00"/>
    <n v="1"/>
    <x v="3"/>
    <s v="SA"/>
    <x v="5"/>
    <n v="0.1"/>
    <n v="90.600000000000009"/>
    <n v="906"/>
    <n v="906"/>
    <n v="906"/>
    <n v="815.4"/>
    <n v="906"/>
    <n v="815.4"/>
    <x v="4"/>
  </r>
  <r>
    <n v="3935"/>
    <n v="1"/>
    <s v="Brown"/>
    <s v="Catherine"/>
    <s v="Catherine"/>
    <n v="2166"/>
    <x v="5"/>
    <d v="2024-03-14T00:00:00"/>
    <n v="1"/>
    <x v="2"/>
    <s v="SA"/>
    <x v="5"/>
    <n v="0.3"/>
    <n v="388.8"/>
    <n v="1296"/>
    <n v="1296"/>
    <n v="1296"/>
    <n v="907.2"/>
    <n v="1296"/>
    <n v="907.2"/>
    <x v="4"/>
  </r>
  <r>
    <n v="3936"/>
    <n v="1"/>
    <s v="Maldonado"/>
    <s v="Beckett"/>
    <s v="Beckett"/>
    <n v="2167"/>
    <x v="5"/>
    <d v="2024-06-20T00:00:00"/>
    <n v="3"/>
    <x v="2"/>
    <s v="NT"/>
    <x v="7"/>
    <n v="0.3"/>
    <n v="366.3"/>
    <n v="1221"/>
    <n v="1221"/>
    <n v="407"/>
    <n v="854.7"/>
    <n v="1221"/>
    <n v="854.7"/>
    <x v="3"/>
  </r>
  <r>
    <n v="3937"/>
    <n v="1"/>
    <s v="Greene"/>
    <s v="Muhammad"/>
    <s v="Muhammad"/>
    <n v="2168"/>
    <x v="2"/>
    <d v="2024-10-27T00:00:00"/>
    <n v="1"/>
    <x v="3"/>
    <s v="NSW"/>
    <x v="2"/>
    <n v="0.25"/>
    <n v="211"/>
    <n v="844"/>
    <n v="844"/>
    <n v="844"/>
    <n v="633"/>
    <n v="844"/>
    <n v="633"/>
    <x v="2"/>
  </r>
  <r>
    <n v="3938"/>
    <n v="1"/>
    <s v="Hampton"/>
    <s v="Angelina"/>
    <s v="Angelina"/>
    <n v="2169"/>
    <x v="3"/>
    <d v="2024-12-16T00:00:00"/>
    <n v="2"/>
    <x v="0"/>
    <s v="NSW"/>
    <x v="2"/>
    <n v="0.2"/>
    <n v="268.40000000000003"/>
    <n v="1342"/>
    <n v="1342"/>
    <n v="671"/>
    <n v="1073.5999999999999"/>
    <n v="1342"/>
    <n v="1073.5999999999999"/>
    <x v="2"/>
  </r>
  <r>
    <n v="3939"/>
    <n v="1"/>
    <s v="Mckenzie"/>
    <s v="Ivan"/>
    <s v="Ivan"/>
    <n v="2170"/>
    <x v="5"/>
    <d v="2024-03-02T00:00:00"/>
    <n v="3"/>
    <x v="0"/>
    <s v="ACT"/>
    <x v="1"/>
    <n v="0.3"/>
    <n v="5.0999999999999996"/>
    <n v="17"/>
    <n v="17"/>
    <n v="5.666666666666667"/>
    <n v="11.9"/>
    <n v="17"/>
    <n v="11.9"/>
    <x v="4"/>
  </r>
  <r>
    <n v="3940"/>
    <n v="1"/>
    <s v="Muñoz"/>
    <s v="Carmen"/>
    <s v="Carmen"/>
    <n v="2171"/>
    <x v="4"/>
    <d v="2024-03-07T00:00:00"/>
    <n v="2"/>
    <x v="2"/>
    <s v="WA"/>
    <x v="0"/>
    <n v="0.25"/>
    <n v="275"/>
    <n v="1100"/>
    <n v="1100"/>
    <n v="550"/>
    <n v="825"/>
    <n v="1100"/>
    <n v="825"/>
    <x v="0"/>
  </r>
  <r>
    <n v="3941"/>
    <n v="1"/>
    <s v="Cantrell"/>
    <s v="Myles"/>
    <s v="Myles"/>
    <n v="2172"/>
    <x v="2"/>
    <d v="2024-02-21T00:00:00"/>
    <n v="3"/>
    <x v="2"/>
    <s v="QLD"/>
    <x v="4"/>
    <n v="0.25"/>
    <n v="4.25"/>
    <n v="17"/>
    <n v="17"/>
    <n v="5.666666666666667"/>
    <n v="12.75"/>
    <n v="17"/>
    <n v="12.75"/>
    <x v="1"/>
  </r>
  <r>
    <n v="3942"/>
    <n v="1"/>
    <s v="Curtis"/>
    <s v="Blake"/>
    <s v="Blake"/>
    <n v="2173"/>
    <x v="3"/>
    <d v="2024-12-31T00:00:00"/>
    <n v="3"/>
    <x v="0"/>
    <s v="VIC"/>
    <x v="3"/>
    <n v="0.2"/>
    <n v="276.8"/>
    <n v="1384"/>
    <n v="1384"/>
    <n v="461.33333333333331"/>
    <n v="1107.2"/>
    <n v="1384"/>
    <n v="1107.2"/>
    <x v="1"/>
  </r>
  <r>
    <n v="3943"/>
    <n v="1"/>
    <s v="Molina"/>
    <s v="Cole"/>
    <s v="Cole"/>
    <n v="2174"/>
    <x v="5"/>
    <d v="2024-12-17T00:00:00"/>
    <n v="3"/>
    <x v="3"/>
    <s v="QLD"/>
    <x v="4"/>
    <n v="0.3"/>
    <n v="282.59999999999997"/>
    <n v="942"/>
    <n v="942"/>
    <n v="314"/>
    <n v="659.40000000000009"/>
    <n v="942"/>
    <n v="659.40000000000009"/>
    <x v="0"/>
  </r>
  <r>
    <n v="3944"/>
    <n v="1"/>
    <s v="Hughes"/>
    <s v="Kenneth"/>
    <s v="Kenneth"/>
    <n v="2175"/>
    <x v="4"/>
    <d v="2024-04-13T00:00:00"/>
    <n v="2"/>
    <x v="1"/>
    <s v="NSW"/>
    <x v="2"/>
    <n v="0.25"/>
    <n v="25"/>
    <n v="100"/>
    <n v="100"/>
    <n v="50"/>
    <n v="75"/>
    <n v="100"/>
    <n v="75"/>
    <x v="0"/>
  </r>
  <r>
    <n v="3945"/>
    <n v="1"/>
    <s v="Weiss"/>
    <s v="Fatima"/>
    <s v="Fatima"/>
    <n v="2176"/>
    <x v="5"/>
    <d v="2024-10-07T00:00:00"/>
    <n v="2"/>
    <x v="0"/>
    <s v="NT"/>
    <x v="7"/>
    <n v="0.3"/>
    <n v="374.4"/>
    <n v="1248"/>
    <n v="1248"/>
    <n v="624"/>
    <n v="873.6"/>
    <n v="1248"/>
    <n v="873.6"/>
    <x v="0"/>
  </r>
  <r>
    <n v="3946"/>
    <n v="1"/>
    <s v="Dean"/>
    <s v="Maddox"/>
    <s v="Maddox"/>
    <n v="2177"/>
    <x v="2"/>
    <d v="2024-06-04T00:00:00"/>
    <n v="1"/>
    <x v="2"/>
    <s v="SA"/>
    <x v="5"/>
    <n v="0.25"/>
    <n v="341.5"/>
    <n v="1366"/>
    <n v="1366"/>
    <n v="1366"/>
    <n v="1024.5"/>
    <n v="1366"/>
    <n v="1024.5"/>
    <x v="1"/>
  </r>
  <r>
    <n v="3947"/>
    <n v="1"/>
    <s v="Gutierrez"/>
    <s v="Joshua"/>
    <s v="Joshua"/>
    <n v="2178"/>
    <x v="4"/>
    <d v="2024-12-26T00:00:00"/>
    <n v="2"/>
    <x v="0"/>
    <s v="QLD"/>
    <x v="4"/>
    <n v="0.25"/>
    <n v="184.5"/>
    <n v="738"/>
    <n v="738"/>
    <n v="369"/>
    <n v="553.5"/>
    <n v="738"/>
    <n v="553.5"/>
    <x v="0"/>
  </r>
  <r>
    <n v="3948"/>
    <n v="1"/>
    <s v="Briggs"/>
    <s v="Andy"/>
    <s v="Andy"/>
    <n v="2179"/>
    <x v="4"/>
    <d v="2024-10-18T00:00:00"/>
    <n v="2"/>
    <x v="2"/>
    <s v="SA"/>
    <x v="5"/>
    <n v="0.25"/>
    <n v="251"/>
    <n v="1004"/>
    <n v="1004"/>
    <n v="502"/>
    <n v="753"/>
    <n v="1004"/>
    <n v="753"/>
    <x v="0"/>
  </r>
  <r>
    <n v="3949"/>
    <n v="1"/>
    <s v="Pierce"/>
    <s v="Connor"/>
    <s v="Connor"/>
    <n v="2180"/>
    <x v="5"/>
    <d v="2024-08-24T00:00:00"/>
    <n v="1"/>
    <x v="0"/>
    <s v="QLD"/>
    <x v="4"/>
    <n v="0.3"/>
    <n v="414"/>
    <n v="1380"/>
    <n v="1380"/>
    <n v="1380"/>
    <n v="966"/>
    <n v="1380"/>
    <n v="966"/>
    <x v="0"/>
  </r>
  <r>
    <n v="3950"/>
    <n v="1"/>
    <s v="Boyd"/>
    <s v="Evangeline"/>
    <s v="Evangeline"/>
    <n v="2181"/>
    <x v="4"/>
    <d v="2024-06-18T00:00:00"/>
    <n v="2"/>
    <x v="1"/>
    <s v="NSW"/>
    <x v="2"/>
    <n v="0.25"/>
    <n v="65.75"/>
    <n v="263"/>
    <n v="263"/>
    <n v="131.5"/>
    <n v="197.25"/>
    <n v="263"/>
    <n v="197.25"/>
    <x v="3"/>
  </r>
  <r>
    <n v="3951"/>
    <n v="1"/>
    <s v="Arellano"/>
    <s v="Aubrey"/>
    <s v="Aubrey"/>
    <n v="2182"/>
    <x v="0"/>
    <d v="2024-06-22T00:00:00"/>
    <n v="1"/>
    <x v="2"/>
    <s v="NSW"/>
    <x v="2"/>
    <n v="0.1"/>
    <n v="100.9"/>
    <n v="1009"/>
    <n v="1009"/>
    <n v="1009"/>
    <n v="908.1"/>
    <n v="1009"/>
    <n v="908.1"/>
    <x v="2"/>
  </r>
  <r>
    <n v="3952"/>
    <n v="1"/>
    <s v="Moses"/>
    <s v="Gabriella"/>
    <s v="Gabriella"/>
    <n v="2183"/>
    <x v="0"/>
    <d v="2024-07-30T00:00:00"/>
    <n v="3"/>
    <x v="3"/>
    <s v="NSW"/>
    <x v="2"/>
    <n v="0.1"/>
    <n v="127"/>
    <n v="1270"/>
    <n v="1270"/>
    <n v="423.33333333333331"/>
    <n v="1143"/>
    <n v="1270"/>
    <n v="1143"/>
    <x v="2"/>
  </r>
  <r>
    <n v="3953"/>
    <n v="1"/>
    <s v="Luna"/>
    <s v="Wyatt"/>
    <s v="Wyatt"/>
    <n v="2184"/>
    <x v="4"/>
    <d v="2024-03-25T00:00:00"/>
    <n v="3"/>
    <x v="2"/>
    <s v="QLD"/>
    <x v="4"/>
    <n v="0.25"/>
    <n v="190.75"/>
    <n v="763"/>
    <n v="763"/>
    <n v="254.33333333333334"/>
    <n v="572.25"/>
    <n v="763"/>
    <n v="572.25"/>
    <x v="4"/>
  </r>
  <r>
    <n v="3954"/>
    <n v="1"/>
    <s v="Clayton"/>
    <s v="Camille"/>
    <s v="Camille"/>
    <n v="2185"/>
    <x v="3"/>
    <d v="2024-02-18T00:00:00"/>
    <n v="2"/>
    <x v="2"/>
    <s v="SA"/>
    <x v="5"/>
    <n v="0.2"/>
    <n v="291.2"/>
    <n v="1456"/>
    <n v="1456"/>
    <n v="728"/>
    <n v="1164.8"/>
    <n v="1456"/>
    <n v="1164.8"/>
    <x v="2"/>
  </r>
  <r>
    <n v="3955"/>
    <n v="1"/>
    <s v="Esparza"/>
    <s v="Connor"/>
    <s v="Connor"/>
    <n v="2186"/>
    <x v="4"/>
    <d v="2024-11-09T00:00:00"/>
    <n v="2"/>
    <x v="3"/>
    <s v="TAS"/>
    <x v="6"/>
    <n v="0.25"/>
    <n v="299.75"/>
    <n v="1199"/>
    <n v="1199"/>
    <n v="599.5"/>
    <n v="899.25"/>
    <n v="1199"/>
    <n v="899.25"/>
    <x v="1"/>
  </r>
  <r>
    <n v="3956"/>
    <n v="1"/>
    <s v="Cordova"/>
    <s v="Garrett"/>
    <s v="Garrett"/>
    <n v="2187"/>
    <x v="4"/>
    <d v="2024-08-01T00:00:00"/>
    <n v="2"/>
    <x v="0"/>
    <s v="TAS"/>
    <x v="6"/>
    <n v="0.25"/>
    <n v="43.75"/>
    <n v="175"/>
    <n v="175"/>
    <n v="87.5"/>
    <n v="131.25"/>
    <n v="175"/>
    <n v="131.25"/>
    <x v="1"/>
  </r>
  <r>
    <n v="3957"/>
    <n v="1"/>
    <s v="Duncan"/>
    <s v="Erick"/>
    <s v="Erick"/>
    <n v="2188"/>
    <x v="5"/>
    <d v="2024-04-05T00:00:00"/>
    <n v="3"/>
    <x v="3"/>
    <s v="VIC"/>
    <x v="3"/>
    <n v="0.3"/>
    <n v="313.5"/>
    <n v="1045"/>
    <n v="1045"/>
    <n v="348.33333333333331"/>
    <n v="731.5"/>
    <n v="1045"/>
    <n v="731.5"/>
    <x v="4"/>
  </r>
  <r>
    <n v="3958"/>
    <n v="1"/>
    <s v="Kirk"/>
    <s v="Tobias"/>
    <s v="Tobias"/>
    <n v="2189"/>
    <x v="4"/>
    <d v="2024-03-01T00:00:00"/>
    <n v="3"/>
    <x v="2"/>
    <s v="SA"/>
    <x v="5"/>
    <n v="0.25"/>
    <n v="353.75"/>
    <n v="1415"/>
    <n v="1415"/>
    <n v="471.66666666666669"/>
    <n v="1061.25"/>
    <n v="1415"/>
    <n v="1061.25"/>
    <x v="2"/>
  </r>
  <r>
    <n v="3959"/>
    <n v="1"/>
    <s v="Floyd"/>
    <s v="Colin"/>
    <s v="Colin"/>
    <n v="2190"/>
    <x v="1"/>
    <d v="2024-07-03T00:00:00"/>
    <n v="1"/>
    <x v="0"/>
    <s v="NT"/>
    <x v="7"/>
    <n v="0.3"/>
    <n v="24"/>
    <n v="80"/>
    <n v="80"/>
    <n v="80"/>
    <n v="56"/>
    <n v="80"/>
    <n v="56"/>
    <x v="3"/>
  </r>
  <r>
    <n v="3960"/>
    <n v="1"/>
    <s v="Rojas"/>
    <s v="Eliza"/>
    <s v="Eliza"/>
    <n v="2191"/>
    <x v="0"/>
    <d v="2024-04-14T00:00:00"/>
    <n v="3"/>
    <x v="0"/>
    <s v="NSW"/>
    <x v="2"/>
    <n v="0.1"/>
    <n v="136.20000000000002"/>
    <n v="1362"/>
    <n v="1362"/>
    <n v="454"/>
    <n v="1225.8"/>
    <n v="1362"/>
    <n v="1225.8"/>
    <x v="3"/>
  </r>
  <r>
    <n v="3961"/>
    <n v="1"/>
    <s v="Singh"/>
    <s v="Elise"/>
    <s v="Elise"/>
    <n v="2192"/>
    <x v="5"/>
    <d v="2024-10-31T00:00:00"/>
    <n v="3"/>
    <x v="2"/>
    <s v="QLD"/>
    <x v="4"/>
    <n v="0.3"/>
    <n v="531"/>
    <n v="1770"/>
    <n v="1770"/>
    <n v="590"/>
    <n v="1239"/>
    <n v="1770"/>
    <n v="1239"/>
    <x v="4"/>
  </r>
  <r>
    <n v="3962"/>
    <n v="1"/>
    <s v="Best"/>
    <s v="Allison"/>
    <s v="Allison"/>
    <n v="2193"/>
    <x v="4"/>
    <d v="2024-11-09T00:00:00"/>
    <n v="3"/>
    <x v="2"/>
    <s v="NT"/>
    <x v="7"/>
    <n v="0.25"/>
    <n v="298"/>
    <n v="1192"/>
    <n v="1192"/>
    <n v="397.33333333333331"/>
    <n v="894"/>
    <n v="1192"/>
    <n v="894"/>
    <x v="2"/>
  </r>
  <r>
    <n v="3963"/>
    <n v="1"/>
    <s v="Ferguson"/>
    <s v="Manuel"/>
    <s v="Manuel"/>
    <n v="2194"/>
    <x v="2"/>
    <d v="2024-06-01T00:00:00"/>
    <n v="2"/>
    <x v="0"/>
    <s v="SA"/>
    <x v="5"/>
    <n v="0.25"/>
    <n v="301"/>
    <n v="1204"/>
    <n v="1204"/>
    <n v="602"/>
    <n v="903"/>
    <n v="1204"/>
    <n v="903"/>
    <x v="0"/>
  </r>
  <r>
    <n v="3964"/>
    <n v="1"/>
    <s v="Sanford"/>
    <s v="Rosie"/>
    <s v="Rosie"/>
    <n v="2195"/>
    <x v="5"/>
    <d v="2024-10-16T00:00:00"/>
    <n v="1"/>
    <x v="2"/>
    <s v="WA"/>
    <x v="0"/>
    <n v="0.3"/>
    <n v="446.4"/>
    <n v="1488"/>
    <n v="1488"/>
    <n v="1488"/>
    <n v="1041.5999999999999"/>
    <n v="1488"/>
    <n v="1041.5999999999999"/>
    <x v="4"/>
  </r>
  <r>
    <n v="3965"/>
    <n v="1"/>
    <s v="Dunn"/>
    <s v="Finley"/>
    <s v="Finley"/>
    <n v="2196"/>
    <x v="3"/>
    <d v="2024-05-15T00:00:00"/>
    <n v="3"/>
    <x v="2"/>
    <s v="VIC"/>
    <x v="3"/>
    <n v="0.2"/>
    <n v="194"/>
    <n v="970"/>
    <n v="970"/>
    <n v="323.33333333333331"/>
    <n v="776"/>
    <n v="970"/>
    <n v="776"/>
    <x v="2"/>
  </r>
  <r>
    <n v="3966"/>
    <n v="1"/>
    <s v="Kelley"/>
    <s v="Aurora"/>
    <s v="Aurora"/>
    <n v="2197"/>
    <x v="2"/>
    <d v="2024-11-26T00:00:00"/>
    <n v="1"/>
    <x v="2"/>
    <s v="QLD"/>
    <x v="4"/>
    <n v="0.25"/>
    <n v="463"/>
    <n v="1852"/>
    <n v="1852"/>
    <n v="1852"/>
    <n v="1389"/>
    <n v="1852"/>
    <n v="1389"/>
    <x v="2"/>
  </r>
  <r>
    <n v="3967"/>
    <n v="1"/>
    <s v="Livingston"/>
    <s v="Dominic"/>
    <s v="Dominic"/>
    <n v="2198"/>
    <x v="5"/>
    <d v="2024-04-08T00:00:00"/>
    <n v="3"/>
    <x v="2"/>
    <s v="NT"/>
    <x v="7"/>
    <n v="0.3"/>
    <n v="104.7"/>
    <n v="349"/>
    <n v="349"/>
    <n v="116.33333333333333"/>
    <n v="244.3"/>
    <n v="349"/>
    <n v="244.3"/>
    <x v="1"/>
  </r>
  <r>
    <n v="3968"/>
    <n v="1"/>
    <s v="Bailey"/>
    <s v="Kevin"/>
    <s v="Kevin"/>
    <n v="2199"/>
    <x v="0"/>
    <d v="2024-10-26T00:00:00"/>
    <n v="1"/>
    <x v="2"/>
    <s v="SA"/>
    <x v="5"/>
    <n v="0.1"/>
    <n v="99.4"/>
    <n v="994"/>
    <n v="994"/>
    <n v="994"/>
    <n v="894.6"/>
    <n v="994"/>
    <n v="894.6"/>
    <x v="2"/>
  </r>
  <r>
    <n v="3969"/>
    <n v="1"/>
    <s v="Gardner"/>
    <s v="Karson"/>
    <s v="Karson"/>
    <n v="2200"/>
    <x v="3"/>
    <d v="2024-12-14T00:00:00"/>
    <n v="1"/>
    <x v="2"/>
    <s v="ACT"/>
    <x v="1"/>
    <n v="0.2"/>
    <n v="230.60000000000002"/>
    <n v="1153"/>
    <n v="1153"/>
    <n v="1153"/>
    <n v="922.4"/>
    <n v="1153"/>
    <n v="922.4"/>
    <x v="3"/>
  </r>
  <r>
    <n v="3970"/>
    <n v="1"/>
    <s v="Frost"/>
    <s v="Winter"/>
    <s v="Winter"/>
    <n v="2201"/>
    <x v="0"/>
    <d v="2024-09-06T00:00:00"/>
    <n v="3"/>
    <x v="0"/>
    <s v="QLD"/>
    <x v="4"/>
    <n v="0.1"/>
    <n v="126.9"/>
    <n v="1269"/>
    <n v="1269"/>
    <n v="423"/>
    <n v="1142.0999999999999"/>
    <n v="1269"/>
    <n v="1142.0999999999999"/>
    <x v="0"/>
  </r>
  <r>
    <n v="3971"/>
    <n v="1"/>
    <s v="Palacios"/>
    <s v="Vivian"/>
    <s v="Vivian"/>
    <n v="2202"/>
    <x v="4"/>
    <d v="2024-01-04T00:00:00"/>
    <n v="2"/>
    <x v="0"/>
    <s v="TAS"/>
    <x v="6"/>
    <n v="0.25"/>
    <n v="137"/>
    <n v="548"/>
    <n v="548"/>
    <n v="274"/>
    <n v="411"/>
    <n v="548"/>
    <n v="411"/>
    <x v="0"/>
  </r>
  <r>
    <n v="3972"/>
    <n v="1"/>
    <s v="Melton"/>
    <s v="Kyle"/>
    <s v="Kyle"/>
    <n v="2203"/>
    <x v="5"/>
    <d v="2024-05-29T00:00:00"/>
    <n v="1"/>
    <x v="2"/>
    <s v="NSW"/>
    <x v="2"/>
    <n v="0.3"/>
    <n v="194.7"/>
    <n v="649"/>
    <n v="649"/>
    <n v="649"/>
    <n v="454.3"/>
    <n v="649"/>
    <n v="454.3"/>
    <x v="2"/>
  </r>
  <r>
    <n v="3973"/>
    <n v="1"/>
    <s v="Suarez"/>
    <s v="Kate"/>
    <s v="Kate"/>
    <n v="2204"/>
    <x v="5"/>
    <d v="2024-01-31T00:00:00"/>
    <n v="1"/>
    <x v="3"/>
    <s v="NSW"/>
    <x v="2"/>
    <n v="0.3"/>
    <n v="335.7"/>
    <n v="1119"/>
    <n v="1119"/>
    <n v="1119"/>
    <n v="783.3"/>
    <n v="1119"/>
    <n v="783.3"/>
    <x v="4"/>
  </r>
  <r>
    <n v="3974"/>
    <n v="1"/>
    <s v="Merritt"/>
    <s v="Ezra"/>
    <s v="Ezra"/>
    <n v="2205"/>
    <x v="3"/>
    <d v="2024-05-20T00:00:00"/>
    <n v="2"/>
    <x v="1"/>
    <s v="VIC"/>
    <x v="3"/>
    <n v="0.2"/>
    <n v="160"/>
    <n v="800"/>
    <n v="800"/>
    <n v="400"/>
    <n v="640"/>
    <n v="800"/>
    <n v="640"/>
    <x v="0"/>
  </r>
  <r>
    <n v="3975"/>
    <n v="1"/>
    <s v="Hodge"/>
    <s v="River"/>
    <s v="River"/>
    <n v="2206"/>
    <x v="4"/>
    <d v="2024-07-13T00:00:00"/>
    <n v="3"/>
    <x v="0"/>
    <s v="SA"/>
    <x v="5"/>
    <n v="0.25"/>
    <n v="179.5"/>
    <n v="718"/>
    <n v="718"/>
    <n v="239.33333333333334"/>
    <n v="538.5"/>
    <n v="718"/>
    <n v="538.5"/>
    <x v="1"/>
  </r>
  <r>
    <n v="3976"/>
    <n v="1"/>
    <s v="Clay"/>
    <s v="Lennox"/>
    <s v="Lennox"/>
    <n v="2207"/>
    <x v="4"/>
    <d v="2024-07-19T00:00:00"/>
    <n v="1"/>
    <x v="2"/>
    <s v="WA"/>
    <x v="0"/>
    <n v="0.25"/>
    <n v="43.75"/>
    <n v="175"/>
    <n v="175"/>
    <n v="175"/>
    <n v="131.25"/>
    <n v="175"/>
    <n v="131.25"/>
    <x v="3"/>
  </r>
  <r>
    <n v="3977"/>
    <n v="1"/>
    <s v="Knapp"/>
    <s v="Uriel"/>
    <s v="Uriel"/>
    <n v="2208"/>
    <x v="2"/>
    <d v="2024-06-01T00:00:00"/>
    <n v="3"/>
    <x v="0"/>
    <s v="NT"/>
    <x v="7"/>
    <n v="0.25"/>
    <n v="78.5"/>
    <n v="314"/>
    <n v="314"/>
    <n v="104.66666666666667"/>
    <n v="235.5"/>
    <n v="314"/>
    <n v="235.5"/>
    <x v="3"/>
  </r>
  <r>
    <n v="3978"/>
    <n v="1"/>
    <s v="Sexton"/>
    <s v="Stella"/>
    <s v="Stella"/>
    <n v="2209"/>
    <x v="3"/>
    <d v="2024-01-14T00:00:00"/>
    <n v="2"/>
    <x v="0"/>
    <s v="NSW"/>
    <x v="2"/>
    <n v="0.2"/>
    <n v="82"/>
    <n v="410"/>
    <n v="410"/>
    <n v="205"/>
    <n v="328"/>
    <n v="410"/>
    <n v="328"/>
    <x v="0"/>
  </r>
  <r>
    <n v="3979"/>
    <n v="1"/>
    <s v="Luna"/>
    <s v="Sebastian"/>
    <s v="Sebastian"/>
    <n v="2210"/>
    <x v="4"/>
    <d v="2024-04-10T00:00:00"/>
    <n v="3"/>
    <x v="0"/>
    <s v="SA"/>
    <x v="5"/>
    <n v="0.25"/>
    <n v="430.75"/>
    <n v="1723"/>
    <n v="1723"/>
    <n v="574.33333333333337"/>
    <n v="1292.25"/>
    <n v="1723"/>
    <n v="1292.25"/>
    <x v="0"/>
  </r>
  <r>
    <n v="3980"/>
    <n v="1"/>
    <s v="Kirby"/>
    <s v="Sarai"/>
    <s v="Sarai"/>
    <n v="2211"/>
    <x v="5"/>
    <d v="2024-09-26T00:00:00"/>
    <n v="2"/>
    <x v="2"/>
    <s v="TAS"/>
    <x v="6"/>
    <n v="0.3"/>
    <n v="350.09999999999997"/>
    <n v="1167"/>
    <n v="1167"/>
    <n v="583.5"/>
    <n v="816.90000000000009"/>
    <n v="1167"/>
    <n v="816.90000000000009"/>
    <x v="1"/>
  </r>
  <r>
    <n v="3981"/>
    <n v="1"/>
    <s v="Daugherty"/>
    <s v="Aaliyah"/>
    <s v="Aaliyah"/>
    <n v="2212"/>
    <x v="1"/>
    <d v="2024-07-11T00:00:00"/>
    <n v="3"/>
    <x v="2"/>
    <s v="TAS"/>
    <x v="6"/>
    <n v="0.3"/>
    <n v="551.1"/>
    <n v="1837"/>
    <n v="1837"/>
    <n v="612.33333333333337"/>
    <n v="1285.9000000000001"/>
    <n v="1837"/>
    <n v="1285.9000000000001"/>
    <x v="3"/>
  </r>
  <r>
    <n v="3982"/>
    <n v="1"/>
    <s v="Armstrong"/>
    <s v="King"/>
    <s v="King"/>
    <n v="2213"/>
    <x v="4"/>
    <d v="2024-01-16T00:00:00"/>
    <n v="2"/>
    <x v="3"/>
    <s v="NT"/>
    <x v="7"/>
    <n v="0.25"/>
    <n v="405.5"/>
    <n v="1622"/>
    <n v="1622"/>
    <n v="811"/>
    <n v="1216.5"/>
    <n v="1622"/>
    <n v="1216.5"/>
    <x v="0"/>
  </r>
  <r>
    <n v="3983"/>
    <n v="1"/>
    <s v="Frost"/>
    <s v="Jordan"/>
    <s v="Jordan"/>
    <n v="2214"/>
    <x v="1"/>
    <d v="2024-03-02T00:00:00"/>
    <n v="2"/>
    <x v="2"/>
    <s v="SA"/>
    <x v="5"/>
    <n v="0.3"/>
    <n v="423.3"/>
    <n v="1411"/>
    <n v="1411"/>
    <n v="705.5"/>
    <n v="987.7"/>
    <n v="1411"/>
    <n v="987.7"/>
    <x v="0"/>
  </r>
  <r>
    <n v="3984"/>
    <n v="1"/>
    <s v="Rhodes"/>
    <s v="Angelo"/>
    <s v="Angelo"/>
    <n v="2215"/>
    <x v="0"/>
    <d v="2024-02-29T00:00:00"/>
    <n v="1"/>
    <x v="2"/>
    <s v="VIC"/>
    <x v="3"/>
    <n v="0.1"/>
    <n v="30.5"/>
    <n v="305"/>
    <n v="305"/>
    <n v="305"/>
    <n v="274.5"/>
    <n v="305"/>
    <n v="274.5"/>
    <x v="3"/>
  </r>
  <r>
    <n v="3985"/>
    <n v="1"/>
    <s v="Lucas"/>
    <s v="Ruth"/>
    <s v="Ruth"/>
    <n v="2216"/>
    <x v="2"/>
    <d v="2024-12-19T00:00:00"/>
    <n v="3"/>
    <x v="2"/>
    <s v="WA"/>
    <x v="0"/>
    <n v="0.25"/>
    <n v="379"/>
    <n v="1516"/>
    <n v="1516"/>
    <n v="505.33333333333331"/>
    <n v="1137"/>
    <n v="1516"/>
    <n v="1137"/>
    <x v="4"/>
  </r>
  <r>
    <n v="3986"/>
    <n v="1"/>
    <s v="Rice"/>
    <s v="Zayne"/>
    <s v="Zayne"/>
    <n v="2217"/>
    <x v="4"/>
    <d v="2024-12-20T00:00:00"/>
    <n v="1"/>
    <x v="2"/>
    <s v="ACT"/>
    <x v="1"/>
    <n v="0.25"/>
    <n v="247.75"/>
    <n v="991"/>
    <n v="991"/>
    <n v="991"/>
    <n v="743.25"/>
    <n v="991"/>
    <n v="743.25"/>
    <x v="2"/>
  </r>
  <r>
    <n v="3987"/>
    <n v="1"/>
    <s v="Zuniga"/>
    <s v="Miracle"/>
    <s v="Miracle"/>
    <n v="2218"/>
    <x v="4"/>
    <d v="2024-09-16T00:00:00"/>
    <n v="3"/>
    <x v="0"/>
    <s v="ACT"/>
    <x v="1"/>
    <n v="0.25"/>
    <n v="217.75"/>
    <n v="871"/>
    <n v="871"/>
    <n v="290.33333333333331"/>
    <n v="653.25"/>
    <n v="871"/>
    <n v="653.25"/>
    <x v="1"/>
  </r>
  <r>
    <n v="3988"/>
    <n v="1"/>
    <s v="Clements"/>
    <s v="Blair"/>
    <s v="Blair"/>
    <n v="2219"/>
    <x v="4"/>
    <d v="2024-07-03T00:00:00"/>
    <n v="1"/>
    <x v="2"/>
    <s v="VIC"/>
    <x v="3"/>
    <n v="0.25"/>
    <n v="125.25"/>
    <n v="501"/>
    <n v="501"/>
    <n v="501"/>
    <n v="375.75"/>
    <n v="501"/>
    <n v="375.75"/>
    <x v="0"/>
  </r>
  <r>
    <n v="3989"/>
    <n v="1"/>
    <s v="Butler"/>
    <s v="Natalie"/>
    <s v="Natalie"/>
    <n v="2220"/>
    <x v="2"/>
    <d v="2024-07-26T00:00:00"/>
    <n v="3"/>
    <x v="2"/>
    <s v="NT"/>
    <x v="7"/>
    <n v="0.25"/>
    <n v="73.25"/>
    <n v="293"/>
    <n v="293"/>
    <n v="97.666666666666671"/>
    <n v="219.75"/>
    <n v="293"/>
    <n v="219.75"/>
    <x v="0"/>
  </r>
  <r>
    <n v="3990"/>
    <n v="1"/>
    <s v="Patel"/>
    <s v="Elian"/>
    <s v="Elian"/>
    <n v="2221"/>
    <x v="4"/>
    <d v="2024-10-24T00:00:00"/>
    <n v="3"/>
    <x v="2"/>
    <s v="QLD"/>
    <x v="4"/>
    <n v="0.25"/>
    <n v="88.25"/>
    <n v="353"/>
    <n v="353"/>
    <n v="117.66666666666667"/>
    <n v="264.75"/>
    <n v="353"/>
    <n v="264.75"/>
    <x v="0"/>
  </r>
  <r>
    <n v="3991"/>
    <n v="1"/>
    <s v="Gonzalez"/>
    <s v="Sterling"/>
    <s v="Sterling"/>
    <n v="2222"/>
    <x v="4"/>
    <d v="2024-04-22T00:00:00"/>
    <n v="3"/>
    <x v="0"/>
    <s v="WA"/>
    <x v="0"/>
    <n v="0.25"/>
    <n v="62.5"/>
    <n v="250"/>
    <n v="250"/>
    <n v="83.333333333333329"/>
    <n v="187.5"/>
    <n v="250"/>
    <n v="187.5"/>
    <x v="4"/>
  </r>
  <r>
    <n v="3992"/>
    <n v="1"/>
    <s v="Holmes"/>
    <s v="Bentley"/>
    <s v="Bentley"/>
    <n v="2223"/>
    <x v="2"/>
    <d v="2024-08-14T00:00:00"/>
    <n v="2"/>
    <x v="2"/>
    <s v="NT"/>
    <x v="7"/>
    <n v="0.25"/>
    <n v="25.5"/>
    <n v="102"/>
    <n v="102"/>
    <n v="51"/>
    <n v="76.5"/>
    <n v="102"/>
    <n v="76.5"/>
    <x v="4"/>
  </r>
  <r>
    <n v="3993"/>
    <n v="1"/>
    <s v="Sims"/>
    <s v="Frederick"/>
    <s v="Frederick"/>
    <n v="2224"/>
    <x v="3"/>
    <d v="2024-05-25T00:00:00"/>
    <n v="3"/>
    <x v="0"/>
    <s v="TAS"/>
    <x v="6"/>
    <n v="0.2"/>
    <n v="168.60000000000002"/>
    <n v="843"/>
    <n v="843"/>
    <n v="281"/>
    <n v="674.4"/>
    <n v="843"/>
    <n v="674.4"/>
    <x v="0"/>
  </r>
  <r>
    <n v="3994"/>
    <n v="1"/>
    <s v="Shields"/>
    <s v="Elliot"/>
    <s v="Elliot"/>
    <n v="2225"/>
    <x v="5"/>
    <d v="2024-04-13T00:00:00"/>
    <n v="3"/>
    <x v="0"/>
    <s v="WA"/>
    <x v="0"/>
    <n v="0.3"/>
    <n v="331.5"/>
    <n v="1105"/>
    <n v="1105"/>
    <n v="368.33333333333331"/>
    <n v="773.5"/>
    <n v="1105"/>
    <n v="773.5"/>
    <x v="4"/>
  </r>
  <r>
    <n v="3995"/>
    <n v="1"/>
    <s v="Green"/>
    <s v="Ezra"/>
    <s v="Ezra"/>
    <n v="2226"/>
    <x v="5"/>
    <d v="2024-01-28T00:00:00"/>
    <n v="3"/>
    <x v="0"/>
    <s v="NSW"/>
    <x v="2"/>
    <n v="0.3"/>
    <n v="64.5"/>
    <n v="215"/>
    <n v="215"/>
    <n v="71.666666666666671"/>
    <n v="150.5"/>
    <n v="215"/>
    <n v="150.5"/>
    <x v="2"/>
  </r>
  <r>
    <n v="3996"/>
    <n v="1"/>
    <s v="Robbins"/>
    <s v="Crew"/>
    <s v="Crew"/>
    <n v="2227"/>
    <x v="4"/>
    <d v="2024-12-14T00:00:00"/>
    <n v="3"/>
    <x v="2"/>
    <s v="QLD"/>
    <x v="4"/>
    <n v="0.25"/>
    <n v="466.25"/>
    <n v="1865"/>
    <n v="1865"/>
    <n v="621.66666666666663"/>
    <n v="1398.75"/>
    <n v="1865"/>
    <n v="1398.75"/>
    <x v="2"/>
  </r>
  <r>
    <n v="3997"/>
    <n v="1"/>
    <s v="Salinas"/>
    <s v="Willow"/>
    <s v="Willow"/>
    <n v="2228"/>
    <x v="5"/>
    <d v="2024-04-04T00:00:00"/>
    <n v="2"/>
    <x v="3"/>
    <s v="VIC"/>
    <x v="3"/>
    <n v="0.3"/>
    <n v="315"/>
    <n v="1050"/>
    <n v="1050"/>
    <n v="525"/>
    <n v="735"/>
    <n v="1050"/>
    <n v="735"/>
    <x v="0"/>
  </r>
  <r>
    <n v="3998"/>
    <n v="1"/>
    <s v="Bond"/>
    <s v="Malachi"/>
    <s v="Malachi"/>
    <n v="2229"/>
    <x v="4"/>
    <d v="2024-06-24T00:00:00"/>
    <n v="3"/>
    <x v="2"/>
    <s v="WA"/>
    <x v="0"/>
    <n v="0.25"/>
    <n v="264.75"/>
    <n v="1059"/>
    <n v="1059"/>
    <n v="353"/>
    <n v="794.25"/>
    <n v="1059"/>
    <n v="794.25"/>
    <x v="2"/>
  </r>
  <r>
    <n v="3999"/>
    <n v="1"/>
    <s v="Willis"/>
    <s v="Patrick"/>
    <s v="Patrick"/>
    <n v="2230"/>
    <x v="4"/>
    <d v="2024-05-11T00:00:00"/>
    <n v="3"/>
    <x v="2"/>
    <s v="SA"/>
    <x v="5"/>
    <n v="0.25"/>
    <n v="279"/>
    <n v="1116"/>
    <n v="1116"/>
    <n v="372"/>
    <n v="837"/>
    <n v="1116"/>
    <n v="837"/>
    <x v="1"/>
  </r>
  <r>
    <n v="4000"/>
    <n v="1"/>
    <s v="Compton"/>
    <s v="Dallas"/>
    <s v="Dallas"/>
    <n v="2231"/>
    <x v="3"/>
    <d v="2024-01-09T00:00:00"/>
    <n v="2"/>
    <x v="0"/>
    <s v="SA"/>
    <x v="5"/>
    <n v="0.2"/>
    <n v="9.8000000000000007"/>
    <n v="49"/>
    <n v="49"/>
    <n v="24.5"/>
    <n v="39.200000000000003"/>
    <n v="49"/>
    <n v="39.20000000000000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EAEF3C-7669-478D-BE38-13994EFF19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1">
    <pivotField showAll="0"/>
    <pivotField showAll="0"/>
    <pivotField showAll="0"/>
    <pivotField showAll="0"/>
    <pivotField showAll="0"/>
    <pivotField showAll="0"/>
    <pivotField showAll="0">
      <items count="7">
        <item x="0"/>
        <item x="2"/>
        <item x="4"/>
        <item x="3"/>
        <item x="5"/>
        <item x="1"/>
        <item t="default"/>
      </items>
    </pivotField>
    <pivotField numFmtId="164" showAll="0"/>
    <pivotField numFmtId="1" showAll="0"/>
    <pivotField showAll="0">
      <items count="5">
        <item x="3"/>
        <item x="0"/>
        <item x="1"/>
        <item x="2"/>
        <item t="default"/>
      </items>
    </pivotField>
    <pivotField showAll="0"/>
    <pivotField showAll="0">
      <items count="9">
        <item x="1"/>
        <item x="2"/>
        <item x="7"/>
        <item x="4"/>
        <item x="5"/>
        <item x="6"/>
        <item x="3"/>
        <item x="0"/>
        <item t="default"/>
      </items>
    </pivotField>
    <pivotField showAll="0"/>
    <pivotField showAll="0"/>
    <pivotField showAll="0"/>
    <pivotField dataField="1" showAll="0"/>
    <pivotField showAll="0"/>
    <pivotField showAll="0"/>
    <pivotField showAll="0"/>
    <pivotField dataField="1" showAll="0"/>
    <pivotField showAll="0">
      <items count="6">
        <item x="3"/>
        <item x="2"/>
        <item x="0"/>
        <item x="1"/>
        <item x="4"/>
        <item t="default"/>
      </items>
    </pivotField>
  </pivotFields>
  <rowItems count="1">
    <i/>
  </rowItems>
  <colFields count="1">
    <field x="-2"/>
  </colFields>
  <colItems count="2">
    <i>
      <x/>
    </i>
    <i i="1">
      <x v="1"/>
    </i>
  </colItems>
  <dataFields count="2">
    <dataField name="Total Sales" fld="15" baseField="0" baseItem="1"/>
    <dataField name="Total Profit" fld="19"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FFC4C5-2FE3-424A-976F-8373AF2DF27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Order Status">
  <location ref="A24:B29" firstHeaderRow="1" firstDataRow="1" firstDataCol="1"/>
  <pivotFields count="21">
    <pivotField dataField="1" showAll="0"/>
    <pivotField showAll="0"/>
    <pivotField showAll="0"/>
    <pivotField showAll="0"/>
    <pivotField showAll="0"/>
    <pivotField showAll="0"/>
    <pivotField showAll="0">
      <items count="7">
        <item x="0"/>
        <item x="2"/>
        <item x="4"/>
        <item x="3"/>
        <item x="5"/>
        <item x="1"/>
        <item t="default"/>
      </items>
    </pivotField>
    <pivotField numFmtId="164" showAll="0"/>
    <pivotField numFmtId="1" showAll="0"/>
    <pivotField axis="axisRow" showAll="0">
      <items count="5">
        <item x="3"/>
        <item x="0"/>
        <item x="1"/>
        <item x="2"/>
        <item t="default"/>
      </items>
    </pivotField>
    <pivotField showAll="0"/>
    <pivotField showAll="0">
      <items count="9">
        <item x="1"/>
        <item x="2"/>
        <item x="7"/>
        <item x="4"/>
        <item x="5"/>
        <item x="6"/>
        <item x="3"/>
        <item x="0"/>
        <item t="default"/>
      </items>
    </pivotField>
    <pivotField showAll="0"/>
    <pivotField showAll="0"/>
    <pivotField showAll="0"/>
    <pivotField showAll="0"/>
    <pivotField showAll="0"/>
    <pivotField showAll="0"/>
    <pivotField showAll="0"/>
    <pivotField showAll="0"/>
    <pivotField showAll="0">
      <items count="6">
        <item x="3"/>
        <item x="2"/>
        <item x="0"/>
        <item x="1"/>
        <item x="4"/>
        <item t="default"/>
      </items>
    </pivotField>
  </pivotFields>
  <rowFields count="1">
    <field x="9"/>
  </rowFields>
  <rowItems count="5">
    <i>
      <x/>
    </i>
    <i>
      <x v="1"/>
    </i>
    <i>
      <x v="2"/>
    </i>
    <i>
      <x v="3"/>
    </i>
    <i t="grand">
      <x/>
    </i>
  </rowItems>
  <colItems count="1">
    <i/>
  </colItems>
  <dataFields count="1">
    <dataField name="Count of Order ID" fld="0" subtotal="count" baseField="9"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 chart="3" format="9">
      <pivotArea type="data" outline="0" fieldPosition="0">
        <references count="2">
          <reference field="4294967294" count="1" selected="0">
            <x v="0"/>
          </reference>
          <reference field="9" count="1" selected="0">
            <x v="2"/>
          </reference>
        </references>
      </pivotArea>
    </chartFormat>
    <chartFormat chart="3" format="10">
      <pivotArea type="data" outline="0" fieldPosition="0">
        <references count="2">
          <reference field="4294967294" count="1" selected="0">
            <x v="0"/>
          </reference>
          <reference field="9" count="1" selected="0">
            <x v="3"/>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B79F04-1D91-4C1C-89C0-34B03FA0996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Agent">
  <location ref="E13:F19" firstHeaderRow="1" firstDataRow="1" firstDataCol="1"/>
  <pivotFields count="21">
    <pivotField showAll="0"/>
    <pivotField showAll="0"/>
    <pivotField showAll="0"/>
    <pivotField showAll="0"/>
    <pivotField showAll="0"/>
    <pivotField showAll="0"/>
    <pivotField showAll="0">
      <items count="7">
        <item x="0"/>
        <item x="2"/>
        <item x="4"/>
        <item x="3"/>
        <item x="5"/>
        <item x="1"/>
        <item t="default"/>
      </items>
    </pivotField>
    <pivotField numFmtId="164" showAll="0"/>
    <pivotField numFmtId="1" showAll="0"/>
    <pivotField showAll="0">
      <items count="5">
        <item x="3"/>
        <item x="0"/>
        <item x="1"/>
        <item x="2"/>
        <item t="default"/>
      </items>
    </pivotField>
    <pivotField showAll="0"/>
    <pivotField showAll="0">
      <items count="9">
        <item x="1"/>
        <item x="2"/>
        <item x="7"/>
        <item x="4"/>
        <item x="5"/>
        <item x="6"/>
        <item x="3"/>
        <item x="0"/>
        <item t="default"/>
      </items>
    </pivotField>
    <pivotField showAll="0"/>
    <pivotField showAll="0"/>
    <pivotField showAll="0"/>
    <pivotField showAll="0"/>
    <pivotField showAll="0"/>
    <pivotField showAll="0"/>
    <pivotField showAll="0"/>
    <pivotField dataField="1" showAll="0"/>
    <pivotField axis="axisRow" showAll="0">
      <items count="6">
        <item x="3"/>
        <item x="2"/>
        <item x="0"/>
        <item x="1"/>
        <item x="4"/>
        <item t="default"/>
      </items>
    </pivotField>
  </pivotFields>
  <rowFields count="1">
    <field x="20"/>
  </rowFields>
  <rowItems count="6">
    <i>
      <x/>
    </i>
    <i>
      <x v="1"/>
    </i>
    <i>
      <x v="2"/>
    </i>
    <i>
      <x v="3"/>
    </i>
    <i>
      <x v="4"/>
    </i>
    <i t="grand">
      <x/>
    </i>
  </rowItems>
  <colItems count="1">
    <i/>
  </colItems>
  <dataFields count="1">
    <dataField name="Profit(GMROI)" fld="19" baseField="2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3BBD37-A670-411E-B2D9-A5F6943841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ervice Category">
  <location ref="E3:F10" firstHeaderRow="1" firstDataRow="1" firstDataCol="1"/>
  <pivotFields count="21">
    <pivotField showAll="0"/>
    <pivotField showAll="0"/>
    <pivotField showAll="0"/>
    <pivotField showAll="0"/>
    <pivotField showAll="0"/>
    <pivotField showAll="0"/>
    <pivotField axis="axisRow" showAll="0">
      <items count="7">
        <item x="0"/>
        <item x="2"/>
        <item x="4"/>
        <item x="3"/>
        <item x="5"/>
        <item x="1"/>
        <item t="default"/>
      </items>
    </pivotField>
    <pivotField numFmtId="164" showAll="0"/>
    <pivotField numFmtId="1" showAll="0"/>
    <pivotField showAll="0">
      <items count="5">
        <item x="3"/>
        <item x="0"/>
        <item x="1"/>
        <item x="2"/>
        <item t="default"/>
      </items>
    </pivotField>
    <pivotField showAll="0"/>
    <pivotField showAll="0">
      <items count="9">
        <item x="1"/>
        <item x="2"/>
        <item x="7"/>
        <item x="4"/>
        <item x="5"/>
        <item x="6"/>
        <item x="3"/>
        <item x="0"/>
        <item t="default"/>
      </items>
    </pivotField>
    <pivotField showAll="0"/>
    <pivotField showAll="0"/>
    <pivotField showAll="0"/>
    <pivotField dataField="1" showAll="0"/>
    <pivotField showAll="0"/>
    <pivotField showAll="0"/>
    <pivotField showAll="0"/>
    <pivotField showAll="0"/>
    <pivotField showAll="0">
      <items count="6">
        <item x="3"/>
        <item x="2"/>
        <item x="0"/>
        <item x="1"/>
        <item x="4"/>
        <item t="default"/>
      </items>
    </pivotField>
  </pivotFields>
  <rowFields count="1">
    <field x="6"/>
  </rowFields>
  <rowItems count="7">
    <i>
      <x/>
    </i>
    <i>
      <x v="1"/>
    </i>
    <i>
      <x v="2"/>
    </i>
    <i>
      <x v="3"/>
    </i>
    <i>
      <x v="4"/>
    </i>
    <i>
      <x v="5"/>
    </i>
    <i t="grand">
      <x/>
    </i>
  </rowItems>
  <colItems count="1">
    <i/>
  </colItems>
  <dataFields count="1">
    <dataField name="Total Sale Price" fld="15"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696DD7-45E9-42AE-B8D9-332C9A895E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es">
  <location ref="A11:B20" firstHeaderRow="1" firstDataRow="1" firstDataCol="1"/>
  <pivotFields count="21">
    <pivotField showAll="0"/>
    <pivotField showAll="0"/>
    <pivotField showAll="0"/>
    <pivotField showAll="0"/>
    <pivotField showAll="0"/>
    <pivotField showAll="0"/>
    <pivotField showAll="0">
      <items count="7">
        <item x="0"/>
        <item x="2"/>
        <item x="4"/>
        <item x="3"/>
        <item x="5"/>
        <item x="1"/>
        <item t="default"/>
      </items>
    </pivotField>
    <pivotField numFmtId="164" showAll="0"/>
    <pivotField numFmtId="1" showAll="0"/>
    <pivotField showAll="0">
      <items count="5">
        <item x="3"/>
        <item x="0"/>
        <item x="1"/>
        <item x="2"/>
        <item t="default"/>
      </items>
    </pivotField>
    <pivotField showAll="0"/>
    <pivotField name="State NAme" axis="axisRow" showAll="0">
      <items count="9">
        <item x="1"/>
        <item x="2"/>
        <item x="7"/>
        <item x="4"/>
        <item x="5"/>
        <item x="6"/>
        <item x="3"/>
        <item x="0"/>
        <item t="default"/>
      </items>
    </pivotField>
    <pivotField showAll="0"/>
    <pivotField showAll="0"/>
    <pivotField showAll="0"/>
    <pivotField dataField="1" showAll="0"/>
    <pivotField showAll="0"/>
    <pivotField showAll="0"/>
    <pivotField showAll="0"/>
    <pivotField showAll="0"/>
    <pivotField showAll="0">
      <items count="6">
        <item x="3"/>
        <item x="2"/>
        <item x="0"/>
        <item x="1"/>
        <item x="4"/>
        <item t="default"/>
      </items>
    </pivotField>
  </pivotFields>
  <rowFields count="1">
    <field x="11"/>
  </rowFields>
  <rowItems count="9">
    <i>
      <x/>
    </i>
    <i>
      <x v="1"/>
    </i>
    <i>
      <x v="2"/>
    </i>
    <i>
      <x v="3"/>
    </i>
    <i>
      <x v="4"/>
    </i>
    <i>
      <x v="5"/>
    </i>
    <i>
      <x v="6"/>
    </i>
    <i>
      <x v="7"/>
    </i>
    <i t="grand">
      <x/>
    </i>
  </rowItems>
  <colItems count="1">
    <i/>
  </colItems>
  <dataFields count="1">
    <dataField name="Total Sale Price"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Category" xr10:uid="{062DDCB9-2605-4D29-946A-ABC9B4576854}" sourceName="Service Category">
  <pivotTables>
    <pivotTable tabId="14" name="PivotTable3"/>
    <pivotTable tabId="14" name="PivotTable1"/>
    <pivotTable tabId="14" name="PivotTable2"/>
    <pivotTable tabId="14" name="PivotTable4"/>
    <pivotTable tabId="14" name="PivotTable5"/>
  </pivotTables>
  <data>
    <tabular pivotCacheId="1340055370">
      <items count="6">
        <i x="0" s="1"/>
        <i x="2" s="1"/>
        <i x="4" s="1"/>
        <i x="3"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76A2C045-7BDC-4746-97C1-293A217989EF}" sourceName="Order Status">
  <pivotTables>
    <pivotTable tabId="14" name="PivotTable3"/>
    <pivotTable tabId="14" name="PivotTable1"/>
    <pivotTable tabId="14" name="PivotTable2"/>
    <pivotTable tabId="14" name="PivotTable4"/>
    <pivotTable tabId="14" name="PivotTable5"/>
  </pivotTables>
  <data>
    <tabular pivotCacheId="1340055370">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ed_State" xr10:uid="{C8C30E5D-4889-4D2B-8D34-2D7D43FEAE48}" sourceName="Cleaned State">
  <pivotTables>
    <pivotTable tabId="14" name="PivotTable3"/>
    <pivotTable tabId="14" name="PivotTable1"/>
    <pivotTable tabId="14" name="PivotTable2"/>
    <pivotTable tabId="14" name="PivotTable4"/>
    <pivotTable tabId="14" name="PivotTable5"/>
  </pivotTables>
  <data>
    <tabular pivotCacheId="1340055370">
      <items count="8">
        <i x="1" s="1"/>
        <i x="2" s="1"/>
        <i x="7" s="1"/>
        <i x="4" s="1"/>
        <i x="5" s="1"/>
        <i x="6"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gent" xr10:uid="{EB53EBBC-5E15-4C2B-9D03-C75A48AE5948}" sourceName="Sales Agent">
  <pivotTables>
    <pivotTable tabId="14" name="PivotTable3"/>
    <pivotTable tabId="14" name="PivotTable1"/>
    <pivotTable tabId="14" name="PivotTable2"/>
    <pivotTable tabId="14" name="PivotTable4"/>
    <pivotTable tabId="14" name="PivotTable5"/>
  </pivotTables>
  <data>
    <tabular pivotCacheId="1340055370">
      <items count="5">
        <i x="3"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Category" xr10:uid="{D515D584-D791-48FD-BD5D-1AC1DE5038E3}" cache="Slicer_Service_Category" caption="Service Category" rowHeight="241300"/>
  <slicer name="Order Status" xr10:uid="{E476F9FF-7C2F-4C6D-967F-7D242669528E}" cache="Slicer_Order_Status" caption="Order Status" rowHeight="241300"/>
  <slicer name="Cleaned State" xr10:uid="{F068DBC9-015A-4290-B421-D0DB0B2F54EC}" cache="Slicer_Cleaned_State" caption="Cleaned State" rowHeight="241300"/>
  <slicer name="Sales Agent" xr10:uid="{916B3CF9-0523-4B33-83F3-3F88873E0835}" cache="Slicer_Sales_Agent" caption="Sales Ag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Category 1" xr10:uid="{855D0B79-C1F6-411C-B984-CAD64F513D01}" cache="Slicer_Service_Category" caption="Service Category" rowHeight="241300"/>
  <slicer name="Order Status 1" xr10:uid="{6C695662-2DF3-437D-8E69-D138F50AA21C}" cache="Slicer_Order_Status" caption="Order Status" startItem="1" rowHeight="241300"/>
  <slicer name="Cleaned State 1" xr10:uid="{855A190A-706E-4C62-B9FE-A00197EC68FB}" cache="Slicer_Cleaned_State" caption="Cleaned State" rowHeight="241300"/>
  <slicer name="Sales Agent 1" xr10:uid="{2EFCE244-6BE1-4842-B1FE-DAE6901D3DC4}" cache="Slicer_Sales_Agent" caption="Sales Ag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215686-D6B9-423C-B808-45F329E6F197}" name="Table3" displayName="Table3" ref="G22:G23" insertRow="1" totalsRowShown="0">
  <autoFilter ref="G22:G23" xr:uid="{A9215686-D6B9-423C-B808-45F329E6F197}"/>
  <tableColumns count="1">
    <tableColumn id="1" xr3:uid="{571AC579-C5FB-4157-BBFA-5067E408F08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40F750-A007-4226-87B5-375449C3B8F5}" name="Table4" displayName="Table4" ref="E32:E33" insertRow="1" totalsRowShown="0">
  <autoFilter ref="E32:E33" xr:uid="{4640F750-A007-4226-87B5-375449C3B8F5}"/>
  <tableColumns count="1">
    <tableColumn id="1" xr3:uid="{E7C7970D-9637-4D07-9089-2EB55F6212E2}"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0FECE-8F1C-437F-859E-3262B876542E}" name="Sales2" displayName="Sales2" ref="A1:U1001" totalsRowShown="0" headerRowDxfId="56">
  <autoFilter ref="A1:U1001" xr:uid="{B4A61DC4-EC4A-48BC-BC4E-F12982365A36}"/>
  <tableColumns count="21">
    <tableColumn id="1" xr3:uid="{79260055-3872-4D60-909A-1FA64355A870}" name="Order ID"/>
    <tableColumn id="23" xr3:uid="{3DF1C426-BD7A-4346-9218-E9667CEA4D51}" name="Duplicate Order ID" dataDxfId="55">
      <calculatedColumnFormula>COUNTIF(A:A,Sales2[[#This Row],[Order ID]])</calculatedColumnFormula>
    </tableColumn>
    <tableColumn id="2" xr3:uid="{F0639AC2-DF2D-42C9-BF66-D725447BA4D2}" name="Customer Last Name" dataDxfId="54"/>
    <tableColumn id="3" xr3:uid="{ECDF0F0B-8804-418D-9F9B-D3881B28D05D}" name="Customer First Name" dataDxfId="53"/>
    <tableColumn id="21" xr3:uid="{F2332942-784F-41E9-8F74-B9D1E35DC40F}" name="Cleaned Customer First Name" dataDxfId="52">
      <calculatedColumnFormula>PROPER(TRIM(Sales2[[#This Row],[Customer First Name]]))</calculatedColumnFormula>
    </tableColumn>
    <tableColumn id="4" xr3:uid="{BAC8BCA9-56C0-44FA-9F68-22C3425AF851}" name="Customer ID"/>
    <tableColumn id="5" xr3:uid="{750F1A31-FB4A-4F07-BA79-7F687BAB1F75}" name="Service Category"/>
    <tableColumn id="6" xr3:uid="{07FF874C-FD1D-4DE5-80AA-DA93F9630780}" name="Order Date" dataDxfId="51"/>
    <tableColumn id="7" xr3:uid="{4589A9F7-45B9-44B8-B996-F93D5511E962}" name="Quantity Ordered" dataDxfId="50"/>
    <tableColumn id="8" xr3:uid="{ED1E23F4-DF49-4BFB-B918-CBE5F1EB53EB}" name="Order Status"/>
    <tableColumn id="9" xr3:uid="{7BEE47A9-85A2-400B-B58A-6C8123801A7B}" name="State"/>
    <tableColumn id="22" xr3:uid="{3C853E52-2BF9-4457-BD77-07167ED6435E}" name="Cleaned State" dataDxfId="49">
      <calculatedColumnFormula>UPPER(Sales2[[#This Row],[State]])</calculatedColumnFormula>
    </tableColumn>
    <tableColumn id="10" xr3:uid="{00BE98E2-78EF-4BC7-B3B2-D336EE835A5C}" name="Margins" dataDxfId="48">
      <calculatedColumnFormula>VLOOKUP(Sales2[[#This Row],[Service Category]],Table7[],3,FALSE)</calculatedColumnFormula>
    </tableColumn>
    <tableColumn id="11" xr3:uid="{A050E10D-F701-4519-9F48-CB838A1C6FC1}" name="Service Provider Expense" dataDxfId="47">
      <calculatedColumnFormula>Sales2[[#This Row],[Sale Price ]]*Sales2[[#This Row],[Margins]]</calculatedColumnFormula>
    </tableColumn>
    <tableColumn id="12" xr3:uid="{1D3037C7-E0B9-4CA5-B6B6-782BA372F32D}" name="Sale Price " dataDxfId="46"/>
    <tableColumn id="24" xr3:uid="{113207CD-2FE6-4C5B-9FAE-50D2B8B4EA2A}" name="Cleaned Sale Price" dataDxfId="45">
      <calculatedColumnFormula>IFERROR(Sales2[[#This Row],[Sale Price ]],0)</calculatedColumnFormula>
    </tableColumn>
    <tableColumn id="27" xr3:uid="{D8DA7E11-4C43-48D5-A1DA-A92444FD4214}" name="Revenue per unit" dataDxfId="44">
      <calculatedColumnFormula>IFERROR(Sales2[[#This Row],[Cleaned Sale Price]]/Sales2[[#This Row],[Quantity Ordered]],0)</calculatedColumnFormula>
    </tableColumn>
    <tableColumn id="25" xr3:uid="{DBF6AD87-8C85-4A73-8ED6-88101AF5B049}" name="Profit Check" dataDxfId="43">
      <calculatedColumnFormula>Sales2[[#This Row],[Cleaned Sale Price]]-Sales2[[#This Row],[Service Provider Expense]]</calculatedColumnFormula>
    </tableColumn>
    <tableColumn id="28" xr3:uid="{BB5432EC-D67D-4F27-B42A-88D151230C54}" name="Total Revenue per Customer" dataDxfId="42">
      <calculatedColumnFormula>SUMIF(F:F,Sales2[[#This Row],[Customer ID]],P:P)</calculatedColumnFormula>
    </tableColumn>
    <tableColumn id="13" xr3:uid="{4BFBF7CB-D9DA-4E6E-9781-317A8CE14EDE}" name="Total Profit (GMROI)" dataDxfId="41">
      <calculatedColumnFormula>Sales2[[#This Row],[Sale Price ]]-Sales2[[#This Row],[Service Provider Expense]]</calculatedColumnFormula>
    </tableColumn>
    <tableColumn id="14" xr3:uid="{BE137366-DC3D-4221-9451-25657AE43AD4}" name="Sales Ag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08A408-200A-4F96-8220-A7D42B75B4D1}" name="Customers3" displayName="Customers3" ref="A1:P1001" totalsRowShown="0" headerRowDxfId="40">
  <autoFilter ref="A1:P1001" xr:uid="{B4A61DC4-EC4A-48BC-BC4E-F12982365A36}"/>
  <tableColumns count="16">
    <tableColumn id="2" xr3:uid="{E151E28D-5ABC-4815-A977-A620DED31186}" name="Customer Last Name"/>
    <tableColumn id="3" xr3:uid="{3EC2DA07-1573-471A-BA2A-5D6CC838F84E}" name="Customer First Name" dataDxfId="39"/>
    <tableColumn id="5" xr3:uid="{65C7EBF7-7D4E-4DAF-B884-4C0D5EA64C28}" name="Cleaned Customer First Name" dataDxfId="38">
      <calculatedColumnFormula>PROPER(TRIM(Customers3[[#This Row],[Customer First Name]]))</calculatedColumnFormula>
    </tableColumn>
    <tableColumn id="4" xr3:uid="{4156194F-0E34-4B68-A513-9A9AB64E41CF}" name="Customer ID"/>
    <tableColumn id="1" xr3:uid="{C06A0CB4-AA54-4C0B-82F0-39D244B38BE2}" name="Service Category" dataDxfId="37"/>
    <tableColumn id="6" xr3:uid="{9E2884C8-77F5-4FD8-B916-83AC32606A22}" name="Order Date" dataDxfId="36"/>
    <tableColumn id="7" xr3:uid="{DCB5C5EA-CFE6-4F82-8E16-F11C246F7AE7}" name="Quantity Ordered" dataDxfId="35"/>
    <tableColumn id="8" xr3:uid="{80A53511-839E-45D9-83E0-69A4051D4DA8}" name="Order Status"/>
    <tableColumn id="9" xr3:uid="{FE81436B-0CC8-46BD-98C4-64A820A5F246}" name="State"/>
    <tableColumn id="15" xr3:uid="{7EB9FF95-B351-4DD0-A5C8-22A06D9DCF52}" name="Cleaned State" dataDxfId="34">
      <calculatedColumnFormula>UPPER(Customers3[[#This Row],[State]])</calculatedColumnFormula>
    </tableColumn>
    <tableColumn id="10" xr3:uid="{45802E8D-0F6D-4C22-BA2B-CD2E565CBA48}" name="Address "/>
    <tableColumn id="16" xr3:uid="{CB1A630B-75CA-4486-87B1-7589EE6FFEE1}" name="City" dataDxfId="33"/>
    <tableColumn id="11" xr3:uid="{2188FC02-F4C2-4B48-9F7D-8A98B043DDB6}" name="Postal Code" dataDxfId="32"/>
    <tableColumn id="14" xr3:uid="{937181CD-1A2B-4961-8C85-F040F5796F03}" name="Sales Price (Per unit)" dataDxfId="31"/>
    <tableColumn id="12" xr3:uid="{935AEAFF-67D9-423D-9FA5-82616340D450}" name="Sale Price " dataDxfId="30">
      <calculatedColumnFormula>Customers3[[#This Row],[Quantity Ordered]]*Customers3[[#This Row],[Sales Price (Per unit)]]</calculatedColumnFormula>
    </tableColumn>
    <tableColumn id="13" xr3:uid="{6BEE9368-5802-4AFE-865E-3FFB200E5B8D}" name="Phone" dataDxfId="2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4D7D99B-6B80-4B9E-99A2-07C44BBCECF8}" name="Sales" displayName="Sales" ref="A1:N1001" totalsRowShown="0" headerRowDxfId="28">
  <autoFilter ref="A1:N1001" xr:uid="{B4A61DC4-EC4A-48BC-BC4E-F12982365A36}"/>
  <tableColumns count="14">
    <tableColumn id="1" xr3:uid="{EE036C11-7E3B-4AA0-BE37-5E0661CC2ABA}" name="Order ID"/>
    <tableColumn id="2" xr3:uid="{03874367-5897-4DA9-BED4-659179687B33}" name="Customer Last Name" dataDxfId="27"/>
    <tableColumn id="3" xr3:uid="{BF7A9FB8-BE52-4E06-BE6F-BFC44366748B}" name="Customer First Name" dataDxfId="26"/>
    <tableColumn id="4" xr3:uid="{0055C925-5B2D-48F3-B3EA-B9F502612573}" name="Customer ID"/>
    <tableColumn id="5" xr3:uid="{F27F94BE-0E50-4A01-AE86-2944B5716BFF}" name="Service Category"/>
    <tableColumn id="6" xr3:uid="{071BD79B-6A16-4F88-A551-9D05CB015A15}" name="Order Date" dataDxfId="25"/>
    <tableColumn id="7" xr3:uid="{C8AE2E55-8930-4B44-9AEC-C7FB05640BC3}" name="Quantity Ordered" dataDxfId="24"/>
    <tableColumn id="8" xr3:uid="{8AC326A3-72A7-4DAA-80A7-EF5CB60C168E}" name="Order Status"/>
    <tableColumn id="9" xr3:uid="{78B7408B-29E3-4B2A-8435-321DB11EC1B7}" name="State"/>
    <tableColumn id="10" xr3:uid="{9769C5A2-DB1B-488A-800C-1CFF367ADF8A}" name="Margins" dataDxfId="23">
      <calculatedColumnFormula>VLOOKUP(Sales[[#This Row],[Service Category]],Table7[],3,FALSE)</calculatedColumnFormula>
    </tableColumn>
    <tableColumn id="11" xr3:uid="{76812500-DD7E-4648-9869-FC7E7D7406E1}" name="Service Provider Expense" dataDxfId="22">
      <calculatedColumnFormula>Sales[[#This Row],[Sale Price ]]*Sales[[#This Row],[Margins]]</calculatedColumnFormula>
    </tableColumn>
    <tableColumn id="12" xr3:uid="{3B8BA57A-9805-4251-B155-3F6EA1FAA707}" name="Sale Price " dataDxfId="21"/>
    <tableColumn id="13" xr3:uid="{F15ED36A-26C0-4135-9F1A-BFDBA30F51F8}" name="Total Profit (GMROI)" dataDxfId="20">
      <calculatedColumnFormula>Sales[[#This Row],[Sale Price ]]-Sales[[#This Row],[Service Provider Expense]]</calculatedColumnFormula>
    </tableColumn>
    <tableColumn id="14" xr3:uid="{DAAE8FA1-276F-43D1-8580-CABECABBF72B}" name="Sales Age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C3B986-2E23-4ADC-89AC-8080CE9995E2}" name="Customers" displayName="Customers" ref="A1:N1001" totalsRowShown="0" headerRowDxfId="19">
  <autoFilter ref="A1:N1001" xr:uid="{B4A61DC4-EC4A-48BC-BC4E-F12982365A36}"/>
  <tableColumns count="14">
    <tableColumn id="2" xr3:uid="{64853262-E4B3-47DF-9142-E6D3D1376605}" name="Customer Last Name"/>
    <tableColumn id="3" xr3:uid="{A91EE1D8-6448-4BEE-A18C-B351ACD8205D}" name="Customer First Name" dataDxfId="18"/>
    <tableColumn id="4" xr3:uid="{B40E379A-9167-407E-9608-B74BA6466C72}" name="Customer ID"/>
    <tableColumn id="1" xr3:uid="{F182C9B7-1150-4C05-8DB2-21549C374B75}" name="Service Category" dataDxfId="17"/>
    <tableColumn id="6" xr3:uid="{3D7F9D98-9885-4663-9DA3-30D878FFD8C1}" name="Order Date" dataDxfId="16"/>
    <tableColumn id="7" xr3:uid="{F8C55E33-160D-4F12-A655-3D3DF662BD4B}" name="Quantity Ordered" dataDxfId="15"/>
    <tableColumn id="8" xr3:uid="{BCA6D917-636A-485C-BB51-A3621E80B623}" name="Order Status"/>
    <tableColumn id="9" xr3:uid="{D65DB00C-5779-407B-ADFF-69CE30D1E655}" name="State"/>
    <tableColumn id="10" xr3:uid="{CB24D16E-5740-493C-BD2B-3628918F8525}" name="Address "/>
    <tableColumn id="16" xr3:uid="{691F4BE2-6ED9-4E34-A727-E879D79633AC}" name="City" dataDxfId="14"/>
    <tableColumn id="11" xr3:uid="{F9DB7ECB-52D7-4EE9-AD53-E8AA0C339D75}" name="Postal Code" dataDxfId="13"/>
    <tableColumn id="14" xr3:uid="{8A790E29-5901-4439-98E2-F0CAE40D6A31}" name="Sales Price (Per unit)" dataDxfId="12"/>
    <tableColumn id="12" xr3:uid="{77A60B91-69D7-41F6-9217-6BDA3D026FCD}" name="Sale Price " dataDxfId="11">
      <calculatedColumnFormula>Customers[[#This Row],[Quantity Ordered]]*Customers[[#This Row],[Sales Price (Per unit)]]</calculatedColumnFormula>
    </tableColumn>
    <tableColumn id="13" xr3:uid="{6C408106-777B-419E-BE10-1704FBE8FEB1}" name="Phone" dataDxfId="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D2C554C-69C3-4AA3-A828-CBB2CCF84BFD}" name="Table7" displayName="Table7" ref="A1:C7" totalsRowShown="0" headerRowDxfId="9" dataDxfId="8">
  <autoFilter ref="A1:C7" xr:uid="{5D2C554C-69C3-4AA3-A828-CBB2CCF84BFD}"/>
  <tableColumns count="3">
    <tableColumn id="1" xr3:uid="{14A2F35F-0858-4BDE-BCD5-2054BC818A68}" name="Service" dataDxfId="7"/>
    <tableColumn id="2" xr3:uid="{087AA21A-FB72-4E6C-9F83-FC5B5E1177E6}" name="Price (USD)" dataDxfId="6"/>
    <tableColumn id="3" xr3:uid="{116C629D-DA96-4B5E-8197-BAEA0246C784}" name="Margin (in %)" dataDxfId="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95824-CA3C-4CF7-8D68-EFC69FDA5374}">
  <dimension ref="A3:G29"/>
  <sheetViews>
    <sheetView topLeftCell="A7" workbookViewId="0">
      <selection activeCell="O41" sqref="O41"/>
    </sheetView>
  </sheetViews>
  <sheetFormatPr defaultRowHeight="15" x14ac:dyDescent="0.25"/>
  <cols>
    <col min="1" max="1" width="14.7109375" bestFit="1" customWidth="1"/>
    <col min="2" max="2" width="16.5703125" bestFit="1" customWidth="1"/>
    <col min="5" max="5" width="13.5703125" bestFit="1" customWidth="1"/>
    <col min="6" max="6" width="14" bestFit="1" customWidth="1"/>
    <col min="7" max="7" width="11" customWidth="1"/>
  </cols>
  <sheetData>
    <row r="3" spans="1:6" x14ac:dyDescent="0.25">
      <c r="A3" t="s">
        <v>3258</v>
      </c>
      <c r="B3" t="s">
        <v>3259</v>
      </c>
      <c r="E3" s="8" t="s">
        <v>4</v>
      </c>
      <c r="F3" t="s">
        <v>3262</v>
      </c>
    </row>
    <row r="4" spans="1:6" x14ac:dyDescent="0.25">
      <c r="A4" s="12">
        <v>890427</v>
      </c>
      <c r="B4" s="12">
        <v>683960.34999999974</v>
      </c>
      <c r="E4" s="9" t="s">
        <v>16</v>
      </c>
      <c r="F4" s="12">
        <v>143181</v>
      </c>
    </row>
    <row r="5" spans="1:6" x14ac:dyDescent="0.25">
      <c r="E5" s="9" t="s">
        <v>27</v>
      </c>
      <c r="F5" s="12">
        <v>136735</v>
      </c>
    </row>
    <row r="6" spans="1:6" x14ac:dyDescent="0.25">
      <c r="E6" s="9" t="s">
        <v>61</v>
      </c>
      <c r="F6" s="12">
        <v>224638</v>
      </c>
    </row>
    <row r="7" spans="1:6" x14ac:dyDescent="0.25">
      <c r="E7" s="9" t="s">
        <v>36</v>
      </c>
      <c r="F7" s="12">
        <v>139566</v>
      </c>
    </row>
    <row r="8" spans="1:6" x14ac:dyDescent="0.25">
      <c r="E8" s="9" t="s">
        <v>77</v>
      </c>
      <c r="F8" s="12">
        <v>126989</v>
      </c>
    </row>
    <row r="9" spans="1:6" x14ac:dyDescent="0.25">
      <c r="E9" s="9" t="s">
        <v>22</v>
      </c>
      <c r="F9" s="12">
        <v>119318</v>
      </c>
    </row>
    <row r="10" spans="1:6" x14ac:dyDescent="0.25">
      <c r="E10" s="9" t="s">
        <v>3260</v>
      </c>
      <c r="F10" s="12">
        <v>890427</v>
      </c>
    </row>
    <row r="11" spans="1:6" x14ac:dyDescent="0.25">
      <c r="A11" s="8" t="s">
        <v>3261</v>
      </c>
      <c r="B11" t="s">
        <v>3262</v>
      </c>
    </row>
    <row r="12" spans="1:6" x14ac:dyDescent="0.25">
      <c r="A12" s="9" t="s">
        <v>24</v>
      </c>
      <c r="B12" s="12">
        <v>101529</v>
      </c>
    </row>
    <row r="13" spans="1:6" x14ac:dyDescent="0.25">
      <c r="A13" s="9" t="s">
        <v>28</v>
      </c>
      <c r="B13" s="12">
        <v>123309</v>
      </c>
      <c r="E13" s="8" t="s">
        <v>13</v>
      </c>
      <c r="F13" t="s">
        <v>3263</v>
      </c>
    </row>
    <row r="14" spans="1:6" x14ac:dyDescent="0.25">
      <c r="A14" s="9" t="s">
        <v>66</v>
      </c>
      <c r="B14" s="12">
        <v>114172</v>
      </c>
      <c r="E14" s="9" t="s">
        <v>39</v>
      </c>
      <c r="F14" s="12">
        <v>123793.29999999996</v>
      </c>
    </row>
    <row r="15" spans="1:6" x14ac:dyDescent="0.25">
      <c r="A15" s="9" t="s">
        <v>38</v>
      </c>
      <c r="B15" s="12">
        <v>115061</v>
      </c>
      <c r="E15" s="9" t="s">
        <v>33</v>
      </c>
      <c r="F15" s="12">
        <v>129503.45000000001</v>
      </c>
    </row>
    <row r="16" spans="1:6" x14ac:dyDescent="0.25">
      <c r="A16" s="9" t="s">
        <v>42</v>
      </c>
      <c r="B16" s="12">
        <v>108161</v>
      </c>
      <c r="E16" s="9" t="s">
        <v>19</v>
      </c>
      <c r="F16" s="12">
        <v>151415.99999999997</v>
      </c>
    </row>
    <row r="17" spans="1:7" x14ac:dyDescent="0.25">
      <c r="A17" s="9" t="s">
        <v>49</v>
      </c>
      <c r="B17" s="12">
        <v>91843</v>
      </c>
      <c r="E17" s="9" t="s">
        <v>29</v>
      </c>
      <c r="F17" s="12">
        <v>156433.15000000002</v>
      </c>
    </row>
    <row r="18" spans="1:7" x14ac:dyDescent="0.25">
      <c r="A18" s="9" t="s">
        <v>32</v>
      </c>
      <c r="B18" s="12">
        <v>120032</v>
      </c>
      <c r="E18" s="9" t="s">
        <v>99</v>
      </c>
      <c r="F18" s="12">
        <v>122814.45</v>
      </c>
    </row>
    <row r="19" spans="1:7" x14ac:dyDescent="0.25">
      <c r="A19" s="9" t="s">
        <v>18</v>
      </c>
      <c r="B19" s="12">
        <v>116320</v>
      </c>
      <c r="E19" s="9" t="s">
        <v>3260</v>
      </c>
      <c r="F19" s="12">
        <v>683960.34999999986</v>
      </c>
    </row>
    <row r="20" spans="1:7" x14ac:dyDescent="0.25">
      <c r="A20" s="9" t="s">
        <v>3260</v>
      </c>
      <c r="B20" s="12">
        <v>890427</v>
      </c>
    </row>
    <row r="22" spans="1:7" x14ac:dyDescent="0.25">
      <c r="G22" t="s">
        <v>3250</v>
      </c>
    </row>
    <row r="24" spans="1:7" x14ac:dyDescent="0.25">
      <c r="A24" s="8" t="s">
        <v>7</v>
      </c>
      <c r="B24" t="s">
        <v>3264</v>
      </c>
    </row>
    <row r="25" spans="1:7" x14ac:dyDescent="0.25">
      <c r="A25" s="9" t="s">
        <v>56</v>
      </c>
      <c r="B25" s="12">
        <v>103</v>
      </c>
    </row>
    <row r="26" spans="1:7" x14ac:dyDescent="0.25">
      <c r="A26" s="9" t="s">
        <v>17</v>
      </c>
      <c r="B26" s="12">
        <v>400</v>
      </c>
    </row>
    <row r="27" spans="1:7" x14ac:dyDescent="0.25">
      <c r="A27" s="9" t="s">
        <v>23</v>
      </c>
      <c r="B27" s="12">
        <v>110</v>
      </c>
    </row>
    <row r="28" spans="1:7" x14ac:dyDescent="0.25">
      <c r="A28" s="9" t="s">
        <v>37</v>
      </c>
      <c r="B28" s="12">
        <v>387</v>
      </c>
    </row>
    <row r="29" spans="1:7" x14ac:dyDescent="0.25">
      <c r="A29" s="9" t="s">
        <v>3260</v>
      </c>
      <c r="B29" s="12">
        <v>1000</v>
      </c>
    </row>
  </sheetData>
  <pageMargins left="0.7" right="0.7" top="0.75" bottom="0.75" header="0.3" footer="0.3"/>
  <drawing r:id="rId6"/>
  <tableParts count="1">
    <tablePart r:id="rId7"/>
  </tableParts>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CACA2-E5A1-4815-A746-7E8C43BDFCDD}">
  <dimension ref="C2:L32"/>
  <sheetViews>
    <sheetView tabSelected="1" zoomScale="90" zoomScaleNormal="90" workbookViewId="0">
      <selection activeCell="Z11" sqref="Z11"/>
    </sheetView>
  </sheetViews>
  <sheetFormatPr defaultRowHeight="15" x14ac:dyDescent="0.25"/>
  <cols>
    <col min="3" max="3" width="13.42578125" bestFit="1" customWidth="1"/>
    <col min="5" max="5" width="11" customWidth="1"/>
  </cols>
  <sheetData>
    <row r="2" spans="3:12" ht="23.25" x14ac:dyDescent="0.35">
      <c r="C2" s="10">
        <f>SUM(Sales2[Cleaned Sale Price])</f>
        <v>890427</v>
      </c>
      <c r="F2" s="11">
        <f>SUM(Sales2[Total Profit (GMROI)])</f>
        <v>683960.34999999974</v>
      </c>
      <c r="I2" s="11">
        <f>COUNTA(Sales2[Customer ID])</f>
        <v>1000</v>
      </c>
      <c r="L2" s="11">
        <f>AVERAGE(Sales2[Cleaned Sale Price])</f>
        <v>890.42700000000002</v>
      </c>
    </row>
    <row r="32" spans="5:5" x14ac:dyDescent="0.25">
      <c r="E32" t="s">
        <v>3250</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12770-B8C8-4296-BAEF-BE94B6058446}">
  <dimension ref="A1:U1001"/>
  <sheetViews>
    <sheetView zoomScale="90" zoomScaleNormal="90" workbookViewId="0">
      <selection activeCell="B8" sqref="B8"/>
    </sheetView>
  </sheetViews>
  <sheetFormatPr defaultColWidth="8.85546875" defaultRowHeight="15" x14ac:dyDescent="0.25"/>
  <cols>
    <col min="1" max="1" width="14.42578125" customWidth="1"/>
    <col min="2" max="2" width="26.28515625" customWidth="1"/>
    <col min="3" max="3" width="24.42578125" style="3" customWidth="1"/>
    <col min="4" max="4" width="30.140625" style="3" bestFit="1" customWidth="1"/>
    <col min="5" max="5" width="24.42578125" style="3" customWidth="1"/>
    <col min="6" max="6" width="20" customWidth="1"/>
    <col min="7" max="7" width="24.42578125" bestFit="1" customWidth="1"/>
    <col min="8" max="8" width="14.140625" style="7" customWidth="1"/>
    <col min="9" max="9" width="18.7109375" style="6" customWidth="1"/>
    <col min="10" max="10" width="14.7109375" bestFit="1" customWidth="1"/>
    <col min="11" max="12" width="15.7109375" bestFit="1" customWidth="1"/>
    <col min="13" max="14" width="26" bestFit="1" customWidth="1"/>
    <col min="15" max="15" width="21.7109375" bestFit="1" customWidth="1"/>
    <col min="16" max="16" width="19.85546875" bestFit="1" customWidth="1"/>
    <col min="17" max="17" width="14.140625" bestFit="1" customWidth="1"/>
    <col min="18" max="18" width="21.7109375" bestFit="1" customWidth="1"/>
    <col min="19" max="19" width="29" bestFit="1" customWidth="1"/>
    <col min="20" max="20" width="18.140625" customWidth="1"/>
    <col min="21" max="21" width="13.5703125" bestFit="1" customWidth="1"/>
    <col min="23" max="23" width="15" customWidth="1"/>
  </cols>
  <sheetData>
    <row r="1" spans="1:21" x14ac:dyDescent="0.25">
      <c r="A1" t="s">
        <v>0</v>
      </c>
      <c r="B1" t="s">
        <v>3253</v>
      </c>
      <c r="C1" t="s">
        <v>1</v>
      </c>
      <c r="D1" s="3" t="s">
        <v>2</v>
      </c>
      <c r="E1" s="3" t="s">
        <v>3251</v>
      </c>
      <c r="F1" t="s">
        <v>3</v>
      </c>
      <c r="G1" t="s">
        <v>4</v>
      </c>
      <c r="H1" s="7" t="s">
        <v>5</v>
      </c>
      <c r="I1" t="s">
        <v>6</v>
      </c>
      <c r="J1" t="s">
        <v>7</v>
      </c>
      <c r="K1" t="s">
        <v>8</v>
      </c>
      <c r="L1" t="s">
        <v>3252</v>
      </c>
      <c r="M1" t="s">
        <v>9</v>
      </c>
      <c r="N1" t="s">
        <v>10</v>
      </c>
      <c r="O1" t="s">
        <v>11</v>
      </c>
      <c r="P1" t="s">
        <v>3254</v>
      </c>
      <c r="Q1" t="s">
        <v>3256</v>
      </c>
      <c r="R1" t="s">
        <v>3255</v>
      </c>
      <c r="S1" t="s">
        <v>3257</v>
      </c>
      <c r="T1" t="s">
        <v>12</v>
      </c>
      <c r="U1" t="s">
        <v>13</v>
      </c>
    </row>
    <row r="2" spans="1:21" x14ac:dyDescent="0.25">
      <c r="A2">
        <v>3001</v>
      </c>
      <c r="B2">
        <f>COUNTIF(A:A,Sales2[[#This Row],[Order ID]])</f>
        <v>1</v>
      </c>
      <c r="C2" t="s">
        <v>14</v>
      </c>
      <c r="D2" t="s">
        <v>15</v>
      </c>
      <c r="E2" t="str">
        <f>PROPER(TRIM(Sales2[[#This Row],[Customer First Name]]))</f>
        <v>Lewis</v>
      </c>
      <c r="F2">
        <v>1234</v>
      </c>
      <c r="G2" t="s">
        <v>16</v>
      </c>
      <c r="H2" s="7">
        <v>45418</v>
      </c>
      <c r="I2" s="6">
        <v>3</v>
      </c>
      <c r="J2" t="s">
        <v>17</v>
      </c>
      <c r="K2" t="s">
        <v>18</v>
      </c>
      <c r="L2" t="str">
        <f>UPPER(Sales2[[#This Row],[State]])</f>
        <v>WA</v>
      </c>
      <c r="M2">
        <f>VLOOKUP(Sales2[[#This Row],[Service Category]],Table7[],3,FALSE)</f>
        <v>0.1</v>
      </c>
      <c r="N2">
        <f>Sales2[[#This Row],[Sale Price ]]*Sales2[[#This Row],[Margins]]</f>
        <v>56.400000000000006</v>
      </c>
      <c r="O2">
        <v>564</v>
      </c>
      <c r="P2">
        <f>IFERROR(Sales2[[#This Row],[Sale Price ]],0)</f>
        <v>564</v>
      </c>
      <c r="Q2">
        <f>IFERROR(Sales2[[#This Row],[Cleaned Sale Price]]/Sales2[[#This Row],[Quantity Ordered]],0)</f>
        <v>188</v>
      </c>
      <c r="R2">
        <f>Sales2[[#This Row],[Cleaned Sale Price]]-Sales2[[#This Row],[Service Provider Expense]]</f>
        <v>507.6</v>
      </c>
      <c r="S2">
        <f>SUMIF(F:F,Sales2[[#This Row],[Customer ID]],P:P)</f>
        <v>564</v>
      </c>
      <c r="T2">
        <f>Sales2[[#This Row],[Sale Price ]]-Sales2[[#This Row],[Service Provider Expense]]</f>
        <v>507.6</v>
      </c>
      <c r="U2" t="s">
        <v>19</v>
      </c>
    </row>
    <row r="3" spans="1:21" x14ac:dyDescent="0.25">
      <c r="A3">
        <v>3002</v>
      </c>
      <c r="B3">
        <f>COUNTIF(A:A,Sales2[[#This Row],[Order ID]])</f>
        <v>1</v>
      </c>
      <c r="C3" t="s">
        <v>20</v>
      </c>
      <c r="D3" t="s">
        <v>21</v>
      </c>
      <c r="E3" t="str">
        <f>PROPER(TRIM(Sales2[[#This Row],[Customer First Name]]))</f>
        <v>Ali</v>
      </c>
      <c r="F3">
        <v>1235</v>
      </c>
      <c r="G3" t="s">
        <v>22</v>
      </c>
      <c r="H3" s="7">
        <v>45491</v>
      </c>
      <c r="I3" s="6">
        <v>3</v>
      </c>
      <c r="J3" s="1" t="s">
        <v>23</v>
      </c>
      <c r="K3" t="s">
        <v>24</v>
      </c>
      <c r="L3" t="str">
        <f>UPPER(Sales2[[#This Row],[State]])</f>
        <v>ACT</v>
      </c>
      <c r="M3">
        <f>VLOOKUP(Sales2[[#This Row],[Service Category]],Table7[],3,FALSE)</f>
        <v>0.3</v>
      </c>
      <c r="N3">
        <f>Sales2[[#This Row],[Sale Price ]]*Sales2[[#This Row],[Margins]]</f>
        <v>233.1</v>
      </c>
      <c r="O3">
        <v>777</v>
      </c>
      <c r="P3">
        <f>IFERROR(Sales2[[#This Row],[Sale Price ]],0)</f>
        <v>777</v>
      </c>
      <c r="Q3">
        <f>IFERROR(Sales2[[#This Row],[Cleaned Sale Price]]/Sales2[[#This Row],[Quantity Ordered]],0)</f>
        <v>259</v>
      </c>
      <c r="R3">
        <f>Sales2[[#This Row],[Cleaned Sale Price]]-Sales2[[#This Row],[Service Provider Expense]]</f>
        <v>543.9</v>
      </c>
      <c r="S3">
        <f>SUMIF(F:F,Sales2[[#This Row],[Customer ID]],P:P)</f>
        <v>777</v>
      </c>
      <c r="T3">
        <f>Sales2[[#This Row],[Sale Price ]]-Sales2[[#This Row],[Service Provider Expense]]</f>
        <v>543.9</v>
      </c>
      <c r="U3" t="s">
        <v>19</v>
      </c>
    </row>
    <row r="4" spans="1:21" x14ac:dyDescent="0.25">
      <c r="A4">
        <v>3003</v>
      </c>
      <c r="B4">
        <f>COUNTIF(A:A,Sales2[[#This Row],[Order ID]])</f>
        <v>1</v>
      </c>
      <c r="C4" t="s">
        <v>25</v>
      </c>
      <c r="D4" t="s">
        <v>26</v>
      </c>
      <c r="E4" t="str">
        <f>PROPER(TRIM(Sales2[[#This Row],[Customer First Name]]))</f>
        <v>Mila</v>
      </c>
      <c r="F4">
        <v>1236</v>
      </c>
      <c r="G4" t="s">
        <v>27</v>
      </c>
      <c r="H4" s="7">
        <v>45487</v>
      </c>
      <c r="I4" s="6">
        <v>1</v>
      </c>
      <c r="J4" t="s">
        <v>17</v>
      </c>
      <c r="K4" s="1" t="s">
        <v>28</v>
      </c>
      <c r="L4" t="str">
        <f>UPPER(Sales2[[#This Row],[State]])</f>
        <v>NSW</v>
      </c>
      <c r="M4">
        <f>VLOOKUP(Sales2[[#This Row],[Service Category]],Table7[],3,FALSE)</f>
        <v>0.25</v>
      </c>
      <c r="N4">
        <f>Sales2[[#This Row],[Sale Price ]]*Sales2[[#This Row],[Margins]]</f>
        <v>457.25</v>
      </c>
      <c r="O4">
        <v>1829</v>
      </c>
      <c r="P4">
        <f>IFERROR(Sales2[[#This Row],[Sale Price ]],0)</f>
        <v>1829</v>
      </c>
      <c r="Q4">
        <f>IFERROR(Sales2[[#This Row],[Cleaned Sale Price]]/Sales2[[#This Row],[Quantity Ordered]],0)</f>
        <v>1829</v>
      </c>
      <c r="R4">
        <f>Sales2[[#This Row],[Cleaned Sale Price]]-Sales2[[#This Row],[Service Provider Expense]]</f>
        <v>1371.75</v>
      </c>
      <c r="S4">
        <f>SUMIF(F:F,Sales2[[#This Row],[Customer ID]],P:P)</f>
        <v>1829</v>
      </c>
      <c r="T4">
        <f>Sales2[[#This Row],[Sale Price ]]-Sales2[[#This Row],[Service Provider Expense]]</f>
        <v>1371.75</v>
      </c>
      <c r="U4" s="1" t="s">
        <v>29</v>
      </c>
    </row>
    <row r="5" spans="1:21" x14ac:dyDescent="0.25">
      <c r="A5">
        <v>3004</v>
      </c>
      <c r="B5">
        <f>COUNTIF(A:A,Sales2[[#This Row],[Order ID]])</f>
        <v>1</v>
      </c>
      <c r="C5" t="s">
        <v>30</v>
      </c>
      <c r="D5" t="s">
        <v>31</v>
      </c>
      <c r="E5" t="str">
        <f>PROPER(TRIM(Sales2[[#This Row],[Customer First Name]]))</f>
        <v>Ryleigh</v>
      </c>
      <c r="F5">
        <v>1237</v>
      </c>
      <c r="G5" t="s">
        <v>27</v>
      </c>
      <c r="H5" s="7">
        <v>45469</v>
      </c>
      <c r="I5" s="6">
        <v>2</v>
      </c>
      <c r="J5" t="s">
        <v>17</v>
      </c>
      <c r="K5" s="1" t="s">
        <v>32</v>
      </c>
      <c r="L5" t="str">
        <f>UPPER(Sales2[[#This Row],[State]])</f>
        <v>VIC</v>
      </c>
      <c r="M5">
        <f>VLOOKUP(Sales2[[#This Row],[Service Category]],Table7[],3,FALSE)</f>
        <v>0.25</v>
      </c>
      <c r="N5">
        <f>Sales2[[#This Row],[Sale Price ]]*Sales2[[#This Row],[Margins]]</f>
        <v>56.75</v>
      </c>
      <c r="O5">
        <v>227</v>
      </c>
      <c r="P5">
        <f>IFERROR(Sales2[[#This Row],[Sale Price ]],0)</f>
        <v>227</v>
      </c>
      <c r="Q5">
        <f>IFERROR(Sales2[[#This Row],[Cleaned Sale Price]]/Sales2[[#This Row],[Quantity Ordered]],0)</f>
        <v>113.5</v>
      </c>
      <c r="R5">
        <f>Sales2[[#This Row],[Cleaned Sale Price]]-Sales2[[#This Row],[Service Provider Expense]]</f>
        <v>170.25</v>
      </c>
      <c r="S5">
        <f>SUMIF(F:F,Sales2[[#This Row],[Customer ID]],P:P)</f>
        <v>227</v>
      </c>
      <c r="T5">
        <f>Sales2[[#This Row],[Sale Price ]]-Sales2[[#This Row],[Service Provider Expense]]</f>
        <v>170.25</v>
      </c>
      <c r="U5" s="1" t="s">
        <v>33</v>
      </c>
    </row>
    <row r="6" spans="1:21" x14ac:dyDescent="0.25">
      <c r="A6">
        <v>3005</v>
      </c>
      <c r="B6">
        <f>COUNTIF(A:A,Sales2[[#This Row],[Order ID]])</f>
        <v>1</v>
      </c>
      <c r="C6" t="s">
        <v>34</v>
      </c>
      <c r="D6" t="s">
        <v>35</v>
      </c>
      <c r="E6" t="str">
        <f>PROPER(TRIM(Sales2[[#This Row],[Customer First Name]]))</f>
        <v>Leonidas</v>
      </c>
      <c r="F6">
        <v>1238</v>
      </c>
      <c r="G6" t="s">
        <v>36</v>
      </c>
      <c r="H6" s="7">
        <v>45624</v>
      </c>
      <c r="I6" s="6">
        <v>1</v>
      </c>
      <c r="J6" s="1" t="s">
        <v>37</v>
      </c>
      <c r="K6" s="1" t="s">
        <v>38</v>
      </c>
      <c r="L6" t="str">
        <f>UPPER(Sales2[[#This Row],[State]])</f>
        <v>QLD</v>
      </c>
      <c r="M6">
        <f>VLOOKUP(Sales2[[#This Row],[Service Category]],Table7[],3,FALSE)</f>
        <v>0.2</v>
      </c>
      <c r="N6">
        <f>Sales2[[#This Row],[Sale Price ]]*Sales2[[#This Row],[Margins]]</f>
        <v>271</v>
      </c>
      <c r="O6">
        <v>1355</v>
      </c>
      <c r="P6">
        <f>IFERROR(Sales2[[#This Row],[Sale Price ]],0)</f>
        <v>1355</v>
      </c>
      <c r="Q6">
        <f>IFERROR(Sales2[[#This Row],[Cleaned Sale Price]]/Sales2[[#This Row],[Quantity Ordered]],0)</f>
        <v>1355</v>
      </c>
      <c r="R6">
        <f>Sales2[[#This Row],[Cleaned Sale Price]]-Sales2[[#This Row],[Service Provider Expense]]</f>
        <v>1084</v>
      </c>
      <c r="S6">
        <f>SUMIF(F:F,Sales2[[#This Row],[Customer ID]],P:P)</f>
        <v>1355</v>
      </c>
      <c r="T6">
        <f>Sales2[[#This Row],[Sale Price ]]-Sales2[[#This Row],[Service Provider Expense]]</f>
        <v>1084</v>
      </c>
      <c r="U6" s="1" t="s">
        <v>39</v>
      </c>
    </row>
    <row r="7" spans="1:21" x14ac:dyDescent="0.25">
      <c r="A7">
        <v>3006</v>
      </c>
      <c r="B7">
        <f>COUNTIF(A:A,Sales2[[#This Row],[Order ID]])</f>
        <v>1</v>
      </c>
      <c r="C7" t="s">
        <v>40</v>
      </c>
      <c r="D7" t="s">
        <v>41</v>
      </c>
      <c r="E7" t="str">
        <f>PROPER(TRIM(Sales2[[#This Row],[Customer First Name]]))</f>
        <v>Hayden</v>
      </c>
      <c r="F7">
        <v>1239</v>
      </c>
      <c r="G7" t="s">
        <v>22</v>
      </c>
      <c r="H7" s="7">
        <v>45449</v>
      </c>
      <c r="I7" s="6">
        <v>1</v>
      </c>
      <c r="J7" s="1" t="s">
        <v>37</v>
      </c>
      <c r="K7" s="1" t="s">
        <v>42</v>
      </c>
      <c r="L7" t="str">
        <f>UPPER(Sales2[[#This Row],[State]])</f>
        <v>SA</v>
      </c>
      <c r="M7">
        <f>VLOOKUP(Sales2[[#This Row],[Service Category]],Table7[],3,FALSE)</f>
        <v>0.3</v>
      </c>
      <c r="N7">
        <f>Sales2[[#This Row],[Sale Price ]]*Sales2[[#This Row],[Margins]]</f>
        <v>335.4</v>
      </c>
      <c r="O7">
        <v>1118</v>
      </c>
      <c r="P7">
        <f>IFERROR(Sales2[[#This Row],[Sale Price ]],0)</f>
        <v>1118</v>
      </c>
      <c r="Q7">
        <f>IFERROR(Sales2[[#This Row],[Cleaned Sale Price]]/Sales2[[#This Row],[Quantity Ordered]],0)</f>
        <v>1118</v>
      </c>
      <c r="R7">
        <f>Sales2[[#This Row],[Cleaned Sale Price]]-Sales2[[#This Row],[Service Provider Expense]]</f>
        <v>782.6</v>
      </c>
      <c r="S7">
        <f>SUMIF(F:F,Sales2[[#This Row],[Customer ID]],P:P)</f>
        <v>1118</v>
      </c>
      <c r="T7">
        <f>Sales2[[#This Row],[Sale Price ]]-Sales2[[#This Row],[Service Provider Expense]]</f>
        <v>782.6</v>
      </c>
      <c r="U7" s="1" t="s">
        <v>33</v>
      </c>
    </row>
    <row r="8" spans="1:21" x14ac:dyDescent="0.25">
      <c r="A8">
        <v>3007</v>
      </c>
      <c r="B8">
        <f>COUNTIF(A:A,Sales2[[#This Row],[Order ID]])</f>
        <v>1</v>
      </c>
      <c r="C8" t="s">
        <v>43</v>
      </c>
      <c r="D8" t="s">
        <v>44</v>
      </c>
      <c r="E8" t="str">
        <f>PROPER(TRIM(Sales2[[#This Row],[Customer First Name]]))</f>
        <v>Brooke</v>
      </c>
      <c r="F8">
        <v>1240</v>
      </c>
      <c r="G8" t="s">
        <v>36</v>
      </c>
      <c r="H8" s="7">
        <v>45369</v>
      </c>
      <c r="I8" s="6">
        <v>2</v>
      </c>
      <c r="J8" s="1" t="s">
        <v>37</v>
      </c>
      <c r="K8" s="1" t="s">
        <v>32</v>
      </c>
      <c r="L8" t="str">
        <f>UPPER(Sales2[[#This Row],[State]])</f>
        <v>VIC</v>
      </c>
      <c r="M8">
        <f>VLOOKUP(Sales2[[#This Row],[Service Category]],Table7[],3,FALSE)</f>
        <v>0.2</v>
      </c>
      <c r="N8">
        <f>Sales2[[#This Row],[Sale Price ]]*Sales2[[#This Row],[Margins]]</f>
        <v>223</v>
      </c>
      <c r="O8">
        <v>1115</v>
      </c>
      <c r="P8">
        <f>IFERROR(Sales2[[#This Row],[Sale Price ]],0)</f>
        <v>1115</v>
      </c>
      <c r="Q8">
        <f>IFERROR(Sales2[[#This Row],[Cleaned Sale Price]]/Sales2[[#This Row],[Quantity Ordered]],0)</f>
        <v>557.5</v>
      </c>
      <c r="R8">
        <f>Sales2[[#This Row],[Cleaned Sale Price]]-Sales2[[#This Row],[Service Provider Expense]]</f>
        <v>892</v>
      </c>
      <c r="S8">
        <f>SUMIF(F:F,Sales2[[#This Row],[Customer ID]],P:P)</f>
        <v>1115</v>
      </c>
      <c r="T8">
        <f>Sales2[[#This Row],[Sale Price ]]-Sales2[[#This Row],[Service Provider Expense]]</f>
        <v>892</v>
      </c>
      <c r="U8" s="1" t="s">
        <v>19</v>
      </c>
    </row>
    <row r="9" spans="1:21" x14ac:dyDescent="0.25">
      <c r="A9">
        <v>3008</v>
      </c>
      <c r="B9">
        <f>COUNTIF(A:A,Sales2[[#This Row],[Order ID]])</f>
        <v>1</v>
      </c>
      <c r="C9" t="s">
        <v>45</v>
      </c>
      <c r="D9" t="s">
        <v>46</v>
      </c>
      <c r="E9" t="str">
        <f>PROPER(TRIM(Sales2[[#This Row],[Customer First Name]]))</f>
        <v>Diana</v>
      </c>
      <c r="F9">
        <v>1241</v>
      </c>
      <c r="G9" t="s">
        <v>22</v>
      </c>
      <c r="H9" s="7">
        <v>45591</v>
      </c>
      <c r="I9" s="6">
        <v>2</v>
      </c>
      <c r="J9" t="s">
        <v>17</v>
      </c>
      <c r="K9" s="1" t="s">
        <v>18</v>
      </c>
      <c r="L9" t="str">
        <f>UPPER(Sales2[[#This Row],[State]])</f>
        <v>WA</v>
      </c>
      <c r="M9">
        <f>VLOOKUP(Sales2[[#This Row],[Service Category]],Table7[],3,FALSE)</f>
        <v>0.3</v>
      </c>
      <c r="N9">
        <f>Sales2[[#This Row],[Sale Price ]]*Sales2[[#This Row],[Margins]]</f>
        <v>357.9</v>
      </c>
      <c r="O9">
        <v>1193</v>
      </c>
      <c r="P9">
        <f>IFERROR(Sales2[[#This Row],[Sale Price ]],0)</f>
        <v>1193</v>
      </c>
      <c r="Q9">
        <f>IFERROR(Sales2[[#This Row],[Cleaned Sale Price]]/Sales2[[#This Row],[Quantity Ordered]],0)</f>
        <v>596.5</v>
      </c>
      <c r="R9">
        <f>Sales2[[#This Row],[Cleaned Sale Price]]-Sales2[[#This Row],[Service Provider Expense]]</f>
        <v>835.1</v>
      </c>
      <c r="S9">
        <f>SUMIF(F:F,Sales2[[#This Row],[Customer ID]],P:P)</f>
        <v>1193</v>
      </c>
      <c r="T9">
        <f>Sales2[[#This Row],[Sale Price ]]-Sales2[[#This Row],[Service Provider Expense]]</f>
        <v>835.1</v>
      </c>
      <c r="U9" s="1" t="s">
        <v>39</v>
      </c>
    </row>
    <row r="10" spans="1:21" x14ac:dyDescent="0.25">
      <c r="A10">
        <v>3009</v>
      </c>
      <c r="B10">
        <f>COUNTIF(A:A,Sales2[[#This Row],[Order ID]])</f>
        <v>1</v>
      </c>
      <c r="C10" t="s">
        <v>47</v>
      </c>
      <c r="D10" t="s">
        <v>48</v>
      </c>
      <c r="E10" t="str">
        <f>PROPER(TRIM(Sales2[[#This Row],[Customer First Name]]))</f>
        <v>Rosalie</v>
      </c>
      <c r="F10">
        <v>1242</v>
      </c>
      <c r="G10" t="s">
        <v>27</v>
      </c>
      <c r="H10" s="7">
        <v>45330</v>
      </c>
      <c r="I10" s="6">
        <v>2</v>
      </c>
      <c r="J10" s="1" t="s">
        <v>37</v>
      </c>
      <c r="K10" t="s">
        <v>49</v>
      </c>
      <c r="L10" t="str">
        <f>UPPER(Sales2[[#This Row],[State]])</f>
        <v>TAS</v>
      </c>
      <c r="M10">
        <f>VLOOKUP(Sales2[[#This Row],[Service Category]],Table7[],3,FALSE)</f>
        <v>0.25</v>
      </c>
      <c r="N10">
        <f>Sales2[[#This Row],[Sale Price ]]*Sales2[[#This Row],[Margins]]</f>
        <v>353.25</v>
      </c>
      <c r="O10">
        <v>1413</v>
      </c>
      <c r="P10">
        <f>IFERROR(Sales2[[#This Row],[Sale Price ]],0)</f>
        <v>1413</v>
      </c>
      <c r="Q10">
        <f>IFERROR(Sales2[[#This Row],[Cleaned Sale Price]]/Sales2[[#This Row],[Quantity Ordered]],0)</f>
        <v>706.5</v>
      </c>
      <c r="R10">
        <f>Sales2[[#This Row],[Cleaned Sale Price]]-Sales2[[#This Row],[Service Provider Expense]]</f>
        <v>1059.75</v>
      </c>
      <c r="S10">
        <f>SUMIF(F:F,Sales2[[#This Row],[Customer ID]],P:P)</f>
        <v>1413</v>
      </c>
      <c r="T10">
        <f>Sales2[[#This Row],[Sale Price ]]-Sales2[[#This Row],[Service Provider Expense]]</f>
        <v>1059.75</v>
      </c>
      <c r="U10" t="s">
        <v>33</v>
      </c>
    </row>
    <row r="11" spans="1:21" x14ac:dyDescent="0.25">
      <c r="A11">
        <v>3010</v>
      </c>
      <c r="B11">
        <f>COUNTIF(A:A,Sales2[[#This Row],[Order ID]])</f>
        <v>1</v>
      </c>
      <c r="C11" t="s">
        <v>50</v>
      </c>
      <c r="D11" t="s">
        <v>51</v>
      </c>
      <c r="E11" t="str">
        <f>PROPER(TRIM(Sales2[[#This Row],[Customer First Name]]))</f>
        <v>Andre</v>
      </c>
      <c r="F11">
        <v>1243</v>
      </c>
      <c r="G11" t="s">
        <v>22</v>
      </c>
      <c r="H11" s="7">
        <v>45635</v>
      </c>
      <c r="I11" s="6">
        <v>2</v>
      </c>
      <c r="J11" s="1" t="s">
        <v>37</v>
      </c>
      <c r="K11" t="s">
        <v>49</v>
      </c>
      <c r="L11" t="str">
        <f>UPPER(Sales2[[#This Row],[State]])</f>
        <v>TAS</v>
      </c>
      <c r="M11">
        <f>VLOOKUP(Sales2[[#This Row],[Service Category]],Table7[],3,FALSE)</f>
        <v>0.3</v>
      </c>
      <c r="N11">
        <f>Sales2[[#This Row],[Sale Price ]]*Sales2[[#This Row],[Margins]]</f>
        <v>319.8</v>
      </c>
      <c r="O11">
        <v>1066</v>
      </c>
      <c r="P11">
        <f>IFERROR(Sales2[[#This Row],[Sale Price ]],0)</f>
        <v>1066</v>
      </c>
      <c r="Q11">
        <f>IFERROR(Sales2[[#This Row],[Cleaned Sale Price]]/Sales2[[#This Row],[Quantity Ordered]],0)</f>
        <v>533</v>
      </c>
      <c r="R11">
        <f>Sales2[[#This Row],[Cleaned Sale Price]]-Sales2[[#This Row],[Service Provider Expense]]</f>
        <v>746.2</v>
      </c>
      <c r="S11">
        <f>SUMIF(F:F,Sales2[[#This Row],[Customer ID]],P:P)</f>
        <v>1066</v>
      </c>
      <c r="T11">
        <f>Sales2[[#This Row],[Sale Price ]]-Sales2[[#This Row],[Service Provider Expense]]</f>
        <v>746.2</v>
      </c>
      <c r="U11" t="s">
        <v>29</v>
      </c>
    </row>
    <row r="12" spans="1:21" x14ac:dyDescent="0.25">
      <c r="A12">
        <v>3011</v>
      </c>
      <c r="B12">
        <f>COUNTIF(A:A,Sales2[[#This Row],[Order ID]])</f>
        <v>1</v>
      </c>
      <c r="C12" t="s">
        <v>52</v>
      </c>
      <c r="D12" t="s">
        <v>53</v>
      </c>
      <c r="E12" t="str">
        <f>PROPER(TRIM(Sales2[[#This Row],[Customer First Name]]))</f>
        <v>Walter</v>
      </c>
      <c r="F12">
        <v>1244</v>
      </c>
      <c r="G12" t="s">
        <v>16</v>
      </c>
      <c r="H12" s="7">
        <v>45414</v>
      </c>
      <c r="I12" s="6">
        <v>1</v>
      </c>
      <c r="J12" t="s">
        <v>17</v>
      </c>
      <c r="K12" t="s">
        <v>38</v>
      </c>
      <c r="L12" t="str">
        <f>UPPER(Sales2[[#This Row],[State]])</f>
        <v>QLD</v>
      </c>
      <c r="M12">
        <f>VLOOKUP(Sales2[[#This Row],[Service Category]],Table7[],3,FALSE)</f>
        <v>0.1</v>
      </c>
      <c r="N12">
        <f>Sales2[[#This Row],[Sale Price ]]*Sales2[[#This Row],[Margins]]</f>
        <v>95.300000000000011</v>
      </c>
      <c r="O12">
        <v>953</v>
      </c>
      <c r="P12">
        <f>IFERROR(Sales2[[#This Row],[Sale Price ]],0)</f>
        <v>953</v>
      </c>
      <c r="Q12">
        <f>IFERROR(Sales2[[#This Row],[Cleaned Sale Price]]/Sales2[[#This Row],[Quantity Ordered]],0)</f>
        <v>953</v>
      </c>
      <c r="R12">
        <f>Sales2[[#This Row],[Cleaned Sale Price]]-Sales2[[#This Row],[Service Provider Expense]]</f>
        <v>857.7</v>
      </c>
      <c r="S12">
        <f>SUMIF(F:F,Sales2[[#This Row],[Customer ID]],P:P)</f>
        <v>953</v>
      </c>
      <c r="T12">
        <f>Sales2[[#This Row],[Sale Price ]]-Sales2[[#This Row],[Service Provider Expense]]</f>
        <v>857.7</v>
      </c>
      <c r="U12" t="s">
        <v>39</v>
      </c>
    </row>
    <row r="13" spans="1:21" x14ac:dyDescent="0.25">
      <c r="A13">
        <v>3012</v>
      </c>
      <c r="B13">
        <f>COUNTIF(A:A,Sales2[[#This Row],[Order ID]])</f>
        <v>1</v>
      </c>
      <c r="C13" t="s">
        <v>54</v>
      </c>
      <c r="D13" t="s">
        <v>55</v>
      </c>
      <c r="E13" t="str">
        <f>PROPER(TRIM(Sales2[[#This Row],[Customer First Name]]))</f>
        <v>Nayeli</v>
      </c>
      <c r="F13">
        <v>1245</v>
      </c>
      <c r="G13" t="s">
        <v>27</v>
      </c>
      <c r="H13" s="7">
        <v>45316</v>
      </c>
      <c r="I13" s="6">
        <v>3</v>
      </c>
      <c r="J13" t="s">
        <v>56</v>
      </c>
      <c r="K13" t="s">
        <v>42</v>
      </c>
      <c r="L13" t="str">
        <f>UPPER(Sales2[[#This Row],[State]])</f>
        <v>SA</v>
      </c>
      <c r="M13">
        <f>VLOOKUP(Sales2[[#This Row],[Service Category]],Table7[],3,FALSE)</f>
        <v>0.25</v>
      </c>
      <c r="N13">
        <f>Sales2[[#This Row],[Sale Price ]]*Sales2[[#This Row],[Margins]]</f>
        <v>406.75</v>
      </c>
      <c r="O13">
        <v>1627</v>
      </c>
      <c r="P13">
        <f>IFERROR(Sales2[[#This Row],[Sale Price ]],0)</f>
        <v>1627</v>
      </c>
      <c r="Q13">
        <f>IFERROR(Sales2[[#This Row],[Cleaned Sale Price]]/Sales2[[#This Row],[Quantity Ordered]],0)</f>
        <v>542.33333333333337</v>
      </c>
      <c r="R13">
        <f>Sales2[[#This Row],[Cleaned Sale Price]]-Sales2[[#This Row],[Service Provider Expense]]</f>
        <v>1220.25</v>
      </c>
      <c r="S13">
        <f>SUMIF(F:F,Sales2[[#This Row],[Customer ID]],P:P)</f>
        <v>1627</v>
      </c>
      <c r="T13">
        <f>Sales2[[#This Row],[Sale Price ]]-Sales2[[#This Row],[Service Provider Expense]]</f>
        <v>1220.25</v>
      </c>
      <c r="U13" t="s">
        <v>29</v>
      </c>
    </row>
    <row r="14" spans="1:21" x14ac:dyDescent="0.25">
      <c r="A14">
        <v>3013</v>
      </c>
      <c r="B14">
        <f>COUNTIF(A:A,Sales2[[#This Row],[Order ID]])</f>
        <v>1</v>
      </c>
      <c r="C14" t="s">
        <v>57</v>
      </c>
      <c r="D14" t="s">
        <v>58</v>
      </c>
      <c r="E14" t="str">
        <f>PROPER(TRIM(Sales2[[#This Row],[Customer First Name]]))</f>
        <v>Thea</v>
      </c>
      <c r="F14">
        <v>1246</v>
      </c>
      <c r="G14" t="s">
        <v>27</v>
      </c>
      <c r="H14" s="7">
        <v>45486</v>
      </c>
      <c r="I14" s="6">
        <v>3</v>
      </c>
      <c r="J14" s="1" t="s">
        <v>37</v>
      </c>
      <c r="K14" t="s">
        <v>42</v>
      </c>
      <c r="L14" t="str">
        <f>UPPER(Sales2[[#This Row],[State]])</f>
        <v>SA</v>
      </c>
      <c r="M14">
        <f>VLOOKUP(Sales2[[#This Row],[Service Category]],Table7[],3,FALSE)</f>
        <v>0.25</v>
      </c>
      <c r="N14">
        <f>Sales2[[#This Row],[Sale Price ]]*Sales2[[#This Row],[Margins]]</f>
        <v>143.25</v>
      </c>
      <c r="O14">
        <v>573</v>
      </c>
      <c r="P14">
        <f>IFERROR(Sales2[[#This Row],[Sale Price ]],0)</f>
        <v>573</v>
      </c>
      <c r="Q14">
        <f>IFERROR(Sales2[[#This Row],[Cleaned Sale Price]]/Sales2[[#This Row],[Quantity Ordered]],0)</f>
        <v>191</v>
      </c>
      <c r="R14">
        <f>Sales2[[#This Row],[Cleaned Sale Price]]-Sales2[[#This Row],[Service Provider Expense]]</f>
        <v>429.75</v>
      </c>
      <c r="S14">
        <f>SUMIF(F:F,Sales2[[#This Row],[Customer ID]],P:P)</f>
        <v>573</v>
      </c>
      <c r="T14">
        <f>Sales2[[#This Row],[Sale Price ]]-Sales2[[#This Row],[Service Provider Expense]]</f>
        <v>429.75</v>
      </c>
      <c r="U14" t="s">
        <v>29</v>
      </c>
    </row>
    <row r="15" spans="1:21" x14ac:dyDescent="0.25">
      <c r="A15">
        <v>3014</v>
      </c>
      <c r="B15">
        <f>COUNTIF(A:A,Sales2[[#This Row],[Order ID]])</f>
        <v>1</v>
      </c>
      <c r="C15" t="s">
        <v>59</v>
      </c>
      <c r="D15" t="s">
        <v>60</v>
      </c>
      <c r="E15" t="str">
        <f>PROPER(TRIM(Sales2[[#This Row],[Customer First Name]]))</f>
        <v>Devin</v>
      </c>
      <c r="F15">
        <v>1247</v>
      </c>
      <c r="G15" t="s">
        <v>61</v>
      </c>
      <c r="H15" s="7">
        <v>45317</v>
      </c>
      <c r="I15" s="6">
        <v>2</v>
      </c>
      <c r="J15" t="s">
        <v>17</v>
      </c>
      <c r="K15" t="s">
        <v>32</v>
      </c>
      <c r="L15" t="str">
        <f>UPPER(Sales2[[#This Row],[State]])</f>
        <v>VIC</v>
      </c>
      <c r="M15">
        <f>VLOOKUP(Sales2[[#This Row],[Service Category]],Table7[],3,FALSE)</f>
        <v>0.25</v>
      </c>
      <c r="N15">
        <f>Sales2[[#This Row],[Sale Price ]]*Sales2[[#This Row],[Margins]]</f>
        <v>67</v>
      </c>
      <c r="O15">
        <v>268</v>
      </c>
      <c r="P15">
        <f>IFERROR(Sales2[[#This Row],[Sale Price ]],0)</f>
        <v>268</v>
      </c>
      <c r="Q15">
        <f>IFERROR(Sales2[[#This Row],[Cleaned Sale Price]]/Sales2[[#This Row],[Quantity Ordered]],0)</f>
        <v>134</v>
      </c>
      <c r="R15">
        <f>Sales2[[#This Row],[Cleaned Sale Price]]-Sales2[[#This Row],[Service Provider Expense]]</f>
        <v>201</v>
      </c>
      <c r="S15">
        <f>SUMIF(F:F,Sales2[[#This Row],[Customer ID]],P:P)</f>
        <v>268</v>
      </c>
      <c r="T15">
        <f>Sales2[[#This Row],[Sale Price ]]-Sales2[[#This Row],[Service Provider Expense]]</f>
        <v>201</v>
      </c>
      <c r="U15" t="s">
        <v>19</v>
      </c>
    </row>
    <row r="16" spans="1:21" x14ac:dyDescent="0.25">
      <c r="A16">
        <v>3015</v>
      </c>
      <c r="B16">
        <f>COUNTIF(A:A,Sales2[[#This Row],[Order ID]])</f>
        <v>1</v>
      </c>
      <c r="C16" t="s">
        <v>62</v>
      </c>
      <c r="D16" t="s">
        <v>63</v>
      </c>
      <c r="E16" t="str">
        <f>PROPER(TRIM(Sales2[[#This Row],[Customer First Name]]))</f>
        <v>Destiny</v>
      </c>
      <c r="F16">
        <v>1248</v>
      </c>
      <c r="G16" t="s">
        <v>16</v>
      </c>
      <c r="H16" s="7">
        <v>45473</v>
      </c>
      <c r="I16" s="6">
        <v>1</v>
      </c>
      <c r="J16" s="1" t="s">
        <v>37</v>
      </c>
      <c r="K16" t="s">
        <v>28</v>
      </c>
      <c r="L16" t="str">
        <f>UPPER(Sales2[[#This Row],[State]])</f>
        <v>NSW</v>
      </c>
      <c r="M16">
        <f>VLOOKUP(Sales2[[#This Row],[Service Category]],Table7[],3,FALSE)</f>
        <v>0.1</v>
      </c>
      <c r="N16">
        <f>Sales2[[#This Row],[Sale Price ]]*Sales2[[#This Row],[Margins]]</f>
        <v>36.9</v>
      </c>
      <c r="O16">
        <v>369</v>
      </c>
      <c r="P16">
        <f>IFERROR(Sales2[[#This Row],[Sale Price ]],0)</f>
        <v>369</v>
      </c>
      <c r="Q16">
        <f>IFERROR(Sales2[[#This Row],[Cleaned Sale Price]]/Sales2[[#This Row],[Quantity Ordered]],0)</f>
        <v>369</v>
      </c>
      <c r="R16">
        <f>Sales2[[#This Row],[Cleaned Sale Price]]-Sales2[[#This Row],[Service Provider Expense]]</f>
        <v>332.1</v>
      </c>
      <c r="S16">
        <f>SUMIF(F:F,Sales2[[#This Row],[Customer ID]],P:P)</f>
        <v>369</v>
      </c>
      <c r="T16">
        <f>Sales2[[#This Row],[Sale Price ]]-Sales2[[#This Row],[Service Provider Expense]]</f>
        <v>332.1</v>
      </c>
      <c r="U16" t="s">
        <v>33</v>
      </c>
    </row>
    <row r="17" spans="1:21" x14ac:dyDescent="0.25">
      <c r="A17">
        <v>3016</v>
      </c>
      <c r="B17">
        <f>COUNTIF(A:A,Sales2[[#This Row],[Order ID]])</f>
        <v>1</v>
      </c>
      <c r="C17" t="s">
        <v>64</v>
      </c>
      <c r="D17" t="s">
        <v>65</v>
      </c>
      <c r="E17" t="str">
        <f>PROPER(TRIM(Sales2[[#This Row],[Customer First Name]]))</f>
        <v>Rylee</v>
      </c>
      <c r="F17">
        <v>1249</v>
      </c>
      <c r="G17" t="s">
        <v>36</v>
      </c>
      <c r="H17" s="7">
        <v>45517</v>
      </c>
      <c r="I17" s="6">
        <v>1</v>
      </c>
      <c r="J17" t="s">
        <v>17</v>
      </c>
      <c r="K17" t="s">
        <v>66</v>
      </c>
      <c r="L17" t="str">
        <f>UPPER(Sales2[[#This Row],[State]])</f>
        <v>NT</v>
      </c>
      <c r="M17">
        <f>VLOOKUP(Sales2[[#This Row],[Service Category]],Table7[],3,FALSE)</f>
        <v>0.2</v>
      </c>
      <c r="N17">
        <f>Sales2[[#This Row],[Sale Price ]]*Sales2[[#This Row],[Margins]]</f>
        <v>51.6</v>
      </c>
      <c r="O17">
        <v>258</v>
      </c>
      <c r="P17">
        <f>IFERROR(Sales2[[#This Row],[Sale Price ]],0)</f>
        <v>258</v>
      </c>
      <c r="Q17">
        <f>IFERROR(Sales2[[#This Row],[Cleaned Sale Price]]/Sales2[[#This Row],[Quantity Ordered]],0)</f>
        <v>258</v>
      </c>
      <c r="R17">
        <f>Sales2[[#This Row],[Cleaned Sale Price]]-Sales2[[#This Row],[Service Provider Expense]]</f>
        <v>206.4</v>
      </c>
      <c r="S17">
        <f>SUMIF(F:F,Sales2[[#This Row],[Customer ID]],P:P)</f>
        <v>258</v>
      </c>
      <c r="T17">
        <f>Sales2[[#This Row],[Sale Price ]]-Sales2[[#This Row],[Service Provider Expense]]</f>
        <v>206.4</v>
      </c>
      <c r="U17" t="s">
        <v>19</v>
      </c>
    </row>
    <row r="18" spans="1:21" x14ac:dyDescent="0.25">
      <c r="A18">
        <v>3017</v>
      </c>
      <c r="B18">
        <f>COUNTIF(A:A,Sales2[[#This Row],[Order ID]])</f>
        <v>1</v>
      </c>
      <c r="C18" t="s">
        <v>67</v>
      </c>
      <c r="D18" t="s">
        <v>68</v>
      </c>
      <c r="E18" t="str">
        <f>PROPER(TRIM(Sales2[[#This Row],[Customer First Name]]))</f>
        <v>Luka</v>
      </c>
      <c r="F18">
        <v>1250</v>
      </c>
      <c r="G18" t="s">
        <v>16</v>
      </c>
      <c r="H18" s="7">
        <v>45645</v>
      </c>
      <c r="I18" s="6">
        <v>2</v>
      </c>
      <c r="J18" t="s">
        <v>17</v>
      </c>
      <c r="K18" t="s">
        <v>28</v>
      </c>
      <c r="L18" t="str">
        <f>UPPER(Sales2[[#This Row],[State]])</f>
        <v>NSW</v>
      </c>
      <c r="M18">
        <f>VLOOKUP(Sales2[[#This Row],[Service Category]],Table7[],3,FALSE)</f>
        <v>0.1</v>
      </c>
      <c r="N18">
        <f>Sales2[[#This Row],[Sale Price ]]*Sales2[[#This Row],[Margins]]</f>
        <v>56.400000000000006</v>
      </c>
      <c r="O18">
        <v>564</v>
      </c>
      <c r="P18">
        <f>IFERROR(Sales2[[#This Row],[Sale Price ]],0)</f>
        <v>564</v>
      </c>
      <c r="Q18">
        <f>IFERROR(Sales2[[#This Row],[Cleaned Sale Price]]/Sales2[[#This Row],[Quantity Ordered]],0)</f>
        <v>282</v>
      </c>
      <c r="R18">
        <f>Sales2[[#This Row],[Cleaned Sale Price]]-Sales2[[#This Row],[Service Provider Expense]]</f>
        <v>507.6</v>
      </c>
      <c r="S18">
        <f>SUMIF(F:F,Sales2[[#This Row],[Customer ID]],P:P)</f>
        <v>564</v>
      </c>
      <c r="T18">
        <f>Sales2[[#This Row],[Sale Price ]]-Sales2[[#This Row],[Service Provider Expense]]</f>
        <v>507.6</v>
      </c>
      <c r="U18" t="s">
        <v>33</v>
      </c>
    </row>
    <row r="19" spans="1:21" x14ac:dyDescent="0.25">
      <c r="A19">
        <v>3018</v>
      </c>
      <c r="B19">
        <f>COUNTIF(A:A,Sales2[[#This Row],[Order ID]])</f>
        <v>1</v>
      </c>
      <c r="C19" t="s">
        <v>69</v>
      </c>
      <c r="D19" t="s">
        <v>70</v>
      </c>
      <c r="E19" t="str">
        <f>PROPER(TRIM(Sales2[[#This Row],[Customer First Name]]))</f>
        <v>Colt</v>
      </c>
      <c r="F19">
        <v>1251</v>
      </c>
      <c r="G19" t="s">
        <v>36</v>
      </c>
      <c r="H19" s="7">
        <v>45524</v>
      </c>
      <c r="I19" s="6">
        <v>2</v>
      </c>
      <c r="J19" s="1" t="s">
        <v>23</v>
      </c>
      <c r="K19" t="s">
        <v>49</v>
      </c>
      <c r="L19" t="str">
        <f>UPPER(Sales2[[#This Row],[State]])</f>
        <v>TAS</v>
      </c>
      <c r="M19">
        <f>VLOOKUP(Sales2[[#This Row],[Service Category]],Table7[],3,FALSE)</f>
        <v>0.2</v>
      </c>
      <c r="N19">
        <f>Sales2[[#This Row],[Sale Price ]]*Sales2[[#This Row],[Margins]]</f>
        <v>326</v>
      </c>
      <c r="O19">
        <v>1630</v>
      </c>
      <c r="P19">
        <f>IFERROR(Sales2[[#This Row],[Sale Price ]],0)</f>
        <v>1630</v>
      </c>
      <c r="Q19">
        <f>IFERROR(Sales2[[#This Row],[Cleaned Sale Price]]/Sales2[[#This Row],[Quantity Ordered]],0)</f>
        <v>815</v>
      </c>
      <c r="R19">
        <f>Sales2[[#This Row],[Cleaned Sale Price]]-Sales2[[#This Row],[Service Provider Expense]]</f>
        <v>1304</v>
      </c>
      <c r="S19">
        <f>SUMIF(F:F,Sales2[[#This Row],[Customer ID]],P:P)</f>
        <v>1630</v>
      </c>
      <c r="T19">
        <f>Sales2[[#This Row],[Sale Price ]]-Sales2[[#This Row],[Service Provider Expense]]</f>
        <v>1304</v>
      </c>
      <c r="U19" t="s">
        <v>29</v>
      </c>
    </row>
    <row r="20" spans="1:21" x14ac:dyDescent="0.25">
      <c r="A20">
        <v>3019</v>
      </c>
      <c r="B20">
        <f>COUNTIF(A:A,Sales2[[#This Row],[Order ID]])</f>
        <v>1</v>
      </c>
      <c r="C20" t="s">
        <v>71</v>
      </c>
      <c r="D20" t="s">
        <v>72</v>
      </c>
      <c r="E20" t="str">
        <f>PROPER(TRIM(Sales2[[#This Row],[Customer First Name]]))</f>
        <v>Madelynn</v>
      </c>
      <c r="F20">
        <v>1252</v>
      </c>
      <c r="G20" t="s">
        <v>61</v>
      </c>
      <c r="H20" s="7">
        <v>45455</v>
      </c>
      <c r="I20" s="6">
        <v>2</v>
      </c>
      <c r="J20" s="1" t="s">
        <v>37</v>
      </c>
      <c r="K20" t="s">
        <v>24</v>
      </c>
      <c r="L20" t="str">
        <f>UPPER(Sales2[[#This Row],[State]])</f>
        <v>ACT</v>
      </c>
      <c r="M20">
        <f>VLOOKUP(Sales2[[#This Row],[Service Category]],Table7[],3,FALSE)</f>
        <v>0.25</v>
      </c>
      <c r="N20">
        <f>Sales2[[#This Row],[Sale Price ]]*Sales2[[#This Row],[Margins]]</f>
        <v>79.5</v>
      </c>
      <c r="O20">
        <v>318</v>
      </c>
      <c r="P20">
        <f>IFERROR(Sales2[[#This Row],[Sale Price ]],0)</f>
        <v>318</v>
      </c>
      <c r="Q20">
        <f>IFERROR(Sales2[[#This Row],[Cleaned Sale Price]]/Sales2[[#This Row],[Quantity Ordered]],0)</f>
        <v>159</v>
      </c>
      <c r="R20">
        <f>Sales2[[#This Row],[Cleaned Sale Price]]-Sales2[[#This Row],[Service Provider Expense]]</f>
        <v>238.5</v>
      </c>
      <c r="S20">
        <f>SUMIF(F:F,Sales2[[#This Row],[Customer ID]],P:P)</f>
        <v>318</v>
      </c>
      <c r="T20">
        <f>Sales2[[#This Row],[Sale Price ]]-Sales2[[#This Row],[Service Provider Expense]]</f>
        <v>238.5</v>
      </c>
      <c r="U20" t="s">
        <v>39</v>
      </c>
    </row>
    <row r="21" spans="1:21" x14ac:dyDescent="0.25">
      <c r="A21">
        <v>3020</v>
      </c>
      <c r="B21">
        <f>COUNTIF(A:A,Sales2[[#This Row],[Order ID]])</f>
        <v>1</v>
      </c>
      <c r="C21" t="s">
        <v>73</v>
      </c>
      <c r="D21" t="s">
        <v>74</v>
      </c>
      <c r="E21" t="str">
        <f>PROPER(TRIM(Sales2[[#This Row],[Customer First Name]]))</f>
        <v>Edward</v>
      </c>
      <c r="F21">
        <v>1253</v>
      </c>
      <c r="G21" t="s">
        <v>22</v>
      </c>
      <c r="H21" s="7">
        <v>45308</v>
      </c>
      <c r="I21" s="6">
        <v>3</v>
      </c>
      <c r="J21" t="s">
        <v>17</v>
      </c>
      <c r="K21" t="s">
        <v>42</v>
      </c>
      <c r="L21" t="str">
        <f>UPPER(Sales2[[#This Row],[State]])</f>
        <v>SA</v>
      </c>
      <c r="M21">
        <f>VLOOKUP(Sales2[[#This Row],[Service Category]],Table7[],3,FALSE)</f>
        <v>0.3</v>
      </c>
      <c r="N21">
        <f>Sales2[[#This Row],[Sale Price ]]*Sales2[[#This Row],[Margins]]</f>
        <v>38.699999999999996</v>
      </c>
      <c r="O21">
        <v>129</v>
      </c>
      <c r="P21">
        <f>IFERROR(Sales2[[#This Row],[Sale Price ]],0)</f>
        <v>129</v>
      </c>
      <c r="Q21">
        <f>IFERROR(Sales2[[#This Row],[Cleaned Sale Price]]/Sales2[[#This Row],[Quantity Ordered]],0)</f>
        <v>43</v>
      </c>
      <c r="R21">
        <f>Sales2[[#This Row],[Cleaned Sale Price]]-Sales2[[#This Row],[Service Provider Expense]]</f>
        <v>90.300000000000011</v>
      </c>
      <c r="S21">
        <f>SUMIF(F:F,Sales2[[#This Row],[Customer ID]],P:P)</f>
        <v>129</v>
      </c>
      <c r="T21">
        <f>Sales2[[#This Row],[Sale Price ]]-Sales2[[#This Row],[Service Provider Expense]]</f>
        <v>90.300000000000011</v>
      </c>
      <c r="U21" t="s">
        <v>33</v>
      </c>
    </row>
    <row r="22" spans="1:21" x14ac:dyDescent="0.25">
      <c r="A22">
        <v>3021</v>
      </c>
      <c r="B22">
        <f>COUNTIF(A:A,Sales2[[#This Row],[Order ID]])</f>
        <v>1</v>
      </c>
      <c r="C22" t="s">
        <v>75</v>
      </c>
      <c r="D22" t="s">
        <v>76</v>
      </c>
      <c r="E22" t="str">
        <f>PROPER(TRIM(Sales2[[#This Row],[Customer First Name]]))</f>
        <v>Cash</v>
      </c>
      <c r="F22">
        <v>1254</v>
      </c>
      <c r="G22" t="s">
        <v>77</v>
      </c>
      <c r="H22" s="7">
        <v>45615</v>
      </c>
      <c r="I22" s="6">
        <v>2</v>
      </c>
      <c r="J22" s="1" t="s">
        <v>37</v>
      </c>
      <c r="K22" t="s">
        <v>24</v>
      </c>
      <c r="L22" t="str">
        <f>UPPER(Sales2[[#This Row],[State]])</f>
        <v>ACT</v>
      </c>
      <c r="M22">
        <f>VLOOKUP(Sales2[[#This Row],[Service Category]],Table7[],3,FALSE)</f>
        <v>0.3</v>
      </c>
      <c r="N22">
        <f>Sales2[[#This Row],[Sale Price ]]*Sales2[[#This Row],[Margins]]</f>
        <v>291.89999999999998</v>
      </c>
      <c r="O22">
        <v>973</v>
      </c>
      <c r="P22">
        <f>IFERROR(Sales2[[#This Row],[Sale Price ]],0)</f>
        <v>973</v>
      </c>
      <c r="Q22">
        <f>IFERROR(Sales2[[#This Row],[Cleaned Sale Price]]/Sales2[[#This Row],[Quantity Ordered]],0)</f>
        <v>486.5</v>
      </c>
      <c r="R22">
        <f>Sales2[[#This Row],[Cleaned Sale Price]]-Sales2[[#This Row],[Service Provider Expense]]</f>
        <v>681.1</v>
      </c>
      <c r="S22">
        <f>SUMIF(F:F,Sales2[[#This Row],[Customer ID]],P:P)</f>
        <v>973</v>
      </c>
      <c r="T22">
        <f>Sales2[[#This Row],[Sale Price ]]-Sales2[[#This Row],[Service Provider Expense]]</f>
        <v>681.1</v>
      </c>
      <c r="U22" t="s">
        <v>33</v>
      </c>
    </row>
    <row r="23" spans="1:21" x14ac:dyDescent="0.25">
      <c r="A23">
        <v>3022</v>
      </c>
      <c r="B23">
        <f>COUNTIF(A:A,Sales2[[#This Row],[Order ID]])</f>
        <v>1</v>
      </c>
      <c r="C23" t="s">
        <v>78</v>
      </c>
      <c r="D23" t="s">
        <v>79</v>
      </c>
      <c r="E23" t="str">
        <f>PROPER(TRIM(Sales2[[#This Row],[Customer First Name]]))</f>
        <v>Ronin</v>
      </c>
      <c r="F23">
        <v>1255</v>
      </c>
      <c r="G23" t="s">
        <v>22</v>
      </c>
      <c r="H23" s="7">
        <v>45458</v>
      </c>
      <c r="I23" s="6">
        <v>2</v>
      </c>
      <c r="J23" s="1" t="s">
        <v>37</v>
      </c>
      <c r="K23" t="s">
        <v>24</v>
      </c>
      <c r="L23" t="str">
        <f>UPPER(Sales2[[#This Row],[State]])</f>
        <v>ACT</v>
      </c>
      <c r="M23">
        <f>VLOOKUP(Sales2[[#This Row],[Service Category]],Table7[],3,FALSE)</f>
        <v>0.3</v>
      </c>
      <c r="N23">
        <f>Sales2[[#This Row],[Sale Price ]]*Sales2[[#This Row],[Margins]]</f>
        <v>464.7</v>
      </c>
      <c r="O23">
        <v>1549</v>
      </c>
      <c r="P23">
        <f>IFERROR(Sales2[[#This Row],[Sale Price ]],0)</f>
        <v>1549</v>
      </c>
      <c r="Q23">
        <f>IFERROR(Sales2[[#This Row],[Cleaned Sale Price]]/Sales2[[#This Row],[Quantity Ordered]],0)</f>
        <v>774.5</v>
      </c>
      <c r="R23">
        <f>Sales2[[#This Row],[Cleaned Sale Price]]-Sales2[[#This Row],[Service Provider Expense]]</f>
        <v>1084.3</v>
      </c>
      <c r="S23">
        <f>SUMIF(F:F,Sales2[[#This Row],[Customer ID]],P:P)</f>
        <v>1549</v>
      </c>
      <c r="T23">
        <f>Sales2[[#This Row],[Sale Price ]]-Sales2[[#This Row],[Service Provider Expense]]</f>
        <v>1084.3</v>
      </c>
      <c r="U23" t="s">
        <v>29</v>
      </c>
    </row>
    <row r="24" spans="1:21" x14ac:dyDescent="0.25">
      <c r="A24">
        <v>3023</v>
      </c>
      <c r="B24">
        <f>COUNTIF(A:A,Sales2[[#This Row],[Order ID]])</f>
        <v>1</v>
      </c>
      <c r="C24" t="s">
        <v>80</v>
      </c>
      <c r="D24" t="s">
        <v>81</v>
      </c>
      <c r="E24" t="str">
        <f>PROPER(TRIM(Sales2[[#This Row],[Customer First Name]]))</f>
        <v>Frank</v>
      </c>
      <c r="F24">
        <v>1256</v>
      </c>
      <c r="G24" t="s">
        <v>61</v>
      </c>
      <c r="H24" s="7">
        <v>45400</v>
      </c>
      <c r="I24" s="6">
        <v>3</v>
      </c>
      <c r="J24" s="1" t="s">
        <v>37</v>
      </c>
      <c r="K24" t="s">
        <v>18</v>
      </c>
      <c r="L24" t="str">
        <f>UPPER(Sales2[[#This Row],[State]])</f>
        <v>WA</v>
      </c>
      <c r="M24">
        <f>VLOOKUP(Sales2[[#This Row],[Service Category]],Table7[],3,FALSE)</f>
        <v>0.25</v>
      </c>
      <c r="N24">
        <f>Sales2[[#This Row],[Sale Price ]]*Sales2[[#This Row],[Margins]]</f>
        <v>154.25</v>
      </c>
      <c r="O24">
        <v>617</v>
      </c>
      <c r="P24">
        <f>IFERROR(Sales2[[#This Row],[Sale Price ]],0)</f>
        <v>617</v>
      </c>
      <c r="Q24">
        <f>IFERROR(Sales2[[#This Row],[Cleaned Sale Price]]/Sales2[[#This Row],[Quantity Ordered]],0)</f>
        <v>205.66666666666666</v>
      </c>
      <c r="R24">
        <f>Sales2[[#This Row],[Cleaned Sale Price]]-Sales2[[#This Row],[Service Provider Expense]]</f>
        <v>462.75</v>
      </c>
      <c r="S24">
        <f>SUMIF(F:F,Sales2[[#This Row],[Customer ID]],P:P)</f>
        <v>617</v>
      </c>
      <c r="T24">
        <f>Sales2[[#This Row],[Sale Price ]]-Sales2[[#This Row],[Service Provider Expense]]</f>
        <v>462.75</v>
      </c>
      <c r="U24" t="s">
        <v>39</v>
      </c>
    </row>
    <row r="25" spans="1:21" x14ac:dyDescent="0.25">
      <c r="A25">
        <v>3024</v>
      </c>
      <c r="B25">
        <f>COUNTIF(A:A,Sales2[[#This Row],[Order ID]])</f>
        <v>1</v>
      </c>
      <c r="C25" t="s">
        <v>82</v>
      </c>
      <c r="D25" t="s">
        <v>83</v>
      </c>
      <c r="E25" t="str">
        <f>PROPER(TRIM(Sales2[[#This Row],[Customer First Name]]))</f>
        <v>Olive</v>
      </c>
      <c r="F25">
        <v>1257</v>
      </c>
      <c r="G25" t="s">
        <v>16</v>
      </c>
      <c r="H25" s="7">
        <v>45319</v>
      </c>
      <c r="I25" s="6">
        <v>2</v>
      </c>
      <c r="J25" t="s">
        <v>56</v>
      </c>
      <c r="K25" t="s">
        <v>24</v>
      </c>
      <c r="L25" t="str">
        <f>UPPER(Sales2[[#This Row],[State]])</f>
        <v>ACT</v>
      </c>
      <c r="M25">
        <f>VLOOKUP(Sales2[[#This Row],[Service Category]],Table7[],3,FALSE)</f>
        <v>0.1</v>
      </c>
      <c r="N25">
        <f>Sales2[[#This Row],[Sale Price ]]*Sales2[[#This Row],[Margins]]</f>
        <v>66.600000000000009</v>
      </c>
      <c r="O25">
        <v>666</v>
      </c>
      <c r="P25">
        <f>IFERROR(Sales2[[#This Row],[Sale Price ]],0)</f>
        <v>666</v>
      </c>
      <c r="Q25">
        <f>IFERROR(Sales2[[#This Row],[Cleaned Sale Price]]/Sales2[[#This Row],[Quantity Ordered]],0)</f>
        <v>333</v>
      </c>
      <c r="R25">
        <f>Sales2[[#This Row],[Cleaned Sale Price]]-Sales2[[#This Row],[Service Provider Expense]]</f>
        <v>599.4</v>
      </c>
      <c r="S25">
        <f>SUMIF(F:F,Sales2[[#This Row],[Customer ID]],P:P)</f>
        <v>666</v>
      </c>
      <c r="T25">
        <f>Sales2[[#This Row],[Sale Price ]]-Sales2[[#This Row],[Service Provider Expense]]</f>
        <v>599.4</v>
      </c>
      <c r="U25" t="s">
        <v>33</v>
      </c>
    </row>
    <row r="26" spans="1:21" x14ac:dyDescent="0.25">
      <c r="A26">
        <v>3025</v>
      </c>
      <c r="B26">
        <f>COUNTIF(A:A,Sales2[[#This Row],[Order ID]])</f>
        <v>1</v>
      </c>
      <c r="C26" t="s">
        <v>84</v>
      </c>
      <c r="D26" t="s">
        <v>85</v>
      </c>
      <c r="E26" t="str">
        <f>PROPER(TRIM(Sales2[[#This Row],[Customer First Name]]))</f>
        <v>Noa</v>
      </c>
      <c r="F26">
        <v>1258</v>
      </c>
      <c r="G26" t="s">
        <v>16</v>
      </c>
      <c r="H26" s="7">
        <v>45558</v>
      </c>
      <c r="I26" s="6">
        <v>2</v>
      </c>
      <c r="J26" s="1" t="s">
        <v>23</v>
      </c>
      <c r="K26" t="s">
        <v>28</v>
      </c>
      <c r="L26" t="str">
        <f>UPPER(Sales2[[#This Row],[State]])</f>
        <v>NSW</v>
      </c>
      <c r="M26">
        <f>VLOOKUP(Sales2[[#This Row],[Service Category]],Table7[],3,FALSE)</f>
        <v>0.1</v>
      </c>
      <c r="N26">
        <f>Sales2[[#This Row],[Sale Price ]]*Sales2[[#This Row],[Margins]]</f>
        <v>72.7</v>
      </c>
      <c r="O26">
        <v>727</v>
      </c>
      <c r="P26">
        <f>IFERROR(Sales2[[#This Row],[Sale Price ]],0)</f>
        <v>727</v>
      </c>
      <c r="Q26">
        <f>IFERROR(Sales2[[#This Row],[Cleaned Sale Price]]/Sales2[[#This Row],[Quantity Ordered]],0)</f>
        <v>363.5</v>
      </c>
      <c r="R26">
        <f>Sales2[[#This Row],[Cleaned Sale Price]]-Sales2[[#This Row],[Service Provider Expense]]</f>
        <v>654.29999999999995</v>
      </c>
      <c r="S26">
        <f>SUMIF(F:F,Sales2[[#This Row],[Customer ID]],P:P)</f>
        <v>727</v>
      </c>
      <c r="T26">
        <f>Sales2[[#This Row],[Sale Price ]]-Sales2[[#This Row],[Service Provider Expense]]</f>
        <v>654.29999999999995</v>
      </c>
      <c r="U26" t="s">
        <v>33</v>
      </c>
    </row>
    <row r="27" spans="1:21" x14ac:dyDescent="0.25">
      <c r="A27">
        <v>3026</v>
      </c>
      <c r="B27">
        <f>COUNTIF(A:A,Sales2[[#This Row],[Order ID]])</f>
        <v>1</v>
      </c>
      <c r="C27" t="s">
        <v>86</v>
      </c>
      <c r="D27" t="s">
        <v>87</v>
      </c>
      <c r="E27" t="str">
        <f>PROPER(TRIM(Sales2[[#This Row],[Customer First Name]]))</f>
        <v>Collin</v>
      </c>
      <c r="F27">
        <v>1259</v>
      </c>
      <c r="G27" t="s">
        <v>36</v>
      </c>
      <c r="H27" s="7">
        <v>45516</v>
      </c>
      <c r="I27" s="6">
        <v>2</v>
      </c>
      <c r="J27" t="s">
        <v>56</v>
      </c>
      <c r="K27" t="s">
        <v>18</v>
      </c>
      <c r="L27" t="str">
        <f>UPPER(Sales2[[#This Row],[State]])</f>
        <v>WA</v>
      </c>
      <c r="M27">
        <f>VLOOKUP(Sales2[[#This Row],[Service Category]],Table7[],3,FALSE)</f>
        <v>0.2</v>
      </c>
      <c r="N27">
        <f>Sales2[[#This Row],[Sale Price ]]*Sales2[[#This Row],[Margins]]</f>
        <v>237.8</v>
      </c>
      <c r="O27">
        <v>1189</v>
      </c>
      <c r="P27">
        <f>IFERROR(Sales2[[#This Row],[Sale Price ]],0)</f>
        <v>1189</v>
      </c>
      <c r="Q27">
        <f>IFERROR(Sales2[[#This Row],[Cleaned Sale Price]]/Sales2[[#This Row],[Quantity Ordered]],0)</f>
        <v>594.5</v>
      </c>
      <c r="R27">
        <f>Sales2[[#This Row],[Cleaned Sale Price]]-Sales2[[#This Row],[Service Provider Expense]]</f>
        <v>951.2</v>
      </c>
      <c r="S27">
        <f>SUMIF(F:F,Sales2[[#This Row],[Customer ID]],P:P)</f>
        <v>1189</v>
      </c>
      <c r="T27">
        <f>Sales2[[#This Row],[Sale Price ]]-Sales2[[#This Row],[Service Provider Expense]]</f>
        <v>951.2</v>
      </c>
      <c r="U27" t="s">
        <v>19</v>
      </c>
    </row>
    <row r="28" spans="1:21" x14ac:dyDescent="0.25">
      <c r="A28">
        <v>3027</v>
      </c>
      <c r="B28">
        <f>COUNTIF(A:A,Sales2[[#This Row],[Order ID]])</f>
        <v>1</v>
      </c>
      <c r="C28" t="s">
        <v>88</v>
      </c>
      <c r="D28" t="s">
        <v>89</v>
      </c>
      <c r="E28" t="str">
        <f>PROPER(TRIM(Sales2[[#This Row],[Customer First Name]]))</f>
        <v>Kane</v>
      </c>
      <c r="F28">
        <v>1260</v>
      </c>
      <c r="G28" t="s">
        <v>61</v>
      </c>
      <c r="H28" s="7">
        <v>45301</v>
      </c>
      <c r="I28" s="6">
        <v>2</v>
      </c>
      <c r="J28" t="s">
        <v>17</v>
      </c>
      <c r="K28" t="s">
        <v>38</v>
      </c>
      <c r="L28" t="str">
        <f>UPPER(Sales2[[#This Row],[State]])</f>
        <v>QLD</v>
      </c>
      <c r="M28">
        <f>VLOOKUP(Sales2[[#This Row],[Service Category]],Table7[],3,FALSE)</f>
        <v>0.25</v>
      </c>
      <c r="N28">
        <f>Sales2[[#This Row],[Sale Price ]]*Sales2[[#This Row],[Margins]]</f>
        <v>385</v>
      </c>
      <c r="O28">
        <v>1540</v>
      </c>
      <c r="P28">
        <f>IFERROR(Sales2[[#This Row],[Sale Price ]],0)</f>
        <v>1540</v>
      </c>
      <c r="Q28">
        <f>IFERROR(Sales2[[#This Row],[Cleaned Sale Price]]/Sales2[[#This Row],[Quantity Ordered]],0)</f>
        <v>770</v>
      </c>
      <c r="R28">
        <f>Sales2[[#This Row],[Cleaned Sale Price]]-Sales2[[#This Row],[Service Provider Expense]]</f>
        <v>1155</v>
      </c>
      <c r="S28">
        <f>SUMIF(F:F,Sales2[[#This Row],[Customer ID]],P:P)</f>
        <v>1540</v>
      </c>
      <c r="T28">
        <f>Sales2[[#This Row],[Sale Price ]]-Sales2[[#This Row],[Service Provider Expense]]</f>
        <v>1155</v>
      </c>
      <c r="U28" t="s">
        <v>39</v>
      </c>
    </row>
    <row r="29" spans="1:21" x14ac:dyDescent="0.25">
      <c r="A29">
        <v>3028</v>
      </c>
      <c r="B29">
        <f>COUNTIF(A:A,Sales2[[#This Row],[Order ID]])</f>
        <v>1</v>
      </c>
      <c r="C29" t="s">
        <v>89</v>
      </c>
      <c r="D29" t="s">
        <v>90</v>
      </c>
      <c r="E29" t="str">
        <f>PROPER(TRIM(Sales2[[#This Row],[Customer First Name]]))</f>
        <v>James</v>
      </c>
      <c r="F29">
        <v>1261</v>
      </c>
      <c r="G29" t="s">
        <v>61</v>
      </c>
      <c r="H29" s="7">
        <v>45348</v>
      </c>
      <c r="I29" s="6">
        <v>2</v>
      </c>
      <c r="J29" s="1" t="s">
        <v>37</v>
      </c>
      <c r="K29" t="s">
        <v>66</v>
      </c>
      <c r="L29" t="str">
        <f>UPPER(Sales2[[#This Row],[State]])</f>
        <v>NT</v>
      </c>
      <c r="M29">
        <f>VLOOKUP(Sales2[[#This Row],[Service Category]],Table7[],3,FALSE)</f>
        <v>0.25</v>
      </c>
      <c r="N29">
        <f>Sales2[[#This Row],[Sale Price ]]*Sales2[[#This Row],[Margins]]</f>
        <v>323.25</v>
      </c>
      <c r="O29">
        <v>1293</v>
      </c>
      <c r="P29">
        <f>IFERROR(Sales2[[#This Row],[Sale Price ]],0)</f>
        <v>1293</v>
      </c>
      <c r="Q29">
        <f>IFERROR(Sales2[[#This Row],[Cleaned Sale Price]]/Sales2[[#This Row],[Quantity Ordered]],0)</f>
        <v>646.5</v>
      </c>
      <c r="R29">
        <f>Sales2[[#This Row],[Cleaned Sale Price]]-Sales2[[#This Row],[Service Provider Expense]]</f>
        <v>969.75</v>
      </c>
      <c r="S29">
        <f>SUMIF(F:F,Sales2[[#This Row],[Customer ID]],P:P)</f>
        <v>1293</v>
      </c>
      <c r="T29">
        <f>Sales2[[#This Row],[Sale Price ]]-Sales2[[#This Row],[Service Provider Expense]]</f>
        <v>969.75</v>
      </c>
      <c r="U29" t="s">
        <v>19</v>
      </c>
    </row>
    <row r="30" spans="1:21" x14ac:dyDescent="0.25">
      <c r="A30">
        <v>3029</v>
      </c>
      <c r="B30">
        <f>COUNTIF(A:A,Sales2[[#This Row],[Order ID]])</f>
        <v>1</v>
      </c>
      <c r="C30" t="s">
        <v>91</v>
      </c>
      <c r="D30" t="s">
        <v>92</v>
      </c>
      <c r="E30" t="str">
        <f>PROPER(TRIM(Sales2[[#This Row],[Customer First Name]]))</f>
        <v>Sawyer</v>
      </c>
      <c r="F30">
        <v>1262</v>
      </c>
      <c r="G30" t="s">
        <v>61</v>
      </c>
      <c r="H30" s="7">
        <v>45529</v>
      </c>
      <c r="I30" s="6">
        <v>3</v>
      </c>
      <c r="J30" s="1" t="s">
        <v>37</v>
      </c>
      <c r="K30" t="s">
        <v>28</v>
      </c>
      <c r="L30" t="str">
        <f>UPPER(Sales2[[#This Row],[State]])</f>
        <v>NSW</v>
      </c>
      <c r="M30">
        <f>VLOOKUP(Sales2[[#This Row],[Service Category]],Table7[],3,FALSE)</f>
        <v>0.25</v>
      </c>
      <c r="N30">
        <f>Sales2[[#This Row],[Sale Price ]]*Sales2[[#This Row],[Margins]]</f>
        <v>90.75</v>
      </c>
      <c r="O30">
        <v>363</v>
      </c>
      <c r="P30">
        <f>IFERROR(Sales2[[#This Row],[Sale Price ]],0)</f>
        <v>363</v>
      </c>
      <c r="Q30">
        <f>IFERROR(Sales2[[#This Row],[Cleaned Sale Price]]/Sales2[[#This Row],[Quantity Ordered]],0)</f>
        <v>121</v>
      </c>
      <c r="R30">
        <f>Sales2[[#This Row],[Cleaned Sale Price]]-Sales2[[#This Row],[Service Provider Expense]]</f>
        <v>272.25</v>
      </c>
      <c r="S30">
        <f>SUMIF(F:F,Sales2[[#This Row],[Customer ID]],P:P)</f>
        <v>363</v>
      </c>
      <c r="T30">
        <f>Sales2[[#This Row],[Sale Price ]]-Sales2[[#This Row],[Service Provider Expense]]</f>
        <v>272.25</v>
      </c>
      <c r="U30" t="s">
        <v>19</v>
      </c>
    </row>
    <row r="31" spans="1:21" x14ac:dyDescent="0.25">
      <c r="A31">
        <v>3030</v>
      </c>
      <c r="B31">
        <f>COUNTIF(A:A,Sales2[[#This Row],[Order ID]])</f>
        <v>1</v>
      </c>
      <c r="C31" t="s">
        <v>93</v>
      </c>
      <c r="D31" t="s">
        <v>94</v>
      </c>
      <c r="E31" t="str">
        <f>PROPER(TRIM(Sales2[[#This Row],[Customer First Name]]))</f>
        <v>Isabelle</v>
      </c>
      <c r="F31">
        <v>1263</v>
      </c>
      <c r="G31" t="s">
        <v>61</v>
      </c>
      <c r="H31" s="7">
        <v>45360</v>
      </c>
      <c r="I31" s="6">
        <v>2</v>
      </c>
      <c r="J31" t="s">
        <v>17</v>
      </c>
      <c r="K31" t="s">
        <v>28</v>
      </c>
      <c r="L31" t="str">
        <f>UPPER(Sales2[[#This Row],[State]])</f>
        <v>NSW</v>
      </c>
      <c r="M31">
        <f>VLOOKUP(Sales2[[#This Row],[Service Category]],Table7[],3,FALSE)</f>
        <v>0.25</v>
      </c>
      <c r="N31">
        <f>Sales2[[#This Row],[Sale Price ]]*Sales2[[#This Row],[Margins]]</f>
        <v>100.75</v>
      </c>
      <c r="O31">
        <v>403</v>
      </c>
      <c r="P31">
        <f>IFERROR(Sales2[[#This Row],[Sale Price ]],0)</f>
        <v>403</v>
      </c>
      <c r="Q31">
        <f>IFERROR(Sales2[[#This Row],[Cleaned Sale Price]]/Sales2[[#This Row],[Quantity Ordered]],0)</f>
        <v>201.5</v>
      </c>
      <c r="R31">
        <f>Sales2[[#This Row],[Cleaned Sale Price]]-Sales2[[#This Row],[Service Provider Expense]]</f>
        <v>302.25</v>
      </c>
      <c r="S31">
        <f>SUMIF(F:F,Sales2[[#This Row],[Customer ID]],P:P)</f>
        <v>403</v>
      </c>
      <c r="T31">
        <f>Sales2[[#This Row],[Sale Price ]]-Sales2[[#This Row],[Service Provider Expense]]</f>
        <v>302.25</v>
      </c>
      <c r="U31" t="s">
        <v>19</v>
      </c>
    </row>
    <row r="32" spans="1:21" x14ac:dyDescent="0.25">
      <c r="A32">
        <v>3031</v>
      </c>
      <c r="B32">
        <f>COUNTIF(A:A,Sales2[[#This Row],[Order ID]])</f>
        <v>1</v>
      </c>
      <c r="C32" t="s">
        <v>95</v>
      </c>
      <c r="D32" t="s">
        <v>96</v>
      </c>
      <c r="E32" t="str">
        <f>PROPER(TRIM(Sales2[[#This Row],[Customer First Name]]))</f>
        <v>Raya</v>
      </c>
      <c r="F32">
        <v>1264</v>
      </c>
      <c r="G32" t="s">
        <v>22</v>
      </c>
      <c r="H32" s="7">
        <v>45646</v>
      </c>
      <c r="I32" s="6">
        <v>3</v>
      </c>
      <c r="J32" s="1" t="s">
        <v>37</v>
      </c>
      <c r="K32" t="s">
        <v>38</v>
      </c>
      <c r="L32" t="str">
        <f>UPPER(Sales2[[#This Row],[State]])</f>
        <v>QLD</v>
      </c>
      <c r="M32">
        <f>VLOOKUP(Sales2[[#This Row],[Service Category]],Table7[],3,FALSE)</f>
        <v>0.3</v>
      </c>
      <c r="N32">
        <f>Sales2[[#This Row],[Sale Price ]]*Sales2[[#This Row],[Margins]]</f>
        <v>280.5</v>
      </c>
      <c r="O32">
        <v>935</v>
      </c>
      <c r="P32">
        <f>IFERROR(Sales2[[#This Row],[Sale Price ]],0)</f>
        <v>935</v>
      </c>
      <c r="Q32">
        <f>IFERROR(Sales2[[#This Row],[Cleaned Sale Price]]/Sales2[[#This Row],[Quantity Ordered]],0)</f>
        <v>311.66666666666669</v>
      </c>
      <c r="R32">
        <f>Sales2[[#This Row],[Cleaned Sale Price]]-Sales2[[#This Row],[Service Provider Expense]]</f>
        <v>654.5</v>
      </c>
      <c r="S32">
        <f>SUMIF(F:F,Sales2[[#This Row],[Customer ID]],P:P)</f>
        <v>935</v>
      </c>
      <c r="T32">
        <f>Sales2[[#This Row],[Sale Price ]]-Sales2[[#This Row],[Service Provider Expense]]</f>
        <v>654.5</v>
      </c>
      <c r="U32" t="s">
        <v>39</v>
      </c>
    </row>
    <row r="33" spans="1:21" x14ac:dyDescent="0.25">
      <c r="A33">
        <v>3032</v>
      </c>
      <c r="B33">
        <f>COUNTIF(A:A,Sales2[[#This Row],[Order ID]])</f>
        <v>1</v>
      </c>
      <c r="C33" t="s">
        <v>97</v>
      </c>
      <c r="D33" t="s">
        <v>98</v>
      </c>
      <c r="E33" t="str">
        <f>PROPER(TRIM(Sales2[[#This Row],[Customer First Name]]))</f>
        <v>Kaiden</v>
      </c>
      <c r="F33">
        <v>1265</v>
      </c>
      <c r="G33" t="s">
        <v>27</v>
      </c>
      <c r="H33" s="7">
        <v>45588</v>
      </c>
      <c r="I33" s="6">
        <v>1</v>
      </c>
      <c r="J33" s="1" t="s">
        <v>37</v>
      </c>
      <c r="K33" t="s">
        <v>49</v>
      </c>
      <c r="L33" t="str">
        <f>UPPER(Sales2[[#This Row],[State]])</f>
        <v>TAS</v>
      </c>
      <c r="M33">
        <f>VLOOKUP(Sales2[[#This Row],[Service Category]],Table7[],3,FALSE)</f>
        <v>0.25</v>
      </c>
      <c r="N33">
        <f>Sales2[[#This Row],[Sale Price ]]*Sales2[[#This Row],[Margins]]</f>
        <v>116.75</v>
      </c>
      <c r="O33">
        <v>467</v>
      </c>
      <c r="P33">
        <f>IFERROR(Sales2[[#This Row],[Sale Price ]],0)</f>
        <v>467</v>
      </c>
      <c r="Q33">
        <f>IFERROR(Sales2[[#This Row],[Cleaned Sale Price]]/Sales2[[#This Row],[Quantity Ordered]],0)</f>
        <v>467</v>
      </c>
      <c r="R33">
        <f>Sales2[[#This Row],[Cleaned Sale Price]]-Sales2[[#This Row],[Service Provider Expense]]</f>
        <v>350.25</v>
      </c>
      <c r="S33">
        <f>SUMIF(F:F,Sales2[[#This Row],[Customer ID]],P:P)</f>
        <v>467</v>
      </c>
      <c r="T33">
        <f>Sales2[[#This Row],[Sale Price ]]-Sales2[[#This Row],[Service Provider Expense]]</f>
        <v>350.25</v>
      </c>
      <c r="U33" t="s">
        <v>99</v>
      </c>
    </row>
    <row r="34" spans="1:21" x14ac:dyDescent="0.25">
      <c r="A34">
        <v>3033</v>
      </c>
      <c r="B34">
        <f>COUNTIF(A:A,Sales2[[#This Row],[Order ID]])</f>
        <v>1</v>
      </c>
      <c r="C34" t="s">
        <v>100</v>
      </c>
      <c r="D34" t="s">
        <v>101</v>
      </c>
      <c r="E34" t="str">
        <f>PROPER(TRIM(Sales2[[#This Row],[Customer First Name]]))</f>
        <v>Shiloh</v>
      </c>
      <c r="F34">
        <v>1266</v>
      </c>
      <c r="G34" t="s">
        <v>27</v>
      </c>
      <c r="H34" s="7">
        <v>45640</v>
      </c>
      <c r="I34" s="6">
        <v>1</v>
      </c>
      <c r="J34" s="1" t="s">
        <v>23</v>
      </c>
      <c r="K34" t="s">
        <v>32</v>
      </c>
      <c r="L34" t="str">
        <f>UPPER(Sales2[[#This Row],[State]])</f>
        <v>VIC</v>
      </c>
      <c r="M34">
        <f>VLOOKUP(Sales2[[#This Row],[Service Category]],Table7[],3,FALSE)</f>
        <v>0.25</v>
      </c>
      <c r="N34">
        <f>Sales2[[#This Row],[Sale Price ]]*Sales2[[#This Row],[Margins]]</f>
        <v>19.5</v>
      </c>
      <c r="O34">
        <v>78</v>
      </c>
      <c r="P34">
        <f>IFERROR(Sales2[[#This Row],[Sale Price ]],0)</f>
        <v>78</v>
      </c>
      <c r="Q34">
        <f>IFERROR(Sales2[[#This Row],[Cleaned Sale Price]]/Sales2[[#This Row],[Quantity Ordered]],0)</f>
        <v>78</v>
      </c>
      <c r="R34">
        <f>Sales2[[#This Row],[Cleaned Sale Price]]-Sales2[[#This Row],[Service Provider Expense]]</f>
        <v>58.5</v>
      </c>
      <c r="S34">
        <f>SUMIF(F:F,Sales2[[#This Row],[Customer ID]],P:P)</f>
        <v>78</v>
      </c>
      <c r="T34">
        <f>Sales2[[#This Row],[Sale Price ]]-Sales2[[#This Row],[Service Provider Expense]]</f>
        <v>58.5</v>
      </c>
      <c r="U34" t="s">
        <v>19</v>
      </c>
    </row>
    <row r="35" spans="1:21" x14ac:dyDescent="0.25">
      <c r="A35">
        <v>3034</v>
      </c>
      <c r="B35">
        <f>COUNTIF(A:A,Sales2[[#This Row],[Order ID]])</f>
        <v>1</v>
      </c>
      <c r="C35" t="s">
        <v>102</v>
      </c>
      <c r="D35" t="s">
        <v>103</v>
      </c>
      <c r="E35" t="str">
        <f>PROPER(TRIM(Sales2[[#This Row],[Customer First Name]]))</f>
        <v>Layla</v>
      </c>
      <c r="F35">
        <v>1267</v>
      </c>
      <c r="G35" t="s">
        <v>61</v>
      </c>
      <c r="H35" s="7">
        <v>45530</v>
      </c>
      <c r="I35" s="6">
        <v>3</v>
      </c>
      <c r="J35" t="s">
        <v>56</v>
      </c>
      <c r="K35" t="s">
        <v>66</v>
      </c>
      <c r="L35" t="str">
        <f>UPPER(Sales2[[#This Row],[State]])</f>
        <v>NT</v>
      </c>
      <c r="M35">
        <f>VLOOKUP(Sales2[[#This Row],[Service Category]],Table7[],3,FALSE)</f>
        <v>0.25</v>
      </c>
      <c r="N35">
        <f>Sales2[[#This Row],[Sale Price ]]*Sales2[[#This Row],[Margins]]</f>
        <v>62.75</v>
      </c>
      <c r="O35">
        <v>251</v>
      </c>
      <c r="P35">
        <f>IFERROR(Sales2[[#This Row],[Sale Price ]],0)</f>
        <v>251</v>
      </c>
      <c r="Q35">
        <f>IFERROR(Sales2[[#This Row],[Cleaned Sale Price]]/Sales2[[#This Row],[Quantity Ordered]],0)</f>
        <v>83.666666666666671</v>
      </c>
      <c r="R35">
        <f>Sales2[[#This Row],[Cleaned Sale Price]]-Sales2[[#This Row],[Service Provider Expense]]</f>
        <v>188.25</v>
      </c>
      <c r="S35">
        <f>SUMIF(F:F,Sales2[[#This Row],[Customer ID]],P:P)</f>
        <v>251</v>
      </c>
      <c r="T35">
        <f>Sales2[[#This Row],[Sale Price ]]-Sales2[[#This Row],[Service Provider Expense]]</f>
        <v>188.25</v>
      </c>
      <c r="U35" t="s">
        <v>33</v>
      </c>
    </row>
    <row r="36" spans="1:21" x14ac:dyDescent="0.25">
      <c r="A36">
        <v>3035</v>
      </c>
      <c r="B36">
        <f>COUNTIF(A:A,Sales2[[#This Row],[Order ID]])</f>
        <v>1</v>
      </c>
      <c r="C36" t="s">
        <v>104</v>
      </c>
      <c r="D36" t="s">
        <v>105</v>
      </c>
      <c r="E36" t="str">
        <f>PROPER(TRIM(Sales2[[#This Row],[Customer First Name]]))</f>
        <v>Sarai</v>
      </c>
      <c r="F36">
        <v>1268</v>
      </c>
      <c r="G36" t="s">
        <v>36</v>
      </c>
      <c r="H36" s="7">
        <v>45536</v>
      </c>
      <c r="I36" s="6">
        <v>1</v>
      </c>
      <c r="J36" t="s">
        <v>17</v>
      </c>
      <c r="K36" t="s">
        <v>42</v>
      </c>
      <c r="L36" t="str">
        <f>UPPER(Sales2[[#This Row],[State]])</f>
        <v>SA</v>
      </c>
      <c r="M36">
        <f>VLOOKUP(Sales2[[#This Row],[Service Category]],Table7[],3,FALSE)</f>
        <v>0.2</v>
      </c>
      <c r="N36">
        <f>Sales2[[#This Row],[Sale Price ]]*Sales2[[#This Row],[Margins]]</f>
        <v>50</v>
      </c>
      <c r="O36">
        <v>250</v>
      </c>
      <c r="P36">
        <f>IFERROR(Sales2[[#This Row],[Sale Price ]],0)</f>
        <v>250</v>
      </c>
      <c r="Q36">
        <f>IFERROR(Sales2[[#This Row],[Cleaned Sale Price]]/Sales2[[#This Row],[Quantity Ordered]],0)</f>
        <v>250</v>
      </c>
      <c r="R36">
        <f>Sales2[[#This Row],[Cleaned Sale Price]]-Sales2[[#This Row],[Service Provider Expense]]</f>
        <v>200</v>
      </c>
      <c r="S36">
        <f>SUMIF(F:F,Sales2[[#This Row],[Customer ID]],P:P)</f>
        <v>250</v>
      </c>
      <c r="T36">
        <f>Sales2[[#This Row],[Sale Price ]]-Sales2[[#This Row],[Service Provider Expense]]</f>
        <v>200</v>
      </c>
      <c r="U36" t="s">
        <v>33</v>
      </c>
    </row>
    <row r="37" spans="1:21" x14ac:dyDescent="0.25">
      <c r="A37">
        <v>3036</v>
      </c>
      <c r="B37">
        <f>COUNTIF(A:A,Sales2[[#This Row],[Order ID]])</f>
        <v>1</v>
      </c>
      <c r="C37" t="s">
        <v>106</v>
      </c>
      <c r="D37" t="s">
        <v>107</v>
      </c>
      <c r="E37" t="str">
        <f>PROPER(TRIM(Sales2[[#This Row],[Customer First Name]]))</f>
        <v>Kason</v>
      </c>
      <c r="F37">
        <v>1269</v>
      </c>
      <c r="G37" t="s">
        <v>77</v>
      </c>
      <c r="H37" s="7">
        <v>45633</v>
      </c>
      <c r="I37" s="6">
        <v>3</v>
      </c>
      <c r="J37" t="s">
        <v>17</v>
      </c>
      <c r="K37" t="s">
        <v>32</v>
      </c>
      <c r="L37" t="str">
        <f>UPPER(Sales2[[#This Row],[State]])</f>
        <v>VIC</v>
      </c>
      <c r="M37">
        <f>VLOOKUP(Sales2[[#This Row],[Service Category]],Table7[],3,FALSE)</f>
        <v>0.3</v>
      </c>
      <c r="N37">
        <f>Sales2[[#This Row],[Sale Price ]]*Sales2[[#This Row],[Margins]]</f>
        <v>456.3</v>
      </c>
      <c r="O37">
        <v>1521</v>
      </c>
      <c r="P37">
        <f>IFERROR(Sales2[[#This Row],[Sale Price ]],0)</f>
        <v>1521</v>
      </c>
      <c r="Q37">
        <f>IFERROR(Sales2[[#This Row],[Cleaned Sale Price]]/Sales2[[#This Row],[Quantity Ordered]],0)</f>
        <v>507</v>
      </c>
      <c r="R37">
        <f>Sales2[[#This Row],[Cleaned Sale Price]]-Sales2[[#This Row],[Service Provider Expense]]</f>
        <v>1064.7</v>
      </c>
      <c r="S37">
        <f>SUMIF(F:F,Sales2[[#This Row],[Customer ID]],P:P)</f>
        <v>1521</v>
      </c>
      <c r="T37">
        <f>Sales2[[#This Row],[Sale Price ]]-Sales2[[#This Row],[Service Provider Expense]]</f>
        <v>1064.7</v>
      </c>
      <c r="U37" t="s">
        <v>19</v>
      </c>
    </row>
    <row r="38" spans="1:21" x14ac:dyDescent="0.25">
      <c r="A38">
        <v>3037</v>
      </c>
      <c r="B38">
        <f>COUNTIF(A:A,Sales2[[#This Row],[Order ID]])</f>
        <v>1</v>
      </c>
      <c r="C38" t="s">
        <v>108</v>
      </c>
      <c r="D38" t="s">
        <v>109</v>
      </c>
      <c r="E38" t="str">
        <f>PROPER(TRIM(Sales2[[#This Row],[Customer First Name]]))</f>
        <v>Aspen</v>
      </c>
      <c r="F38">
        <v>1270</v>
      </c>
      <c r="G38" t="s">
        <v>61</v>
      </c>
      <c r="H38" s="7">
        <v>45297</v>
      </c>
      <c r="I38" s="6">
        <v>2</v>
      </c>
      <c r="J38" s="1" t="s">
        <v>37</v>
      </c>
      <c r="K38" t="s">
        <v>28</v>
      </c>
      <c r="L38" t="str">
        <f>UPPER(Sales2[[#This Row],[State]])</f>
        <v>NSW</v>
      </c>
      <c r="M38">
        <f>VLOOKUP(Sales2[[#This Row],[Service Category]],Table7[],3,FALSE)</f>
        <v>0.25</v>
      </c>
      <c r="N38">
        <f>Sales2[[#This Row],[Sale Price ]]*Sales2[[#This Row],[Margins]]</f>
        <v>6.75</v>
      </c>
      <c r="O38">
        <v>27</v>
      </c>
      <c r="P38">
        <f>IFERROR(Sales2[[#This Row],[Sale Price ]],0)</f>
        <v>27</v>
      </c>
      <c r="Q38">
        <f>IFERROR(Sales2[[#This Row],[Cleaned Sale Price]]/Sales2[[#This Row],[Quantity Ordered]],0)</f>
        <v>13.5</v>
      </c>
      <c r="R38">
        <f>Sales2[[#This Row],[Cleaned Sale Price]]-Sales2[[#This Row],[Service Provider Expense]]</f>
        <v>20.25</v>
      </c>
      <c r="S38">
        <f>SUMIF(F:F,Sales2[[#This Row],[Customer ID]],P:P)</f>
        <v>27</v>
      </c>
      <c r="T38">
        <f>Sales2[[#This Row],[Sale Price ]]-Sales2[[#This Row],[Service Provider Expense]]</f>
        <v>20.25</v>
      </c>
      <c r="U38" t="s">
        <v>29</v>
      </c>
    </row>
    <row r="39" spans="1:21" x14ac:dyDescent="0.25">
      <c r="A39">
        <v>3038</v>
      </c>
      <c r="B39">
        <f>COUNTIF(A:A,Sales2[[#This Row],[Order ID]])</f>
        <v>1</v>
      </c>
      <c r="C39" t="s">
        <v>110</v>
      </c>
      <c r="D39" t="s">
        <v>111</v>
      </c>
      <c r="E39" t="str">
        <f>PROPER(TRIM(Sales2[[#This Row],[Customer First Name]]))</f>
        <v>Cade</v>
      </c>
      <c r="F39">
        <v>1271</v>
      </c>
      <c r="G39" t="s">
        <v>36</v>
      </c>
      <c r="H39" s="7">
        <v>45450</v>
      </c>
      <c r="I39" s="6">
        <v>1</v>
      </c>
      <c r="J39" t="s">
        <v>56</v>
      </c>
      <c r="K39" t="s">
        <v>18</v>
      </c>
      <c r="L39" t="str">
        <f>UPPER(Sales2[[#This Row],[State]])</f>
        <v>WA</v>
      </c>
      <c r="M39">
        <f>VLOOKUP(Sales2[[#This Row],[Service Category]],Table7[],3,FALSE)</f>
        <v>0.2</v>
      </c>
      <c r="N39">
        <f>Sales2[[#This Row],[Sale Price ]]*Sales2[[#This Row],[Margins]]</f>
        <v>287.8</v>
      </c>
      <c r="O39">
        <v>1439</v>
      </c>
      <c r="P39">
        <f>IFERROR(Sales2[[#This Row],[Sale Price ]],0)</f>
        <v>1439</v>
      </c>
      <c r="Q39">
        <f>IFERROR(Sales2[[#This Row],[Cleaned Sale Price]]/Sales2[[#This Row],[Quantity Ordered]],0)</f>
        <v>1439</v>
      </c>
      <c r="R39">
        <f>Sales2[[#This Row],[Cleaned Sale Price]]-Sales2[[#This Row],[Service Provider Expense]]</f>
        <v>1151.2</v>
      </c>
      <c r="S39">
        <f>SUMIF(F:F,Sales2[[#This Row],[Customer ID]],P:P)</f>
        <v>1439</v>
      </c>
      <c r="T39">
        <f>Sales2[[#This Row],[Sale Price ]]-Sales2[[#This Row],[Service Provider Expense]]</f>
        <v>1151.2</v>
      </c>
      <c r="U39" t="s">
        <v>99</v>
      </c>
    </row>
    <row r="40" spans="1:21" x14ac:dyDescent="0.25">
      <c r="A40">
        <v>3039</v>
      </c>
      <c r="B40">
        <f>COUNTIF(A:A,Sales2[[#This Row],[Order ID]])</f>
        <v>1</v>
      </c>
      <c r="C40" t="s">
        <v>112</v>
      </c>
      <c r="D40" t="s">
        <v>113</v>
      </c>
      <c r="E40" t="str">
        <f>PROPER(TRIM(Sales2[[#This Row],[Customer First Name]]))</f>
        <v>Collins</v>
      </c>
      <c r="F40">
        <v>1272</v>
      </c>
      <c r="G40" t="s">
        <v>16</v>
      </c>
      <c r="H40" s="7">
        <v>45555</v>
      </c>
      <c r="I40" s="6">
        <v>2</v>
      </c>
      <c r="J40" s="1" t="s">
        <v>37</v>
      </c>
      <c r="K40" t="s">
        <v>32</v>
      </c>
      <c r="L40" t="str">
        <f>UPPER(Sales2[[#This Row],[State]])</f>
        <v>VIC</v>
      </c>
      <c r="M40">
        <f>VLOOKUP(Sales2[[#This Row],[Service Category]],Table7[],3,FALSE)</f>
        <v>0.1</v>
      </c>
      <c r="N40">
        <f>Sales2[[#This Row],[Sale Price ]]*Sales2[[#This Row],[Margins]]</f>
        <v>63.800000000000004</v>
      </c>
      <c r="O40">
        <v>638</v>
      </c>
      <c r="P40">
        <f>IFERROR(Sales2[[#This Row],[Sale Price ]],0)</f>
        <v>638</v>
      </c>
      <c r="Q40">
        <f>IFERROR(Sales2[[#This Row],[Cleaned Sale Price]]/Sales2[[#This Row],[Quantity Ordered]],0)</f>
        <v>319</v>
      </c>
      <c r="R40">
        <f>Sales2[[#This Row],[Cleaned Sale Price]]-Sales2[[#This Row],[Service Provider Expense]]</f>
        <v>574.20000000000005</v>
      </c>
      <c r="S40">
        <f>SUMIF(F:F,Sales2[[#This Row],[Customer ID]],P:P)</f>
        <v>638</v>
      </c>
      <c r="T40">
        <f>Sales2[[#This Row],[Sale Price ]]-Sales2[[#This Row],[Service Provider Expense]]</f>
        <v>574.20000000000005</v>
      </c>
      <c r="U40" t="s">
        <v>39</v>
      </c>
    </row>
    <row r="41" spans="1:21" x14ac:dyDescent="0.25">
      <c r="A41">
        <v>3040</v>
      </c>
      <c r="B41">
        <f>COUNTIF(A:A,Sales2[[#This Row],[Order ID]])</f>
        <v>1</v>
      </c>
      <c r="C41" t="s">
        <v>114</v>
      </c>
      <c r="D41" t="s">
        <v>115</v>
      </c>
      <c r="E41" t="str">
        <f>PROPER(TRIM(Sales2[[#This Row],[Customer First Name]]))</f>
        <v>Jayce</v>
      </c>
      <c r="F41">
        <v>1273</v>
      </c>
      <c r="G41" t="s">
        <v>22</v>
      </c>
      <c r="H41" s="7">
        <v>45431</v>
      </c>
      <c r="I41" s="6">
        <v>2</v>
      </c>
      <c r="J41" s="1" t="s">
        <v>37</v>
      </c>
      <c r="K41" t="s">
        <v>32</v>
      </c>
      <c r="L41" t="str">
        <f>UPPER(Sales2[[#This Row],[State]])</f>
        <v>VIC</v>
      </c>
      <c r="M41">
        <f>VLOOKUP(Sales2[[#This Row],[Service Category]],Table7[],3,FALSE)</f>
        <v>0.3</v>
      </c>
      <c r="N41">
        <f>Sales2[[#This Row],[Sale Price ]]*Sales2[[#This Row],[Margins]]</f>
        <v>299.7</v>
      </c>
      <c r="O41">
        <v>999</v>
      </c>
      <c r="P41">
        <f>IFERROR(Sales2[[#This Row],[Sale Price ]],0)</f>
        <v>999</v>
      </c>
      <c r="Q41">
        <f>IFERROR(Sales2[[#This Row],[Cleaned Sale Price]]/Sales2[[#This Row],[Quantity Ordered]],0)</f>
        <v>499.5</v>
      </c>
      <c r="R41">
        <f>Sales2[[#This Row],[Cleaned Sale Price]]-Sales2[[#This Row],[Service Provider Expense]]</f>
        <v>699.3</v>
      </c>
      <c r="S41">
        <f>SUMIF(F:F,Sales2[[#This Row],[Customer ID]],P:P)</f>
        <v>999</v>
      </c>
      <c r="T41">
        <f>Sales2[[#This Row],[Sale Price ]]-Sales2[[#This Row],[Service Provider Expense]]</f>
        <v>699.3</v>
      </c>
      <c r="U41" t="s">
        <v>39</v>
      </c>
    </row>
    <row r="42" spans="1:21" x14ac:dyDescent="0.25">
      <c r="A42">
        <v>3041</v>
      </c>
      <c r="B42">
        <f>COUNTIF(A:A,Sales2[[#This Row],[Order ID]])</f>
        <v>1</v>
      </c>
      <c r="C42" t="s">
        <v>116</v>
      </c>
      <c r="D42" t="s">
        <v>117</v>
      </c>
      <c r="E42" t="str">
        <f>PROPER(TRIM(Sales2[[#This Row],[Customer First Name]]))</f>
        <v>Josiah</v>
      </c>
      <c r="F42">
        <v>1274</v>
      </c>
      <c r="G42" t="s">
        <v>61</v>
      </c>
      <c r="H42" s="7">
        <v>45572</v>
      </c>
      <c r="I42" s="6">
        <v>3</v>
      </c>
      <c r="J42" s="1" t="s">
        <v>37</v>
      </c>
      <c r="K42" t="s">
        <v>38</v>
      </c>
      <c r="L42" t="str">
        <f>UPPER(Sales2[[#This Row],[State]])</f>
        <v>QLD</v>
      </c>
      <c r="M42">
        <f>VLOOKUP(Sales2[[#This Row],[Service Category]],Table7[],3,FALSE)</f>
        <v>0.25</v>
      </c>
      <c r="N42">
        <f>Sales2[[#This Row],[Sale Price ]]*Sales2[[#This Row],[Margins]]</f>
        <v>38.25</v>
      </c>
      <c r="O42">
        <v>153</v>
      </c>
      <c r="P42">
        <f>IFERROR(Sales2[[#This Row],[Sale Price ]],0)</f>
        <v>153</v>
      </c>
      <c r="Q42">
        <f>IFERROR(Sales2[[#This Row],[Cleaned Sale Price]]/Sales2[[#This Row],[Quantity Ordered]],0)</f>
        <v>51</v>
      </c>
      <c r="R42">
        <f>Sales2[[#This Row],[Cleaned Sale Price]]-Sales2[[#This Row],[Service Provider Expense]]</f>
        <v>114.75</v>
      </c>
      <c r="S42">
        <f>SUMIF(F:F,Sales2[[#This Row],[Customer ID]],P:P)</f>
        <v>153</v>
      </c>
      <c r="T42">
        <f>Sales2[[#This Row],[Sale Price ]]-Sales2[[#This Row],[Service Provider Expense]]</f>
        <v>114.75</v>
      </c>
      <c r="U42" t="s">
        <v>33</v>
      </c>
    </row>
    <row r="43" spans="1:21" x14ac:dyDescent="0.25">
      <c r="A43">
        <v>3042</v>
      </c>
      <c r="B43">
        <f>COUNTIF(A:A,Sales2[[#This Row],[Order ID]])</f>
        <v>1</v>
      </c>
      <c r="C43" t="s">
        <v>118</v>
      </c>
      <c r="D43" t="s">
        <v>119</v>
      </c>
      <c r="E43" t="str">
        <f>PROPER(TRIM(Sales2[[#This Row],[Customer First Name]]))</f>
        <v>Helen</v>
      </c>
      <c r="F43">
        <v>1275</v>
      </c>
      <c r="G43" t="s">
        <v>27</v>
      </c>
      <c r="H43" s="7">
        <v>45550</v>
      </c>
      <c r="I43" s="6">
        <v>3</v>
      </c>
      <c r="J43" s="1" t="s">
        <v>37</v>
      </c>
      <c r="K43" t="s">
        <v>49</v>
      </c>
      <c r="L43" t="str">
        <f>UPPER(Sales2[[#This Row],[State]])</f>
        <v>TAS</v>
      </c>
      <c r="M43">
        <f>VLOOKUP(Sales2[[#This Row],[Service Category]],Table7[],3,FALSE)</f>
        <v>0.25</v>
      </c>
      <c r="N43">
        <f>Sales2[[#This Row],[Sale Price ]]*Sales2[[#This Row],[Margins]]</f>
        <v>248.75</v>
      </c>
      <c r="O43">
        <v>995</v>
      </c>
      <c r="P43">
        <f>IFERROR(Sales2[[#This Row],[Sale Price ]],0)</f>
        <v>995</v>
      </c>
      <c r="Q43">
        <f>IFERROR(Sales2[[#This Row],[Cleaned Sale Price]]/Sales2[[#This Row],[Quantity Ordered]],0)</f>
        <v>331.66666666666669</v>
      </c>
      <c r="R43">
        <f>Sales2[[#This Row],[Cleaned Sale Price]]-Sales2[[#This Row],[Service Provider Expense]]</f>
        <v>746.25</v>
      </c>
      <c r="S43">
        <f>SUMIF(F:F,Sales2[[#This Row],[Customer ID]],P:P)</f>
        <v>995</v>
      </c>
      <c r="T43">
        <f>Sales2[[#This Row],[Sale Price ]]-Sales2[[#This Row],[Service Provider Expense]]</f>
        <v>746.25</v>
      </c>
      <c r="U43" t="s">
        <v>33</v>
      </c>
    </row>
    <row r="44" spans="1:21" x14ac:dyDescent="0.25">
      <c r="A44">
        <v>3043</v>
      </c>
      <c r="B44">
        <f>COUNTIF(A:A,Sales2[[#This Row],[Order ID]])</f>
        <v>1</v>
      </c>
      <c r="C44" t="s">
        <v>120</v>
      </c>
      <c r="D44" t="s">
        <v>121</v>
      </c>
      <c r="E44" t="str">
        <f>PROPER(TRIM(Sales2[[#This Row],[Customer First Name]]))</f>
        <v>Alani</v>
      </c>
      <c r="F44">
        <v>1276</v>
      </c>
      <c r="G44" t="s">
        <v>61</v>
      </c>
      <c r="H44" s="7">
        <v>45605</v>
      </c>
      <c r="I44" s="6">
        <v>1</v>
      </c>
      <c r="J44" t="s">
        <v>17</v>
      </c>
      <c r="K44" t="s">
        <v>24</v>
      </c>
      <c r="L44" t="str">
        <f>UPPER(Sales2[[#This Row],[State]])</f>
        <v>ACT</v>
      </c>
      <c r="M44">
        <f>VLOOKUP(Sales2[[#This Row],[Service Category]],Table7[],3,FALSE)</f>
        <v>0.25</v>
      </c>
      <c r="N44">
        <f>Sales2[[#This Row],[Sale Price ]]*Sales2[[#This Row],[Margins]]</f>
        <v>38.25</v>
      </c>
      <c r="O44">
        <v>153</v>
      </c>
      <c r="P44">
        <f>IFERROR(Sales2[[#This Row],[Sale Price ]],0)</f>
        <v>153</v>
      </c>
      <c r="Q44">
        <f>IFERROR(Sales2[[#This Row],[Cleaned Sale Price]]/Sales2[[#This Row],[Quantity Ordered]],0)</f>
        <v>153</v>
      </c>
      <c r="R44">
        <f>Sales2[[#This Row],[Cleaned Sale Price]]-Sales2[[#This Row],[Service Provider Expense]]</f>
        <v>114.75</v>
      </c>
      <c r="S44">
        <f>SUMIF(F:F,Sales2[[#This Row],[Customer ID]],P:P)</f>
        <v>153</v>
      </c>
      <c r="T44">
        <f>Sales2[[#This Row],[Sale Price ]]-Sales2[[#This Row],[Service Provider Expense]]</f>
        <v>114.75</v>
      </c>
      <c r="U44" t="s">
        <v>39</v>
      </c>
    </row>
    <row r="45" spans="1:21" x14ac:dyDescent="0.25">
      <c r="A45">
        <v>3044</v>
      </c>
      <c r="B45">
        <f>COUNTIF(A:A,Sales2[[#This Row],[Order ID]])</f>
        <v>1</v>
      </c>
      <c r="C45" t="s">
        <v>122</v>
      </c>
      <c r="D45" t="s">
        <v>123</v>
      </c>
      <c r="E45" t="str">
        <f>PROPER(TRIM(Sales2[[#This Row],[Customer First Name]]))</f>
        <v>Francis</v>
      </c>
      <c r="F45">
        <v>1277</v>
      </c>
      <c r="G45" t="s">
        <v>61</v>
      </c>
      <c r="H45" s="7">
        <v>45648</v>
      </c>
      <c r="I45" s="6">
        <v>3</v>
      </c>
      <c r="J45" s="1" t="s">
        <v>23</v>
      </c>
      <c r="K45" t="s">
        <v>42</v>
      </c>
      <c r="L45" t="str">
        <f>UPPER(Sales2[[#This Row],[State]])</f>
        <v>SA</v>
      </c>
      <c r="M45">
        <f>VLOOKUP(Sales2[[#This Row],[Service Category]],Table7[],3,FALSE)</f>
        <v>0.25</v>
      </c>
      <c r="N45">
        <f>Sales2[[#This Row],[Sale Price ]]*Sales2[[#This Row],[Margins]]</f>
        <v>195.25</v>
      </c>
      <c r="O45">
        <v>781</v>
      </c>
      <c r="P45">
        <f>IFERROR(Sales2[[#This Row],[Sale Price ]],0)</f>
        <v>781</v>
      </c>
      <c r="Q45">
        <f>IFERROR(Sales2[[#This Row],[Cleaned Sale Price]]/Sales2[[#This Row],[Quantity Ordered]],0)</f>
        <v>260.33333333333331</v>
      </c>
      <c r="R45">
        <f>Sales2[[#This Row],[Cleaned Sale Price]]-Sales2[[#This Row],[Service Provider Expense]]</f>
        <v>585.75</v>
      </c>
      <c r="S45">
        <f>SUMIF(F:F,Sales2[[#This Row],[Customer ID]],P:P)</f>
        <v>781</v>
      </c>
      <c r="T45">
        <f>Sales2[[#This Row],[Sale Price ]]-Sales2[[#This Row],[Service Provider Expense]]</f>
        <v>585.75</v>
      </c>
      <c r="U45" t="s">
        <v>39</v>
      </c>
    </row>
    <row r="46" spans="1:21" x14ac:dyDescent="0.25">
      <c r="A46">
        <v>3045</v>
      </c>
      <c r="B46">
        <f>COUNTIF(A:A,Sales2[[#This Row],[Order ID]])</f>
        <v>1</v>
      </c>
      <c r="C46" t="s">
        <v>124</v>
      </c>
      <c r="D46" t="s">
        <v>125</v>
      </c>
      <c r="E46" t="str">
        <f>PROPER(TRIM(Sales2[[#This Row],[Customer First Name]]))</f>
        <v>Wyatt</v>
      </c>
      <c r="F46">
        <v>1278</v>
      </c>
      <c r="G46" t="s">
        <v>61</v>
      </c>
      <c r="H46" s="7">
        <v>45563</v>
      </c>
      <c r="I46" s="6">
        <v>2</v>
      </c>
      <c r="J46" t="s">
        <v>17</v>
      </c>
      <c r="K46" t="s">
        <v>28</v>
      </c>
      <c r="L46" t="str">
        <f>UPPER(Sales2[[#This Row],[State]])</f>
        <v>NSW</v>
      </c>
      <c r="M46">
        <f>VLOOKUP(Sales2[[#This Row],[Service Category]],Table7[],3,FALSE)</f>
        <v>0.25</v>
      </c>
      <c r="N46">
        <f>Sales2[[#This Row],[Sale Price ]]*Sales2[[#This Row],[Margins]]</f>
        <v>34.75</v>
      </c>
      <c r="O46">
        <v>139</v>
      </c>
      <c r="P46">
        <f>IFERROR(Sales2[[#This Row],[Sale Price ]],0)</f>
        <v>139</v>
      </c>
      <c r="Q46">
        <f>IFERROR(Sales2[[#This Row],[Cleaned Sale Price]]/Sales2[[#This Row],[Quantity Ordered]],0)</f>
        <v>69.5</v>
      </c>
      <c r="R46">
        <f>Sales2[[#This Row],[Cleaned Sale Price]]-Sales2[[#This Row],[Service Provider Expense]]</f>
        <v>104.25</v>
      </c>
      <c r="S46">
        <f>SUMIF(F:F,Sales2[[#This Row],[Customer ID]],P:P)</f>
        <v>139</v>
      </c>
      <c r="T46">
        <f>Sales2[[#This Row],[Sale Price ]]-Sales2[[#This Row],[Service Provider Expense]]</f>
        <v>104.25</v>
      </c>
      <c r="U46" t="s">
        <v>29</v>
      </c>
    </row>
    <row r="47" spans="1:21" x14ac:dyDescent="0.25">
      <c r="A47">
        <v>3046</v>
      </c>
      <c r="B47">
        <f>COUNTIF(A:A,Sales2[[#This Row],[Order ID]])</f>
        <v>1</v>
      </c>
      <c r="C47" t="s">
        <v>126</v>
      </c>
      <c r="D47" t="s">
        <v>127</v>
      </c>
      <c r="E47" t="str">
        <f>PROPER(TRIM(Sales2[[#This Row],[Customer First Name]]))</f>
        <v>Leah</v>
      </c>
      <c r="F47">
        <v>1279</v>
      </c>
      <c r="G47" t="s">
        <v>16</v>
      </c>
      <c r="H47" s="7">
        <v>45331</v>
      </c>
      <c r="I47" s="6">
        <v>3</v>
      </c>
      <c r="J47" t="s">
        <v>17</v>
      </c>
      <c r="K47" t="s">
        <v>32</v>
      </c>
      <c r="L47" t="str">
        <f>UPPER(Sales2[[#This Row],[State]])</f>
        <v>VIC</v>
      </c>
      <c r="M47">
        <f>VLOOKUP(Sales2[[#This Row],[Service Category]],Table7[],3,FALSE)</f>
        <v>0.1</v>
      </c>
      <c r="N47">
        <f>Sales2[[#This Row],[Sale Price ]]*Sales2[[#This Row],[Margins]]</f>
        <v>159.60000000000002</v>
      </c>
      <c r="O47">
        <v>1596</v>
      </c>
      <c r="P47">
        <f>IFERROR(Sales2[[#This Row],[Sale Price ]],0)</f>
        <v>1596</v>
      </c>
      <c r="Q47">
        <f>IFERROR(Sales2[[#This Row],[Cleaned Sale Price]]/Sales2[[#This Row],[Quantity Ordered]],0)</f>
        <v>532</v>
      </c>
      <c r="R47">
        <f>Sales2[[#This Row],[Cleaned Sale Price]]-Sales2[[#This Row],[Service Provider Expense]]</f>
        <v>1436.4</v>
      </c>
      <c r="S47">
        <f>SUMIF(F:F,Sales2[[#This Row],[Customer ID]],P:P)</f>
        <v>1596</v>
      </c>
      <c r="T47">
        <f>Sales2[[#This Row],[Sale Price ]]-Sales2[[#This Row],[Service Provider Expense]]</f>
        <v>1436.4</v>
      </c>
      <c r="U47" t="s">
        <v>99</v>
      </c>
    </row>
    <row r="48" spans="1:21" x14ac:dyDescent="0.25">
      <c r="A48">
        <v>3047</v>
      </c>
      <c r="B48">
        <f>COUNTIF(A:A,Sales2[[#This Row],[Order ID]])</f>
        <v>1</v>
      </c>
      <c r="C48" t="s">
        <v>128</v>
      </c>
      <c r="D48" t="s">
        <v>89</v>
      </c>
      <c r="E48" t="str">
        <f>PROPER(TRIM(Sales2[[#This Row],[Customer First Name]]))</f>
        <v>Kane</v>
      </c>
      <c r="F48">
        <v>1280</v>
      </c>
      <c r="G48" t="s">
        <v>61</v>
      </c>
      <c r="H48" s="7">
        <v>45436</v>
      </c>
      <c r="I48" s="6">
        <v>1</v>
      </c>
      <c r="J48" t="s">
        <v>17</v>
      </c>
      <c r="K48" t="s">
        <v>38</v>
      </c>
      <c r="L48" t="str">
        <f>UPPER(Sales2[[#This Row],[State]])</f>
        <v>QLD</v>
      </c>
      <c r="M48">
        <f>VLOOKUP(Sales2[[#This Row],[Service Category]],Table7[],3,FALSE)</f>
        <v>0.25</v>
      </c>
      <c r="N48">
        <f>Sales2[[#This Row],[Sale Price ]]*Sales2[[#This Row],[Margins]]</f>
        <v>79</v>
      </c>
      <c r="O48">
        <v>316</v>
      </c>
      <c r="P48">
        <f>IFERROR(Sales2[[#This Row],[Sale Price ]],0)</f>
        <v>316</v>
      </c>
      <c r="Q48">
        <f>IFERROR(Sales2[[#This Row],[Cleaned Sale Price]]/Sales2[[#This Row],[Quantity Ordered]],0)</f>
        <v>316</v>
      </c>
      <c r="R48">
        <f>Sales2[[#This Row],[Cleaned Sale Price]]-Sales2[[#This Row],[Service Provider Expense]]</f>
        <v>237</v>
      </c>
      <c r="S48">
        <f>SUMIF(F:F,Sales2[[#This Row],[Customer ID]],P:P)</f>
        <v>316</v>
      </c>
      <c r="T48">
        <f>Sales2[[#This Row],[Sale Price ]]-Sales2[[#This Row],[Service Provider Expense]]</f>
        <v>237</v>
      </c>
      <c r="U48" t="s">
        <v>33</v>
      </c>
    </row>
    <row r="49" spans="1:21" x14ac:dyDescent="0.25">
      <c r="A49">
        <v>3048</v>
      </c>
      <c r="B49">
        <f>COUNTIF(A:A,Sales2[[#This Row],[Order ID]])</f>
        <v>1</v>
      </c>
      <c r="C49" t="s">
        <v>129</v>
      </c>
      <c r="D49" t="s">
        <v>130</v>
      </c>
      <c r="E49" t="str">
        <f>PROPER(TRIM(Sales2[[#This Row],[Customer First Name]]))</f>
        <v>Madilyn</v>
      </c>
      <c r="F49">
        <v>1281</v>
      </c>
      <c r="G49" t="s">
        <v>36</v>
      </c>
      <c r="H49" s="7">
        <v>45505</v>
      </c>
      <c r="I49" s="6">
        <v>3</v>
      </c>
      <c r="J49" t="s">
        <v>17</v>
      </c>
      <c r="K49" t="s">
        <v>42</v>
      </c>
      <c r="L49" t="str">
        <f>UPPER(Sales2[[#This Row],[State]])</f>
        <v>SA</v>
      </c>
      <c r="M49">
        <f>VLOOKUP(Sales2[[#This Row],[Service Category]],Table7[],3,FALSE)</f>
        <v>0.2</v>
      </c>
      <c r="N49">
        <f>Sales2[[#This Row],[Sale Price ]]*Sales2[[#This Row],[Margins]]</f>
        <v>295.2</v>
      </c>
      <c r="O49">
        <v>1476</v>
      </c>
      <c r="P49">
        <f>IFERROR(Sales2[[#This Row],[Sale Price ]],0)</f>
        <v>1476</v>
      </c>
      <c r="Q49">
        <f>IFERROR(Sales2[[#This Row],[Cleaned Sale Price]]/Sales2[[#This Row],[Quantity Ordered]],0)</f>
        <v>492</v>
      </c>
      <c r="R49">
        <f>Sales2[[#This Row],[Cleaned Sale Price]]-Sales2[[#This Row],[Service Provider Expense]]</f>
        <v>1180.8</v>
      </c>
      <c r="S49">
        <f>SUMIF(F:F,Sales2[[#This Row],[Customer ID]],P:P)</f>
        <v>1476</v>
      </c>
      <c r="T49">
        <f>Sales2[[#This Row],[Sale Price ]]-Sales2[[#This Row],[Service Provider Expense]]</f>
        <v>1180.8</v>
      </c>
      <c r="U49" t="s">
        <v>29</v>
      </c>
    </row>
    <row r="50" spans="1:21" x14ac:dyDescent="0.25">
      <c r="A50">
        <v>3049</v>
      </c>
      <c r="B50">
        <f>COUNTIF(A:A,Sales2[[#This Row],[Order ID]])</f>
        <v>1</v>
      </c>
      <c r="C50" t="s">
        <v>131</v>
      </c>
      <c r="D50" t="s">
        <v>132</v>
      </c>
      <c r="E50" t="str">
        <f>PROPER(TRIM(Sales2[[#This Row],[Customer First Name]]))</f>
        <v>Jared</v>
      </c>
      <c r="F50">
        <v>1282</v>
      </c>
      <c r="G50" t="s">
        <v>77</v>
      </c>
      <c r="H50" s="7">
        <v>45340</v>
      </c>
      <c r="I50" s="6">
        <v>2</v>
      </c>
      <c r="J50" t="s">
        <v>17</v>
      </c>
      <c r="K50" t="s">
        <v>42</v>
      </c>
      <c r="L50" t="str">
        <f>UPPER(Sales2[[#This Row],[State]])</f>
        <v>SA</v>
      </c>
      <c r="M50">
        <f>VLOOKUP(Sales2[[#This Row],[Service Category]],Table7[],3,FALSE)</f>
        <v>0.3</v>
      </c>
      <c r="N50">
        <f>Sales2[[#This Row],[Sale Price ]]*Sales2[[#This Row],[Margins]]</f>
        <v>522.9</v>
      </c>
      <c r="O50">
        <v>1743</v>
      </c>
      <c r="P50">
        <f>IFERROR(Sales2[[#This Row],[Sale Price ]],0)</f>
        <v>1743</v>
      </c>
      <c r="Q50">
        <f>IFERROR(Sales2[[#This Row],[Cleaned Sale Price]]/Sales2[[#This Row],[Quantity Ordered]],0)</f>
        <v>871.5</v>
      </c>
      <c r="R50">
        <f>Sales2[[#This Row],[Cleaned Sale Price]]-Sales2[[#This Row],[Service Provider Expense]]</f>
        <v>1220.0999999999999</v>
      </c>
      <c r="S50">
        <f>SUMIF(F:F,Sales2[[#This Row],[Customer ID]],P:P)</f>
        <v>1743</v>
      </c>
      <c r="T50">
        <f>Sales2[[#This Row],[Sale Price ]]-Sales2[[#This Row],[Service Provider Expense]]</f>
        <v>1220.0999999999999</v>
      </c>
      <c r="U50" t="s">
        <v>33</v>
      </c>
    </row>
    <row r="51" spans="1:21" x14ac:dyDescent="0.25">
      <c r="A51">
        <v>3050</v>
      </c>
      <c r="B51">
        <f>COUNTIF(A:A,Sales2[[#This Row],[Order ID]])</f>
        <v>1</v>
      </c>
      <c r="C51" t="s">
        <v>133</v>
      </c>
      <c r="D51" t="s">
        <v>134</v>
      </c>
      <c r="E51" t="str">
        <f>PROPER(TRIM(Sales2[[#This Row],[Customer First Name]]))</f>
        <v>Jackson</v>
      </c>
      <c r="F51">
        <v>1283</v>
      </c>
      <c r="G51" t="s">
        <v>36</v>
      </c>
      <c r="H51" s="7">
        <v>45368</v>
      </c>
      <c r="I51" s="6">
        <v>2</v>
      </c>
      <c r="J51" t="s">
        <v>17</v>
      </c>
      <c r="K51" t="s">
        <v>28</v>
      </c>
      <c r="L51" t="str">
        <f>UPPER(Sales2[[#This Row],[State]])</f>
        <v>NSW</v>
      </c>
      <c r="M51">
        <f>VLOOKUP(Sales2[[#This Row],[Service Category]],Table7[],3,FALSE)</f>
        <v>0.2</v>
      </c>
      <c r="N51">
        <f>Sales2[[#This Row],[Sale Price ]]*Sales2[[#This Row],[Margins]]</f>
        <v>338.20000000000005</v>
      </c>
      <c r="O51">
        <v>1691</v>
      </c>
      <c r="P51">
        <f>IFERROR(Sales2[[#This Row],[Sale Price ]],0)</f>
        <v>1691</v>
      </c>
      <c r="Q51">
        <f>IFERROR(Sales2[[#This Row],[Cleaned Sale Price]]/Sales2[[#This Row],[Quantity Ordered]],0)</f>
        <v>845.5</v>
      </c>
      <c r="R51">
        <f>Sales2[[#This Row],[Cleaned Sale Price]]-Sales2[[#This Row],[Service Provider Expense]]</f>
        <v>1352.8</v>
      </c>
      <c r="S51">
        <f>SUMIF(F:F,Sales2[[#This Row],[Customer ID]],P:P)</f>
        <v>1691</v>
      </c>
      <c r="T51">
        <f>Sales2[[#This Row],[Sale Price ]]-Sales2[[#This Row],[Service Provider Expense]]</f>
        <v>1352.8</v>
      </c>
      <c r="U51" t="s">
        <v>99</v>
      </c>
    </row>
    <row r="52" spans="1:21" x14ac:dyDescent="0.25">
      <c r="A52">
        <v>3051</v>
      </c>
      <c r="B52">
        <f>COUNTIF(A:A,Sales2[[#This Row],[Order ID]])</f>
        <v>1</v>
      </c>
      <c r="C52" t="s">
        <v>135</v>
      </c>
      <c r="D52" t="s">
        <v>136</v>
      </c>
      <c r="E52" t="str">
        <f>PROPER(TRIM(Sales2[[#This Row],[Customer First Name]]))</f>
        <v>Abigail</v>
      </c>
      <c r="F52">
        <v>1284</v>
      </c>
      <c r="G52" t="s">
        <v>22</v>
      </c>
      <c r="H52" s="7">
        <v>45324</v>
      </c>
      <c r="I52" s="6">
        <v>3</v>
      </c>
      <c r="J52" t="s">
        <v>17</v>
      </c>
      <c r="K52" t="s">
        <v>32</v>
      </c>
      <c r="L52" t="str">
        <f>UPPER(Sales2[[#This Row],[State]])</f>
        <v>VIC</v>
      </c>
      <c r="M52">
        <f>VLOOKUP(Sales2[[#This Row],[Service Category]],Table7[],3,FALSE)</f>
        <v>0.3</v>
      </c>
      <c r="N52">
        <f>Sales2[[#This Row],[Sale Price ]]*Sales2[[#This Row],[Margins]]</f>
        <v>5.0999999999999996</v>
      </c>
      <c r="O52">
        <v>17</v>
      </c>
      <c r="P52">
        <f>IFERROR(Sales2[[#This Row],[Sale Price ]],0)</f>
        <v>17</v>
      </c>
      <c r="Q52">
        <f>IFERROR(Sales2[[#This Row],[Cleaned Sale Price]]/Sales2[[#This Row],[Quantity Ordered]],0)</f>
        <v>5.666666666666667</v>
      </c>
      <c r="R52">
        <f>Sales2[[#This Row],[Cleaned Sale Price]]-Sales2[[#This Row],[Service Provider Expense]]</f>
        <v>11.9</v>
      </c>
      <c r="S52">
        <f>SUMIF(F:F,Sales2[[#This Row],[Customer ID]],P:P)</f>
        <v>17</v>
      </c>
      <c r="T52">
        <f>Sales2[[#This Row],[Sale Price ]]-Sales2[[#This Row],[Service Provider Expense]]</f>
        <v>11.9</v>
      </c>
      <c r="U52" t="s">
        <v>19</v>
      </c>
    </row>
    <row r="53" spans="1:21" x14ac:dyDescent="0.25">
      <c r="A53">
        <v>3052</v>
      </c>
      <c r="B53">
        <f>COUNTIF(A:A,Sales2[[#This Row],[Order ID]])</f>
        <v>1</v>
      </c>
      <c r="C53" t="s">
        <v>137</v>
      </c>
      <c r="D53" t="s">
        <v>138</v>
      </c>
      <c r="E53" t="str">
        <f>PROPER(TRIM(Sales2[[#This Row],[Customer First Name]]))</f>
        <v>Greyson</v>
      </c>
      <c r="F53">
        <v>1285</v>
      </c>
      <c r="G53" t="s">
        <v>16</v>
      </c>
      <c r="H53" s="7">
        <v>45321</v>
      </c>
      <c r="I53" s="6">
        <v>3</v>
      </c>
      <c r="J53" s="1" t="s">
        <v>37</v>
      </c>
      <c r="K53" t="s">
        <v>28</v>
      </c>
      <c r="L53" t="str">
        <f>UPPER(Sales2[[#This Row],[State]])</f>
        <v>NSW</v>
      </c>
      <c r="M53">
        <f>VLOOKUP(Sales2[[#This Row],[Service Category]],Table7[],3,FALSE)</f>
        <v>0.1</v>
      </c>
      <c r="N53">
        <f>Sales2[[#This Row],[Sale Price ]]*Sales2[[#This Row],[Margins]]</f>
        <v>183.60000000000002</v>
      </c>
      <c r="O53">
        <v>1836</v>
      </c>
      <c r="P53">
        <f>IFERROR(Sales2[[#This Row],[Sale Price ]],0)</f>
        <v>1836</v>
      </c>
      <c r="Q53">
        <f>IFERROR(Sales2[[#This Row],[Cleaned Sale Price]]/Sales2[[#This Row],[Quantity Ordered]],0)</f>
        <v>612</v>
      </c>
      <c r="R53">
        <f>Sales2[[#This Row],[Cleaned Sale Price]]-Sales2[[#This Row],[Service Provider Expense]]</f>
        <v>1652.4</v>
      </c>
      <c r="S53">
        <f>SUMIF(F:F,Sales2[[#This Row],[Customer ID]],P:P)</f>
        <v>1836</v>
      </c>
      <c r="T53">
        <f>Sales2[[#This Row],[Sale Price ]]-Sales2[[#This Row],[Service Provider Expense]]</f>
        <v>1652.4</v>
      </c>
      <c r="U53" t="s">
        <v>19</v>
      </c>
    </row>
    <row r="54" spans="1:21" x14ac:dyDescent="0.25">
      <c r="A54">
        <v>3053</v>
      </c>
      <c r="B54">
        <f>COUNTIF(A:A,Sales2[[#This Row],[Order ID]])</f>
        <v>1</v>
      </c>
      <c r="C54" t="s">
        <v>139</v>
      </c>
      <c r="D54" t="s">
        <v>140</v>
      </c>
      <c r="E54" t="str">
        <f>PROPER(TRIM(Sales2[[#This Row],[Customer First Name]]))</f>
        <v>Luca</v>
      </c>
      <c r="F54">
        <v>1286</v>
      </c>
      <c r="G54" t="s">
        <v>77</v>
      </c>
      <c r="H54" s="7">
        <v>45597</v>
      </c>
      <c r="I54" s="6">
        <v>1</v>
      </c>
      <c r="J54" s="1" t="s">
        <v>37</v>
      </c>
      <c r="K54" t="s">
        <v>28</v>
      </c>
      <c r="L54" t="str">
        <f>UPPER(Sales2[[#This Row],[State]])</f>
        <v>NSW</v>
      </c>
      <c r="M54">
        <f>VLOOKUP(Sales2[[#This Row],[Service Category]],Table7[],3,FALSE)</f>
        <v>0.3</v>
      </c>
      <c r="N54">
        <f>Sales2[[#This Row],[Sale Price ]]*Sales2[[#This Row],[Margins]]</f>
        <v>125.39999999999999</v>
      </c>
      <c r="O54">
        <v>418</v>
      </c>
      <c r="P54">
        <f>IFERROR(Sales2[[#This Row],[Sale Price ]],0)</f>
        <v>418</v>
      </c>
      <c r="Q54">
        <f>IFERROR(Sales2[[#This Row],[Cleaned Sale Price]]/Sales2[[#This Row],[Quantity Ordered]],0)</f>
        <v>418</v>
      </c>
      <c r="R54">
        <f>Sales2[[#This Row],[Cleaned Sale Price]]-Sales2[[#This Row],[Service Provider Expense]]</f>
        <v>292.60000000000002</v>
      </c>
      <c r="S54">
        <f>SUMIF(F:F,Sales2[[#This Row],[Customer ID]],P:P)</f>
        <v>418</v>
      </c>
      <c r="T54">
        <f>Sales2[[#This Row],[Sale Price ]]-Sales2[[#This Row],[Service Provider Expense]]</f>
        <v>292.60000000000002</v>
      </c>
      <c r="U54" t="s">
        <v>33</v>
      </c>
    </row>
    <row r="55" spans="1:21" x14ac:dyDescent="0.25">
      <c r="A55">
        <v>3054</v>
      </c>
      <c r="B55">
        <f>COUNTIF(A:A,Sales2[[#This Row],[Order ID]])</f>
        <v>1</v>
      </c>
      <c r="C55" t="s">
        <v>106</v>
      </c>
      <c r="D55" t="s">
        <v>141</v>
      </c>
      <c r="E55" t="str">
        <f>PROPER(TRIM(Sales2[[#This Row],[Customer First Name]]))</f>
        <v>Mariana</v>
      </c>
      <c r="F55">
        <v>1287</v>
      </c>
      <c r="G55" t="s">
        <v>22</v>
      </c>
      <c r="H55" s="7">
        <v>45531</v>
      </c>
      <c r="I55" s="6">
        <v>3</v>
      </c>
      <c r="J55" s="1" t="s">
        <v>37</v>
      </c>
      <c r="K55" t="s">
        <v>66</v>
      </c>
      <c r="L55" t="str">
        <f>UPPER(Sales2[[#This Row],[State]])</f>
        <v>NT</v>
      </c>
      <c r="M55">
        <f>VLOOKUP(Sales2[[#This Row],[Service Category]],Table7[],3,FALSE)</f>
        <v>0.3</v>
      </c>
      <c r="N55">
        <f>Sales2[[#This Row],[Sale Price ]]*Sales2[[#This Row],[Margins]]</f>
        <v>248.1</v>
      </c>
      <c r="O55">
        <v>827</v>
      </c>
      <c r="P55">
        <f>IFERROR(Sales2[[#This Row],[Sale Price ]],0)</f>
        <v>827</v>
      </c>
      <c r="Q55">
        <f>IFERROR(Sales2[[#This Row],[Cleaned Sale Price]]/Sales2[[#This Row],[Quantity Ordered]],0)</f>
        <v>275.66666666666669</v>
      </c>
      <c r="R55">
        <f>Sales2[[#This Row],[Cleaned Sale Price]]-Sales2[[#This Row],[Service Provider Expense]]</f>
        <v>578.9</v>
      </c>
      <c r="S55">
        <f>SUMIF(F:F,Sales2[[#This Row],[Customer ID]],P:P)</f>
        <v>827</v>
      </c>
      <c r="T55">
        <f>Sales2[[#This Row],[Sale Price ]]-Sales2[[#This Row],[Service Provider Expense]]</f>
        <v>578.9</v>
      </c>
      <c r="U55" t="s">
        <v>33</v>
      </c>
    </row>
    <row r="56" spans="1:21" x14ac:dyDescent="0.25">
      <c r="A56">
        <v>3055</v>
      </c>
      <c r="B56">
        <f>COUNTIF(A:A,Sales2[[#This Row],[Order ID]])</f>
        <v>1</v>
      </c>
      <c r="C56" t="s">
        <v>142</v>
      </c>
      <c r="D56" t="s">
        <v>143</v>
      </c>
      <c r="E56" t="str">
        <f>PROPER(TRIM(Sales2[[#This Row],[Customer First Name]]))</f>
        <v>Eliza</v>
      </c>
      <c r="F56">
        <v>1288</v>
      </c>
      <c r="G56" t="s">
        <v>16</v>
      </c>
      <c r="H56" s="7">
        <v>45589</v>
      </c>
      <c r="I56" s="6">
        <v>2</v>
      </c>
      <c r="J56" s="1" t="s">
        <v>37</v>
      </c>
      <c r="K56" t="s">
        <v>32</v>
      </c>
      <c r="L56" t="str">
        <f>UPPER(Sales2[[#This Row],[State]])</f>
        <v>VIC</v>
      </c>
      <c r="M56">
        <f>VLOOKUP(Sales2[[#This Row],[Service Category]],Table7[],3,FALSE)</f>
        <v>0.1</v>
      </c>
      <c r="N56">
        <f>Sales2[[#This Row],[Sale Price ]]*Sales2[[#This Row],[Margins]]</f>
        <v>32.300000000000004</v>
      </c>
      <c r="O56">
        <v>323</v>
      </c>
      <c r="P56">
        <f>IFERROR(Sales2[[#This Row],[Sale Price ]],0)</f>
        <v>323</v>
      </c>
      <c r="Q56">
        <f>IFERROR(Sales2[[#This Row],[Cleaned Sale Price]]/Sales2[[#This Row],[Quantity Ordered]],0)</f>
        <v>161.5</v>
      </c>
      <c r="R56">
        <f>Sales2[[#This Row],[Cleaned Sale Price]]-Sales2[[#This Row],[Service Provider Expense]]</f>
        <v>290.7</v>
      </c>
      <c r="S56">
        <f>SUMIF(F:F,Sales2[[#This Row],[Customer ID]],P:P)</f>
        <v>323</v>
      </c>
      <c r="T56">
        <f>Sales2[[#This Row],[Sale Price ]]-Sales2[[#This Row],[Service Provider Expense]]</f>
        <v>290.7</v>
      </c>
      <c r="U56" t="s">
        <v>33</v>
      </c>
    </row>
    <row r="57" spans="1:21" x14ac:dyDescent="0.25">
      <c r="A57">
        <v>3056</v>
      </c>
      <c r="B57">
        <f>COUNTIF(A:A,Sales2[[#This Row],[Order ID]])</f>
        <v>1</v>
      </c>
      <c r="C57" t="s">
        <v>144</v>
      </c>
      <c r="D57" t="s">
        <v>145</v>
      </c>
      <c r="E57" t="str">
        <f>PROPER(TRIM(Sales2[[#This Row],[Customer First Name]]))</f>
        <v>Molly</v>
      </c>
      <c r="F57">
        <v>1289</v>
      </c>
      <c r="G57" t="s">
        <v>61</v>
      </c>
      <c r="H57" s="7">
        <v>45326</v>
      </c>
      <c r="I57" s="6">
        <v>3</v>
      </c>
      <c r="J57" s="1" t="s">
        <v>37</v>
      </c>
      <c r="K57" t="s">
        <v>28</v>
      </c>
      <c r="L57" t="str">
        <f>UPPER(Sales2[[#This Row],[State]])</f>
        <v>NSW</v>
      </c>
      <c r="M57">
        <f>VLOOKUP(Sales2[[#This Row],[Service Category]],Table7[],3,FALSE)</f>
        <v>0.25</v>
      </c>
      <c r="N57">
        <f>Sales2[[#This Row],[Sale Price ]]*Sales2[[#This Row],[Margins]]</f>
        <v>62.5</v>
      </c>
      <c r="O57">
        <v>250</v>
      </c>
      <c r="P57">
        <f>IFERROR(Sales2[[#This Row],[Sale Price ]],0)</f>
        <v>250</v>
      </c>
      <c r="Q57">
        <f>IFERROR(Sales2[[#This Row],[Cleaned Sale Price]]/Sales2[[#This Row],[Quantity Ordered]],0)</f>
        <v>83.333333333333329</v>
      </c>
      <c r="R57">
        <f>Sales2[[#This Row],[Cleaned Sale Price]]-Sales2[[#This Row],[Service Provider Expense]]</f>
        <v>187.5</v>
      </c>
      <c r="S57">
        <f>SUMIF(F:F,Sales2[[#This Row],[Customer ID]],P:P)</f>
        <v>250</v>
      </c>
      <c r="T57">
        <f>Sales2[[#This Row],[Sale Price ]]-Sales2[[#This Row],[Service Provider Expense]]</f>
        <v>187.5</v>
      </c>
      <c r="U57" t="s">
        <v>39</v>
      </c>
    </row>
    <row r="58" spans="1:21" x14ac:dyDescent="0.25">
      <c r="A58">
        <v>3057</v>
      </c>
      <c r="B58">
        <f>COUNTIF(A:A,Sales2[[#This Row],[Order ID]])</f>
        <v>1</v>
      </c>
      <c r="C58" t="s">
        <v>146</v>
      </c>
      <c r="D58" t="s">
        <v>147</v>
      </c>
      <c r="E58" t="str">
        <f>PROPER(TRIM(Sales2[[#This Row],[Customer First Name]]))</f>
        <v>Arielle</v>
      </c>
      <c r="F58">
        <v>1290</v>
      </c>
      <c r="G58" t="s">
        <v>27</v>
      </c>
      <c r="H58" s="7">
        <v>45371</v>
      </c>
      <c r="I58" s="6">
        <v>1</v>
      </c>
      <c r="J58" s="1" t="s">
        <v>23</v>
      </c>
      <c r="K58" t="s">
        <v>42</v>
      </c>
      <c r="L58" t="str">
        <f>UPPER(Sales2[[#This Row],[State]])</f>
        <v>SA</v>
      </c>
      <c r="M58">
        <f>VLOOKUP(Sales2[[#This Row],[Service Category]],Table7[],3,FALSE)</f>
        <v>0.25</v>
      </c>
      <c r="N58">
        <f>Sales2[[#This Row],[Sale Price ]]*Sales2[[#This Row],[Margins]]</f>
        <v>376.25</v>
      </c>
      <c r="O58">
        <v>1505</v>
      </c>
      <c r="P58">
        <f>IFERROR(Sales2[[#This Row],[Sale Price ]],0)</f>
        <v>1505</v>
      </c>
      <c r="Q58">
        <f>IFERROR(Sales2[[#This Row],[Cleaned Sale Price]]/Sales2[[#This Row],[Quantity Ordered]],0)</f>
        <v>1505</v>
      </c>
      <c r="R58">
        <f>Sales2[[#This Row],[Cleaned Sale Price]]-Sales2[[#This Row],[Service Provider Expense]]</f>
        <v>1128.75</v>
      </c>
      <c r="S58">
        <f>SUMIF(F:F,Sales2[[#This Row],[Customer ID]],P:P)</f>
        <v>1505</v>
      </c>
      <c r="T58">
        <f>Sales2[[#This Row],[Sale Price ]]-Sales2[[#This Row],[Service Provider Expense]]</f>
        <v>1128.75</v>
      </c>
      <c r="U58" t="s">
        <v>29</v>
      </c>
    </row>
    <row r="59" spans="1:21" x14ac:dyDescent="0.25">
      <c r="A59">
        <v>3058</v>
      </c>
      <c r="B59">
        <f>COUNTIF(A:A,Sales2[[#This Row],[Order ID]])</f>
        <v>1</v>
      </c>
      <c r="C59" t="s">
        <v>148</v>
      </c>
      <c r="D59" t="s">
        <v>149</v>
      </c>
      <c r="E59" t="str">
        <f>PROPER(TRIM(Sales2[[#This Row],[Customer First Name]]))</f>
        <v>Demi</v>
      </c>
      <c r="F59">
        <v>1291</v>
      </c>
      <c r="G59" t="s">
        <v>61</v>
      </c>
      <c r="H59" s="7">
        <v>45612</v>
      </c>
      <c r="I59" s="6">
        <v>1</v>
      </c>
      <c r="J59" s="1" t="s">
        <v>37</v>
      </c>
      <c r="K59" t="s">
        <v>24</v>
      </c>
      <c r="L59" t="str">
        <f>UPPER(Sales2[[#This Row],[State]])</f>
        <v>ACT</v>
      </c>
      <c r="M59">
        <f>VLOOKUP(Sales2[[#This Row],[Service Category]],Table7[],3,FALSE)</f>
        <v>0.25</v>
      </c>
      <c r="N59">
        <f>Sales2[[#This Row],[Sale Price ]]*Sales2[[#This Row],[Margins]]</f>
        <v>35.5</v>
      </c>
      <c r="O59">
        <v>142</v>
      </c>
      <c r="P59">
        <f>IFERROR(Sales2[[#This Row],[Sale Price ]],0)</f>
        <v>142</v>
      </c>
      <c r="Q59">
        <f>IFERROR(Sales2[[#This Row],[Cleaned Sale Price]]/Sales2[[#This Row],[Quantity Ordered]],0)</f>
        <v>142</v>
      </c>
      <c r="R59">
        <f>Sales2[[#This Row],[Cleaned Sale Price]]-Sales2[[#This Row],[Service Provider Expense]]</f>
        <v>106.5</v>
      </c>
      <c r="S59">
        <f>SUMIF(F:F,Sales2[[#This Row],[Customer ID]],P:P)</f>
        <v>142</v>
      </c>
      <c r="T59">
        <f>Sales2[[#This Row],[Sale Price ]]-Sales2[[#This Row],[Service Provider Expense]]</f>
        <v>106.5</v>
      </c>
      <c r="U59" t="s">
        <v>33</v>
      </c>
    </row>
    <row r="60" spans="1:21" x14ac:dyDescent="0.25">
      <c r="A60">
        <v>3059</v>
      </c>
      <c r="B60">
        <f>COUNTIF(A:A,Sales2[[#This Row],[Order ID]])</f>
        <v>1</v>
      </c>
      <c r="C60" t="s">
        <v>135</v>
      </c>
      <c r="D60" t="s">
        <v>150</v>
      </c>
      <c r="E60" t="str">
        <f>PROPER(TRIM(Sales2[[#This Row],[Customer First Name]]))</f>
        <v>Mckenna</v>
      </c>
      <c r="F60">
        <v>1292</v>
      </c>
      <c r="G60" t="s">
        <v>36</v>
      </c>
      <c r="H60" s="7">
        <v>45447</v>
      </c>
      <c r="I60" s="6">
        <v>2</v>
      </c>
      <c r="J60" t="s">
        <v>17</v>
      </c>
      <c r="K60" t="s">
        <v>66</v>
      </c>
      <c r="L60" t="str">
        <f>UPPER(Sales2[[#This Row],[State]])</f>
        <v>NT</v>
      </c>
      <c r="M60">
        <f>VLOOKUP(Sales2[[#This Row],[Service Category]],Table7[],3,FALSE)</f>
        <v>0.2</v>
      </c>
      <c r="N60">
        <f>Sales2[[#This Row],[Sale Price ]]*Sales2[[#This Row],[Margins]]</f>
        <v>111</v>
      </c>
      <c r="O60">
        <v>555</v>
      </c>
      <c r="P60">
        <f>IFERROR(Sales2[[#This Row],[Sale Price ]],0)</f>
        <v>555</v>
      </c>
      <c r="Q60">
        <f>IFERROR(Sales2[[#This Row],[Cleaned Sale Price]]/Sales2[[#This Row],[Quantity Ordered]],0)</f>
        <v>277.5</v>
      </c>
      <c r="R60">
        <f>Sales2[[#This Row],[Cleaned Sale Price]]-Sales2[[#This Row],[Service Provider Expense]]</f>
        <v>444</v>
      </c>
      <c r="S60">
        <f>SUMIF(F:F,Sales2[[#This Row],[Customer ID]],P:P)</f>
        <v>555</v>
      </c>
      <c r="T60">
        <f>Sales2[[#This Row],[Sale Price ]]-Sales2[[#This Row],[Service Provider Expense]]</f>
        <v>444</v>
      </c>
      <c r="U60" t="s">
        <v>33</v>
      </c>
    </row>
    <row r="61" spans="1:21" x14ac:dyDescent="0.25">
      <c r="A61">
        <v>3060</v>
      </c>
      <c r="B61">
        <f>COUNTIF(A:A,Sales2[[#This Row],[Order ID]])</f>
        <v>1</v>
      </c>
      <c r="C61" t="s">
        <v>151</v>
      </c>
      <c r="D61" t="s">
        <v>152</v>
      </c>
      <c r="E61" t="str">
        <f>PROPER(TRIM(Sales2[[#This Row],[Customer First Name]]))</f>
        <v>Adalynn</v>
      </c>
      <c r="F61">
        <v>1293</v>
      </c>
      <c r="G61" t="s">
        <v>61</v>
      </c>
      <c r="H61" s="7">
        <v>45404</v>
      </c>
      <c r="I61" s="6">
        <v>3</v>
      </c>
      <c r="J61" s="1" t="s">
        <v>37</v>
      </c>
      <c r="K61" t="s">
        <v>28</v>
      </c>
      <c r="L61" t="str">
        <f>UPPER(Sales2[[#This Row],[State]])</f>
        <v>NSW</v>
      </c>
      <c r="M61">
        <f>VLOOKUP(Sales2[[#This Row],[Service Category]],Table7[],3,FALSE)</f>
        <v>0.25</v>
      </c>
      <c r="N61">
        <f>Sales2[[#This Row],[Sale Price ]]*Sales2[[#This Row],[Margins]]</f>
        <v>152.25</v>
      </c>
      <c r="O61">
        <v>609</v>
      </c>
      <c r="P61">
        <f>IFERROR(Sales2[[#This Row],[Sale Price ]],0)</f>
        <v>609</v>
      </c>
      <c r="Q61">
        <f>IFERROR(Sales2[[#This Row],[Cleaned Sale Price]]/Sales2[[#This Row],[Quantity Ordered]],0)</f>
        <v>203</v>
      </c>
      <c r="R61">
        <f>Sales2[[#This Row],[Cleaned Sale Price]]-Sales2[[#This Row],[Service Provider Expense]]</f>
        <v>456.75</v>
      </c>
      <c r="S61">
        <f>SUMIF(F:F,Sales2[[#This Row],[Customer ID]],P:P)</f>
        <v>609</v>
      </c>
      <c r="T61">
        <f>Sales2[[#This Row],[Sale Price ]]-Sales2[[#This Row],[Service Provider Expense]]</f>
        <v>456.75</v>
      </c>
      <c r="U61" t="s">
        <v>33</v>
      </c>
    </row>
    <row r="62" spans="1:21" x14ac:dyDescent="0.25">
      <c r="A62">
        <v>3061</v>
      </c>
      <c r="B62">
        <f>COUNTIF(A:A,Sales2[[#This Row],[Order ID]])</f>
        <v>1</v>
      </c>
      <c r="C62" t="s">
        <v>153</v>
      </c>
      <c r="D62" t="s">
        <v>34</v>
      </c>
      <c r="E62" t="str">
        <f>PROPER(TRIM(Sales2[[#This Row],[Customer First Name]]))</f>
        <v>Preston</v>
      </c>
      <c r="F62">
        <v>1294</v>
      </c>
      <c r="G62" t="s">
        <v>61</v>
      </c>
      <c r="H62" s="7">
        <v>45556</v>
      </c>
      <c r="I62" s="6">
        <v>2</v>
      </c>
      <c r="J62" s="1" t="s">
        <v>37</v>
      </c>
      <c r="K62" t="s">
        <v>18</v>
      </c>
      <c r="L62" t="str">
        <f>UPPER(Sales2[[#This Row],[State]])</f>
        <v>WA</v>
      </c>
      <c r="M62">
        <f>VLOOKUP(Sales2[[#This Row],[Service Category]],Table7[],3,FALSE)</f>
        <v>0.25</v>
      </c>
      <c r="N62">
        <f>Sales2[[#This Row],[Sale Price ]]*Sales2[[#This Row],[Margins]]</f>
        <v>281</v>
      </c>
      <c r="O62">
        <v>1124</v>
      </c>
      <c r="P62">
        <f>IFERROR(Sales2[[#This Row],[Sale Price ]],0)</f>
        <v>1124</v>
      </c>
      <c r="Q62">
        <f>IFERROR(Sales2[[#This Row],[Cleaned Sale Price]]/Sales2[[#This Row],[Quantity Ordered]],0)</f>
        <v>562</v>
      </c>
      <c r="R62">
        <f>Sales2[[#This Row],[Cleaned Sale Price]]-Sales2[[#This Row],[Service Provider Expense]]</f>
        <v>843</v>
      </c>
      <c r="S62">
        <f>SUMIF(F:F,Sales2[[#This Row],[Customer ID]],P:P)</f>
        <v>1124</v>
      </c>
      <c r="T62">
        <f>Sales2[[#This Row],[Sale Price ]]-Sales2[[#This Row],[Service Provider Expense]]</f>
        <v>843</v>
      </c>
      <c r="U62" t="s">
        <v>19</v>
      </c>
    </row>
    <row r="63" spans="1:21" x14ac:dyDescent="0.25">
      <c r="A63">
        <v>3062</v>
      </c>
      <c r="B63">
        <f>COUNTIF(A:A,Sales2[[#This Row],[Order ID]])</f>
        <v>1</v>
      </c>
      <c r="C63" t="s">
        <v>154</v>
      </c>
      <c r="D63" t="s">
        <v>155</v>
      </c>
      <c r="E63" t="str">
        <f>PROPER(TRIM(Sales2[[#This Row],[Customer First Name]]))</f>
        <v>Bailey</v>
      </c>
      <c r="F63">
        <v>1295</v>
      </c>
      <c r="G63" t="s">
        <v>77</v>
      </c>
      <c r="H63" s="7">
        <v>45540</v>
      </c>
      <c r="I63" s="6">
        <v>2</v>
      </c>
      <c r="J63" s="1" t="s">
        <v>37</v>
      </c>
      <c r="K63" t="s">
        <v>28</v>
      </c>
      <c r="L63" t="str">
        <f>UPPER(Sales2[[#This Row],[State]])</f>
        <v>NSW</v>
      </c>
      <c r="M63">
        <f>VLOOKUP(Sales2[[#This Row],[Service Category]],Table7[],3,FALSE)</f>
        <v>0.3</v>
      </c>
      <c r="N63">
        <f>Sales2[[#This Row],[Sale Price ]]*Sales2[[#This Row],[Margins]]</f>
        <v>16.5</v>
      </c>
      <c r="O63">
        <v>55</v>
      </c>
      <c r="P63">
        <f>IFERROR(Sales2[[#This Row],[Sale Price ]],0)</f>
        <v>55</v>
      </c>
      <c r="Q63">
        <f>IFERROR(Sales2[[#This Row],[Cleaned Sale Price]]/Sales2[[#This Row],[Quantity Ordered]],0)</f>
        <v>27.5</v>
      </c>
      <c r="R63">
        <f>Sales2[[#This Row],[Cleaned Sale Price]]-Sales2[[#This Row],[Service Provider Expense]]</f>
        <v>38.5</v>
      </c>
      <c r="S63">
        <f>SUMIF(F:F,Sales2[[#This Row],[Customer ID]],P:P)</f>
        <v>55</v>
      </c>
      <c r="T63">
        <f>Sales2[[#This Row],[Sale Price ]]-Sales2[[#This Row],[Service Provider Expense]]</f>
        <v>38.5</v>
      </c>
      <c r="U63" t="s">
        <v>19</v>
      </c>
    </row>
    <row r="64" spans="1:21" x14ac:dyDescent="0.25">
      <c r="A64">
        <v>3063</v>
      </c>
      <c r="B64">
        <f>COUNTIF(A:A,Sales2[[#This Row],[Order ID]])</f>
        <v>1</v>
      </c>
      <c r="C64" t="s">
        <v>156</v>
      </c>
      <c r="D64" t="s">
        <v>157</v>
      </c>
      <c r="E64" t="str">
        <f>PROPER(TRIM(Sales2[[#This Row],[Customer First Name]]))</f>
        <v>Bentley</v>
      </c>
      <c r="F64">
        <v>1296</v>
      </c>
      <c r="G64" t="s">
        <v>36</v>
      </c>
      <c r="H64" s="7">
        <v>45540</v>
      </c>
      <c r="I64" s="6">
        <v>3</v>
      </c>
      <c r="J64" t="s">
        <v>17</v>
      </c>
      <c r="K64" t="s">
        <v>38</v>
      </c>
      <c r="L64" t="str">
        <f>UPPER(Sales2[[#This Row],[State]])</f>
        <v>QLD</v>
      </c>
      <c r="M64">
        <f>VLOOKUP(Sales2[[#This Row],[Service Category]],Table7[],3,FALSE)</f>
        <v>0.2</v>
      </c>
      <c r="N64">
        <f>Sales2[[#This Row],[Sale Price ]]*Sales2[[#This Row],[Margins]]</f>
        <v>206.4</v>
      </c>
      <c r="O64">
        <v>1032</v>
      </c>
      <c r="P64">
        <f>IFERROR(Sales2[[#This Row],[Sale Price ]],0)</f>
        <v>1032</v>
      </c>
      <c r="Q64">
        <f>IFERROR(Sales2[[#This Row],[Cleaned Sale Price]]/Sales2[[#This Row],[Quantity Ordered]],0)</f>
        <v>344</v>
      </c>
      <c r="R64">
        <f>Sales2[[#This Row],[Cleaned Sale Price]]-Sales2[[#This Row],[Service Provider Expense]]</f>
        <v>825.6</v>
      </c>
      <c r="S64">
        <f>SUMIF(F:F,Sales2[[#This Row],[Customer ID]],P:P)</f>
        <v>1032</v>
      </c>
      <c r="T64">
        <f>Sales2[[#This Row],[Sale Price ]]-Sales2[[#This Row],[Service Provider Expense]]</f>
        <v>825.6</v>
      </c>
      <c r="U64" t="s">
        <v>33</v>
      </c>
    </row>
    <row r="65" spans="1:21" x14ac:dyDescent="0.25">
      <c r="A65">
        <v>3064</v>
      </c>
      <c r="B65">
        <f>COUNTIF(A:A,Sales2[[#This Row],[Order ID]])</f>
        <v>1</v>
      </c>
      <c r="C65" t="s">
        <v>158</v>
      </c>
      <c r="D65" t="s">
        <v>159</v>
      </c>
      <c r="E65" t="str">
        <f>PROPER(TRIM(Sales2[[#This Row],[Customer First Name]]))</f>
        <v>Lillian</v>
      </c>
      <c r="F65">
        <v>1297</v>
      </c>
      <c r="G65" t="s">
        <v>36</v>
      </c>
      <c r="H65" s="7">
        <v>45382</v>
      </c>
      <c r="I65" s="6">
        <v>2</v>
      </c>
      <c r="J65" t="s">
        <v>17</v>
      </c>
      <c r="K65" t="s">
        <v>66</v>
      </c>
      <c r="L65" t="str">
        <f>UPPER(Sales2[[#This Row],[State]])</f>
        <v>NT</v>
      </c>
      <c r="M65">
        <f>VLOOKUP(Sales2[[#This Row],[Service Category]],Table7[],3,FALSE)</f>
        <v>0.2</v>
      </c>
      <c r="N65">
        <f>Sales2[[#This Row],[Sale Price ]]*Sales2[[#This Row],[Margins]]</f>
        <v>184</v>
      </c>
      <c r="O65">
        <v>920</v>
      </c>
      <c r="P65">
        <f>IFERROR(Sales2[[#This Row],[Sale Price ]],0)</f>
        <v>920</v>
      </c>
      <c r="Q65">
        <f>IFERROR(Sales2[[#This Row],[Cleaned Sale Price]]/Sales2[[#This Row],[Quantity Ordered]],0)</f>
        <v>460</v>
      </c>
      <c r="R65">
        <f>Sales2[[#This Row],[Cleaned Sale Price]]-Sales2[[#This Row],[Service Provider Expense]]</f>
        <v>736</v>
      </c>
      <c r="S65">
        <f>SUMIF(F:F,Sales2[[#This Row],[Customer ID]],P:P)</f>
        <v>920</v>
      </c>
      <c r="T65">
        <f>Sales2[[#This Row],[Sale Price ]]-Sales2[[#This Row],[Service Provider Expense]]</f>
        <v>736</v>
      </c>
      <c r="U65" t="s">
        <v>33</v>
      </c>
    </row>
    <row r="66" spans="1:21" x14ac:dyDescent="0.25">
      <c r="A66">
        <v>3065</v>
      </c>
      <c r="B66">
        <f>COUNTIF(A:A,Sales2[[#This Row],[Order ID]])</f>
        <v>1</v>
      </c>
      <c r="C66" t="s">
        <v>160</v>
      </c>
      <c r="D66" t="s">
        <v>161</v>
      </c>
      <c r="E66" t="str">
        <f>PROPER(TRIM(Sales2[[#This Row],[Customer First Name]]))</f>
        <v>Kayden</v>
      </c>
      <c r="F66">
        <v>1298</v>
      </c>
      <c r="G66" t="s">
        <v>61</v>
      </c>
      <c r="H66" s="7">
        <v>45313</v>
      </c>
      <c r="I66" s="6">
        <v>3</v>
      </c>
      <c r="J66" s="1" t="s">
        <v>37</v>
      </c>
      <c r="K66" t="s">
        <v>49</v>
      </c>
      <c r="L66" t="str">
        <f>UPPER(Sales2[[#This Row],[State]])</f>
        <v>TAS</v>
      </c>
      <c r="M66">
        <f>VLOOKUP(Sales2[[#This Row],[Service Category]],Table7[],3,FALSE)</f>
        <v>0.25</v>
      </c>
      <c r="N66">
        <f>Sales2[[#This Row],[Sale Price ]]*Sales2[[#This Row],[Margins]]</f>
        <v>243.5</v>
      </c>
      <c r="O66">
        <v>974</v>
      </c>
      <c r="P66">
        <f>IFERROR(Sales2[[#This Row],[Sale Price ]],0)</f>
        <v>974</v>
      </c>
      <c r="Q66">
        <f>IFERROR(Sales2[[#This Row],[Cleaned Sale Price]]/Sales2[[#This Row],[Quantity Ordered]],0)</f>
        <v>324.66666666666669</v>
      </c>
      <c r="R66">
        <f>Sales2[[#This Row],[Cleaned Sale Price]]-Sales2[[#This Row],[Service Provider Expense]]</f>
        <v>730.5</v>
      </c>
      <c r="S66">
        <f>SUMIF(F:F,Sales2[[#This Row],[Customer ID]],P:P)</f>
        <v>974</v>
      </c>
      <c r="T66">
        <f>Sales2[[#This Row],[Sale Price ]]-Sales2[[#This Row],[Service Provider Expense]]</f>
        <v>730.5</v>
      </c>
      <c r="U66" t="s">
        <v>39</v>
      </c>
    </row>
    <row r="67" spans="1:21" x14ac:dyDescent="0.25">
      <c r="A67">
        <v>3066</v>
      </c>
      <c r="B67">
        <f>COUNTIF(A:A,Sales2[[#This Row],[Order ID]])</f>
        <v>1</v>
      </c>
      <c r="C67" t="s">
        <v>41</v>
      </c>
      <c r="D67" t="s">
        <v>162</v>
      </c>
      <c r="E67" t="str">
        <f>PROPER(TRIM(Sales2[[#This Row],[Customer First Name]]))</f>
        <v>Manuel</v>
      </c>
      <c r="F67">
        <v>1299</v>
      </c>
      <c r="G67" t="s">
        <v>61</v>
      </c>
      <c r="H67" s="7">
        <v>45636</v>
      </c>
      <c r="I67" s="6">
        <v>3</v>
      </c>
      <c r="J67" s="1" t="s">
        <v>37</v>
      </c>
      <c r="K67" t="s">
        <v>66</v>
      </c>
      <c r="L67" t="str">
        <f>UPPER(Sales2[[#This Row],[State]])</f>
        <v>NT</v>
      </c>
      <c r="M67">
        <f>VLOOKUP(Sales2[[#This Row],[Service Category]],Table7[],3,FALSE)</f>
        <v>0.25</v>
      </c>
      <c r="N67">
        <f>Sales2[[#This Row],[Sale Price ]]*Sales2[[#This Row],[Margins]]</f>
        <v>276</v>
      </c>
      <c r="O67">
        <v>1104</v>
      </c>
      <c r="P67">
        <f>IFERROR(Sales2[[#This Row],[Sale Price ]],0)</f>
        <v>1104</v>
      </c>
      <c r="Q67">
        <f>IFERROR(Sales2[[#This Row],[Cleaned Sale Price]]/Sales2[[#This Row],[Quantity Ordered]],0)</f>
        <v>368</v>
      </c>
      <c r="R67">
        <f>Sales2[[#This Row],[Cleaned Sale Price]]-Sales2[[#This Row],[Service Provider Expense]]</f>
        <v>828</v>
      </c>
      <c r="S67">
        <f>SUMIF(F:F,Sales2[[#This Row],[Customer ID]],P:P)</f>
        <v>1104</v>
      </c>
      <c r="T67">
        <f>Sales2[[#This Row],[Sale Price ]]-Sales2[[#This Row],[Service Provider Expense]]</f>
        <v>828</v>
      </c>
      <c r="U67" t="s">
        <v>33</v>
      </c>
    </row>
    <row r="68" spans="1:21" x14ac:dyDescent="0.25">
      <c r="A68">
        <v>3067</v>
      </c>
      <c r="B68">
        <f>COUNTIF(A:A,Sales2[[#This Row],[Order ID]])</f>
        <v>1</v>
      </c>
      <c r="C68" t="s">
        <v>163</v>
      </c>
      <c r="D68" t="s">
        <v>164</v>
      </c>
      <c r="E68" t="str">
        <f>PROPER(TRIM(Sales2[[#This Row],[Customer First Name]]))</f>
        <v>Hattie</v>
      </c>
      <c r="F68">
        <v>1300</v>
      </c>
      <c r="G68" t="s">
        <v>27</v>
      </c>
      <c r="H68" s="7">
        <v>45440</v>
      </c>
      <c r="I68" s="6">
        <v>1</v>
      </c>
      <c r="J68" t="s">
        <v>17</v>
      </c>
      <c r="K68" t="s">
        <v>24</v>
      </c>
      <c r="L68" t="str">
        <f>UPPER(Sales2[[#This Row],[State]])</f>
        <v>ACT</v>
      </c>
      <c r="M68">
        <f>VLOOKUP(Sales2[[#This Row],[Service Category]],Table7[],3,FALSE)</f>
        <v>0.25</v>
      </c>
      <c r="N68">
        <f>Sales2[[#This Row],[Sale Price ]]*Sales2[[#This Row],[Margins]]</f>
        <v>260.5</v>
      </c>
      <c r="O68">
        <v>1042</v>
      </c>
      <c r="P68">
        <f>IFERROR(Sales2[[#This Row],[Sale Price ]],0)</f>
        <v>1042</v>
      </c>
      <c r="Q68">
        <f>IFERROR(Sales2[[#This Row],[Cleaned Sale Price]]/Sales2[[#This Row],[Quantity Ordered]],0)</f>
        <v>1042</v>
      </c>
      <c r="R68">
        <f>Sales2[[#This Row],[Cleaned Sale Price]]-Sales2[[#This Row],[Service Provider Expense]]</f>
        <v>781.5</v>
      </c>
      <c r="S68">
        <f>SUMIF(F:F,Sales2[[#This Row],[Customer ID]],P:P)</f>
        <v>1042</v>
      </c>
      <c r="T68">
        <f>Sales2[[#This Row],[Sale Price ]]-Sales2[[#This Row],[Service Provider Expense]]</f>
        <v>781.5</v>
      </c>
      <c r="U68" t="s">
        <v>99</v>
      </c>
    </row>
    <row r="69" spans="1:21" x14ac:dyDescent="0.25">
      <c r="A69">
        <v>3068</v>
      </c>
      <c r="B69">
        <f>COUNTIF(A:A,Sales2[[#This Row],[Order ID]])</f>
        <v>1</v>
      </c>
      <c r="C69" t="s">
        <v>165</v>
      </c>
      <c r="D69" t="s">
        <v>166</v>
      </c>
      <c r="E69" t="str">
        <f>PROPER(TRIM(Sales2[[#This Row],[Customer First Name]]))</f>
        <v>Legacy</v>
      </c>
      <c r="F69">
        <v>1301</v>
      </c>
      <c r="G69" t="s">
        <v>77</v>
      </c>
      <c r="H69" s="7">
        <v>45354</v>
      </c>
      <c r="I69" s="6">
        <v>3</v>
      </c>
      <c r="J69" t="s">
        <v>17</v>
      </c>
      <c r="K69" t="s">
        <v>18</v>
      </c>
      <c r="L69" t="str">
        <f>UPPER(Sales2[[#This Row],[State]])</f>
        <v>WA</v>
      </c>
      <c r="M69">
        <f>VLOOKUP(Sales2[[#This Row],[Service Category]],Table7[],3,FALSE)</f>
        <v>0.3</v>
      </c>
      <c r="N69">
        <f>Sales2[[#This Row],[Sale Price ]]*Sales2[[#This Row],[Margins]]</f>
        <v>110.7</v>
      </c>
      <c r="O69">
        <v>369</v>
      </c>
      <c r="P69">
        <f>IFERROR(Sales2[[#This Row],[Sale Price ]],0)</f>
        <v>369</v>
      </c>
      <c r="Q69">
        <f>IFERROR(Sales2[[#This Row],[Cleaned Sale Price]]/Sales2[[#This Row],[Quantity Ordered]],0)</f>
        <v>123</v>
      </c>
      <c r="R69">
        <f>Sales2[[#This Row],[Cleaned Sale Price]]-Sales2[[#This Row],[Service Provider Expense]]</f>
        <v>258.3</v>
      </c>
      <c r="S69">
        <f>SUMIF(F:F,Sales2[[#This Row],[Customer ID]],P:P)</f>
        <v>369</v>
      </c>
      <c r="T69">
        <f>Sales2[[#This Row],[Sale Price ]]-Sales2[[#This Row],[Service Provider Expense]]</f>
        <v>258.3</v>
      </c>
      <c r="U69" t="s">
        <v>33</v>
      </c>
    </row>
    <row r="70" spans="1:21" x14ac:dyDescent="0.25">
      <c r="A70">
        <v>3069</v>
      </c>
      <c r="B70">
        <f>COUNTIF(A:A,Sales2[[#This Row],[Order ID]])</f>
        <v>1</v>
      </c>
      <c r="C70" t="s">
        <v>167</v>
      </c>
      <c r="D70" t="s">
        <v>168</v>
      </c>
      <c r="E70" t="str">
        <f>PROPER(TRIM(Sales2[[#This Row],[Customer First Name]]))</f>
        <v>Brantley</v>
      </c>
      <c r="F70">
        <v>1302</v>
      </c>
      <c r="G70" t="s">
        <v>36</v>
      </c>
      <c r="H70" s="7">
        <v>45475</v>
      </c>
      <c r="I70" s="6">
        <v>1</v>
      </c>
      <c r="J70" s="1" t="s">
        <v>37</v>
      </c>
      <c r="K70" t="s">
        <v>49</v>
      </c>
      <c r="L70" t="str">
        <f>UPPER(Sales2[[#This Row],[State]])</f>
        <v>TAS</v>
      </c>
      <c r="M70">
        <f>VLOOKUP(Sales2[[#This Row],[Service Category]],Table7[],3,FALSE)</f>
        <v>0.2</v>
      </c>
      <c r="N70">
        <f>Sales2[[#This Row],[Sale Price ]]*Sales2[[#This Row],[Margins]]</f>
        <v>281.2</v>
      </c>
      <c r="O70">
        <v>1406</v>
      </c>
      <c r="P70">
        <f>IFERROR(Sales2[[#This Row],[Sale Price ]],0)</f>
        <v>1406</v>
      </c>
      <c r="Q70">
        <f>IFERROR(Sales2[[#This Row],[Cleaned Sale Price]]/Sales2[[#This Row],[Quantity Ordered]],0)</f>
        <v>1406</v>
      </c>
      <c r="R70">
        <f>Sales2[[#This Row],[Cleaned Sale Price]]-Sales2[[#This Row],[Service Provider Expense]]</f>
        <v>1124.8</v>
      </c>
      <c r="S70">
        <f>SUMIF(F:F,Sales2[[#This Row],[Customer ID]],P:P)</f>
        <v>1406</v>
      </c>
      <c r="T70">
        <f>Sales2[[#This Row],[Sale Price ]]-Sales2[[#This Row],[Service Provider Expense]]</f>
        <v>1124.8</v>
      </c>
      <c r="U70" t="s">
        <v>29</v>
      </c>
    </row>
    <row r="71" spans="1:21" x14ac:dyDescent="0.25">
      <c r="A71">
        <v>3070</v>
      </c>
      <c r="B71">
        <f>COUNTIF(A:A,Sales2[[#This Row],[Order ID]])</f>
        <v>1</v>
      </c>
      <c r="C71" t="s">
        <v>169</v>
      </c>
      <c r="D71" t="s">
        <v>170</v>
      </c>
      <c r="E71" t="str">
        <f>PROPER(TRIM(Sales2[[#This Row],[Customer First Name]]))</f>
        <v>Rosie</v>
      </c>
      <c r="F71">
        <v>1303</v>
      </c>
      <c r="G71" t="s">
        <v>61</v>
      </c>
      <c r="H71" s="7">
        <v>45594</v>
      </c>
      <c r="I71" s="6">
        <v>2</v>
      </c>
      <c r="J71" t="s">
        <v>17</v>
      </c>
      <c r="K71" t="s">
        <v>28</v>
      </c>
      <c r="L71" t="str">
        <f>UPPER(Sales2[[#This Row],[State]])</f>
        <v>NSW</v>
      </c>
      <c r="M71">
        <f>VLOOKUP(Sales2[[#This Row],[Service Category]],Table7[],3,FALSE)</f>
        <v>0.25</v>
      </c>
      <c r="N71">
        <f>Sales2[[#This Row],[Sale Price ]]*Sales2[[#This Row],[Margins]]</f>
        <v>394.5</v>
      </c>
      <c r="O71">
        <v>1578</v>
      </c>
      <c r="P71">
        <f>IFERROR(Sales2[[#This Row],[Sale Price ]],0)</f>
        <v>1578</v>
      </c>
      <c r="Q71">
        <f>IFERROR(Sales2[[#This Row],[Cleaned Sale Price]]/Sales2[[#This Row],[Quantity Ordered]],0)</f>
        <v>789</v>
      </c>
      <c r="R71">
        <f>Sales2[[#This Row],[Cleaned Sale Price]]-Sales2[[#This Row],[Service Provider Expense]]</f>
        <v>1183.5</v>
      </c>
      <c r="S71">
        <f>SUMIF(F:F,Sales2[[#This Row],[Customer ID]],P:P)</f>
        <v>1578</v>
      </c>
      <c r="T71">
        <f>Sales2[[#This Row],[Sale Price ]]-Sales2[[#This Row],[Service Provider Expense]]</f>
        <v>1183.5</v>
      </c>
      <c r="U71" t="s">
        <v>19</v>
      </c>
    </row>
    <row r="72" spans="1:21" x14ac:dyDescent="0.25">
      <c r="A72">
        <v>3071</v>
      </c>
      <c r="B72">
        <f>COUNTIF(A:A,Sales2[[#This Row],[Order ID]])</f>
        <v>1</v>
      </c>
      <c r="C72" t="s">
        <v>118</v>
      </c>
      <c r="D72" t="s">
        <v>171</v>
      </c>
      <c r="E72" t="str">
        <f>PROPER(TRIM(Sales2[[#This Row],[Customer First Name]]))</f>
        <v>Heaven</v>
      </c>
      <c r="F72">
        <v>1304</v>
      </c>
      <c r="G72" t="s">
        <v>77</v>
      </c>
      <c r="H72" s="7">
        <v>45657</v>
      </c>
      <c r="I72" s="6">
        <v>3</v>
      </c>
      <c r="J72" t="s">
        <v>17</v>
      </c>
      <c r="K72" t="s">
        <v>66</v>
      </c>
      <c r="L72" t="str">
        <f>UPPER(Sales2[[#This Row],[State]])</f>
        <v>NT</v>
      </c>
      <c r="M72">
        <f>VLOOKUP(Sales2[[#This Row],[Service Category]],Table7[],3,FALSE)</f>
        <v>0.3</v>
      </c>
      <c r="N72">
        <f>Sales2[[#This Row],[Sale Price ]]*Sales2[[#This Row],[Margins]]</f>
        <v>249</v>
      </c>
      <c r="O72">
        <v>830</v>
      </c>
      <c r="P72">
        <f>IFERROR(Sales2[[#This Row],[Sale Price ]],0)</f>
        <v>830</v>
      </c>
      <c r="Q72">
        <f>IFERROR(Sales2[[#This Row],[Cleaned Sale Price]]/Sales2[[#This Row],[Quantity Ordered]],0)</f>
        <v>276.66666666666669</v>
      </c>
      <c r="R72">
        <f>Sales2[[#This Row],[Cleaned Sale Price]]-Sales2[[#This Row],[Service Provider Expense]]</f>
        <v>581</v>
      </c>
      <c r="S72">
        <f>SUMIF(F:F,Sales2[[#This Row],[Customer ID]],P:P)</f>
        <v>830</v>
      </c>
      <c r="T72">
        <f>Sales2[[#This Row],[Sale Price ]]-Sales2[[#This Row],[Service Provider Expense]]</f>
        <v>581</v>
      </c>
      <c r="U72" t="s">
        <v>29</v>
      </c>
    </row>
    <row r="73" spans="1:21" x14ac:dyDescent="0.25">
      <c r="A73">
        <v>3072</v>
      </c>
      <c r="B73">
        <f>COUNTIF(A:A,Sales2[[#This Row],[Order ID]])</f>
        <v>1</v>
      </c>
      <c r="C73" t="s">
        <v>172</v>
      </c>
      <c r="D73" t="s">
        <v>173</v>
      </c>
      <c r="E73" t="str">
        <f>PROPER(TRIM(Sales2[[#This Row],[Customer First Name]]))</f>
        <v>Chance</v>
      </c>
      <c r="F73">
        <v>1305</v>
      </c>
      <c r="G73" t="s">
        <v>27</v>
      </c>
      <c r="H73" s="7">
        <v>45485</v>
      </c>
      <c r="I73" s="6">
        <v>1</v>
      </c>
      <c r="J73" t="s">
        <v>17</v>
      </c>
      <c r="K73" t="s">
        <v>32</v>
      </c>
      <c r="L73" t="str">
        <f>UPPER(Sales2[[#This Row],[State]])</f>
        <v>VIC</v>
      </c>
      <c r="M73">
        <f>VLOOKUP(Sales2[[#This Row],[Service Category]],Table7[],3,FALSE)</f>
        <v>0.25</v>
      </c>
      <c r="N73">
        <f>Sales2[[#This Row],[Sale Price ]]*Sales2[[#This Row],[Margins]]</f>
        <v>395.75</v>
      </c>
      <c r="O73">
        <v>1583</v>
      </c>
      <c r="P73">
        <f>IFERROR(Sales2[[#This Row],[Sale Price ]],0)</f>
        <v>1583</v>
      </c>
      <c r="Q73">
        <f>IFERROR(Sales2[[#This Row],[Cleaned Sale Price]]/Sales2[[#This Row],[Quantity Ordered]],0)</f>
        <v>1583</v>
      </c>
      <c r="R73">
        <f>Sales2[[#This Row],[Cleaned Sale Price]]-Sales2[[#This Row],[Service Provider Expense]]</f>
        <v>1187.25</v>
      </c>
      <c r="S73">
        <f>SUMIF(F:F,Sales2[[#This Row],[Customer ID]],P:P)</f>
        <v>1583</v>
      </c>
      <c r="T73">
        <f>Sales2[[#This Row],[Sale Price ]]-Sales2[[#This Row],[Service Provider Expense]]</f>
        <v>1187.25</v>
      </c>
      <c r="U73" t="s">
        <v>33</v>
      </c>
    </row>
    <row r="74" spans="1:21" x14ac:dyDescent="0.25">
      <c r="A74">
        <v>3073</v>
      </c>
      <c r="B74">
        <f>COUNTIF(A:A,Sales2[[#This Row],[Order ID]])</f>
        <v>1</v>
      </c>
      <c r="C74" t="s">
        <v>174</v>
      </c>
      <c r="D74" t="s">
        <v>175</v>
      </c>
      <c r="E74" t="str">
        <f>PROPER(TRIM(Sales2[[#This Row],[Customer First Name]]))</f>
        <v>Parker</v>
      </c>
      <c r="F74">
        <v>1306</v>
      </c>
      <c r="G74" t="s">
        <v>61</v>
      </c>
      <c r="H74" s="7">
        <v>45542</v>
      </c>
      <c r="I74" s="6">
        <v>3</v>
      </c>
      <c r="J74" t="s">
        <v>17</v>
      </c>
      <c r="K74" t="s">
        <v>49</v>
      </c>
      <c r="L74" t="str">
        <f>UPPER(Sales2[[#This Row],[State]])</f>
        <v>TAS</v>
      </c>
      <c r="M74">
        <f>VLOOKUP(Sales2[[#This Row],[Service Category]],Table7[],3,FALSE)</f>
        <v>0.25</v>
      </c>
      <c r="N74">
        <f>Sales2[[#This Row],[Sale Price ]]*Sales2[[#This Row],[Margins]]</f>
        <v>448.5</v>
      </c>
      <c r="O74">
        <v>1794</v>
      </c>
      <c r="P74">
        <f>IFERROR(Sales2[[#This Row],[Sale Price ]],0)</f>
        <v>1794</v>
      </c>
      <c r="Q74">
        <f>IFERROR(Sales2[[#This Row],[Cleaned Sale Price]]/Sales2[[#This Row],[Quantity Ordered]],0)</f>
        <v>598</v>
      </c>
      <c r="R74">
        <f>Sales2[[#This Row],[Cleaned Sale Price]]-Sales2[[#This Row],[Service Provider Expense]]</f>
        <v>1345.5</v>
      </c>
      <c r="S74">
        <f>SUMIF(F:F,Sales2[[#This Row],[Customer ID]],P:P)</f>
        <v>1794</v>
      </c>
      <c r="T74">
        <f>Sales2[[#This Row],[Sale Price ]]-Sales2[[#This Row],[Service Provider Expense]]</f>
        <v>1345.5</v>
      </c>
      <c r="U74" t="s">
        <v>39</v>
      </c>
    </row>
    <row r="75" spans="1:21" x14ac:dyDescent="0.25">
      <c r="A75">
        <v>3074</v>
      </c>
      <c r="B75">
        <f>COUNTIF(A:A,Sales2[[#This Row],[Order ID]])</f>
        <v>1</v>
      </c>
      <c r="C75" t="s">
        <v>176</v>
      </c>
      <c r="D75" t="s">
        <v>177</v>
      </c>
      <c r="E75" t="str">
        <f>PROPER(TRIM(Sales2[[#This Row],[Customer First Name]]))</f>
        <v>Kamari</v>
      </c>
      <c r="F75">
        <v>1307</v>
      </c>
      <c r="G75" t="s">
        <v>16</v>
      </c>
      <c r="H75" s="7">
        <v>45313</v>
      </c>
      <c r="I75" s="6">
        <v>2</v>
      </c>
      <c r="J75" s="1" t="s">
        <v>23</v>
      </c>
      <c r="K75" t="s">
        <v>42</v>
      </c>
      <c r="L75" t="str">
        <f>UPPER(Sales2[[#This Row],[State]])</f>
        <v>SA</v>
      </c>
      <c r="M75">
        <f>VLOOKUP(Sales2[[#This Row],[Service Category]],Table7[],3,FALSE)</f>
        <v>0.1</v>
      </c>
      <c r="N75">
        <f>Sales2[[#This Row],[Sale Price ]]*Sales2[[#This Row],[Margins]]</f>
        <v>59</v>
      </c>
      <c r="O75">
        <v>590</v>
      </c>
      <c r="P75">
        <f>IFERROR(Sales2[[#This Row],[Sale Price ]],0)</f>
        <v>590</v>
      </c>
      <c r="Q75">
        <f>IFERROR(Sales2[[#This Row],[Cleaned Sale Price]]/Sales2[[#This Row],[Quantity Ordered]],0)</f>
        <v>295</v>
      </c>
      <c r="R75">
        <f>Sales2[[#This Row],[Cleaned Sale Price]]-Sales2[[#This Row],[Service Provider Expense]]</f>
        <v>531</v>
      </c>
      <c r="S75">
        <f>SUMIF(F:F,Sales2[[#This Row],[Customer ID]],P:P)</f>
        <v>590</v>
      </c>
      <c r="T75">
        <f>Sales2[[#This Row],[Sale Price ]]-Sales2[[#This Row],[Service Provider Expense]]</f>
        <v>531</v>
      </c>
      <c r="U75" t="s">
        <v>19</v>
      </c>
    </row>
    <row r="76" spans="1:21" x14ac:dyDescent="0.25">
      <c r="A76">
        <v>3075</v>
      </c>
      <c r="B76">
        <f>COUNTIF(A:A,Sales2[[#This Row],[Order ID]])</f>
        <v>1</v>
      </c>
      <c r="C76" t="s">
        <v>178</v>
      </c>
      <c r="D76" t="s">
        <v>179</v>
      </c>
      <c r="E76" t="str">
        <f>PROPER(TRIM(Sales2[[#This Row],[Customer First Name]]))</f>
        <v>Emerson</v>
      </c>
      <c r="F76">
        <v>1308</v>
      </c>
      <c r="G76" t="s">
        <v>36</v>
      </c>
      <c r="H76" s="7">
        <v>45396</v>
      </c>
      <c r="I76" s="6">
        <v>2</v>
      </c>
      <c r="J76" t="s">
        <v>17</v>
      </c>
      <c r="K76" t="s">
        <v>66</v>
      </c>
      <c r="L76" t="str">
        <f>UPPER(Sales2[[#This Row],[State]])</f>
        <v>NT</v>
      </c>
      <c r="M76">
        <f>VLOOKUP(Sales2[[#This Row],[Service Category]],Table7[],3,FALSE)</f>
        <v>0.2</v>
      </c>
      <c r="N76">
        <f>Sales2[[#This Row],[Sale Price ]]*Sales2[[#This Row],[Margins]]</f>
        <v>198</v>
      </c>
      <c r="O76">
        <v>990</v>
      </c>
      <c r="P76">
        <f>IFERROR(Sales2[[#This Row],[Sale Price ]],0)</f>
        <v>990</v>
      </c>
      <c r="Q76">
        <f>IFERROR(Sales2[[#This Row],[Cleaned Sale Price]]/Sales2[[#This Row],[Quantity Ordered]],0)</f>
        <v>495</v>
      </c>
      <c r="R76">
        <f>Sales2[[#This Row],[Cleaned Sale Price]]-Sales2[[#This Row],[Service Provider Expense]]</f>
        <v>792</v>
      </c>
      <c r="S76">
        <f>SUMIF(F:F,Sales2[[#This Row],[Customer ID]],P:P)</f>
        <v>990</v>
      </c>
      <c r="T76">
        <f>Sales2[[#This Row],[Sale Price ]]-Sales2[[#This Row],[Service Provider Expense]]</f>
        <v>792</v>
      </c>
      <c r="U76" t="s">
        <v>99</v>
      </c>
    </row>
    <row r="77" spans="1:21" x14ac:dyDescent="0.25">
      <c r="A77">
        <v>3076</v>
      </c>
      <c r="B77">
        <f>COUNTIF(A:A,Sales2[[#This Row],[Order ID]])</f>
        <v>1</v>
      </c>
      <c r="C77" t="s">
        <v>180</v>
      </c>
      <c r="D77" t="s">
        <v>181</v>
      </c>
      <c r="E77" t="str">
        <f>PROPER(TRIM(Sales2[[#This Row],[Customer First Name]]))</f>
        <v>Tatum</v>
      </c>
      <c r="F77">
        <v>1309</v>
      </c>
      <c r="G77" t="s">
        <v>16</v>
      </c>
      <c r="H77" s="7">
        <v>45533</v>
      </c>
      <c r="I77" s="6">
        <v>2</v>
      </c>
      <c r="J77" t="s">
        <v>17</v>
      </c>
      <c r="K77" t="s">
        <v>32</v>
      </c>
      <c r="L77" t="str">
        <f>UPPER(Sales2[[#This Row],[State]])</f>
        <v>VIC</v>
      </c>
      <c r="M77">
        <f>VLOOKUP(Sales2[[#This Row],[Service Category]],Table7[],3,FALSE)</f>
        <v>0.1</v>
      </c>
      <c r="N77">
        <f>Sales2[[#This Row],[Sale Price ]]*Sales2[[#This Row],[Margins]]</f>
        <v>122.5</v>
      </c>
      <c r="O77">
        <v>1225</v>
      </c>
      <c r="P77">
        <f>IFERROR(Sales2[[#This Row],[Sale Price ]],0)</f>
        <v>1225</v>
      </c>
      <c r="Q77">
        <f>IFERROR(Sales2[[#This Row],[Cleaned Sale Price]]/Sales2[[#This Row],[Quantity Ordered]],0)</f>
        <v>612.5</v>
      </c>
      <c r="R77">
        <f>Sales2[[#This Row],[Cleaned Sale Price]]-Sales2[[#This Row],[Service Provider Expense]]</f>
        <v>1102.5</v>
      </c>
      <c r="S77">
        <f>SUMIF(F:F,Sales2[[#This Row],[Customer ID]],P:P)</f>
        <v>1225</v>
      </c>
      <c r="T77">
        <f>Sales2[[#This Row],[Sale Price ]]-Sales2[[#This Row],[Service Provider Expense]]</f>
        <v>1102.5</v>
      </c>
      <c r="U77" t="s">
        <v>19</v>
      </c>
    </row>
    <row r="78" spans="1:21" x14ac:dyDescent="0.25">
      <c r="A78">
        <v>3077</v>
      </c>
      <c r="B78">
        <f>COUNTIF(A:A,Sales2[[#This Row],[Order ID]])</f>
        <v>1</v>
      </c>
      <c r="C78" t="s">
        <v>182</v>
      </c>
      <c r="D78" t="s">
        <v>105</v>
      </c>
      <c r="E78" t="str">
        <f>PROPER(TRIM(Sales2[[#This Row],[Customer First Name]]))</f>
        <v>Sarai</v>
      </c>
      <c r="F78">
        <v>1310</v>
      </c>
      <c r="G78" t="s">
        <v>22</v>
      </c>
      <c r="H78" s="7">
        <v>45361</v>
      </c>
      <c r="I78" s="6">
        <v>3</v>
      </c>
      <c r="J78" t="s">
        <v>17</v>
      </c>
      <c r="K78" t="s">
        <v>24</v>
      </c>
      <c r="L78" t="str">
        <f>UPPER(Sales2[[#This Row],[State]])</f>
        <v>ACT</v>
      </c>
      <c r="M78">
        <f>VLOOKUP(Sales2[[#This Row],[Service Category]],Table7[],3,FALSE)</f>
        <v>0.3</v>
      </c>
      <c r="N78">
        <f>Sales2[[#This Row],[Sale Price ]]*Sales2[[#This Row],[Margins]]</f>
        <v>123.3</v>
      </c>
      <c r="O78">
        <v>411</v>
      </c>
      <c r="P78">
        <f>IFERROR(Sales2[[#This Row],[Sale Price ]],0)</f>
        <v>411</v>
      </c>
      <c r="Q78">
        <f>IFERROR(Sales2[[#This Row],[Cleaned Sale Price]]/Sales2[[#This Row],[Quantity Ordered]],0)</f>
        <v>137</v>
      </c>
      <c r="R78">
        <f>Sales2[[#This Row],[Cleaned Sale Price]]-Sales2[[#This Row],[Service Provider Expense]]</f>
        <v>287.7</v>
      </c>
      <c r="S78">
        <f>SUMIF(F:F,Sales2[[#This Row],[Customer ID]],P:P)</f>
        <v>411</v>
      </c>
      <c r="T78">
        <f>Sales2[[#This Row],[Sale Price ]]-Sales2[[#This Row],[Service Provider Expense]]</f>
        <v>287.7</v>
      </c>
      <c r="U78" t="s">
        <v>19</v>
      </c>
    </row>
    <row r="79" spans="1:21" x14ac:dyDescent="0.25">
      <c r="A79">
        <v>3078</v>
      </c>
      <c r="B79">
        <f>COUNTIF(A:A,Sales2[[#This Row],[Order ID]])</f>
        <v>1</v>
      </c>
      <c r="C79" t="s">
        <v>183</v>
      </c>
      <c r="D79" t="s">
        <v>184</v>
      </c>
      <c r="E79" t="str">
        <f>PROPER(TRIM(Sales2[[#This Row],[Customer First Name]]))</f>
        <v>Gunner</v>
      </c>
      <c r="F79">
        <v>1311</v>
      </c>
      <c r="G79" t="s">
        <v>61</v>
      </c>
      <c r="H79" s="7">
        <v>45561</v>
      </c>
      <c r="I79" s="6">
        <v>2</v>
      </c>
      <c r="J79" t="s">
        <v>17</v>
      </c>
      <c r="K79" t="s">
        <v>66</v>
      </c>
      <c r="L79" t="str">
        <f>UPPER(Sales2[[#This Row],[State]])</f>
        <v>NT</v>
      </c>
      <c r="M79">
        <f>VLOOKUP(Sales2[[#This Row],[Service Category]],Table7[],3,FALSE)</f>
        <v>0.25</v>
      </c>
      <c r="N79">
        <f>Sales2[[#This Row],[Sale Price ]]*Sales2[[#This Row],[Margins]]</f>
        <v>163.5</v>
      </c>
      <c r="O79">
        <v>654</v>
      </c>
      <c r="P79">
        <f>IFERROR(Sales2[[#This Row],[Sale Price ]],0)</f>
        <v>654</v>
      </c>
      <c r="Q79">
        <f>IFERROR(Sales2[[#This Row],[Cleaned Sale Price]]/Sales2[[#This Row],[Quantity Ordered]],0)</f>
        <v>327</v>
      </c>
      <c r="R79">
        <f>Sales2[[#This Row],[Cleaned Sale Price]]-Sales2[[#This Row],[Service Provider Expense]]</f>
        <v>490.5</v>
      </c>
      <c r="S79">
        <f>SUMIF(F:F,Sales2[[#This Row],[Customer ID]],P:P)</f>
        <v>654</v>
      </c>
      <c r="T79">
        <f>Sales2[[#This Row],[Sale Price ]]-Sales2[[#This Row],[Service Provider Expense]]</f>
        <v>490.5</v>
      </c>
      <c r="U79" t="s">
        <v>33</v>
      </c>
    </row>
    <row r="80" spans="1:21" x14ac:dyDescent="0.25">
      <c r="A80">
        <v>3079</v>
      </c>
      <c r="B80">
        <f>COUNTIF(A:A,Sales2[[#This Row],[Order ID]])</f>
        <v>1</v>
      </c>
      <c r="C80" t="s">
        <v>185</v>
      </c>
      <c r="D80" t="s">
        <v>186</v>
      </c>
      <c r="E80" t="str">
        <f>PROPER(TRIM(Sales2[[#This Row],[Customer First Name]]))</f>
        <v>Willa</v>
      </c>
      <c r="F80">
        <v>1312</v>
      </c>
      <c r="G80" t="s">
        <v>36</v>
      </c>
      <c r="H80" s="7">
        <v>45642</v>
      </c>
      <c r="I80" s="6">
        <v>2</v>
      </c>
      <c r="J80" s="1" t="s">
        <v>37</v>
      </c>
      <c r="K80" t="s">
        <v>32</v>
      </c>
      <c r="L80" t="str">
        <f>UPPER(Sales2[[#This Row],[State]])</f>
        <v>VIC</v>
      </c>
      <c r="M80">
        <f>VLOOKUP(Sales2[[#This Row],[Service Category]],Table7[],3,FALSE)</f>
        <v>0.2</v>
      </c>
      <c r="N80">
        <f>Sales2[[#This Row],[Sale Price ]]*Sales2[[#This Row],[Margins]]</f>
        <v>38.200000000000003</v>
      </c>
      <c r="O80">
        <v>191</v>
      </c>
      <c r="P80">
        <f>IFERROR(Sales2[[#This Row],[Sale Price ]],0)</f>
        <v>191</v>
      </c>
      <c r="Q80">
        <f>IFERROR(Sales2[[#This Row],[Cleaned Sale Price]]/Sales2[[#This Row],[Quantity Ordered]],0)</f>
        <v>95.5</v>
      </c>
      <c r="R80">
        <f>Sales2[[#This Row],[Cleaned Sale Price]]-Sales2[[#This Row],[Service Provider Expense]]</f>
        <v>152.80000000000001</v>
      </c>
      <c r="S80">
        <f>SUMIF(F:F,Sales2[[#This Row],[Customer ID]],P:P)</f>
        <v>191</v>
      </c>
      <c r="T80">
        <f>Sales2[[#This Row],[Sale Price ]]-Sales2[[#This Row],[Service Provider Expense]]</f>
        <v>152.80000000000001</v>
      </c>
      <c r="U80" t="s">
        <v>19</v>
      </c>
    </row>
    <row r="81" spans="1:21" x14ac:dyDescent="0.25">
      <c r="A81">
        <v>3080</v>
      </c>
      <c r="B81">
        <f>COUNTIF(A:A,Sales2[[#This Row],[Order ID]])</f>
        <v>1</v>
      </c>
      <c r="C81" t="s">
        <v>187</v>
      </c>
      <c r="D81" t="s">
        <v>188</v>
      </c>
      <c r="E81" t="str">
        <f>PROPER(TRIM(Sales2[[#This Row],[Customer First Name]]))</f>
        <v>Cooper</v>
      </c>
      <c r="F81">
        <v>1313</v>
      </c>
      <c r="G81" t="s">
        <v>61</v>
      </c>
      <c r="H81" s="7">
        <v>45527</v>
      </c>
      <c r="I81" s="6">
        <v>3</v>
      </c>
      <c r="J81" s="1" t="s">
        <v>23</v>
      </c>
      <c r="K81" t="s">
        <v>28</v>
      </c>
      <c r="L81" t="str">
        <f>UPPER(Sales2[[#This Row],[State]])</f>
        <v>NSW</v>
      </c>
      <c r="M81">
        <f>VLOOKUP(Sales2[[#This Row],[Service Category]],Table7[],3,FALSE)</f>
        <v>0.25</v>
      </c>
      <c r="N81">
        <f>Sales2[[#This Row],[Sale Price ]]*Sales2[[#This Row],[Margins]]</f>
        <v>212</v>
      </c>
      <c r="O81">
        <v>848</v>
      </c>
      <c r="P81">
        <f>IFERROR(Sales2[[#This Row],[Sale Price ]],0)</f>
        <v>848</v>
      </c>
      <c r="Q81">
        <f>IFERROR(Sales2[[#This Row],[Cleaned Sale Price]]/Sales2[[#This Row],[Quantity Ordered]],0)</f>
        <v>282.66666666666669</v>
      </c>
      <c r="R81">
        <f>Sales2[[#This Row],[Cleaned Sale Price]]-Sales2[[#This Row],[Service Provider Expense]]</f>
        <v>636</v>
      </c>
      <c r="S81">
        <f>SUMIF(F:F,Sales2[[#This Row],[Customer ID]],P:P)</f>
        <v>848</v>
      </c>
      <c r="T81">
        <f>Sales2[[#This Row],[Sale Price ]]-Sales2[[#This Row],[Service Provider Expense]]</f>
        <v>636</v>
      </c>
      <c r="U81" t="s">
        <v>29</v>
      </c>
    </row>
    <row r="82" spans="1:21" x14ac:dyDescent="0.25">
      <c r="A82">
        <v>3081</v>
      </c>
      <c r="B82">
        <f>COUNTIF(A:A,Sales2[[#This Row],[Order ID]])</f>
        <v>1</v>
      </c>
      <c r="C82" t="s">
        <v>189</v>
      </c>
      <c r="D82" t="s">
        <v>190</v>
      </c>
      <c r="E82" t="str">
        <f>PROPER(TRIM(Sales2[[#This Row],[Customer First Name]]))</f>
        <v>Jude</v>
      </c>
      <c r="F82">
        <v>1314</v>
      </c>
      <c r="G82" t="s">
        <v>36</v>
      </c>
      <c r="H82" s="7">
        <v>45514</v>
      </c>
      <c r="I82" s="6">
        <v>3</v>
      </c>
      <c r="J82" s="1" t="s">
        <v>37</v>
      </c>
      <c r="K82" t="s">
        <v>32</v>
      </c>
      <c r="L82" t="str">
        <f>UPPER(Sales2[[#This Row],[State]])</f>
        <v>VIC</v>
      </c>
      <c r="M82">
        <f>VLOOKUP(Sales2[[#This Row],[Service Category]],Table7[],3,FALSE)</f>
        <v>0.2</v>
      </c>
      <c r="N82">
        <f>Sales2[[#This Row],[Sale Price ]]*Sales2[[#This Row],[Margins]]</f>
        <v>107.80000000000001</v>
      </c>
      <c r="O82">
        <v>539</v>
      </c>
      <c r="P82">
        <f>IFERROR(Sales2[[#This Row],[Sale Price ]],0)</f>
        <v>539</v>
      </c>
      <c r="Q82">
        <f>IFERROR(Sales2[[#This Row],[Cleaned Sale Price]]/Sales2[[#This Row],[Quantity Ordered]],0)</f>
        <v>179.66666666666666</v>
      </c>
      <c r="R82">
        <f>Sales2[[#This Row],[Cleaned Sale Price]]-Sales2[[#This Row],[Service Provider Expense]]</f>
        <v>431.2</v>
      </c>
      <c r="S82">
        <f>SUMIF(F:F,Sales2[[#This Row],[Customer ID]],P:P)</f>
        <v>539</v>
      </c>
      <c r="T82">
        <f>Sales2[[#This Row],[Sale Price ]]-Sales2[[#This Row],[Service Provider Expense]]</f>
        <v>431.2</v>
      </c>
      <c r="U82" t="s">
        <v>19</v>
      </c>
    </row>
    <row r="83" spans="1:21" x14ac:dyDescent="0.25">
      <c r="A83">
        <v>3082</v>
      </c>
      <c r="B83">
        <f>COUNTIF(A:A,Sales2[[#This Row],[Order ID]])</f>
        <v>1</v>
      </c>
      <c r="C83" t="s">
        <v>62</v>
      </c>
      <c r="D83" t="s">
        <v>191</v>
      </c>
      <c r="E83" t="str">
        <f>PROPER(TRIM(Sales2[[#This Row],[Customer First Name]]))</f>
        <v>Ari</v>
      </c>
      <c r="F83">
        <v>1315</v>
      </c>
      <c r="G83" t="s">
        <v>27</v>
      </c>
      <c r="H83" s="7">
        <v>45518</v>
      </c>
      <c r="I83" s="6">
        <v>2</v>
      </c>
      <c r="J83" s="1" t="s">
        <v>37</v>
      </c>
      <c r="K83" t="s">
        <v>38</v>
      </c>
      <c r="L83" t="str">
        <f>UPPER(Sales2[[#This Row],[State]])</f>
        <v>QLD</v>
      </c>
      <c r="M83">
        <f>VLOOKUP(Sales2[[#This Row],[Service Category]],Table7[],3,FALSE)</f>
        <v>0.25</v>
      </c>
      <c r="N83">
        <f>Sales2[[#This Row],[Sale Price ]]*Sales2[[#This Row],[Margins]]</f>
        <v>198.5</v>
      </c>
      <c r="O83">
        <v>794</v>
      </c>
      <c r="P83">
        <f>IFERROR(Sales2[[#This Row],[Sale Price ]],0)</f>
        <v>794</v>
      </c>
      <c r="Q83">
        <f>IFERROR(Sales2[[#This Row],[Cleaned Sale Price]]/Sales2[[#This Row],[Quantity Ordered]],0)</f>
        <v>397</v>
      </c>
      <c r="R83">
        <f>Sales2[[#This Row],[Cleaned Sale Price]]-Sales2[[#This Row],[Service Provider Expense]]</f>
        <v>595.5</v>
      </c>
      <c r="S83">
        <f>SUMIF(F:F,Sales2[[#This Row],[Customer ID]],P:P)</f>
        <v>794</v>
      </c>
      <c r="T83">
        <f>Sales2[[#This Row],[Sale Price ]]-Sales2[[#This Row],[Service Provider Expense]]</f>
        <v>595.5</v>
      </c>
      <c r="U83" t="s">
        <v>29</v>
      </c>
    </row>
    <row r="84" spans="1:21" x14ac:dyDescent="0.25">
      <c r="A84">
        <v>3083</v>
      </c>
      <c r="B84">
        <f>COUNTIF(A:A,Sales2[[#This Row],[Order ID]])</f>
        <v>1</v>
      </c>
      <c r="C84" t="s">
        <v>192</v>
      </c>
      <c r="D84" t="s">
        <v>193</v>
      </c>
      <c r="E84" t="str">
        <f>PROPER(TRIM(Sales2[[#This Row],[Customer First Name]]))</f>
        <v>Alessandra</v>
      </c>
      <c r="F84">
        <v>1316</v>
      </c>
      <c r="G84" t="s">
        <v>16</v>
      </c>
      <c r="H84" s="7">
        <v>45626</v>
      </c>
      <c r="I84" s="6">
        <v>3</v>
      </c>
      <c r="J84" s="1" t="s">
        <v>37</v>
      </c>
      <c r="K84" t="s">
        <v>32</v>
      </c>
      <c r="L84" t="str">
        <f>UPPER(Sales2[[#This Row],[State]])</f>
        <v>VIC</v>
      </c>
      <c r="M84">
        <f>VLOOKUP(Sales2[[#This Row],[Service Category]],Table7[],3,FALSE)</f>
        <v>0.1</v>
      </c>
      <c r="N84">
        <f>Sales2[[#This Row],[Sale Price ]]*Sales2[[#This Row],[Margins]]</f>
        <v>62</v>
      </c>
      <c r="O84">
        <v>620</v>
      </c>
      <c r="P84">
        <f>IFERROR(Sales2[[#This Row],[Sale Price ]],0)</f>
        <v>620</v>
      </c>
      <c r="Q84">
        <f>IFERROR(Sales2[[#This Row],[Cleaned Sale Price]]/Sales2[[#This Row],[Quantity Ordered]],0)</f>
        <v>206.66666666666666</v>
      </c>
      <c r="R84">
        <f>Sales2[[#This Row],[Cleaned Sale Price]]-Sales2[[#This Row],[Service Provider Expense]]</f>
        <v>558</v>
      </c>
      <c r="S84">
        <f>SUMIF(F:F,Sales2[[#This Row],[Customer ID]],P:P)</f>
        <v>620</v>
      </c>
      <c r="T84">
        <f>Sales2[[#This Row],[Sale Price ]]-Sales2[[#This Row],[Service Provider Expense]]</f>
        <v>558</v>
      </c>
      <c r="U84" t="s">
        <v>19</v>
      </c>
    </row>
    <row r="85" spans="1:21" x14ac:dyDescent="0.25">
      <c r="A85">
        <v>3084</v>
      </c>
      <c r="B85">
        <f>COUNTIF(A:A,Sales2[[#This Row],[Order ID]])</f>
        <v>1</v>
      </c>
      <c r="C85" t="s">
        <v>194</v>
      </c>
      <c r="D85" t="s">
        <v>195</v>
      </c>
      <c r="E85" t="str">
        <f>PROPER(TRIM(Sales2[[#This Row],[Customer First Name]]))</f>
        <v>Callen</v>
      </c>
      <c r="F85">
        <v>1317</v>
      </c>
      <c r="G85" t="s">
        <v>61</v>
      </c>
      <c r="H85" s="7">
        <v>45630</v>
      </c>
      <c r="I85" s="6">
        <v>3</v>
      </c>
      <c r="J85" t="s">
        <v>17</v>
      </c>
      <c r="K85" t="s">
        <v>24</v>
      </c>
      <c r="L85" t="str">
        <f>UPPER(Sales2[[#This Row],[State]])</f>
        <v>ACT</v>
      </c>
      <c r="M85">
        <f>VLOOKUP(Sales2[[#This Row],[Service Category]],Table7[],3,FALSE)</f>
        <v>0.25</v>
      </c>
      <c r="N85">
        <f>Sales2[[#This Row],[Sale Price ]]*Sales2[[#This Row],[Margins]]</f>
        <v>419.75</v>
      </c>
      <c r="O85">
        <v>1679</v>
      </c>
      <c r="P85">
        <f>IFERROR(Sales2[[#This Row],[Sale Price ]],0)</f>
        <v>1679</v>
      </c>
      <c r="Q85">
        <f>IFERROR(Sales2[[#This Row],[Cleaned Sale Price]]/Sales2[[#This Row],[Quantity Ordered]],0)</f>
        <v>559.66666666666663</v>
      </c>
      <c r="R85">
        <f>Sales2[[#This Row],[Cleaned Sale Price]]-Sales2[[#This Row],[Service Provider Expense]]</f>
        <v>1259.25</v>
      </c>
      <c r="S85">
        <f>SUMIF(F:F,Sales2[[#This Row],[Customer ID]],P:P)</f>
        <v>1679</v>
      </c>
      <c r="T85">
        <f>Sales2[[#This Row],[Sale Price ]]-Sales2[[#This Row],[Service Provider Expense]]</f>
        <v>1259.25</v>
      </c>
      <c r="U85" t="s">
        <v>39</v>
      </c>
    </row>
    <row r="86" spans="1:21" x14ac:dyDescent="0.25">
      <c r="A86">
        <v>3085</v>
      </c>
      <c r="B86">
        <f>COUNTIF(A:A,Sales2[[#This Row],[Order ID]])</f>
        <v>1</v>
      </c>
      <c r="C86" t="s">
        <v>196</v>
      </c>
      <c r="D86" t="s">
        <v>197</v>
      </c>
      <c r="E86" t="str">
        <f>PROPER(TRIM(Sales2[[#This Row],[Customer First Name]]))</f>
        <v>Aria</v>
      </c>
      <c r="F86">
        <v>1318</v>
      </c>
      <c r="G86" t="s">
        <v>61</v>
      </c>
      <c r="H86" s="7">
        <v>45488</v>
      </c>
      <c r="I86" s="6">
        <v>2</v>
      </c>
      <c r="J86" s="1" t="s">
        <v>37</v>
      </c>
      <c r="K86" t="s">
        <v>38</v>
      </c>
      <c r="L86" t="str">
        <f>UPPER(Sales2[[#This Row],[State]])</f>
        <v>QLD</v>
      </c>
      <c r="M86">
        <f>VLOOKUP(Sales2[[#This Row],[Service Category]],Table7[],3,FALSE)</f>
        <v>0.25</v>
      </c>
      <c r="N86">
        <f>Sales2[[#This Row],[Sale Price ]]*Sales2[[#This Row],[Margins]]</f>
        <v>364</v>
      </c>
      <c r="O86">
        <v>1456</v>
      </c>
      <c r="P86">
        <f>IFERROR(Sales2[[#This Row],[Sale Price ]],0)</f>
        <v>1456</v>
      </c>
      <c r="Q86">
        <f>IFERROR(Sales2[[#This Row],[Cleaned Sale Price]]/Sales2[[#This Row],[Quantity Ordered]],0)</f>
        <v>728</v>
      </c>
      <c r="R86">
        <f>Sales2[[#This Row],[Cleaned Sale Price]]-Sales2[[#This Row],[Service Provider Expense]]</f>
        <v>1092</v>
      </c>
      <c r="S86">
        <f>SUMIF(F:F,Sales2[[#This Row],[Customer ID]],P:P)</f>
        <v>1456</v>
      </c>
      <c r="T86">
        <f>Sales2[[#This Row],[Sale Price ]]-Sales2[[#This Row],[Service Provider Expense]]</f>
        <v>1092</v>
      </c>
      <c r="U86" t="s">
        <v>33</v>
      </c>
    </row>
    <row r="87" spans="1:21" x14ac:dyDescent="0.25">
      <c r="A87">
        <v>3086</v>
      </c>
      <c r="B87">
        <f>COUNTIF(A:A,Sales2[[#This Row],[Order ID]])</f>
        <v>1</v>
      </c>
      <c r="C87" t="s">
        <v>198</v>
      </c>
      <c r="D87" t="s">
        <v>199</v>
      </c>
      <c r="E87" t="str">
        <f>PROPER(TRIM(Sales2[[#This Row],[Customer First Name]]))</f>
        <v>Nina</v>
      </c>
      <c r="F87">
        <v>1319</v>
      </c>
      <c r="G87" t="s">
        <v>61</v>
      </c>
      <c r="H87" s="7">
        <v>45411</v>
      </c>
      <c r="I87" s="6">
        <v>3</v>
      </c>
      <c r="J87" t="s">
        <v>17</v>
      </c>
      <c r="K87" t="s">
        <v>49</v>
      </c>
      <c r="L87" t="str">
        <f>UPPER(Sales2[[#This Row],[State]])</f>
        <v>TAS</v>
      </c>
      <c r="M87">
        <f>VLOOKUP(Sales2[[#This Row],[Service Category]],Table7[],3,FALSE)</f>
        <v>0.25</v>
      </c>
      <c r="N87">
        <f>Sales2[[#This Row],[Sale Price ]]*Sales2[[#This Row],[Margins]]</f>
        <v>32.5</v>
      </c>
      <c r="O87">
        <v>130</v>
      </c>
      <c r="P87">
        <f>IFERROR(Sales2[[#This Row],[Sale Price ]],0)</f>
        <v>130</v>
      </c>
      <c r="Q87">
        <f>IFERROR(Sales2[[#This Row],[Cleaned Sale Price]]/Sales2[[#This Row],[Quantity Ordered]],0)</f>
        <v>43.333333333333336</v>
      </c>
      <c r="R87">
        <f>Sales2[[#This Row],[Cleaned Sale Price]]-Sales2[[#This Row],[Service Provider Expense]]</f>
        <v>97.5</v>
      </c>
      <c r="S87">
        <f>SUMIF(F:F,Sales2[[#This Row],[Customer ID]],P:P)</f>
        <v>130</v>
      </c>
      <c r="T87">
        <f>Sales2[[#This Row],[Sale Price ]]-Sales2[[#This Row],[Service Provider Expense]]</f>
        <v>97.5</v>
      </c>
      <c r="U87" t="s">
        <v>33</v>
      </c>
    </row>
    <row r="88" spans="1:21" x14ac:dyDescent="0.25">
      <c r="A88">
        <v>3087</v>
      </c>
      <c r="B88">
        <f>COUNTIF(A:A,Sales2[[#This Row],[Order ID]])</f>
        <v>1</v>
      </c>
      <c r="C88" t="s">
        <v>200</v>
      </c>
      <c r="D88" t="s">
        <v>201</v>
      </c>
      <c r="E88" t="str">
        <f>PROPER(TRIM(Sales2[[#This Row],[Customer First Name]]))</f>
        <v>Freya</v>
      </c>
      <c r="F88">
        <v>1320</v>
      </c>
      <c r="G88" t="s">
        <v>77</v>
      </c>
      <c r="H88" s="7">
        <v>45314</v>
      </c>
      <c r="I88" s="6">
        <v>2</v>
      </c>
      <c r="J88" s="1" t="s">
        <v>23</v>
      </c>
      <c r="K88" t="s">
        <v>66</v>
      </c>
      <c r="L88" t="str">
        <f>UPPER(Sales2[[#This Row],[State]])</f>
        <v>NT</v>
      </c>
      <c r="M88">
        <f>VLOOKUP(Sales2[[#This Row],[Service Category]],Table7[],3,FALSE)</f>
        <v>0.3</v>
      </c>
      <c r="N88">
        <f>Sales2[[#This Row],[Sale Price ]]*Sales2[[#This Row],[Margins]]</f>
        <v>356.09999999999997</v>
      </c>
      <c r="O88">
        <v>1187</v>
      </c>
      <c r="P88">
        <f>IFERROR(Sales2[[#This Row],[Sale Price ]],0)</f>
        <v>1187</v>
      </c>
      <c r="Q88">
        <f>IFERROR(Sales2[[#This Row],[Cleaned Sale Price]]/Sales2[[#This Row],[Quantity Ordered]],0)</f>
        <v>593.5</v>
      </c>
      <c r="R88">
        <f>Sales2[[#This Row],[Cleaned Sale Price]]-Sales2[[#This Row],[Service Provider Expense]]</f>
        <v>830.90000000000009</v>
      </c>
      <c r="S88">
        <f>SUMIF(F:F,Sales2[[#This Row],[Customer ID]],P:P)</f>
        <v>1187</v>
      </c>
      <c r="T88">
        <f>Sales2[[#This Row],[Sale Price ]]-Sales2[[#This Row],[Service Provider Expense]]</f>
        <v>830.90000000000009</v>
      </c>
      <c r="U88" t="s">
        <v>19</v>
      </c>
    </row>
    <row r="89" spans="1:21" x14ac:dyDescent="0.25">
      <c r="A89">
        <v>3088</v>
      </c>
      <c r="B89">
        <f>COUNTIF(A:A,Sales2[[#This Row],[Order ID]])</f>
        <v>1</v>
      </c>
      <c r="C89" t="s">
        <v>202</v>
      </c>
      <c r="D89" t="s">
        <v>203</v>
      </c>
      <c r="E89" t="str">
        <f>PROPER(TRIM(Sales2[[#This Row],[Customer First Name]]))</f>
        <v>Amir</v>
      </c>
      <c r="F89">
        <v>1321</v>
      </c>
      <c r="G89" t="s">
        <v>16</v>
      </c>
      <c r="H89" s="7">
        <v>45398</v>
      </c>
      <c r="I89" s="6">
        <v>3</v>
      </c>
      <c r="J89" t="s">
        <v>17</v>
      </c>
      <c r="K89" t="s">
        <v>49</v>
      </c>
      <c r="L89" t="str">
        <f>UPPER(Sales2[[#This Row],[State]])</f>
        <v>TAS</v>
      </c>
      <c r="M89">
        <f>VLOOKUP(Sales2[[#This Row],[Service Category]],Table7[],3,FALSE)</f>
        <v>0.1</v>
      </c>
      <c r="N89">
        <f>Sales2[[#This Row],[Sale Price ]]*Sales2[[#This Row],[Margins]]</f>
        <v>77.600000000000009</v>
      </c>
      <c r="O89">
        <v>776</v>
      </c>
      <c r="P89">
        <f>IFERROR(Sales2[[#This Row],[Sale Price ]],0)</f>
        <v>776</v>
      </c>
      <c r="Q89">
        <f>IFERROR(Sales2[[#This Row],[Cleaned Sale Price]]/Sales2[[#This Row],[Quantity Ordered]],0)</f>
        <v>258.66666666666669</v>
      </c>
      <c r="R89">
        <f>Sales2[[#This Row],[Cleaned Sale Price]]-Sales2[[#This Row],[Service Provider Expense]]</f>
        <v>698.4</v>
      </c>
      <c r="S89">
        <f>SUMIF(F:F,Sales2[[#This Row],[Customer ID]],P:P)</f>
        <v>776</v>
      </c>
      <c r="T89">
        <f>Sales2[[#This Row],[Sale Price ]]-Sales2[[#This Row],[Service Provider Expense]]</f>
        <v>698.4</v>
      </c>
      <c r="U89" t="s">
        <v>29</v>
      </c>
    </row>
    <row r="90" spans="1:21" x14ac:dyDescent="0.25">
      <c r="A90">
        <v>3089</v>
      </c>
      <c r="B90">
        <f>COUNTIF(A:A,Sales2[[#This Row],[Order ID]])</f>
        <v>1</v>
      </c>
      <c r="C90" t="s">
        <v>204</v>
      </c>
      <c r="D90" t="s">
        <v>137</v>
      </c>
      <c r="E90" t="str">
        <f>PROPER(TRIM(Sales2[[#This Row],[Customer First Name]]))</f>
        <v>Harvey</v>
      </c>
      <c r="F90">
        <v>1322</v>
      </c>
      <c r="G90" t="s">
        <v>36</v>
      </c>
      <c r="H90" s="7">
        <v>45474</v>
      </c>
      <c r="I90" s="6">
        <v>2</v>
      </c>
      <c r="J90" t="s">
        <v>17</v>
      </c>
      <c r="K90" t="s">
        <v>28</v>
      </c>
      <c r="L90" t="str">
        <f>UPPER(Sales2[[#This Row],[State]])</f>
        <v>NSW</v>
      </c>
      <c r="M90">
        <f>VLOOKUP(Sales2[[#This Row],[Service Category]],Table7[],3,FALSE)</f>
        <v>0.2</v>
      </c>
      <c r="N90">
        <f>Sales2[[#This Row],[Sale Price ]]*Sales2[[#This Row],[Margins]]</f>
        <v>302.8</v>
      </c>
      <c r="O90">
        <v>1514</v>
      </c>
      <c r="P90">
        <f>IFERROR(Sales2[[#This Row],[Sale Price ]],0)</f>
        <v>1514</v>
      </c>
      <c r="Q90">
        <f>IFERROR(Sales2[[#This Row],[Cleaned Sale Price]]/Sales2[[#This Row],[Quantity Ordered]],0)</f>
        <v>757</v>
      </c>
      <c r="R90">
        <f>Sales2[[#This Row],[Cleaned Sale Price]]-Sales2[[#This Row],[Service Provider Expense]]</f>
        <v>1211.2</v>
      </c>
      <c r="S90">
        <f>SUMIF(F:F,Sales2[[#This Row],[Customer ID]],P:P)</f>
        <v>1514</v>
      </c>
      <c r="T90">
        <f>Sales2[[#This Row],[Sale Price ]]-Sales2[[#This Row],[Service Provider Expense]]</f>
        <v>1211.2</v>
      </c>
      <c r="U90" t="s">
        <v>29</v>
      </c>
    </row>
    <row r="91" spans="1:21" x14ac:dyDescent="0.25">
      <c r="A91">
        <v>3090</v>
      </c>
      <c r="B91">
        <f>COUNTIF(A:A,Sales2[[#This Row],[Order ID]])</f>
        <v>1</v>
      </c>
      <c r="C91" t="s">
        <v>205</v>
      </c>
      <c r="D91" t="s">
        <v>206</v>
      </c>
      <c r="E91" t="str">
        <f>PROPER(TRIM(Sales2[[#This Row],[Customer First Name]]))</f>
        <v>Joaquin</v>
      </c>
      <c r="F91">
        <v>1323</v>
      </c>
      <c r="G91" t="s">
        <v>77</v>
      </c>
      <c r="H91" s="7">
        <v>45560</v>
      </c>
      <c r="I91" s="6">
        <v>1</v>
      </c>
      <c r="J91" t="s">
        <v>17</v>
      </c>
      <c r="K91" t="s">
        <v>42</v>
      </c>
      <c r="L91" t="str">
        <f>UPPER(Sales2[[#This Row],[State]])</f>
        <v>SA</v>
      </c>
      <c r="M91">
        <f>VLOOKUP(Sales2[[#This Row],[Service Category]],Table7[],3,FALSE)</f>
        <v>0.3</v>
      </c>
      <c r="N91">
        <f>Sales2[[#This Row],[Sale Price ]]*Sales2[[#This Row],[Margins]]</f>
        <v>306.89999999999998</v>
      </c>
      <c r="O91">
        <v>1023</v>
      </c>
      <c r="P91">
        <f>IFERROR(Sales2[[#This Row],[Sale Price ]],0)</f>
        <v>1023</v>
      </c>
      <c r="Q91">
        <f>IFERROR(Sales2[[#This Row],[Cleaned Sale Price]]/Sales2[[#This Row],[Quantity Ordered]],0)</f>
        <v>1023</v>
      </c>
      <c r="R91">
        <f>Sales2[[#This Row],[Cleaned Sale Price]]-Sales2[[#This Row],[Service Provider Expense]]</f>
        <v>716.1</v>
      </c>
      <c r="S91">
        <f>SUMIF(F:F,Sales2[[#This Row],[Customer ID]],P:P)</f>
        <v>1023</v>
      </c>
      <c r="T91">
        <f>Sales2[[#This Row],[Sale Price ]]-Sales2[[#This Row],[Service Provider Expense]]</f>
        <v>716.1</v>
      </c>
      <c r="U91" t="s">
        <v>39</v>
      </c>
    </row>
    <row r="92" spans="1:21" x14ac:dyDescent="0.25">
      <c r="A92">
        <v>3091</v>
      </c>
      <c r="B92">
        <f>COUNTIF(A:A,Sales2[[#This Row],[Order ID]])</f>
        <v>1</v>
      </c>
      <c r="C92" t="s">
        <v>207</v>
      </c>
      <c r="D92" t="s">
        <v>208</v>
      </c>
      <c r="E92" t="str">
        <f>PROPER(TRIM(Sales2[[#This Row],[Customer First Name]]))</f>
        <v>Adaline</v>
      </c>
      <c r="F92">
        <v>1324</v>
      </c>
      <c r="G92" t="s">
        <v>77</v>
      </c>
      <c r="H92" s="7">
        <v>45609</v>
      </c>
      <c r="I92" s="6">
        <v>1</v>
      </c>
      <c r="J92" t="s">
        <v>17</v>
      </c>
      <c r="K92" t="s">
        <v>66</v>
      </c>
      <c r="L92" t="str">
        <f>UPPER(Sales2[[#This Row],[State]])</f>
        <v>NT</v>
      </c>
      <c r="M92">
        <f>VLOOKUP(Sales2[[#This Row],[Service Category]],Table7[],3,FALSE)</f>
        <v>0.3</v>
      </c>
      <c r="N92">
        <f>Sales2[[#This Row],[Sale Price ]]*Sales2[[#This Row],[Margins]]</f>
        <v>465.59999999999997</v>
      </c>
      <c r="O92">
        <v>1552</v>
      </c>
      <c r="P92">
        <f>IFERROR(Sales2[[#This Row],[Sale Price ]],0)</f>
        <v>1552</v>
      </c>
      <c r="Q92">
        <f>IFERROR(Sales2[[#This Row],[Cleaned Sale Price]]/Sales2[[#This Row],[Quantity Ordered]],0)</f>
        <v>1552</v>
      </c>
      <c r="R92">
        <f>Sales2[[#This Row],[Cleaned Sale Price]]-Sales2[[#This Row],[Service Provider Expense]]</f>
        <v>1086.4000000000001</v>
      </c>
      <c r="S92">
        <f>SUMIF(F:F,Sales2[[#This Row],[Customer ID]],P:P)</f>
        <v>1552</v>
      </c>
      <c r="T92">
        <f>Sales2[[#This Row],[Sale Price ]]-Sales2[[#This Row],[Service Provider Expense]]</f>
        <v>1086.4000000000001</v>
      </c>
      <c r="U92" t="s">
        <v>29</v>
      </c>
    </row>
    <row r="93" spans="1:21" x14ac:dyDescent="0.25">
      <c r="A93">
        <v>3092</v>
      </c>
      <c r="B93">
        <f>COUNTIF(A:A,Sales2[[#This Row],[Order ID]])</f>
        <v>1</v>
      </c>
      <c r="C93" t="s">
        <v>209</v>
      </c>
      <c r="D93" t="s">
        <v>166</v>
      </c>
      <c r="E93" t="str">
        <f>PROPER(TRIM(Sales2[[#This Row],[Customer First Name]]))</f>
        <v>Legacy</v>
      </c>
      <c r="F93">
        <v>1325</v>
      </c>
      <c r="G93" t="s">
        <v>16</v>
      </c>
      <c r="H93" s="7">
        <v>45359</v>
      </c>
      <c r="I93" s="6">
        <v>3</v>
      </c>
      <c r="J93" s="1" t="s">
        <v>37</v>
      </c>
      <c r="K93" t="s">
        <v>42</v>
      </c>
      <c r="L93" t="str">
        <f>UPPER(Sales2[[#This Row],[State]])</f>
        <v>SA</v>
      </c>
      <c r="M93">
        <f>VLOOKUP(Sales2[[#This Row],[Service Category]],Table7[],3,FALSE)</f>
        <v>0.1</v>
      </c>
      <c r="N93">
        <f>Sales2[[#This Row],[Sale Price ]]*Sales2[[#This Row],[Margins]]</f>
        <v>148</v>
      </c>
      <c r="O93">
        <v>1480</v>
      </c>
      <c r="P93">
        <f>IFERROR(Sales2[[#This Row],[Sale Price ]],0)</f>
        <v>1480</v>
      </c>
      <c r="Q93">
        <f>IFERROR(Sales2[[#This Row],[Cleaned Sale Price]]/Sales2[[#This Row],[Quantity Ordered]],0)</f>
        <v>493.33333333333331</v>
      </c>
      <c r="R93">
        <f>Sales2[[#This Row],[Cleaned Sale Price]]-Sales2[[#This Row],[Service Provider Expense]]</f>
        <v>1332</v>
      </c>
      <c r="S93">
        <f>SUMIF(F:F,Sales2[[#This Row],[Customer ID]],P:P)</f>
        <v>1480</v>
      </c>
      <c r="T93">
        <f>Sales2[[#This Row],[Sale Price ]]-Sales2[[#This Row],[Service Provider Expense]]</f>
        <v>1332</v>
      </c>
      <c r="U93" t="s">
        <v>29</v>
      </c>
    </row>
    <row r="94" spans="1:21" x14ac:dyDescent="0.25">
      <c r="A94">
        <v>3093</v>
      </c>
      <c r="B94">
        <f>COUNTIF(A:A,Sales2[[#This Row],[Order ID]])</f>
        <v>1</v>
      </c>
      <c r="C94" t="s">
        <v>210</v>
      </c>
      <c r="D94" t="s">
        <v>211</v>
      </c>
      <c r="E94" t="str">
        <f>PROPER(TRIM(Sales2[[#This Row],[Customer First Name]]))</f>
        <v>Denver</v>
      </c>
      <c r="F94">
        <v>1326</v>
      </c>
      <c r="G94" t="s">
        <v>16</v>
      </c>
      <c r="H94" s="7">
        <v>45378</v>
      </c>
      <c r="I94" s="6">
        <v>2</v>
      </c>
      <c r="J94" t="s">
        <v>17</v>
      </c>
      <c r="K94" t="s">
        <v>49</v>
      </c>
      <c r="L94" t="str">
        <f>UPPER(Sales2[[#This Row],[State]])</f>
        <v>TAS</v>
      </c>
      <c r="M94">
        <f>VLOOKUP(Sales2[[#This Row],[Service Category]],Table7[],3,FALSE)</f>
        <v>0.1</v>
      </c>
      <c r="N94">
        <f>Sales2[[#This Row],[Sale Price ]]*Sales2[[#This Row],[Margins]]</f>
        <v>116.9</v>
      </c>
      <c r="O94">
        <v>1169</v>
      </c>
      <c r="P94">
        <f>IFERROR(Sales2[[#This Row],[Sale Price ]],0)</f>
        <v>1169</v>
      </c>
      <c r="Q94">
        <f>IFERROR(Sales2[[#This Row],[Cleaned Sale Price]]/Sales2[[#This Row],[Quantity Ordered]],0)</f>
        <v>584.5</v>
      </c>
      <c r="R94">
        <f>Sales2[[#This Row],[Cleaned Sale Price]]-Sales2[[#This Row],[Service Provider Expense]]</f>
        <v>1052.0999999999999</v>
      </c>
      <c r="S94">
        <f>SUMIF(F:F,Sales2[[#This Row],[Customer ID]],P:P)</f>
        <v>1169</v>
      </c>
      <c r="T94">
        <f>Sales2[[#This Row],[Sale Price ]]-Sales2[[#This Row],[Service Provider Expense]]</f>
        <v>1052.0999999999999</v>
      </c>
      <c r="U94" t="s">
        <v>33</v>
      </c>
    </row>
    <row r="95" spans="1:21" x14ac:dyDescent="0.25">
      <c r="A95">
        <v>3094</v>
      </c>
      <c r="B95">
        <f>COUNTIF(A:A,Sales2[[#This Row],[Order ID]])</f>
        <v>1</v>
      </c>
      <c r="C95" t="s">
        <v>212</v>
      </c>
      <c r="D95" t="s">
        <v>213</v>
      </c>
      <c r="E95" t="str">
        <f>PROPER(TRIM(Sales2[[#This Row],[Customer First Name]]))</f>
        <v>Emanuel</v>
      </c>
      <c r="F95">
        <v>1327</v>
      </c>
      <c r="G95" t="s">
        <v>22</v>
      </c>
      <c r="H95" s="7">
        <v>45519</v>
      </c>
      <c r="I95" s="6">
        <v>1</v>
      </c>
      <c r="J95" s="1" t="s">
        <v>37</v>
      </c>
      <c r="K95" t="s">
        <v>32</v>
      </c>
      <c r="L95" t="str">
        <f>UPPER(Sales2[[#This Row],[State]])</f>
        <v>VIC</v>
      </c>
      <c r="M95">
        <f>VLOOKUP(Sales2[[#This Row],[Service Category]],Table7[],3,FALSE)</f>
        <v>0.3</v>
      </c>
      <c r="N95">
        <f>Sales2[[#This Row],[Sale Price ]]*Sales2[[#This Row],[Margins]]</f>
        <v>276</v>
      </c>
      <c r="O95">
        <v>920</v>
      </c>
      <c r="P95">
        <f>IFERROR(Sales2[[#This Row],[Sale Price ]],0)</f>
        <v>920</v>
      </c>
      <c r="Q95">
        <f>IFERROR(Sales2[[#This Row],[Cleaned Sale Price]]/Sales2[[#This Row],[Quantity Ordered]],0)</f>
        <v>920</v>
      </c>
      <c r="R95">
        <f>Sales2[[#This Row],[Cleaned Sale Price]]-Sales2[[#This Row],[Service Provider Expense]]</f>
        <v>644</v>
      </c>
      <c r="S95">
        <f>SUMIF(F:F,Sales2[[#This Row],[Customer ID]],P:P)</f>
        <v>920</v>
      </c>
      <c r="T95">
        <f>Sales2[[#This Row],[Sale Price ]]-Sales2[[#This Row],[Service Provider Expense]]</f>
        <v>644</v>
      </c>
      <c r="U95" t="s">
        <v>99</v>
      </c>
    </row>
    <row r="96" spans="1:21" x14ac:dyDescent="0.25">
      <c r="A96">
        <v>3095</v>
      </c>
      <c r="B96">
        <f>COUNTIF(A:A,Sales2[[#This Row],[Order ID]])</f>
        <v>1</v>
      </c>
      <c r="C96" t="s">
        <v>214</v>
      </c>
      <c r="D96" t="s">
        <v>215</v>
      </c>
      <c r="E96" t="str">
        <f>PROPER(TRIM(Sales2[[#This Row],[Customer First Name]]))</f>
        <v>Hugo</v>
      </c>
      <c r="F96">
        <v>1328</v>
      </c>
      <c r="G96" t="s">
        <v>61</v>
      </c>
      <c r="H96" s="7">
        <v>45406</v>
      </c>
      <c r="I96" s="6">
        <v>2</v>
      </c>
      <c r="J96" t="s">
        <v>56</v>
      </c>
      <c r="K96" t="s">
        <v>66</v>
      </c>
      <c r="L96" t="str">
        <f>UPPER(Sales2[[#This Row],[State]])</f>
        <v>NT</v>
      </c>
      <c r="M96">
        <f>VLOOKUP(Sales2[[#This Row],[Service Category]],Table7[],3,FALSE)</f>
        <v>0.25</v>
      </c>
      <c r="N96">
        <f>Sales2[[#This Row],[Sale Price ]]*Sales2[[#This Row],[Margins]]</f>
        <v>85.25</v>
      </c>
      <c r="O96">
        <v>341</v>
      </c>
      <c r="P96">
        <f>IFERROR(Sales2[[#This Row],[Sale Price ]],0)</f>
        <v>341</v>
      </c>
      <c r="Q96">
        <f>IFERROR(Sales2[[#This Row],[Cleaned Sale Price]]/Sales2[[#This Row],[Quantity Ordered]],0)</f>
        <v>170.5</v>
      </c>
      <c r="R96">
        <f>Sales2[[#This Row],[Cleaned Sale Price]]-Sales2[[#This Row],[Service Provider Expense]]</f>
        <v>255.75</v>
      </c>
      <c r="S96">
        <f>SUMIF(F:F,Sales2[[#This Row],[Customer ID]],P:P)</f>
        <v>341</v>
      </c>
      <c r="T96">
        <f>Sales2[[#This Row],[Sale Price ]]-Sales2[[#This Row],[Service Provider Expense]]</f>
        <v>255.75</v>
      </c>
      <c r="U96" t="s">
        <v>99</v>
      </c>
    </row>
    <row r="97" spans="1:21" x14ac:dyDescent="0.25">
      <c r="A97">
        <v>3096</v>
      </c>
      <c r="B97">
        <f>COUNTIF(A:A,Sales2[[#This Row],[Order ID]])</f>
        <v>1</v>
      </c>
      <c r="C97" t="s">
        <v>216</v>
      </c>
      <c r="D97" t="s">
        <v>217</v>
      </c>
      <c r="E97" t="str">
        <f>PROPER(TRIM(Sales2[[#This Row],[Customer First Name]]))</f>
        <v>Margaret</v>
      </c>
      <c r="F97">
        <v>1329</v>
      </c>
      <c r="G97" t="s">
        <v>27</v>
      </c>
      <c r="H97" s="7">
        <v>45396</v>
      </c>
      <c r="I97" s="6">
        <v>3</v>
      </c>
      <c r="J97" t="s">
        <v>17</v>
      </c>
      <c r="K97" t="s">
        <v>38</v>
      </c>
      <c r="L97" t="str">
        <f>UPPER(Sales2[[#This Row],[State]])</f>
        <v>QLD</v>
      </c>
      <c r="M97">
        <f>VLOOKUP(Sales2[[#This Row],[Service Category]],Table7[],3,FALSE)</f>
        <v>0.25</v>
      </c>
      <c r="N97">
        <f>Sales2[[#This Row],[Sale Price ]]*Sales2[[#This Row],[Margins]]</f>
        <v>151</v>
      </c>
      <c r="O97">
        <v>604</v>
      </c>
      <c r="P97">
        <f>IFERROR(Sales2[[#This Row],[Sale Price ]],0)</f>
        <v>604</v>
      </c>
      <c r="Q97">
        <f>IFERROR(Sales2[[#This Row],[Cleaned Sale Price]]/Sales2[[#This Row],[Quantity Ordered]],0)</f>
        <v>201.33333333333334</v>
      </c>
      <c r="R97">
        <f>Sales2[[#This Row],[Cleaned Sale Price]]-Sales2[[#This Row],[Service Provider Expense]]</f>
        <v>453</v>
      </c>
      <c r="S97">
        <f>SUMIF(F:F,Sales2[[#This Row],[Customer ID]],P:P)</f>
        <v>604</v>
      </c>
      <c r="T97">
        <f>Sales2[[#This Row],[Sale Price ]]-Sales2[[#This Row],[Service Provider Expense]]</f>
        <v>453</v>
      </c>
      <c r="U97" t="s">
        <v>29</v>
      </c>
    </row>
    <row r="98" spans="1:21" x14ac:dyDescent="0.25">
      <c r="A98">
        <v>3097</v>
      </c>
      <c r="B98">
        <f>COUNTIF(A:A,Sales2[[#This Row],[Order ID]])</f>
        <v>1</v>
      </c>
      <c r="C98" t="s">
        <v>218</v>
      </c>
      <c r="D98" t="s">
        <v>219</v>
      </c>
      <c r="E98" t="str">
        <f>PROPER(TRIM(Sales2[[#This Row],[Customer First Name]]))</f>
        <v>Raphael</v>
      </c>
      <c r="F98">
        <v>1330</v>
      </c>
      <c r="G98" t="s">
        <v>16</v>
      </c>
      <c r="H98" s="7">
        <v>45430</v>
      </c>
      <c r="I98" s="6">
        <v>1</v>
      </c>
      <c r="J98" s="1" t="s">
        <v>37</v>
      </c>
      <c r="K98" t="s">
        <v>49</v>
      </c>
      <c r="L98" t="str">
        <f>UPPER(Sales2[[#This Row],[State]])</f>
        <v>TAS</v>
      </c>
      <c r="M98">
        <f>VLOOKUP(Sales2[[#This Row],[Service Category]],Table7[],3,FALSE)</f>
        <v>0.1</v>
      </c>
      <c r="N98">
        <f>Sales2[[#This Row],[Sale Price ]]*Sales2[[#This Row],[Margins]]</f>
        <v>19.3</v>
      </c>
      <c r="O98">
        <v>193</v>
      </c>
      <c r="P98">
        <f>IFERROR(Sales2[[#This Row],[Sale Price ]],0)</f>
        <v>193</v>
      </c>
      <c r="Q98">
        <f>IFERROR(Sales2[[#This Row],[Cleaned Sale Price]]/Sales2[[#This Row],[Quantity Ordered]],0)</f>
        <v>193</v>
      </c>
      <c r="R98">
        <f>Sales2[[#This Row],[Cleaned Sale Price]]-Sales2[[#This Row],[Service Provider Expense]]</f>
        <v>173.7</v>
      </c>
      <c r="S98">
        <f>SUMIF(F:F,Sales2[[#This Row],[Customer ID]],P:P)</f>
        <v>193</v>
      </c>
      <c r="T98">
        <f>Sales2[[#This Row],[Sale Price ]]-Sales2[[#This Row],[Service Provider Expense]]</f>
        <v>173.7</v>
      </c>
      <c r="U98" t="s">
        <v>19</v>
      </c>
    </row>
    <row r="99" spans="1:21" x14ac:dyDescent="0.25">
      <c r="A99">
        <v>3098</v>
      </c>
      <c r="B99">
        <f>COUNTIF(A:A,Sales2[[#This Row],[Order ID]])</f>
        <v>1</v>
      </c>
      <c r="C99" t="s">
        <v>220</v>
      </c>
      <c r="D99" t="s">
        <v>221</v>
      </c>
      <c r="E99" t="str">
        <f>PROPER(TRIM(Sales2[[#This Row],[Customer First Name]]))</f>
        <v>Myles</v>
      </c>
      <c r="F99">
        <v>1331</v>
      </c>
      <c r="G99" t="s">
        <v>61</v>
      </c>
      <c r="H99" s="7">
        <v>45619</v>
      </c>
      <c r="I99" s="6">
        <v>3</v>
      </c>
      <c r="J99" s="1" t="s">
        <v>37</v>
      </c>
      <c r="K99" t="s">
        <v>38</v>
      </c>
      <c r="L99" t="str">
        <f>UPPER(Sales2[[#This Row],[State]])</f>
        <v>QLD</v>
      </c>
      <c r="M99">
        <f>VLOOKUP(Sales2[[#This Row],[Service Category]],Table7[],3,FALSE)</f>
        <v>0.25</v>
      </c>
      <c r="N99">
        <f>Sales2[[#This Row],[Sale Price ]]*Sales2[[#This Row],[Margins]]</f>
        <v>44</v>
      </c>
      <c r="O99">
        <v>176</v>
      </c>
      <c r="P99">
        <f>IFERROR(Sales2[[#This Row],[Sale Price ]],0)</f>
        <v>176</v>
      </c>
      <c r="Q99">
        <f>IFERROR(Sales2[[#This Row],[Cleaned Sale Price]]/Sales2[[#This Row],[Quantity Ordered]],0)</f>
        <v>58.666666666666664</v>
      </c>
      <c r="R99">
        <f>Sales2[[#This Row],[Cleaned Sale Price]]-Sales2[[#This Row],[Service Provider Expense]]</f>
        <v>132</v>
      </c>
      <c r="S99">
        <f>SUMIF(F:F,Sales2[[#This Row],[Customer ID]],P:P)</f>
        <v>176</v>
      </c>
      <c r="T99">
        <f>Sales2[[#This Row],[Sale Price ]]-Sales2[[#This Row],[Service Provider Expense]]</f>
        <v>132</v>
      </c>
      <c r="U99" t="s">
        <v>99</v>
      </c>
    </row>
    <row r="100" spans="1:21" x14ac:dyDescent="0.25">
      <c r="A100">
        <v>3099</v>
      </c>
      <c r="B100">
        <f>COUNTIF(A:A,Sales2[[#This Row],[Order ID]])</f>
        <v>1</v>
      </c>
      <c r="C100" t="s">
        <v>222</v>
      </c>
      <c r="D100" t="s">
        <v>223</v>
      </c>
      <c r="E100" t="str">
        <f>PROPER(TRIM(Sales2[[#This Row],[Customer First Name]]))</f>
        <v>Alexis</v>
      </c>
      <c r="F100">
        <v>1332</v>
      </c>
      <c r="G100" t="s">
        <v>61</v>
      </c>
      <c r="H100" s="7">
        <v>45438</v>
      </c>
      <c r="I100" s="6">
        <v>2</v>
      </c>
      <c r="J100" t="s">
        <v>17</v>
      </c>
      <c r="K100" t="s">
        <v>28</v>
      </c>
      <c r="L100" t="str">
        <f>UPPER(Sales2[[#This Row],[State]])</f>
        <v>NSW</v>
      </c>
      <c r="M100">
        <f>VLOOKUP(Sales2[[#This Row],[Service Category]],Table7[],3,FALSE)</f>
        <v>0.25</v>
      </c>
      <c r="N100">
        <f>Sales2[[#This Row],[Sale Price ]]*Sales2[[#This Row],[Margins]]</f>
        <v>231.5</v>
      </c>
      <c r="O100">
        <v>926</v>
      </c>
      <c r="P100">
        <f>IFERROR(Sales2[[#This Row],[Sale Price ]],0)</f>
        <v>926</v>
      </c>
      <c r="Q100">
        <f>IFERROR(Sales2[[#This Row],[Cleaned Sale Price]]/Sales2[[#This Row],[Quantity Ordered]],0)</f>
        <v>463</v>
      </c>
      <c r="R100">
        <f>Sales2[[#This Row],[Cleaned Sale Price]]-Sales2[[#This Row],[Service Provider Expense]]</f>
        <v>694.5</v>
      </c>
      <c r="S100">
        <f>SUMIF(F:F,Sales2[[#This Row],[Customer ID]],P:P)</f>
        <v>926</v>
      </c>
      <c r="T100">
        <f>Sales2[[#This Row],[Sale Price ]]-Sales2[[#This Row],[Service Provider Expense]]</f>
        <v>694.5</v>
      </c>
      <c r="U100" t="s">
        <v>33</v>
      </c>
    </row>
    <row r="101" spans="1:21" x14ac:dyDescent="0.25">
      <c r="A101">
        <v>3100</v>
      </c>
      <c r="B101">
        <f>COUNTIF(A:A,Sales2[[#This Row],[Order ID]])</f>
        <v>1</v>
      </c>
      <c r="C101" t="s">
        <v>224</v>
      </c>
      <c r="D101" t="s">
        <v>225</v>
      </c>
      <c r="E101" t="str">
        <f>PROPER(TRIM(Sales2[[#This Row],[Customer First Name]]))</f>
        <v>Ellis</v>
      </c>
      <c r="F101">
        <v>1333</v>
      </c>
      <c r="G101" t="s">
        <v>27</v>
      </c>
      <c r="H101" s="7">
        <v>45616</v>
      </c>
      <c r="I101" s="6">
        <v>3</v>
      </c>
      <c r="J101" s="1" t="s">
        <v>37</v>
      </c>
      <c r="K101" t="s">
        <v>42</v>
      </c>
      <c r="L101" t="str">
        <f>UPPER(Sales2[[#This Row],[State]])</f>
        <v>SA</v>
      </c>
      <c r="M101">
        <f>VLOOKUP(Sales2[[#This Row],[Service Category]],Table7[],3,FALSE)</f>
        <v>0.25</v>
      </c>
      <c r="N101">
        <f>Sales2[[#This Row],[Sale Price ]]*Sales2[[#This Row],[Margins]]</f>
        <v>101</v>
      </c>
      <c r="O101">
        <v>404</v>
      </c>
      <c r="P101">
        <f>IFERROR(Sales2[[#This Row],[Sale Price ]],0)</f>
        <v>404</v>
      </c>
      <c r="Q101">
        <f>IFERROR(Sales2[[#This Row],[Cleaned Sale Price]]/Sales2[[#This Row],[Quantity Ordered]],0)</f>
        <v>134.66666666666666</v>
      </c>
      <c r="R101">
        <f>Sales2[[#This Row],[Cleaned Sale Price]]-Sales2[[#This Row],[Service Provider Expense]]</f>
        <v>303</v>
      </c>
      <c r="S101">
        <f>SUMIF(F:F,Sales2[[#This Row],[Customer ID]],P:P)</f>
        <v>404</v>
      </c>
      <c r="T101">
        <f>Sales2[[#This Row],[Sale Price ]]-Sales2[[#This Row],[Service Provider Expense]]</f>
        <v>303</v>
      </c>
      <c r="U101" t="s">
        <v>19</v>
      </c>
    </row>
    <row r="102" spans="1:21" x14ac:dyDescent="0.25">
      <c r="A102">
        <v>3101</v>
      </c>
      <c r="B102">
        <f>COUNTIF(A:A,Sales2[[#This Row],[Order ID]])</f>
        <v>1</v>
      </c>
      <c r="C102" t="s">
        <v>226</v>
      </c>
      <c r="D102" t="s">
        <v>227</v>
      </c>
      <c r="E102" t="str">
        <f>PROPER(TRIM(Sales2[[#This Row],[Customer First Name]]))</f>
        <v>Zuri</v>
      </c>
      <c r="F102">
        <v>1334</v>
      </c>
      <c r="G102" t="s">
        <v>16</v>
      </c>
      <c r="H102" s="7">
        <v>45407</v>
      </c>
      <c r="I102" s="6">
        <v>1</v>
      </c>
      <c r="J102" t="s">
        <v>17</v>
      </c>
      <c r="K102" t="s">
        <v>66</v>
      </c>
      <c r="L102" t="str">
        <f>UPPER(Sales2[[#This Row],[State]])</f>
        <v>NT</v>
      </c>
      <c r="M102">
        <f>VLOOKUP(Sales2[[#This Row],[Service Category]],Table7[],3,FALSE)</f>
        <v>0.1</v>
      </c>
      <c r="N102">
        <f>Sales2[[#This Row],[Sale Price ]]*Sales2[[#This Row],[Margins]]</f>
        <v>155.4</v>
      </c>
      <c r="O102">
        <v>1554</v>
      </c>
      <c r="P102">
        <f>IFERROR(Sales2[[#This Row],[Sale Price ]],0)</f>
        <v>1554</v>
      </c>
      <c r="Q102">
        <f>IFERROR(Sales2[[#This Row],[Cleaned Sale Price]]/Sales2[[#This Row],[Quantity Ordered]],0)</f>
        <v>1554</v>
      </c>
      <c r="R102">
        <f>Sales2[[#This Row],[Cleaned Sale Price]]-Sales2[[#This Row],[Service Provider Expense]]</f>
        <v>1398.6</v>
      </c>
      <c r="S102">
        <f>SUMIF(F:F,Sales2[[#This Row],[Customer ID]],P:P)</f>
        <v>1554</v>
      </c>
      <c r="T102">
        <f>Sales2[[#This Row],[Sale Price ]]-Sales2[[#This Row],[Service Provider Expense]]</f>
        <v>1398.6</v>
      </c>
      <c r="U102" t="s">
        <v>99</v>
      </c>
    </row>
    <row r="103" spans="1:21" x14ac:dyDescent="0.25">
      <c r="A103">
        <v>3102</v>
      </c>
      <c r="B103">
        <f>COUNTIF(A:A,Sales2[[#This Row],[Order ID]])</f>
        <v>1</v>
      </c>
      <c r="C103" t="s">
        <v>122</v>
      </c>
      <c r="D103" t="s">
        <v>228</v>
      </c>
      <c r="E103" t="str">
        <f>PROPER(TRIM(Sales2[[#This Row],[Customer First Name]]))</f>
        <v>Annie</v>
      </c>
      <c r="F103">
        <v>1335</v>
      </c>
      <c r="G103" t="s">
        <v>36</v>
      </c>
      <c r="H103" s="7">
        <v>45431</v>
      </c>
      <c r="I103" s="6">
        <v>1</v>
      </c>
      <c r="J103" t="s">
        <v>17</v>
      </c>
      <c r="K103" t="s">
        <v>18</v>
      </c>
      <c r="L103" t="str">
        <f>UPPER(Sales2[[#This Row],[State]])</f>
        <v>WA</v>
      </c>
      <c r="M103">
        <f>VLOOKUP(Sales2[[#This Row],[Service Category]],Table7[],3,FALSE)</f>
        <v>0.2</v>
      </c>
      <c r="N103">
        <f>Sales2[[#This Row],[Sale Price ]]*Sales2[[#This Row],[Margins]]</f>
        <v>331.6</v>
      </c>
      <c r="O103">
        <v>1658</v>
      </c>
      <c r="P103">
        <f>IFERROR(Sales2[[#This Row],[Sale Price ]],0)</f>
        <v>1658</v>
      </c>
      <c r="Q103">
        <f>IFERROR(Sales2[[#This Row],[Cleaned Sale Price]]/Sales2[[#This Row],[Quantity Ordered]],0)</f>
        <v>1658</v>
      </c>
      <c r="R103">
        <f>Sales2[[#This Row],[Cleaned Sale Price]]-Sales2[[#This Row],[Service Provider Expense]]</f>
        <v>1326.4</v>
      </c>
      <c r="S103">
        <f>SUMIF(F:F,Sales2[[#This Row],[Customer ID]],P:P)</f>
        <v>1658</v>
      </c>
      <c r="T103">
        <f>Sales2[[#This Row],[Sale Price ]]-Sales2[[#This Row],[Service Provider Expense]]</f>
        <v>1326.4</v>
      </c>
      <c r="U103" t="s">
        <v>29</v>
      </c>
    </row>
    <row r="104" spans="1:21" x14ac:dyDescent="0.25">
      <c r="A104">
        <v>3103</v>
      </c>
      <c r="B104">
        <f>COUNTIF(A:A,Sales2[[#This Row],[Order ID]])</f>
        <v>1</v>
      </c>
      <c r="C104" t="s">
        <v>229</v>
      </c>
      <c r="D104" t="s">
        <v>230</v>
      </c>
      <c r="E104" t="str">
        <f>PROPER(TRIM(Sales2[[#This Row],[Customer First Name]]))</f>
        <v>Dakota</v>
      </c>
      <c r="F104">
        <v>1336</v>
      </c>
      <c r="G104" t="s">
        <v>77</v>
      </c>
      <c r="H104" s="7">
        <v>45651</v>
      </c>
      <c r="I104" s="6">
        <v>3</v>
      </c>
      <c r="J104" s="1" t="s">
        <v>37</v>
      </c>
      <c r="K104" t="s">
        <v>42</v>
      </c>
      <c r="L104" t="str">
        <f>UPPER(Sales2[[#This Row],[State]])</f>
        <v>SA</v>
      </c>
      <c r="M104">
        <f>VLOOKUP(Sales2[[#This Row],[Service Category]],Table7[],3,FALSE)</f>
        <v>0.3</v>
      </c>
      <c r="N104">
        <f>Sales2[[#This Row],[Sale Price ]]*Sales2[[#This Row],[Margins]]</f>
        <v>324</v>
      </c>
      <c r="O104">
        <v>1080</v>
      </c>
      <c r="P104">
        <f>IFERROR(Sales2[[#This Row],[Sale Price ]],0)</f>
        <v>1080</v>
      </c>
      <c r="Q104">
        <f>IFERROR(Sales2[[#This Row],[Cleaned Sale Price]]/Sales2[[#This Row],[Quantity Ordered]],0)</f>
        <v>360</v>
      </c>
      <c r="R104">
        <f>Sales2[[#This Row],[Cleaned Sale Price]]-Sales2[[#This Row],[Service Provider Expense]]</f>
        <v>756</v>
      </c>
      <c r="S104">
        <f>SUMIF(F:F,Sales2[[#This Row],[Customer ID]],P:P)</f>
        <v>1080</v>
      </c>
      <c r="T104">
        <f>Sales2[[#This Row],[Sale Price ]]-Sales2[[#This Row],[Service Provider Expense]]</f>
        <v>756</v>
      </c>
      <c r="U104" t="s">
        <v>29</v>
      </c>
    </row>
    <row r="105" spans="1:21" x14ac:dyDescent="0.25">
      <c r="A105">
        <v>3104</v>
      </c>
      <c r="B105">
        <f>COUNTIF(A:A,Sales2[[#This Row],[Order ID]])</f>
        <v>1</v>
      </c>
      <c r="C105" t="s">
        <v>224</v>
      </c>
      <c r="D105" t="s">
        <v>231</v>
      </c>
      <c r="E105" t="str">
        <f>PROPER(TRIM(Sales2[[#This Row],[Customer First Name]]))</f>
        <v>Luke</v>
      </c>
      <c r="F105">
        <v>1337</v>
      </c>
      <c r="G105" t="s">
        <v>61</v>
      </c>
      <c r="H105" s="7">
        <v>45493</v>
      </c>
      <c r="I105" s="6">
        <v>2</v>
      </c>
      <c r="J105" t="s">
        <v>17</v>
      </c>
      <c r="K105" t="s">
        <v>38</v>
      </c>
      <c r="L105" t="str">
        <f>UPPER(Sales2[[#This Row],[State]])</f>
        <v>QLD</v>
      </c>
      <c r="M105">
        <f>VLOOKUP(Sales2[[#This Row],[Service Category]],Table7[],3,FALSE)</f>
        <v>0.25</v>
      </c>
      <c r="N105">
        <f>Sales2[[#This Row],[Sale Price ]]*Sales2[[#This Row],[Margins]]</f>
        <v>73.5</v>
      </c>
      <c r="O105">
        <v>294</v>
      </c>
      <c r="P105">
        <f>IFERROR(Sales2[[#This Row],[Sale Price ]],0)</f>
        <v>294</v>
      </c>
      <c r="Q105">
        <f>IFERROR(Sales2[[#This Row],[Cleaned Sale Price]]/Sales2[[#This Row],[Quantity Ordered]],0)</f>
        <v>147</v>
      </c>
      <c r="R105">
        <f>Sales2[[#This Row],[Cleaned Sale Price]]-Sales2[[#This Row],[Service Provider Expense]]</f>
        <v>220.5</v>
      </c>
      <c r="S105">
        <f>SUMIF(F:F,Sales2[[#This Row],[Customer ID]],P:P)</f>
        <v>294</v>
      </c>
      <c r="T105">
        <f>Sales2[[#This Row],[Sale Price ]]-Sales2[[#This Row],[Service Provider Expense]]</f>
        <v>220.5</v>
      </c>
      <c r="U105" t="s">
        <v>99</v>
      </c>
    </row>
    <row r="106" spans="1:21" x14ac:dyDescent="0.25">
      <c r="A106">
        <v>3105</v>
      </c>
      <c r="B106">
        <f>COUNTIF(A:A,Sales2[[#This Row],[Order ID]])</f>
        <v>1</v>
      </c>
      <c r="C106" t="s">
        <v>232</v>
      </c>
      <c r="D106" t="s">
        <v>233</v>
      </c>
      <c r="E106" t="str">
        <f>PROPER(TRIM(Sales2[[#This Row],[Customer First Name]]))</f>
        <v>Jasiah</v>
      </c>
      <c r="F106">
        <v>1338</v>
      </c>
      <c r="G106" t="s">
        <v>16</v>
      </c>
      <c r="H106" s="7">
        <v>45453</v>
      </c>
      <c r="I106" s="6">
        <v>3</v>
      </c>
      <c r="J106" t="s">
        <v>17</v>
      </c>
      <c r="K106" t="s">
        <v>28</v>
      </c>
      <c r="L106" t="str">
        <f>UPPER(Sales2[[#This Row],[State]])</f>
        <v>NSW</v>
      </c>
      <c r="M106">
        <f>VLOOKUP(Sales2[[#This Row],[Service Category]],Table7[],3,FALSE)</f>
        <v>0.1</v>
      </c>
      <c r="N106">
        <f>Sales2[[#This Row],[Sale Price ]]*Sales2[[#This Row],[Margins]]</f>
        <v>130.70000000000002</v>
      </c>
      <c r="O106">
        <v>1307</v>
      </c>
      <c r="P106">
        <f>IFERROR(Sales2[[#This Row],[Sale Price ]],0)</f>
        <v>1307</v>
      </c>
      <c r="Q106">
        <f>IFERROR(Sales2[[#This Row],[Cleaned Sale Price]]/Sales2[[#This Row],[Quantity Ordered]],0)</f>
        <v>435.66666666666669</v>
      </c>
      <c r="R106">
        <f>Sales2[[#This Row],[Cleaned Sale Price]]-Sales2[[#This Row],[Service Provider Expense]]</f>
        <v>1176.3</v>
      </c>
      <c r="S106">
        <f>SUMIF(F:F,Sales2[[#This Row],[Customer ID]],P:P)</f>
        <v>1307</v>
      </c>
      <c r="T106">
        <f>Sales2[[#This Row],[Sale Price ]]-Sales2[[#This Row],[Service Provider Expense]]</f>
        <v>1176.3</v>
      </c>
      <c r="U106" t="s">
        <v>39</v>
      </c>
    </row>
    <row r="107" spans="1:21" x14ac:dyDescent="0.25">
      <c r="A107">
        <v>3106</v>
      </c>
      <c r="B107">
        <f>COUNTIF(A:A,Sales2[[#This Row],[Order ID]])</f>
        <v>1</v>
      </c>
      <c r="C107" t="s">
        <v>234</v>
      </c>
      <c r="D107" t="s">
        <v>235</v>
      </c>
      <c r="E107" t="str">
        <f>PROPER(TRIM(Sales2[[#This Row],[Customer First Name]]))</f>
        <v>Selah</v>
      </c>
      <c r="F107">
        <v>1339</v>
      </c>
      <c r="G107" t="s">
        <v>36</v>
      </c>
      <c r="H107" s="7">
        <v>45490</v>
      </c>
      <c r="I107" s="6">
        <v>3</v>
      </c>
      <c r="J107" t="s">
        <v>17</v>
      </c>
      <c r="K107" t="s">
        <v>18</v>
      </c>
      <c r="L107" t="str">
        <f>UPPER(Sales2[[#This Row],[State]])</f>
        <v>WA</v>
      </c>
      <c r="M107">
        <f>VLOOKUP(Sales2[[#This Row],[Service Category]],Table7[],3,FALSE)</f>
        <v>0.2</v>
      </c>
      <c r="N107">
        <f>Sales2[[#This Row],[Sale Price ]]*Sales2[[#This Row],[Margins]]</f>
        <v>113.4</v>
      </c>
      <c r="O107">
        <v>567</v>
      </c>
      <c r="P107">
        <f>IFERROR(Sales2[[#This Row],[Sale Price ]],0)</f>
        <v>567</v>
      </c>
      <c r="Q107">
        <f>IFERROR(Sales2[[#This Row],[Cleaned Sale Price]]/Sales2[[#This Row],[Quantity Ordered]],0)</f>
        <v>189</v>
      </c>
      <c r="R107">
        <f>Sales2[[#This Row],[Cleaned Sale Price]]-Sales2[[#This Row],[Service Provider Expense]]</f>
        <v>453.6</v>
      </c>
      <c r="S107">
        <f>SUMIF(F:F,Sales2[[#This Row],[Customer ID]],P:P)</f>
        <v>567</v>
      </c>
      <c r="T107">
        <f>Sales2[[#This Row],[Sale Price ]]-Sales2[[#This Row],[Service Provider Expense]]</f>
        <v>453.6</v>
      </c>
      <c r="U107" t="s">
        <v>39</v>
      </c>
    </row>
    <row r="108" spans="1:21" x14ac:dyDescent="0.25">
      <c r="A108">
        <v>3107</v>
      </c>
      <c r="B108">
        <f>COUNTIF(A:A,Sales2[[#This Row],[Order ID]])</f>
        <v>1</v>
      </c>
      <c r="C108" t="s">
        <v>236</v>
      </c>
      <c r="D108" t="s">
        <v>237</v>
      </c>
      <c r="E108" t="str">
        <f>PROPER(TRIM(Sales2[[#This Row],[Customer First Name]]))</f>
        <v>Amira</v>
      </c>
      <c r="F108">
        <v>1340</v>
      </c>
      <c r="G108" t="s">
        <v>36</v>
      </c>
      <c r="H108" s="7">
        <v>45400</v>
      </c>
      <c r="I108" s="6">
        <v>1</v>
      </c>
      <c r="J108" t="s">
        <v>17</v>
      </c>
      <c r="K108" t="s">
        <v>18</v>
      </c>
      <c r="L108" t="str">
        <f>UPPER(Sales2[[#This Row],[State]])</f>
        <v>WA</v>
      </c>
      <c r="M108">
        <f>VLOOKUP(Sales2[[#This Row],[Service Category]],Table7[],3,FALSE)</f>
        <v>0.2</v>
      </c>
      <c r="N108">
        <f>Sales2[[#This Row],[Sale Price ]]*Sales2[[#This Row],[Margins]]</f>
        <v>24</v>
      </c>
      <c r="O108">
        <v>120</v>
      </c>
      <c r="P108">
        <f>IFERROR(Sales2[[#This Row],[Sale Price ]],0)</f>
        <v>120</v>
      </c>
      <c r="Q108">
        <f>IFERROR(Sales2[[#This Row],[Cleaned Sale Price]]/Sales2[[#This Row],[Quantity Ordered]],0)</f>
        <v>120</v>
      </c>
      <c r="R108">
        <f>Sales2[[#This Row],[Cleaned Sale Price]]-Sales2[[#This Row],[Service Provider Expense]]</f>
        <v>96</v>
      </c>
      <c r="S108">
        <f>SUMIF(F:F,Sales2[[#This Row],[Customer ID]],P:P)</f>
        <v>120</v>
      </c>
      <c r="T108">
        <f>Sales2[[#This Row],[Sale Price ]]-Sales2[[#This Row],[Service Provider Expense]]</f>
        <v>96</v>
      </c>
      <c r="U108" t="s">
        <v>33</v>
      </c>
    </row>
    <row r="109" spans="1:21" x14ac:dyDescent="0.25">
      <c r="A109">
        <v>3108</v>
      </c>
      <c r="B109">
        <f>COUNTIF(A:A,Sales2[[#This Row],[Order ID]])</f>
        <v>1</v>
      </c>
      <c r="C109" t="s">
        <v>238</v>
      </c>
      <c r="D109" t="s">
        <v>65</v>
      </c>
      <c r="E109" t="str">
        <f>PROPER(TRIM(Sales2[[#This Row],[Customer First Name]]))</f>
        <v>Rylee</v>
      </c>
      <c r="F109">
        <v>1341</v>
      </c>
      <c r="G109" t="s">
        <v>22</v>
      </c>
      <c r="H109" s="7">
        <v>45581</v>
      </c>
      <c r="I109" s="6">
        <v>2</v>
      </c>
      <c r="J109" s="1" t="s">
        <v>37</v>
      </c>
      <c r="K109" t="s">
        <v>28</v>
      </c>
      <c r="L109" t="str">
        <f>UPPER(Sales2[[#This Row],[State]])</f>
        <v>NSW</v>
      </c>
      <c r="M109">
        <f>VLOOKUP(Sales2[[#This Row],[Service Category]],Table7[],3,FALSE)</f>
        <v>0.3</v>
      </c>
      <c r="N109">
        <f>Sales2[[#This Row],[Sale Price ]]*Sales2[[#This Row],[Margins]]</f>
        <v>259.5</v>
      </c>
      <c r="O109">
        <v>865</v>
      </c>
      <c r="P109">
        <f>IFERROR(Sales2[[#This Row],[Sale Price ]],0)</f>
        <v>865</v>
      </c>
      <c r="Q109">
        <f>IFERROR(Sales2[[#This Row],[Cleaned Sale Price]]/Sales2[[#This Row],[Quantity Ordered]],0)</f>
        <v>432.5</v>
      </c>
      <c r="R109">
        <f>Sales2[[#This Row],[Cleaned Sale Price]]-Sales2[[#This Row],[Service Provider Expense]]</f>
        <v>605.5</v>
      </c>
      <c r="S109">
        <f>SUMIF(F:F,Sales2[[#This Row],[Customer ID]],P:P)</f>
        <v>865</v>
      </c>
      <c r="T109">
        <f>Sales2[[#This Row],[Sale Price ]]-Sales2[[#This Row],[Service Provider Expense]]</f>
        <v>605.5</v>
      </c>
      <c r="U109" t="s">
        <v>99</v>
      </c>
    </row>
    <row r="110" spans="1:21" x14ac:dyDescent="0.25">
      <c r="A110">
        <v>3109</v>
      </c>
      <c r="B110">
        <f>COUNTIF(A:A,Sales2[[#This Row],[Order ID]])</f>
        <v>1</v>
      </c>
      <c r="C110" t="s">
        <v>239</v>
      </c>
      <c r="D110" t="s">
        <v>240</v>
      </c>
      <c r="E110" t="str">
        <f>PROPER(TRIM(Sales2[[#This Row],[Customer First Name]]))</f>
        <v>Adelina</v>
      </c>
      <c r="F110">
        <v>1342</v>
      </c>
      <c r="G110" t="s">
        <v>61</v>
      </c>
      <c r="H110" s="7">
        <v>45412</v>
      </c>
      <c r="I110" s="6">
        <v>3</v>
      </c>
      <c r="J110" s="1" t="s">
        <v>37</v>
      </c>
      <c r="K110" t="s">
        <v>38</v>
      </c>
      <c r="L110" t="str">
        <f>UPPER(Sales2[[#This Row],[State]])</f>
        <v>QLD</v>
      </c>
      <c r="M110">
        <f>VLOOKUP(Sales2[[#This Row],[Service Category]],Table7[],3,FALSE)</f>
        <v>0.25</v>
      </c>
      <c r="N110">
        <f>Sales2[[#This Row],[Sale Price ]]*Sales2[[#This Row],[Margins]]</f>
        <v>444.25</v>
      </c>
      <c r="O110">
        <v>1777</v>
      </c>
      <c r="P110">
        <f>IFERROR(Sales2[[#This Row],[Sale Price ]],0)</f>
        <v>1777</v>
      </c>
      <c r="Q110">
        <f>IFERROR(Sales2[[#This Row],[Cleaned Sale Price]]/Sales2[[#This Row],[Quantity Ordered]],0)</f>
        <v>592.33333333333337</v>
      </c>
      <c r="R110">
        <f>Sales2[[#This Row],[Cleaned Sale Price]]-Sales2[[#This Row],[Service Provider Expense]]</f>
        <v>1332.75</v>
      </c>
      <c r="S110">
        <f>SUMIF(F:F,Sales2[[#This Row],[Customer ID]],P:P)</f>
        <v>1777</v>
      </c>
      <c r="T110">
        <f>Sales2[[#This Row],[Sale Price ]]-Sales2[[#This Row],[Service Provider Expense]]</f>
        <v>1332.75</v>
      </c>
      <c r="U110" t="s">
        <v>29</v>
      </c>
    </row>
    <row r="111" spans="1:21" x14ac:dyDescent="0.25">
      <c r="A111">
        <v>3110</v>
      </c>
      <c r="B111">
        <f>COUNTIF(A:A,Sales2[[#This Row],[Order ID]])</f>
        <v>1</v>
      </c>
      <c r="C111" t="s">
        <v>241</v>
      </c>
      <c r="D111" t="s">
        <v>242</v>
      </c>
      <c r="E111" t="str">
        <f>PROPER(TRIM(Sales2[[#This Row],[Customer First Name]]))</f>
        <v>Adelynn</v>
      </c>
      <c r="F111">
        <v>1343</v>
      </c>
      <c r="G111" t="s">
        <v>36</v>
      </c>
      <c r="H111" s="7">
        <v>45343</v>
      </c>
      <c r="I111" s="6">
        <v>2</v>
      </c>
      <c r="J111" s="1" t="s">
        <v>37</v>
      </c>
      <c r="K111" t="s">
        <v>42</v>
      </c>
      <c r="L111" t="str">
        <f>UPPER(Sales2[[#This Row],[State]])</f>
        <v>SA</v>
      </c>
      <c r="M111">
        <f>VLOOKUP(Sales2[[#This Row],[Service Category]],Table7[],3,FALSE)</f>
        <v>0.2</v>
      </c>
      <c r="N111">
        <f>Sales2[[#This Row],[Sale Price ]]*Sales2[[#This Row],[Margins]]</f>
        <v>245.20000000000002</v>
      </c>
      <c r="O111">
        <v>1226</v>
      </c>
      <c r="P111">
        <f>IFERROR(Sales2[[#This Row],[Sale Price ]],0)</f>
        <v>1226</v>
      </c>
      <c r="Q111">
        <f>IFERROR(Sales2[[#This Row],[Cleaned Sale Price]]/Sales2[[#This Row],[Quantity Ordered]],0)</f>
        <v>613</v>
      </c>
      <c r="R111">
        <f>Sales2[[#This Row],[Cleaned Sale Price]]-Sales2[[#This Row],[Service Provider Expense]]</f>
        <v>980.8</v>
      </c>
      <c r="S111">
        <f>SUMIF(F:F,Sales2[[#This Row],[Customer ID]],P:P)</f>
        <v>1226</v>
      </c>
      <c r="T111">
        <f>Sales2[[#This Row],[Sale Price ]]-Sales2[[#This Row],[Service Provider Expense]]</f>
        <v>980.8</v>
      </c>
      <c r="U111" t="s">
        <v>39</v>
      </c>
    </row>
    <row r="112" spans="1:21" x14ac:dyDescent="0.25">
      <c r="A112">
        <v>3111</v>
      </c>
      <c r="B112">
        <f>COUNTIF(A:A,Sales2[[#This Row],[Order ID]])</f>
        <v>1</v>
      </c>
      <c r="C112" t="s">
        <v>243</v>
      </c>
      <c r="D112" t="s">
        <v>244</v>
      </c>
      <c r="E112" t="str">
        <f>PROPER(TRIM(Sales2[[#This Row],[Customer First Name]]))</f>
        <v>Miguel</v>
      </c>
      <c r="F112">
        <v>1344</v>
      </c>
      <c r="G112" t="s">
        <v>61</v>
      </c>
      <c r="H112" s="7">
        <v>45489</v>
      </c>
      <c r="I112" s="6">
        <v>3</v>
      </c>
      <c r="J112" t="s">
        <v>56</v>
      </c>
      <c r="K112" t="s">
        <v>42</v>
      </c>
      <c r="L112" t="str">
        <f>UPPER(Sales2[[#This Row],[State]])</f>
        <v>SA</v>
      </c>
      <c r="M112">
        <f>VLOOKUP(Sales2[[#This Row],[Service Category]],Table7[],3,FALSE)</f>
        <v>0.25</v>
      </c>
      <c r="N112">
        <f>Sales2[[#This Row],[Sale Price ]]*Sales2[[#This Row],[Margins]]</f>
        <v>418.5</v>
      </c>
      <c r="O112">
        <v>1674</v>
      </c>
      <c r="P112">
        <f>IFERROR(Sales2[[#This Row],[Sale Price ]],0)</f>
        <v>1674</v>
      </c>
      <c r="Q112">
        <f>IFERROR(Sales2[[#This Row],[Cleaned Sale Price]]/Sales2[[#This Row],[Quantity Ordered]],0)</f>
        <v>558</v>
      </c>
      <c r="R112">
        <f>Sales2[[#This Row],[Cleaned Sale Price]]-Sales2[[#This Row],[Service Provider Expense]]</f>
        <v>1255.5</v>
      </c>
      <c r="S112">
        <f>SUMIF(F:F,Sales2[[#This Row],[Customer ID]],P:P)</f>
        <v>1674</v>
      </c>
      <c r="T112">
        <f>Sales2[[#This Row],[Sale Price ]]-Sales2[[#This Row],[Service Provider Expense]]</f>
        <v>1255.5</v>
      </c>
      <c r="U112" t="s">
        <v>19</v>
      </c>
    </row>
    <row r="113" spans="1:21" x14ac:dyDescent="0.25">
      <c r="A113">
        <v>3112</v>
      </c>
      <c r="B113">
        <f>COUNTIF(A:A,Sales2[[#This Row],[Order ID]])</f>
        <v>1</v>
      </c>
      <c r="C113" t="s">
        <v>209</v>
      </c>
      <c r="D113" t="s">
        <v>245</v>
      </c>
      <c r="E113" t="str">
        <f>PROPER(TRIM(Sales2[[#This Row],[Customer First Name]]))</f>
        <v>Clara</v>
      </c>
      <c r="F113">
        <v>1345</v>
      </c>
      <c r="G113" t="s">
        <v>16</v>
      </c>
      <c r="H113" s="7">
        <v>45480</v>
      </c>
      <c r="I113" s="6">
        <v>2</v>
      </c>
      <c r="J113" s="1" t="s">
        <v>37</v>
      </c>
      <c r="K113" t="s">
        <v>38</v>
      </c>
      <c r="L113" t="str">
        <f>UPPER(Sales2[[#This Row],[State]])</f>
        <v>QLD</v>
      </c>
      <c r="M113">
        <f>VLOOKUP(Sales2[[#This Row],[Service Category]],Table7[],3,FALSE)</f>
        <v>0.1</v>
      </c>
      <c r="N113">
        <f>Sales2[[#This Row],[Sale Price ]]*Sales2[[#This Row],[Margins]]</f>
        <v>167.60000000000002</v>
      </c>
      <c r="O113">
        <v>1676</v>
      </c>
      <c r="P113">
        <f>IFERROR(Sales2[[#This Row],[Sale Price ]],0)</f>
        <v>1676</v>
      </c>
      <c r="Q113">
        <f>IFERROR(Sales2[[#This Row],[Cleaned Sale Price]]/Sales2[[#This Row],[Quantity Ordered]],0)</f>
        <v>838</v>
      </c>
      <c r="R113">
        <f>Sales2[[#This Row],[Cleaned Sale Price]]-Sales2[[#This Row],[Service Provider Expense]]</f>
        <v>1508.4</v>
      </c>
      <c r="S113">
        <f>SUMIF(F:F,Sales2[[#This Row],[Customer ID]],P:P)</f>
        <v>1676</v>
      </c>
      <c r="T113">
        <f>Sales2[[#This Row],[Sale Price ]]-Sales2[[#This Row],[Service Provider Expense]]</f>
        <v>1508.4</v>
      </c>
      <c r="U113" t="s">
        <v>29</v>
      </c>
    </row>
    <row r="114" spans="1:21" x14ac:dyDescent="0.25">
      <c r="A114">
        <v>3113</v>
      </c>
      <c r="B114">
        <f>COUNTIF(A:A,Sales2[[#This Row],[Order ID]])</f>
        <v>1</v>
      </c>
      <c r="C114" t="s">
        <v>21</v>
      </c>
      <c r="D114" t="s">
        <v>79</v>
      </c>
      <c r="E114" t="str">
        <f>PROPER(TRIM(Sales2[[#This Row],[Customer First Name]]))</f>
        <v>Ronin</v>
      </c>
      <c r="F114">
        <v>1346</v>
      </c>
      <c r="G114" t="s">
        <v>22</v>
      </c>
      <c r="H114" s="7">
        <v>45653</v>
      </c>
      <c r="I114" s="6">
        <v>2</v>
      </c>
      <c r="J114" s="1" t="s">
        <v>37</v>
      </c>
      <c r="K114" t="s">
        <v>38</v>
      </c>
      <c r="L114" t="str">
        <f>UPPER(Sales2[[#This Row],[State]])</f>
        <v>QLD</v>
      </c>
      <c r="M114">
        <f>VLOOKUP(Sales2[[#This Row],[Service Category]],Table7[],3,FALSE)</f>
        <v>0.3</v>
      </c>
      <c r="N114">
        <f>Sales2[[#This Row],[Sale Price ]]*Sales2[[#This Row],[Margins]]</f>
        <v>143.1</v>
      </c>
      <c r="O114">
        <v>477</v>
      </c>
      <c r="P114">
        <f>IFERROR(Sales2[[#This Row],[Sale Price ]],0)</f>
        <v>477</v>
      </c>
      <c r="Q114">
        <f>IFERROR(Sales2[[#This Row],[Cleaned Sale Price]]/Sales2[[#This Row],[Quantity Ordered]],0)</f>
        <v>238.5</v>
      </c>
      <c r="R114">
        <f>Sales2[[#This Row],[Cleaned Sale Price]]-Sales2[[#This Row],[Service Provider Expense]]</f>
        <v>333.9</v>
      </c>
      <c r="S114">
        <f>SUMIF(F:F,Sales2[[#This Row],[Customer ID]],P:P)</f>
        <v>477</v>
      </c>
      <c r="T114">
        <f>Sales2[[#This Row],[Sale Price ]]-Sales2[[#This Row],[Service Provider Expense]]</f>
        <v>333.9</v>
      </c>
      <c r="U114" t="s">
        <v>39</v>
      </c>
    </row>
    <row r="115" spans="1:21" x14ac:dyDescent="0.25">
      <c r="A115">
        <v>3114</v>
      </c>
      <c r="B115">
        <f>COUNTIF(A:A,Sales2[[#This Row],[Order ID]])</f>
        <v>1</v>
      </c>
      <c r="C115" t="s">
        <v>246</v>
      </c>
      <c r="D115" t="s">
        <v>247</v>
      </c>
      <c r="E115" t="str">
        <f>PROPER(TRIM(Sales2[[#This Row],[Customer First Name]]))</f>
        <v>Joshua</v>
      </c>
      <c r="F115">
        <v>1347</v>
      </c>
      <c r="G115" t="s">
        <v>27</v>
      </c>
      <c r="H115" s="7">
        <v>45481</v>
      </c>
      <c r="I115" s="6">
        <v>1</v>
      </c>
      <c r="J115" t="s">
        <v>17</v>
      </c>
      <c r="K115" t="s">
        <v>49</v>
      </c>
      <c r="L115" t="str">
        <f>UPPER(Sales2[[#This Row],[State]])</f>
        <v>TAS</v>
      </c>
      <c r="M115">
        <f>VLOOKUP(Sales2[[#This Row],[Service Category]],Table7[],3,FALSE)</f>
        <v>0.25</v>
      </c>
      <c r="N115">
        <f>Sales2[[#This Row],[Sale Price ]]*Sales2[[#This Row],[Margins]]</f>
        <v>259.25</v>
      </c>
      <c r="O115">
        <v>1037</v>
      </c>
      <c r="P115">
        <f>IFERROR(Sales2[[#This Row],[Sale Price ]],0)</f>
        <v>1037</v>
      </c>
      <c r="Q115">
        <f>IFERROR(Sales2[[#This Row],[Cleaned Sale Price]]/Sales2[[#This Row],[Quantity Ordered]],0)</f>
        <v>1037</v>
      </c>
      <c r="R115">
        <f>Sales2[[#This Row],[Cleaned Sale Price]]-Sales2[[#This Row],[Service Provider Expense]]</f>
        <v>777.75</v>
      </c>
      <c r="S115">
        <f>SUMIF(F:F,Sales2[[#This Row],[Customer ID]],P:P)</f>
        <v>1037</v>
      </c>
      <c r="T115">
        <f>Sales2[[#This Row],[Sale Price ]]-Sales2[[#This Row],[Service Provider Expense]]</f>
        <v>777.75</v>
      </c>
      <c r="U115" t="s">
        <v>29</v>
      </c>
    </row>
    <row r="116" spans="1:21" x14ac:dyDescent="0.25">
      <c r="A116">
        <v>3115</v>
      </c>
      <c r="B116">
        <f>COUNTIF(A:A,Sales2[[#This Row],[Order ID]])</f>
        <v>1</v>
      </c>
      <c r="C116" t="s">
        <v>207</v>
      </c>
      <c r="D116" t="s">
        <v>248</v>
      </c>
      <c r="E116" t="str">
        <f>PROPER(TRIM(Sales2[[#This Row],[Customer First Name]]))</f>
        <v>Kate</v>
      </c>
      <c r="F116">
        <v>1348</v>
      </c>
      <c r="G116" t="s">
        <v>22</v>
      </c>
      <c r="H116" s="7">
        <v>45305</v>
      </c>
      <c r="I116" s="6">
        <v>3</v>
      </c>
      <c r="J116" s="1" t="s">
        <v>37</v>
      </c>
      <c r="K116" t="s">
        <v>42</v>
      </c>
      <c r="L116" t="str">
        <f>UPPER(Sales2[[#This Row],[State]])</f>
        <v>SA</v>
      </c>
      <c r="M116">
        <f>VLOOKUP(Sales2[[#This Row],[Service Category]],Table7[],3,FALSE)</f>
        <v>0.3</v>
      </c>
      <c r="N116">
        <f>Sales2[[#This Row],[Sale Price ]]*Sales2[[#This Row],[Margins]]</f>
        <v>77.7</v>
      </c>
      <c r="O116">
        <v>259</v>
      </c>
      <c r="P116">
        <f>IFERROR(Sales2[[#This Row],[Sale Price ]],0)</f>
        <v>259</v>
      </c>
      <c r="Q116">
        <f>IFERROR(Sales2[[#This Row],[Cleaned Sale Price]]/Sales2[[#This Row],[Quantity Ordered]],0)</f>
        <v>86.333333333333329</v>
      </c>
      <c r="R116">
        <f>Sales2[[#This Row],[Cleaned Sale Price]]-Sales2[[#This Row],[Service Provider Expense]]</f>
        <v>181.3</v>
      </c>
      <c r="S116">
        <f>SUMIF(F:F,Sales2[[#This Row],[Customer ID]],P:P)</f>
        <v>259</v>
      </c>
      <c r="T116">
        <f>Sales2[[#This Row],[Sale Price ]]-Sales2[[#This Row],[Service Provider Expense]]</f>
        <v>181.3</v>
      </c>
      <c r="U116" t="s">
        <v>99</v>
      </c>
    </row>
    <row r="117" spans="1:21" x14ac:dyDescent="0.25">
      <c r="A117">
        <v>3116</v>
      </c>
      <c r="B117">
        <f>COUNTIF(A:A,Sales2[[#This Row],[Order ID]])</f>
        <v>1</v>
      </c>
      <c r="C117" t="s">
        <v>249</v>
      </c>
      <c r="D117" t="s">
        <v>250</v>
      </c>
      <c r="E117" t="str">
        <f>PROPER(TRIM(Sales2[[#This Row],[Customer First Name]]))</f>
        <v>Daphne</v>
      </c>
      <c r="F117">
        <v>1349</v>
      </c>
      <c r="G117" t="s">
        <v>77</v>
      </c>
      <c r="H117" s="7">
        <v>45365</v>
      </c>
      <c r="I117" s="6">
        <v>2</v>
      </c>
      <c r="J117" t="s">
        <v>17</v>
      </c>
      <c r="K117" t="s">
        <v>24</v>
      </c>
      <c r="L117" t="str">
        <f>UPPER(Sales2[[#This Row],[State]])</f>
        <v>ACT</v>
      </c>
      <c r="M117">
        <f>VLOOKUP(Sales2[[#This Row],[Service Category]],Table7[],3,FALSE)</f>
        <v>0.3</v>
      </c>
      <c r="N117">
        <f>Sales2[[#This Row],[Sale Price ]]*Sales2[[#This Row],[Margins]]</f>
        <v>397.5</v>
      </c>
      <c r="O117">
        <v>1325</v>
      </c>
      <c r="P117">
        <f>IFERROR(Sales2[[#This Row],[Sale Price ]],0)</f>
        <v>1325</v>
      </c>
      <c r="Q117">
        <f>IFERROR(Sales2[[#This Row],[Cleaned Sale Price]]/Sales2[[#This Row],[Quantity Ordered]],0)</f>
        <v>662.5</v>
      </c>
      <c r="R117">
        <f>Sales2[[#This Row],[Cleaned Sale Price]]-Sales2[[#This Row],[Service Provider Expense]]</f>
        <v>927.5</v>
      </c>
      <c r="S117">
        <f>SUMIF(F:F,Sales2[[#This Row],[Customer ID]],P:P)</f>
        <v>1325</v>
      </c>
      <c r="T117">
        <f>Sales2[[#This Row],[Sale Price ]]-Sales2[[#This Row],[Service Provider Expense]]</f>
        <v>927.5</v>
      </c>
      <c r="U117" t="s">
        <v>29</v>
      </c>
    </row>
    <row r="118" spans="1:21" x14ac:dyDescent="0.25">
      <c r="A118">
        <v>3117</v>
      </c>
      <c r="B118">
        <f>COUNTIF(A:A,Sales2[[#This Row],[Order ID]])</f>
        <v>1</v>
      </c>
      <c r="C118" t="s">
        <v>146</v>
      </c>
      <c r="D118" t="s">
        <v>251</v>
      </c>
      <c r="E118" t="str">
        <f>PROPER(TRIM(Sales2[[#This Row],[Customer First Name]]))</f>
        <v>Elise</v>
      </c>
      <c r="F118">
        <v>1350</v>
      </c>
      <c r="G118" t="s">
        <v>61</v>
      </c>
      <c r="H118" s="7">
        <v>45645</v>
      </c>
      <c r="I118" s="6">
        <v>2</v>
      </c>
      <c r="J118" s="1" t="s">
        <v>37</v>
      </c>
      <c r="K118" t="s">
        <v>28</v>
      </c>
      <c r="L118" t="str">
        <f>UPPER(Sales2[[#This Row],[State]])</f>
        <v>NSW</v>
      </c>
      <c r="M118">
        <f>VLOOKUP(Sales2[[#This Row],[Service Category]],Table7[],3,FALSE)</f>
        <v>0.25</v>
      </c>
      <c r="N118">
        <f>Sales2[[#This Row],[Sale Price ]]*Sales2[[#This Row],[Margins]]</f>
        <v>436.25</v>
      </c>
      <c r="O118">
        <v>1745</v>
      </c>
      <c r="P118">
        <f>IFERROR(Sales2[[#This Row],[Sale Price ]],0)</f>
        <v>1745</v>
      </c>
      <c r="Q118">
        <f>IFERROR(Sales2[[#This Row],[Cleaned Sale Price]]/Sales2[[#This Row],[Quantity Ordered]],0)</f>
        <v>872.5</v>
      </c>
      <c r="R118">
        <f>Sales2[[#This Row],[Cleaned Sale Price]]-Sales2[[#This Row],[Service Provider Expense]]</f>
        <v>1308.75</v>
      </c>
      <c r="S118">
        <f>SUMIF(F:F,Sales2[[#This Row],[Customer ID]],P:P)</f>
        <v>1745</v>
      </c>
      <c r="T118">
        <f>Sales2[[#This Row],[Sale Price ]]-Sales2[[#This Row],[Service Provider Expense]]</f>
        <v>1308.75</v>
      </c>
      <c r="U118" t="s">
        <v>33</v>
      </c>
    </row>
    <row r="119" spans="1:21" x14ac:dyDescent="0.25">
      <c r="A119">
        <v>3118</v>
      </c>
      <c r="B119">
        <f>COUNTIF(A:A,Sales2[[#This Row],[Order ID]])</f>
        <v>1</v>
      </c>
      <c r="C119" t="s">
        <v>252</v>
      </c>
      <c r="D119" t="s">
        <v>253</v>
      </c>
      <c r="E119" t="str">
        <f>PROPER(TRIM(Sales2[[#This Row],[Customer First Name]]))</f>
        <v>Charles</v>
      </c>
      <c r="F119">
        <v>1351</v>
      </c>
      <c r="G119" t="s">
        <v>77</v>
      </c>
      <c r="H119" s="7">
        <v>45371</v>
      </c>
      <c r="I119" s="6">
        <v>3</v>
      </c>
      <c r="J119" s="1" t="s">
        <v>37</v>
      </c>
      <c r="K119" t="s">
        <v>49</v>
      </c>
      <c r="L119" t="str">
        <f>UPPER(Sales2[[#This Row],[State]])</f>
        <v>TAS</v>
      </c>
      <c r="M119">
        <f>VLOOKUP(Sales2[[#This Row],[Service Category]],Table7[],3,FALSE)</f>
        <v>0.3</v>
      </c>
      <c r="N119">
        <f>Sales2[[#This Row],[Sale Price ]]*Sales2[[#This Row],[Margins]]</f>
        <v>201.9</v>
      </c>
      <c r="O119">
        <v>673</v>
      </c>
      <c r="P119">
        <f>IFERROR(Sales2[[#This Row],[Sale Price ]],0)</f>
        <v>673</v>
      </c>
      <c r="Q119">
        <f>IFERROR(Sales2[[#This Row],[Cleaned Sale Price]]/Sales2[[#This Row],[Quantity Ordered]],0)</f>
        <v>224.33333333333334</v>
      </c>
      <c r="R119">
        <f>Sales2[[#This Row],[Cleaned Sale Price]]-Sales2[[#This Row],[Service Provider Expense]]</f>
        <v>471.1</v>
      </c>
      <c r="S119">
        <f>SUMIF(F:F,Sales2[[#This Row],[Customer ID]],P:P)</f>
        <v>673</v>
      </c>
      <c r="T119">
        <f>Sales2[[#This Row],[Sale Price ]]-Sales2[[#This Row],[Service Provider Expense]]</f>
        <v>471.1</v>
      </c>
      <c r="U119" t="s">
        <v>39</v>
      </c>
    </row>
    <row r="120" spans="1:21" x14ac:dyDescent="0.25">
      <c r="A120">
        <v>3119</v>
      </c>
      <c r="B120">
        <f>COUNTIF(A:A,Sales2[[#This Row],[Order ID]])</f>
        <v>1</v>
      </c>
      <c r="C120" t="s">
        <v>254</v>
      </c>
      <c r="D120" t="s">
        <v>255</v>
      </c>
      <c r="E120" t="str">
        <f>PROPER(TRIM(Sales2[[#This Row],[Customer First Name]]))</f>
        <v>Rory</v>
      </c>
      <c r="F120">
        <v>1352</v>
      </c>
      <c r="G120" t="s">
        <v>27</v>
      </c>
      <c r="H120" s="7">
        <v>45621</v>
      </c>
      <c r="I120" s="6">
        <v>2</v>
      </c>
      <c r="J120" s="1" t="s">
        <v>23</v>
      </c>
      <c r="K120" t="s">
        <v>42</v>
      </c>
      <c r="L120" t="str">
        <f>UPPER(Sales2[[#This Row],[State]])</f>
        <v>SA</v>
      </c>
      <c r="M120">
        <f>VLOOKUP(Sales2[[#This Row],[Service Category]],Table7[],3,FALSE)</f>
        <v>0.25</v>
      </c>
      <c r="N120">
        <f>Sales2[[#This Row],[Sale Price ]]*Sales2[[#This Row],[Margins]]</f>
        <v>271.5</v>
      </c>
      <c r="O120">
        <v>1086</v>
      </c>
      <c r="P120">
        <f>IFERROR(Sales2[[#This Row],[Sale Price ]],0)</f>
        <v>1086</v>
      </c>
      <c r="Q120">
        <f>IFERROR(Sales2[[#This Row],[Cleaned Sale Price]]/Sales2[[#This Row],[Quantity Ordered]],0)</f>
        <v>543</v>
      </c>
      <c r="R120">
        <f>Sales2[[#This Row],[Cleaned Sale Price]]-Sales2[[#This Row],[Service Provider Expense]]</f>
        <v>814.5</v>
      </c>
      <c r="S120">
        <f>SUMIF(F:F,Sales2[[#This Row],[Customer ID]],P:P)</f>
        <v>1086</v>
      </c>
      <c r="T120">
        <f>Sales2[[#This Row],[Sale Price ]]-Sales2[[#This Row],[Service Provider Expense]]</f>
        <v>814.5</v>
      </c>
      <c r="U120" t="s">
        <v>19</v>
      </c>
    </row>
    <row r="121" spans="1:21" x14ac:dyDescent="0.25">
      <c r="A121">
        <v>3120</v>
      </c>
      <c r="B121">
        <f>COUNTIF(A:A,Sales2[[#This Row],[Order ID]])</f>
        <v>1</v>
      </c>
      <c r="C121" t="s">
        <v>256</v>
      </c>
      <c r="D121" t="s">
        <v>257</v>
      </c>
      <c r="E121" t="str">
        <f>PROPER(TRIM(Sales2[[#This Row],[Customer First Name]]))</f>
        <v>Zion</v>
      </c>
      <c r="F121">
        <v>1353</v>
      </c>
      <c r="G121" t="s">
        <v>61</v>
      </c>
      <c r="H121" s="7">
        <v>45448</v>
      </c>
      <c r="I121" s="6">
        <v>3</v>
      </c>
      <c r="J121" t="s">
        <v>17</v>
      </c>
      <c r="K121" t="s">
        <v>42</v>
      </c>
      <c r="L121" t="str">
        <f>UPPER(Sales2[[#This Row],[State]])</f>
        <v>SA</v>
      </c>
      <c r="M121">
        <f>VLOOKUP(Sales2[[#This Row],[Service Category]],Table7[],3,FALSE)</f>
        <v>0.25</v>
      </c>
      <c r="N121">
        <f>Sales2[[#This Row],[Sale Price ]]*Sales2[[#This Row],[Margins]]</f>
        <v>47.25</v>
      </c>
      <c r="O121">
        <v>189</v>
      </c>
      <c r="P121">
        <f>IFERROR(Sales2[[#This Row],[Sale Price ]],0)</f>
        <v>189</v>
      </c>
      <c r="Q121">
        <f>IFERROR(Sales2[[#This Row],[Cleaned Sale Price]]/Sales2[[#This Row],[Quantity Ordered]],0)</f>
        <v>63</v>
      </c>
      <c r="R121">
        <f>Sales2[[#This Row],[Cleaned Sale Price]]-Sales2[[#This Row],[Service Provider Expense]]</f>
        <v>141.75</v>
      </c>
      <c r="S121">
        <f>SUMIF(F:F,Sales2[[#This Row],[Customer ID]],P:P)</f>
        <v>189</v>
      </c>
      <c r="T121">
        <f>Sales2[[#This Row],[Sale Price ]]-Sales2[[#This Row],[Service Provider Expense]]</f>
        <v>141.75</v>
      </c>
      <c r="U121" t="s">
        <v>39</v>
      </c>
    </row>
    <row r="122" spans="1:21" x14ac:dyDescent="0.25">
      <c r="A122">
        <v>3121</v>
      </c>
      <c r="B122">
        <f>COUNTIF(A:A,Sales2[[#This Row],[Order ID]])</f>
        <v>1</v>
      </c>
      <c r="C122" t="s">
        <v>258</v>
      </c>
      <c r="D122" t="s">
        <v>206</v>
      </c>
      <c r="E122" t="str">
        <f>PROPER(TRIM(Sales2[[#This Row],[Customer First Name]]))</f>
        <v>Joaquin</v>
      </c>
      <c r="F122">
        <v>1354</v>
      </c>
      <c r="G122" t="s">
        <v>77</v>
      </c>
      <c r="H122" s="7">
        <v>45505</v>
      </c>
      <c r="I122" s="6">
        <v>1</v>
      </c>
      <c r="J122" t="s">
        <v>17</v>
      </c>
      <c r="K122" t="s">
        <v>38</v>
      </c>
      <c r="L122" t="str">
        <f>UPPER(Sales2[[#This Row],[State]])</f>
        <v>QLD</v>
      </c>
      <c r="M122">
        <f>VLOOKUP(Sales2[[#This Row],[Service Category]],Table7[],3,FALSE)</f>
        <v>0.3</v>
      </c>
      <c r="N122">
        <f>Sales2[[#This Row],[Sale Price ]]*Sales2[[#This Row],[Margins]]</f>
        <v>176.7</v>
      </c>
      <c r="O122">
        <v>589</v>
      </c>
      <c r="P122">
        <f>IFERROR(Sales2[[#This Row],[Sale Price ]],0)</f>
        <v>589</v>
      </c>
      <c r="Q122">
        <f>IFERROR(Sales2[[#This Row],[Cleaned Sale Price]]/Sales2[[#This Row],[Quantity Ordered]],0)</f>
        <v>589</v>
      </c>
      <c r="R122">
        <f>Sales2[[#This Row],[Cleaned Sale Price]]-Sales2[[#This Row],[Service Provider Expense]]</f>
        <v>412.3</v>
      </c>
      <c r="S122">
        <f>SUMIF(F:F,Sales2[[#This Row],[Customer ID]],P:P)</f>
        <v>589</v>
      </c>
      <c r="T122">
        <f>Sales2[[#This Row],[Sale Price ]]-Sales2[[#This Row],[Service Provider Expense]]</f>
        <v>412.3</v>
      </c>
      <c r="U122" t="s">
        <v>29</v>
      </c>
    </row>
    <row r="123" spans="1:21" x14ac:dyDescent="0.25">
      <c r="A123">
        <v>3122</v>
      </c>
      <c r="B123">
        <f>COUNTIF(A:A,Sales2[[#This Row],[Order ID]])</f>
        <v>1</v>
      </c>
      <c r="C123" t="s">
        <v>165</v>
      </c>
      <c r="D123" t="s">
        <v>259</v>
      </c>
      <c r="E123" t="str">
        <f>PROPER(TRIM(Sales2[[#This Row],[Customer First Name]]))</f>
        <v>Edgar</v>
      </c>
      <c r="F123">
        <v>1355</v>
      </c>
      <c r="G123" t="s">
        <v>27</v>
      </c>
      <c r="H123" s="7">
        <v>45518</v>
      </c>
      <c r="I123" s="6">
        <v>3</v>
      </c>
      <c r="J123" t="s">
        <v>17</v>
      </c>
      <c r="K123" t="s">
        <v>66</v>
      </c>
      <c r="L123" t="str">
        <f>UPPER(Sales2[[#This Row],[State]])</f>
        <v>NT</v>
      </c>
      <c r="M123">
        <f>VLOOKUP(Sales2[[#This Row],[Service Category]],Table7[],3,FALSE)</f>
        <v>0.25</v>
      </c>
      <c r="N123">
        <f>Sales2[[#This Row],[Sale Price ]]*Sales2[[#This Row],[Margins]]</f>
        <v>108</v>
      </c>
      <c r="O123">
        <v>432</v>
      </c>
      <c r="P123">
        <f>IFERROR(Sales2[[#This Row],[Sale Price ]],0)</f>
        <v>432</v>
      </c>
      <c r="Q123">
        <f>IFERROR(Sales2[[#This Row],[Cleaned Sale Price]]/Sales2[[#This Row],[Quantity Ordered]],0)</f>
        <v>144</v>
      </c>
      <c r="R123">
        <f>Sales2[[#This Row],[Cleaned Sale Price]]-Sales2[[#This Row],[Service Provider Expense]]</f>
        <v>324</v>
      </c>
      <c r="S123">
        <f>SUMIF(F:F,Sales2[[#This Row],[Customer ID]],P:P)</f>
        <v>432</v>
      </c>
      <c r="T123">
        <f>Sales2[[#This Row],[Sale Price ]]-Sales2[[#This Row],[Service Provider Expense]]</f>
        <v>324</v>
      </c>
      <c r="U123" t="s">
        <v>39</v>
      </c>
    </row>
    <row r="124" spans="1:21" x14ac:dyDescent="0.25">
      <c r="A124">
        <v>3123</v>
      </c>
      <c r="B124">
        <f>COUNTIF(A:A,Sales2[[#This Row],[Order ID]])</f>
        <v>1</v>
      </c>
      <c r="C124" t="s">
        <v>260</v>
      </c>
      <c r="D124" t="s">
        <v>261</v>
      </c>
      <c r="E124" t="str">
        <f>PROPER(TRIM(Sales2[[#This Row],[Customer First Name]]))</f>
        <v>Ace</v>
      </c>
      <c r="F124">
        <v>1356</v>
      </c>
      <c r="G124" t="s">
        <v>36</v>
      </c>
      <c r="H124" s="7">
        <v>45399</v>
      </c>
      <c r="I124" s="6">
        <v>3</v>
      </c>
      <c r="J124" s="1" t="s">
        <v>37</v>
      </c>
      <c r="K124" t="s">
        <v>24</v>
      </c>
      <c r="L124" t="str">
        <f>UPPER(Sales2[[#This Row],[State]])</f>
        <v>ACT</v>
      </c>
      <c r="M124">
        <f>VLOOKUP(Sales2[[#This Row],[Service Category]],Table7[],3,FALSE)</f>
        <v>0.2</v>
      </c>
      <c r="N124">
        <f>Sales2[[#This Row],[Sale Price ]]*Sales2[[#This Row],[Margins]]</f>
        <v>304.60000000000002</v>
      </c>
      <c r="O124">
        <v>1523</v>
      </c>
      <c r="P124">
        <f>IFERROR(Sales2[[#This Row],[Sale Price ]],0)</f>
        <v>1523</v>
      </c>
      <c r="Q124">
        <f>IFERROR(Sales2[[#This Row],[Cleaned Sale Price]]/Sales2[[#This Row],[Quantity Ordered]],0)</f>
        <v>507.66666666666669</v>
      </c>
      <c r="R124">
        <f>Sales2[[#This Row],[Cleaned Sale Price]]-Sales2[[#This Row],[Service Provider Expense]]</f>
        <v>1218.4000000000001</v>
      </c>
      <c r="S124">
        <f>SUMIF(F:F,Sales2[[#This Row],[Customer ID]],P:P)</f>
        <v>1523</v>
      </c>
      <c r="T124">
        <f>Sales2[[#This Row],[Sale Price ]]-Sales2[[#This Row],[Service Provider Expense]]</f>
        <v>1218.4000000000001</v>
      </c>
      <c r="U124" t="s">
        <v>29</v>
      </c>
    </row>
    <row r="125" spans="1:21" x14ac:dyDescent="0.25">
      <c r="A125">
        <v>3124</v>
      </c>
      <c r="B125">
        <f>COUNTIF(A:A,Sales2[[#This Row],[Order ID]])</f>
        <v>1</v>
      </c>
      <c r="C125" t="s">
        <v>262</v>
      </c>
      <c r="D125" t="s">
        <v>263</v>
      </c>
      <c r="E125" t="str">
        <f>PROPER(TRIM(Sales2[[#This Row],[Customer First Name]]))</f>
        <v>Amy</v>
      </c>
      <c r="F125">
        <v>1357</v>
      </c>
      <c r="G125" t="s">
        <v>16</v>
      </c>
      <c r="H125" s="7">
        <v>45532</v>
      </c>
      <c r="I125" s="6">
        <v>1</v>
      </c>
      <c r="J125" t="s">
        <v>17</v>
      </c>
      <c r="K125" t="s">
        <v>18</v>
      </c>
      <c r="L125" t="str">
        <f>UPPER(Sales2[[#This Row],[State]])</f>
        <v>WA</v>
      </c>
      <c r="M125">
        <f>VLOOKUP(Sales2[[#This Row],[Service Category]],Table7[],3,FALSE)</f>
        <v>0.1</v>
      </c>
      <c r="N125">
        <f>Sales2[[#This Row],[Sale Price ]]*Sales2[[#This Row],[Margins]]</f>
        <v>162.9</v>
      </c>
      <c r="O125">
        <v>1629</v>
      </c>
      <c r="P125">
        <f>IFERROR(Sales2[[#This Row],[Sale Price ]],0)</f>
        <v>1629</v>
      </c>
      <c r="Q125">
        <f>IFERROR(Sales2[[#This Row],[Cleaned Sale Price]]/Sales2[[#This Row],[Quantity Ordered]],0)</f>
        <v>1629</v>
      </c>
      <c r="R125">
        <f>Sales2[[#This Row],[Cleaned Sale Price]]-Sales2[[#This Row],[Service Provider Expense]]</f>
        <v>1466.1</v>
      </c>
      <c r="S125">
        <f>SUMIF(F:F,Sales2[[#This Row],[Customer ID]],P:P)</f>
        <v>1629</v>
      </c>
      <c r="T125">
        <f>Sales2[[#This Row],[Sale Price ]]-Sales2[[#This Row],[Service Provider Expense]]</f>
        <v>1466.1</v>
      </c>
      <c r="U125" t="s">
        <v>99</v>
      </c>
    </row>
    <row r="126" spans="1:21" x14ac:dyDescent="0.25">
      <c r="A126">
        <v>3125</v>
      </c>
      <c r="B126">
        <f>COUNTIF(A:A,Sales2[[#This Row],[Order ID]])</f>
        <v>1</v>
      </c>
      <c r="C126" t="s">
        <v>264</v>
      </c>
      <c r="D126" t="s">
        <v>265</v>
      </c>
      <c r="E126" t="str">
        <f>PROPER(TRIM(Sales2[[#This Row],[Customer First Name]]))</f>
        <v>Avianna</v>
      </c>
      <c r="F126">
        <v>1358</v>
      </c>
      <c r="G126" t="s">
        <v>27</v>
      </c>
      <c r="H126" s="7">
        <v>45332</v>
      </c>
      <c r="I126" s="6">
        <v>3</v>
      </c>
      <c r="J126" s="1" t="s">
        <v>23</v>
      </c>
      <c r="K126" t="s">
        <v>32</v>
      </c>
      <c r="L126" t="str">
        <f>UPPER(Sales2[[#This Row],[State]])</f>
        <v>VIC</v>
      </c>
      <c r="M126">
        <f>VLOOKUP(Sales2[[#This Row],[Service Category]],Table7[],3,FALSE)</f>
        <v>0.25</v>
      </c>
      <c r="N126">
        <f>Sales2[[#This Row],[Sale Price ]]*Sales2[[#This Row],[Margins]]</f>
        <v>260.5</v>
      </c>
      <c r="O126">
        <v>1042</v>
      </c>
      <c r="P126">
        <f>IFERROR(Sales2[[#This Row],[Sale Price ]],0)</f>
        <v>1042</v>
      </c>
      <c r="Q126">
        <f>IFERROR(Sales2[[#This Row],[Cleaned Sale Price]]/Sales2[[#This Row],[Quantity Ordered]],0)</f>
        <v>347.33333333333331</v>
      </c>
      <c r="R126">
        <f>Sales2[[#This Row],[Cleaned Sale Price]]-Sales2[[#This Row],[Service Provider Expense]]</f>
        <v>781.5</v>
      </c>
      <c r="S126">
        <f>SUMIF(F:F,Sales2[[#This Row],[Customer ID]],P:P)</f>
        <v>1042</v>
      </c>
      <c r="T126">
        <f>Sales2[[#This Row],[Sale Price ]]-Sales2[[#This Row],[Service Provider Expense]]</f>
        <v>781.5</v>
      </c>
      <c r="U126" t="s">
        <v>19</v>
      </c>
    </row>
    <row r="127" spans="1:21" x14ac:dyDescent="0.25">
      <c r="A127">
        <v>3126</v>
      </c>
      <c r="B127">
        <f>COUNTIF(A:A,Sales2[[#This Row],[Order ID]])</f>
        <v>1</v>
      </c>
      <c r="C127" t="s">
        <v>266</v>
      </c>
      <c r="D127" t="s">
        <v>267</v>
      </c>
      <c r="E127" t="str">
        <f>PROPER(TRIM(Sales2[[#This Row],[Customer First Name]]))</f>
        <v>Bryce</v>
      </c>
      <c r="F127">
        <v>1359</v>
      </c>
      <c r="G127" t="s">
        <v>61</v>
      </c>
      <c r="H127" s="7">
        <v>45469</v>
      </c>
      <c r="I127" s="6">
        <v>2</v>
      </c>
      <c r="J127" s="1" t="s">
        <v>37</v>
      </c>
      <c r="K127" t="s">
        <v>49</v>
      </c>
      <c r="L127" t="str">
        <f>UPPER(Sales2[[#This Row],[State]])</f>
        <v>TAS</v>
      </c>
      <c r="M127">
        <f>VLOOKUP(Sales2[[#This Row],[Service Category]],Table7[],3,FALSE)</f>
        <v>0.25</v>
      </c>
      <c r="N127">
        <f>Sales2[[#This Row],[Sale Price ]]*Sales2[[#This Row],[Margins]]</f>
        <v>103.25</v>
      </c>
      <c r="O127">
        <v>413</v>
      </c>
      <c r="P127">
        <f>IFERROR(Sales2[[#This Row],[Sale Price ]],0)</f>
        <v>413</v>
      </c>
      <c r="Q127">
        <f>IFERROR(Sales2[[#This Row],[Cleaned Sale Price]]/Sales2[[#This Row],[Quantity Ordered]],0)</f>
        <v>206.5</v>
      </c>
      <c r="R127">
        <f>Sales2[[#This Row],[Cleaned Sale Price]]-Sales2[[#This Row],[Service Provider Expense]]</f>
        <v>309.75</v>
      </c>
      <c r="S127">
        <f>SUMIF(F:F,Sales2[[#This Row],[Customer ID]],P:P)</f>
        <v>413</v>
      </c>
      <c r="T127">
        <f>Sales2[[#This Row],[Sale Price ]]-Sales2[[#This Row],[Service Provider Expense]]</f>
        <v>309.75</v>
      </c>
      <c r="U127" t="s">
        <v>29</v>
      </c>
    </row>
    <row r="128" spans="1:21" x14ac:dyDescent="0.25">
      <c r="A128">
        <v>3127</v>
      </c>
      <c r="B128">
        <f>COUNTIF(A:A,Sales2[[#This Row],[Order ID]])</f>
        <v>1</v>
      </c>
      <c r="C128" t="s">
        <v>238</v>
      </c>
      <c r="D128" t="s">
        <v>268</v>
      </c>
      <c r="E128" t="str">
        <f>PROPER(TRIM(Sales2[[#This Row],[Customer First Name]]))</f>
        <v>Princeton</v>
      </c>
      <c r="F128">
        <v>1360</v>
      </c>
      <c r="G128" t="s">
        <v>61</v>
      </c>
      <c r="H128" s="7">
        <v>45388</v>
      </c>
      <c r="I128" s="6">
        <v>2</v>
      </c>
      <c r="J128" t="s">
        <v>17</v>
      </c>
      <c r="K128" t="s">
        <v>24</v>
      </c>
      <c r="L128" t="str">
        <f>UPPER(Sales2[[#This Row],[State]])</f>
        <v>ACT</v>
      </c>
      <c r="M128">
        <f>VLOOKUP(Sales2[[#This Row],[Service Category]],Table7[],3,FALSE)</f>
        <v>0.25</v>
      </c>
      <c r="N128">
        <f>Sales2[[#This Row],[Sale Price ]]*Sales2[[#This Row],[Margins]]</f>
        <v>361.5</v>
      </c>
      <c r="O128">
        <v>1446</v>
      </c>
      <c r="P128">
        <f>IFERROR(Sales2[[#This Row],[Sale Price ]],0)</f>
        <v>1446</v>
      </c>
      <c r="Q128">
        <f>IFERROR(Sales2[[#This Row],[Cleaned Sale Price]]/Sales2[[#This Row],[Quantity Ordered]],0)</f>
        <v>723</v>
      </c>
      <c r="R128">
        <f>Sales2[[#This Row],[Cleaned Sale Price]]-Sales2[[#This Row],[Service Provider Expense]]</f>
        <v>1084.5</v>
      </c>
      <c r="S128">
        <f>SUMIF(F:F,Sales2[[#This Row],[Customer ID]],P:P)</f>
        <v>1446</v>
      </c>
      <c r="T128">
        <f>Sales2[[#This Row],[Sale Price ]]-Sales2[[#This Row],[Service Provider Expense]]</f>
        <v>1084.5</v>
      </c>
      <c r="U128" t="s">
        <v>29</v>
      </c>
    </row>
    <row r="129" spans="1:21" x14ac:dyDescent="0.25">
      <c r="A129">
        <v>3128</v>
      </c>
      <c r="B129">
        <f>COUNTIF(A:A,Sales2[[#This Row],[Order ID]])</f>
        <v>1</v>
      </c>
      <c r="C129" t="s">
        <v>269</v>
      </c>
      <c r="D129" t="s">
        <v>270</v>
      </c>
      <c r="E129" t="str">
        <f>PROPER(TRIM(Sales2[[#This Row],[Customer First Name]]))</f>
        <v>Isabella</v>
      </c>
      <c r="F129">
        <v>1361</v>
      </c>
      <c r="G129" t="s">
        <v>36</v>
      </c>
      <c r="H129" s="7">
        <v>45572</v>
      </c>
      <c r="I129" s="6">
        <v>1</v>
      </c>
      <c r="J129" s="1" t="s">
        <v>23</v>
      </c>
      <c r="K129" t="s">
        <v>24</v>
      </c>
      <c r="L129" t="str">
        <f>UPPER(Sales2[[#This Row],[State]])</f>
        <v>ACT</v>
      </c>
      <c r="M129">
        <f>VLOOKUP(Sales2[[#This Row],[Service Category]],Table7[],3,FALSE)</f>
        <v>0.2</v>
      </c>
      <c r="N129">
        <f>Sales2[[#This Row],[Sale Price ]]*Sales2[[#This Row],[Margins]]</f>
        <v>3.8000000000000003</v>
      </c>
      <c r="O129">
        <v>19</v>
      </c>
      <c r="P129">
        <f>IFERROR(Sales2[[#This Row],[Sale Price ]],0)</f>
        <v>19</v>
      </c>
      <c r="Q129">
        <f>IFERROR(Sales2[[#This Row],[Cleaned Sale Price]]/Sales2[[#This Row],[Quantity Ordered]],0)</f>
        <v>19</v>
      </c>
      <c r="R129">
        <f>Sales2[[#This Row],[Cleaned Sale Price]]-Sales2[[#This Row],[Service Provider Expense]]</f>
        <v>15.2</v>
      </c>
      <c r="S129">
        <f>SUMIF(F:F,Sales2[[#This Row],[Customer ID]],P:P)</f>
        <v>19</v>
      </c>
      <c r="T129">
        <f>Sales2[[#This Row],[Sale Price ]]-Sales2[[#This Row],[Service Provider Expense]]</f>
        <v>15.2</v>
      </c>
      <c r="U129" t="s">
        <v>29</v>
      </c>
    </row>
    <row r="130" spans="1:21" x14ac:dyDescent="0.25">
      <c r="A130">
        <v>3129</v>
      </c>
      <c r="B130">
        <f>COUNTIF(A:A,Sales2[[#This Row],[Order ID]])</f>
        <v>1</v>
      </c>
      <c r="C130" t="s">
        <v>271</v>
      </c>
      <c r="D130" t="s">
        <v>272</v>
      </c>
      <c r="E130" t="str">
        <f>PROPER(TRIM(Sales2[[#This Row],[Customer First Name]]))</f>
        <v>Charlie</v>
      </c>
      <c r="F130">
        <v>1362</v>
      </c>
      <c r="G130" t="s">
        <v>61</v>
      </c>
      <c r="H130" s="7">
        <v>45639</v>
      </c>
      <c r="I130" s="6">
        <v>3</v>
      </c>
      <c r="J130" s="1" t="s">
        <v>37</v>
      </c>
      <c r="K130" t="s">
        <v>18</v>
      </c>
      <c r="L130" t="str">
        <f>UPPER(Sales2[[#This Row],[State]])</f>
        <v>WA</v>
      </c>
      <c r="M130">
        <f>VLOOKUP(Sales2[[#This Row],[Service Category]],Table7[],3,FALSE)</f>
        <v>0.25</v>
      </c>
      <c r="N130">
        <f>Sales2[[#This Row],[Sale Price ]]*Sales2[[#This Row],[Margins]]</f>
        <v>4.5</v>
      </c>
      <c r="O130">
        <v>18</v>
      </c>
      <c r="P130">
        <f>IFERROR(Sales2[[#This Row],[Sale Price ]],0)</f>
        <v>18</v>
      </c>
      <c r="Q130">
        <f>IFERROR(Sales2[[#This Row],[Cleaned Sale Price]]/Sales2[[#This Row],[Quantity Ordered]],0)</f>
        <v>6</v>
      </c>
      <c r="R130">
        <f>Sales2[[#This Row],[Cleaned Sale Price]]-Sales2[[#This Row],[Service Provider Expense]]</f>
        <v>13.5</v>
      </c>
      <c r="S130">
        <f>SUMIF(F:F,Sales2[[#This Row],[Customer ID]],P:P)</f>
        <v>18</v>
      </c>
      <c r="T130">
        <f>Sales2[[#This Row],[Sale Price ]]-Sales2[[#This Row],[Service Provider Expense]]</f>
        <v>13.5</v>
      </c>
      <c r="U130" t="s">
        <v>19</v>
      </c>
    </row>
    <row r="131" spans="1:21" x14ac:dyDescent="0.25">
      <c r="A131">
        <v>3130</v>
      </c>
      <c r="B131">
        <f>COUNTIF(A:A,Sales2[[#This Row],[Order ID]])</f>
        <v>1</v>
      </c>
      <c r="C131" t="s">
        <v>273</v>
      </c>
      <c r="D131" t="s">
        <v>274</v>
      </c>
      <c r="E131" t="str">
        <f>PROPER(TRIM(Sales2[[#This Row],[Customer First Name]]))</f>
        <v>Aliyah</v>
      </c>
      <c r="F131">
        <v>1363</v>
      </c>
      <c r="G131" t="s">
        <v>61</v>
      </c>
      <c r="H131" s="7">
        <v>45354</v>
      </c>
      <c r="I131" s="6">
        <v>1</v>
      </c>
      <c r="J131" s="1" t="s">
        <v>23</v>
      </c>
      <c r="K131" t="s">
        <v>38</v>
      </c>
      <c r="L131" t="str">
        <f>UPPER(Sales2[[#This Row],[State]])</f>
        <v>QLD</v>
      </c>
      <c r="M131">
        <f>VLOOKUP(Sales2[[#This Row],[Service Category]],Table7[],3,FALSE)</f>
        <v>0.25</v>
      </c>
      <c r="N131">
        <f>Sales2[[#This Row],[Sale Price ]]*Sales2[[#This Row],[Margins]]</f>
        <v>168.75</v>
      </c>
      <c r="O131">
        <v>675</v>
      </c>
      <c r="P131">
        <f>IFERROR(Sales2[[#This Row],[Sale Price ]],0)</f>
        <v>675</v>
      </c>
      <c r="Q131">
        <f>IFERROR(Sales2[[#This Row],[Cleaned Sale Price]]/Sales2[[#This Row],[Quantity Ordered]],0)</f>
        <v>675</v>
      </c>
      <c r="R131">
        <f>Sales2[[#This Row],[Cleaned Sale Price]]-Sales2[[#This Row],[Service Provider Expense]]</f>
        <v>506.25</v>
      </c>
      <c r="S131">
        <f>SUMIF(F:F,Sales2[[#This Row],[Customer ID]],P:P)</f>
        <v>675</v>
      </c>
      <c r="T131">
        <f>Sales2[[#This Row],[Sale Price ]]-Sales2[[#This Row],[Service Provider Expense]]</f>
        <v>506.25</v>
      </c>
      <c r="U131" t="s">
        <v>39</v>
      </c>
    </row>
    <row r="132" spans="1:21" x14ac:dyDescent="0.25">
      <c r="A132">
        <v>3131</v>
      </c>
      <c r="B132">
        <f>COUNTIF(A:A,Sales2[[#This Row],[Order ID]])</f>
        <v>1</v>
      </c>
      <c r="C132" t="s">
        <v>275</v>
      </c>
      <c r="D132" t="s">
        <v>276</v>
      </c>
      <c r="E132" t="str">
        <f>PROPER(TRIM(Sales2[[#This Row],[Customer First Name]]))</f>
        <v>Raven</v>
      </c>
      <c r="F132">
        <v>1364</v>
      </c>
      <c r="G132" t="s">
        <v>61</v>
      </c>
      <c r="H132" s="7">
        <v>45292</v>
      </c>
      <c r="I132" s="6">
        <v>2</v>
      </c>
      <c r="J132" s="1" t="s">
        <v>37</v>
      </c>
      <c r="K132" t="s">
        <v>42</v>
      </c>
      <c r="L132" t="str">
        <f>UPPER(Sales2[[#This Row],[State]])</f>
        <v>SA</v>
      </c>
      <c r="M132">
        <f>VLOOKUP(Sales2[[#This Row],[Service Category]],Table7[],3,FALSE)</f>
        <v>0.25</v>
      </c>
      <c r="N132">
        <f>Sales2[[#This Row],[Sale Price ]]*Sales2[[#This Row],[Margins]]</f>
        <v>279.25</v>
      </c>
      <c r="O132">
        <v>1117</v>
      </c>
      <c r="P132">
        <f>IFERROR(Sales2[[#This Row],[Sale Price ]],0)</f>
        <v>1117</v>
      </c>
      <c r="Q132">
        <f>IFERROR(Sales2[[#This Row],[Cleaned Sale Price]]/Sales2[[#This Row],[Quantity Ordered]],0)</f>
        <v>558.5</v>
      </c>
      <c r="R132">
        <f>Sales2[[#This Row],[Cleaned Sale Price]]-Sales2[[#This Row],[Service Provider Expense]]</f>
        <v>837.75</v>
      </c>
      <c r="S132">
        <f>SUMIF(F:F,Sales2[[#This Row],[Customer ID]],P:P)</f>
        <v>1117</v>
      </c>
      <c r="T132">
        <f>Sales2[[#This Row],[Sale Price ]]-Sales2[[#This Row],[Service Provider Expense]]</f>
        <v>837.75</v>
      </c>
      <c r="U132" t="s">
        <v>99</v>
      </c>
    </row>
    <row r="133" spans="1:21" x14ac:dyDescent="0.25">
      <c r="A133">
        <v>3132</v>
      </c>
      <c r="B133">
        <f>COUNTIF(A:A,Sales2[[#This Row],[Order ID]])</f>
        <v>1</v>
      </c>
      <c r="C133" t="s">
        <v>277</v>
      </c>
      <c r="D133" t="s">
        <v>278</v>
      </c>
      <c r="E133" t="str">
        <f>PROPER(TRIM(Sales2[[#This Row],[Customer First Name]]))</f>
        <v>Malik</v>
      </c>
      <c r="F133">
        <v>1365</v>
      </c>
      <c r="G133" t="s">
        <v>27</v>
      </c>
      <c r="H133" s="7">
        <v>45310</v>
      </c>
      <c r="I133" s="6">
        <v>1</v>
      </c>
      <c r="J133" s="1" t="s">
        <v>37</v>
      </c>
      <c r="K133" t="s">
        <v>24</v>
      </c>
      <c r="L133" t="str">
        <f>UPPER(Sales2[[#This Row],[State]])</f>
        <v>ACT</v>
      </c>
      <c r="M133">
        <f>VLOOKUP(Sales2[[#This Row],[Service Category]],Table7[],3,FALSE)</f>
        <v>0.25</v>
      </c>
      <c r="N133">
        <f>Sales2[[#This Row],[Sale Price ]]*Sales2[[#This Row],[Margins]]</f>
        <v>341.5</v>
      </c>
      <c r="O133">
        <v>1366</v>
      </c>
      <c r="P133">
        <f>IFERROR(Sales2[[#This Row],[Sale Price ]],0)</f>
        <v>1366</v>
      </c>
      <c r="Q133">
        <f>IFERROR(Sales2[[#This Row],[Cleaned Sale Price]]/Sales2[[#This Row],[Quantity Ordered]],0)</f>
        <v>1366</v>
      </c>
      <c r="R133">
        <f>Sales2[[#This Row],[Cleaned Sale Price]]-Sales2[[#This Row],[Service Provider Expense]]</f>
        <v>1024.5</v>
      </c>
      <c r="S133">
        <f>SUMIF(F:F,Sales2[[#This Row],[Customer ID]],P:P)</f>
        <v>1366</v>
      </c>
      <c r="T133">
        <f>Sales2[[#This Row],[Sale Price ]]-Sales2[[#This Row],[Service Provider Expense]]</f>
        <v>1024.5</v>
      </c>
      <c r="U133" t="s">
        <v>19</v>
      </c>
    </row>
    <row r="134" spans="1:21" x14ac:dyDescent="0.25">
      <c r="A134">
        <v>3133</v>
      </c>
      <c r="B134">
        <f>COUNTIF(A:A,Sales2[[#This Row],[Order ID]])</f>
        <v>1</v>
      </c>
      <c r="C134" t="s">
        <v>279</v>
      </c>
      <c r="D134" t="s">
        <v>280</v>
      </c>
      <c r="E134" t="str">
        <f>PROPER(TRIM(Sales2[[#This Row],[Customer First Name]]))</f>
        <v>Kylo</v>
      </c>
      <c r="F134">
        <v>1366</v>
      </c>
      <c r="G134" t="s">
        <v>61</v>
      </c>
      <c r="H134" s="7">
        <v>45612</v>
      </c>
      <c r="I134" s="6">
        <v>1</v>
      </c>
      <c r="J134" t="s">
        <v>56</v>
      </c>
      <c r="K134" t="s">
        <v>49</v>
      </c>
      <c r="L134" t="str">
        <f>UPPER(Sales2[[#This Row],[State]])</f>
        <v>TAS</v>
      </c>
      <c r="M134">
        <f>VLOOKUP(Sales2[[#This Row],[Service Category]],Table7[],3,FALSE)</f>
        <v>0.25</v>
      </c>
      <c r="N134">
        <f>Sales2[[#This Row],[Sale Price ]]*Sales2[[#This Row],[Margins]]</f>
        <v>326.5</v>
      </c>
      <c r="O134">
        <v>1306</v>
      </c>
      <c r="P134">
        <f>IFERROR(Sales2[[#This Row],[Sale Price ]],0)</f>
        <v>1306</v>
      </c>
      <c r="Q134">
        <f>IFERROR(Sales2[[#This Row],[Cleaned Sale Price]]/Sales2[[#This Row],[Quantity Ordered]],0)</f>
        <v>1306</v>
      </c>
      <c r="R134">
        <f>Sales2[[#This Row],[Cleaned Sale Price]]-Sales2[[#This Row],[Service Provider Expense]]</f>
        <v>979.5</v>
      </c>
      <c r="S134">
        <f>SUMIF(F:F,Sales2[[#This Row],[Customer ID]],P:P)</f>
        <v>1306</v>
      </c>
      <c r="T134">
        <f>Sales2[[#This Row],[Sale Price ]]-Sales2[[#This Row],[Service Provider Expense]]</f>
        <v>979.5</v>
      </c>
      <c r="U134" t="s">
        <v>33</v>
      </c>
    </row>
    <row r="135" spans="1:21" x14ac:dyDescent="0.25">
      <c r="A135">
        <v>3134</v>
      </c>
      <c r="B135">
        <f>COUNTIF(A:A,Sales2[[#This Row],[Order ID]])</f>
        <v>1</v>
      </c>
      <c r="C135" t="s">
        <v>281</v>
      </c>
      <c r="D135" t="s">
        <v>282</v>
      </c>
      <c r="E135" t="str">
        <f>PROPER(TRIM(Sales2[[#This Row],[Customer First Name]]))</f>
        <v>Jeremy</v>
      </c>
      <c r="F135">
        <v>1367</v>
      </c>
      <c r="G135" t="s">
        <v>22</v>
      </c>
      <c r="H135" s="7">
        <v>45521</v>
      </c>
      <c r="I135" s="6">
        <v>2</v>
      </c>
      <c r="J135" s="1" t="s">
        <v>37</v>
      </c>
      <c r="K135" t="s">
        <v>42</v>
      </c>
      <c r="L135" t="str">
        <f>UPPER(Sales2[[#This Row],[State]])</f>
        <v>SA</v>
      </c>
      <c r="M135">
        <f>VLOOKUP(Sales2[[#This Row],[Service Category]],Table7[],3,FALSE)</f>
        <v>0.3</v>
      </c>
      <c r="N135">
        <f>Sales2[[#This Row],[Sale Price ]]*Sales2[[#This Row],[Margins]]</f>
        <v>433.2</v>
      </c>
      <c r="O135">
        <v>1444</v>
      </c>
      <c r="P135">
        <f>IFERROR(Sales2[[#This Row],[Sale Price ]],0)</f>
        <v>1444</v>
      </c>
      <c r="Q135">
        <f>IFERROR(Sales2[[#This Row],[Cleaned Sale Price]]/Sales2[[#This Row],[Quantity Ordered]],0)</f>
        <v>722</v>
      </c>
      <c r="R135">
        <f>Sales2[[#This Row],[Cleaned Sale Price]]-Sales2[[#This Row],[Service Provider Expense]]</f>
        <v>1010.8</v>
      </c>
      <c r="S135">
        <f>SUMIF(F:F,Sales2[[#This Row],[Customer ID]],P:P)</f>
        <v>1444</v>
      </c>
      <c r="T135">
        <f>Sales2[[#This Row],[Sale Price ]]-Sales2[[#This Row],[Service Provider Expense]]</f>
        <v>1010.8</v>
      </c>
      <c r="U135" t="s">
        <v>29</v>
      </c>
    </row>
    <row r="136" spans="1:21" x14ac:dyDescent="0.25">
      <c r="A136">
        <v>3135</v>
      </c>
      <c r="B136">
        <f>COUNTIF(A:A,Sales2[[#This Row],[Order ID]])</f>
        <v>1</v>
      </c>
      <c r="C136" t="s">
        <v>246</v>
      </c>
      <c r="D136" t="s">
        <v>283</v>
      </c>
      <c r="E136" t="str">
        <f>PROPER(TRIM(Sales2[[#This Row],[Customer First Name]]))</f>
        <v>Oscar</v>
      </c>
      <c r="F136">
        <v>1368</v>
      </c>
      <c r="G136" t="s">
        <v>22</v>
      </c>
      <c r="H136" s="7">
        <v>45485</v>
      </c>
      <c r="I136" s="6">
        <v>1</v>
      </c>
      <c r="J136" s="1" t="s">
        <v>23</v>
      </c>
      <c r="K136" t="s">
        <v>49</v>
      </c>
      <c r="L136" t="str">
        <f>UPPER(Sales2[[#This Row],[State]])</f>
        <v>TAS</v>
      </c>
      <c r="M136">
        <f>VLOOKUP(Sales2[[#This Row],[Service Category]],Table7[],3,FALSE)</f>
        <v>0.3</v>
      </c>
      <c r="N136">
        <f>Sales2[[#This Row],[Sale Price ]]*Sales2[[#This Row],[Margins]]</f>
        <v>74.7</v>
      </c>
      <c r="O136">
        <v>249</v>
      </c>
      <c r="P136">
        <f>IFERROR(Sales2[[#This Row],[Sale Price ]],0)</f>
        <v>249</v>
      </c>
      <c r="Q136">
        <f>IFERROR(Sales2[[#This Row],[Cleaned Sale Price]]/Sales2[[#This Row],[Quantity Ordered]],0)</f>
        <v>249</v>
      </c>
      <c r="R136">
        <f>Sales2[[#This Row],[Cleaned Sale Price]]-Sales2[[#This Row],[Service Provider Expense]]</f>
        <v>174.3</v>
      </c>
      <c r="S136">
        <f>SUMIF(F:F,Sales2[[#This Row],[Customer ID]],P:P)</f>
        <v>249</v>
      </c>
      <c r="T136">
        <f>Sales2[[#This Row],[Sale Price ]]-Sales2[[#This Row],[Service Provider Expense]]</f>
        <v>174.3</v>
      </c>
      <c r="U136" t="s">
        <v>33</v>
      </c>
    </row>
    <row r="137" spans="1:21" x14ac:dyDescent="0.25">
      <c r="A137">
        <v>3136</v>
      </c>
      <c r="B137">
        <f>COUNTIF(A:A,Sales2[[#This Row],[Order ID]])</f>
        <v>1</v>
      </c>
      <c r="C137" t="s">
        <v>284</v>
      </c>
      <c r="D137" t="s">
        <v>137</v>
      </c>
      <c r="E137" t="str">
        <f>PROPER(TRIM(Sales2[[#This Row],[Customer First Name]]))</f>
        <v>Harvey</v>
      </c>
      <c r="F137">
        <v>1369</v>
      </c>
      <c r="G137" t="s">
        <v>61</v>
      </c>
      <c r="H137" s="7">
        <v>45546</v>
      </c>
      <c r="I137" s="6">
        <v>2</v>
      </c>
      <c r="J137" s="1" t="s">
        <v>37</v>
      </c>
      <c r="K137" t="s">
        <v>38</v>
      </c>
      <c r="L137" t="str">
        <f>UPPER(Sales2[[#This Row],[State]])</f>
        <v>QLD</v>
      </c>
      <c r="M137">
        <f>VLOOKUP(Sales2[[#This Row],[Service Category]],Table7[],3,FALSE)</f>
        <v>0.25</v>
      </c>
      <c r="N137">
        <f>Sales2[[#This Row],[Sale Price ]]*Sales2[[#This Row],[Margins]]</f>
        <v>248.5</v>
      </c>
      <c r="O137">
        <v>994</v>
      </c>
      <c r="P137">
        <f>IFERROR(Sales2[[#This Row],[Sale Price ]],0)</f>
        <v>994</v>
      </c>
      <c r="Q137">
        <f>IFERROR(Sales2[[#This Row],[Cleaned Sale Price]]/Sales2[[#This Row],[Quantity Ordered]],0)</f>
        <v>497</v>
      </c>
      <c r="R137">
        <f>Sales2[[#This Row],[Cleaned Sale Price]]-Sales2[[#This Row],[Service Provider Expense]]</f>
        <v>745.5</v>
      </c>
      <c r="S137">
        <f>SUMIF(F:F,Sales2[[#This Row],[Customer ID]],P:P)</f>
        <v>994</v>
      </c>
      <c r="T137">
        <f>Sales2[[#This Row],[Sale Price ]]-Sales2[[#This Row],[Service Provider Expense]]</f>
        <v>745.5</v>
      </c>
      <c r="U137" t="s">
        <v>39</v>
      </c>
    </row>
    <row r="138" spans="1:21" x14ac:dyDescent="0.25">
      <c r="A138">
        <v>3137</v>
      </c>
      <c r="B138">
        <f>COUNTIF(A:A,Sales2[[#This Row],[Order ID]])</f>
        <v>1</v>
      </c>
      <c r="C138" t="s">
        <v>285</v>
      </c>
      <c r="D138" t="s">
        <v>286</v>
      </c>
      <c r="E138" t="str">
        <f>PROPER(TRIM(Sales2[[#This Row],[Customer First Name]]))</f>
        <v>Kai</v>
      </c>
      <c r="F138">
        <v>1370</v>
      </c>
      <c r="G138" t="s">
        <v>61</v>
      </c>
      <c r="H138" s="7">
        <v>45568</v>
      </c>
      <c r="I138" s="6">
        <v>3</v>
      </c>
      <c r="J138" s="1" t="s">
        <v>23</v>
      </c>
      <c r="K138" t="s">
        <v>66</v>
      </c>
      <c r="L138" t="str">
        <f>UPPER(Sales2[[#This Row],[State]])</f>
        <v>NT</v>
      </c>
      <c r="M138">
        <f>VLOOKUP(Sales2[[#This Row],[Service Category]],Table7[],3,FALSE)</f>
        <v>0.25</v>
      </c>
      <c r="N138">
        <f>Sales2[[#This Row],[Sale Price ]]*Sales2[[#This Row],[Margins]]</f>
        <v>264.75</v>
      </c>
      <c r="O138">
        <v>1059</v>
      </c>
      <c r="P138">
        <f>IFERROR(Sales2[[#This Row],[Sale Price ]],0)</f>
        <v>1059</v>
      </c>
      <c r="Q138">
        <f>IFERROR(Sales2[[#This Row],[Cleaned Sale Price]]/Sales2[[#This Row],[Quantity Ordered]],0)</f>
        <v>353</v>
      </c>
      <c r="R138">
        <f>Sales2[[#This Row],[Cleaned Sale Price]]-Sales2[[#This Row],[Service Provider Expense]]</f>
        <v>794.25</v>
      </c>
      <c r="S138">
        <f>SUMIF(F:F,Sales2[[#This Row],[Customer ID]],P:P)</f>
        <v>1059</v>
      </c>
      <c r="T138">
        <f>Sales2[[#This Row],[Sale Price ]]-Sales2[[#This Row],[Service Provider Expense]]</f>
        <v>794.25</v>
      </c>
      <c r="U138" t="s">
        <v>19</v>
      </c>
    </row>
    <row r="139" spans="1:21" x14ac:dyDescent="0.25">
      <c r="A139">
        <v>3138</v>
      </c>
      <c r="B139">
        <f>COUNTIF(A:A,Sales2[[#This Row],[Order ID]])</f>
        <v>1</v>
      </c>
      <c r="C139" t="s">
        <v>287</v>
      </c>
      <c r="D139" t="s">
        <v>288</v>
      </c>
      <c r="E139" t="str">
        <f>PROPER(TRIM(Sales2[[#This Row],[Customer First Name]]))</f>
        <v>Nico</v>
      </c>
      <c r="F139">
        <v>1371</v>
      </c>
      <c r="G139" t="s">
        <v>77</v>
      </c>
      <c r="H139" s="7">
        <v>45429</v>
      </c>
      <c r="I139" s="6">
        <v>1</v>
      </c>
      <c r="J139" t="s">
        <v>17</v>
      </c>
      <c r="K139" t="s">
        <v>28</v>
      </c>
      <c r="L139" t="str">
        <f>UPPER(Sales2[[#This Row],[State]])</f>
        <v>NSW</v>
      </c>
      <c r="M139">
        <f>VLOOKUP(Sales2[[#This Row],[Service Category]],Table7[],3,FALSE)</f>
        <v>0.3</v>
      </c>
      <c r="N139">
        <f>Sales2[[#This Row],[Sale Price ]]*Sales2[[#This Row],[Margins]]</f>
        <v>51.3</v>
      </c>
      <c r="O139">
        <v>171</v>
      </c>
      <c r="P139">
        <f>IFERROR(Sales2[[#This Row],[Sale Price ]],0)</f>
        <v>171</v>
      </c>
      <c r="Q139">
        <f>IFERROR(Sales2[[#This Row],[Cleaned Sale Price]]/Sales2[[#This Row],[Quantity Ordered]],0)</f>
        <v>171</v>
      </c>
      <c r="R139">
        <f>Sales2[[#This Row],[Cleaned Sale Price]]-Sales2[[#This Row],[Service Provider Expense]]</f>
        <v>119.7</v>
      </c>
      <c r="S139">
        <f>SUMIF(F:F,Sales2[[#This Row],[Customer ID]],P:P)</f>
        <v>171</v>
      </c>
      <c r="T139">
        <f>Sales2[[#This Row],[Sale Price ]]-Sales2[[#This Row],[Service Provider Expense]]</f>
        <v>119.7</v>
      </c>
      <c r="U139" t="s">
        <v>19</v>
      </c>
    </row>
    <row r="140" spans="1:21" x14ac:dyDescent="0.25">
      <c r="A140">
        <v>3139</v>
      </c>
      <c r="B140">
        <f>COUNTIF(A:A,Sales2[[#This Row],[Order ID]])</f>
        <v>1</v>
      </c>
      <c r="C140" t="s">
        <v>289</v>
      </c>
      <c r="D140" t="s">
        <v>290</v>
      </c>
      <c r="E140" t="str">
        <f>PROPER(TRIM(Sales2[[#This Row],[Customer First Name]]))</f>
        <v>Lucy</v>
      </c>
      <c r="F140">
        <v>1372</v>
      </c>
      <c r="G140" t="s">
        <v>22</v>
      </c>
      <c r="H140" s="7">
        <v>45466</v>
      </c>
      <c r="I140" s="6">
        <v>1</v>
      </c>
      <c r="J140" t="s">
        <v>17</v>
      </c>
      <c r="K140" t="s">
        <v>66</v>
      </c>
      <c r="L140" t="str">
        <f>UPPER(Sales2[[#This Row],[State]])</f>
        <v>NT</v>
      </c>
      <c r="M140">
        <f>VLOOKUP(Sales2[[#This Row],[Service Category]],Table7[],3,FALSE)</f>
        <v>0.3</v>
      </c>
      <c r="N140">
        <f>Sales2[[#This Row],[Sale Price ]]*Sales2[[#This Row],[Margins]]</f>
        <v>179.4</v>
      </c>
      <c r="O140">
        <v>598</v>
      </c>
      <c r="P140">
        <f>IFERROR(Sales2[[#This Row],[Sale Price ]],0)</f>
        <v>598</v>
      </c>
      <c r="Q140">
        <f>IFERROR(Sales2[[#This Row],[Cleaned Sale Price]]/Sales2[[#This Row],[Quantity Ordered]],0)</f>
        <v>598</v>
      </c>
      <c r="R140">
        <f>Sales2[[#This Row],[Cleaned Sale Price]]-Sales2[[#This Row],[Service Provider Expense]]</f>
        <v>418.6</v>
      </c>
      <c r="S140">
        <f>SUMIF(F:F,Sales2[[#This Row],[Customer ID]],P:P)</f>
        <v>598</v>
      </c>
      <c r="T140">
        <f>Sales2[[#This Row],[Sale Price ]]-Sales2[[#This Row],[Service Provider Expense]]</f>
        <v>418.6</v>
      </c>
      <c r="U140" t="s">
        <v>39</v>
      </c>
    </row>
    <row r="141" spans="1:21" x14ac:dyDescent="0.25">
      <c r="A141">
        <v>3140</v>
      </c>
      <c r="B141">
        <f>COUNTIF(A:A,Sales2[[#This Row],[Order ID]])</f>
        <v>1</v>
      </c>
      <c r="C141" t="s">
        <v>291</v>
      </c>
      <c r="D141" t="s">
        <v>292</v>
      </c>
      <c r="E141" t="str">
        <f>PROPER(TRIM(Sales2[[#This Row],[Customer First Name]]))</f>
        <v>Charli</v>
      </c>
      <c r="F141">
        <v>1373</v>
      </c>
      <c r="G141" t="s">
        <v>16</v>
      </c>
      <c r="H141" s="7">
        <v>45344</v>
      </c>
      <c r="I141" s="6">
        <v>1</v>
      </c>
      <c r="J141" s="1" t="s">
        <v>23</v>
      </c>
      <c r="K141" t="s">
        <v>24</v>
      </c>
      <c r="L141" t="str">
        <f>UPPER(Sales2[[#This Row],[State]])</f>
        <v>ACT</v>
      </c>
      <c r="M141">
        <f>VLOOKUP(Sales2[[#This Row],[Service Category]],Table7[],3,FALSE)</f>
        <v>0.1</v>
      </c>
      <c r="N141">
        <f>Sales2[[#This Row],[Sale Price ]]*Sales2[[#This Row],[Margins]]</f>
        <v>59.1</v>
      </c>
      <c r="O141">
        <v>591</v>
      </c>
      <c r="P141">
        <f>IFERROR(Sales2[[#This Row],[Sale Price ]],0)</f>
        <v>591</v>
      </c>
      <c r="Q141">
        <f>IFERROR(Sales2[[#This Row],[Cleaned Sale Price]]/Sales2[[#This Row],[Quantity Ordered]],0)</f>
        <v>591</v>
      </c>
      <c r="R141">
        <f>Sales2[[#This Row],[Cleaned Sale Price]]-Sales2[[#This Row],[Service Provider Expense]]</f>
        <v>531.9</v>
      </c>
      <c r="S141">
        <f>SUMIF(F:F,Sales2[[#This Row],[Customer ID]],P:P)</f>
        <v>1170</v>
      </c>
      <c r="T141">
        <f>Sales2[[#This Row],[Sale Price ]]-Sales2[[#This Row],[Service Provider Expense]]</f>
        <v>531.9</v>
      </c>
      <c r="U141" t="s">
        <v>39</v>
      </c>
    </row>
    <row r="142" spans="1:21" x14ac:dyDescent="0.25">
      <c r="A142">
        <v>3141</v>
      </c>
      <c r="B142">
        <f>COUNTIF(A:A,Sales2[[#This Row],[Order ID]])</f>
        <v>1</v>
      </c>
      <c r="C142" t="s">
        <v>293</v>
      </c>
      <c r="D142" t="s">
        <v>294</v>
      </c>
      <c r="E142" t="str">
        <f>PROPER(TRIM(Sales2[[#This Row],[Customer First Name]]))</f>
        <v>Evie</v>
      </c>
      <c r="F142">
        <v>1374</v>
      </c>
      <c r="G142" t="s">
        <v>16</v>
      </c>
      <c r="H142" s="7">
        <v>45354</v>
      </c>
      <c r="I142" s="6">
        <v>2</v>
      </c>
      <c r="J142" t="s">
        <v>17</v>
      </c>
      <c r="K142" t="s">
        <v>24</v>
      </c>
      <c r="L142" t="str">
        <f>UPPER(Sales2[[#This Row],[State]])</f>
        <v>ACT</v>
      </c>
      <c r="M142">
        <f>VLOOKUP(Sales2[[#This Row],[Service Category]],Table7[],3,FALSE)</f>
        <v>0.1</v>
      </c>
      <c r="N142">
        <f>Sales2[[#This Row],[Sale Price ]]*Sales2[[#This Row],[Margins]]</f>
        <v>58.900000000000006</v>
      </c>
      <c r="O142">
        <v>589</v>
      </c>
      <c r="P142">
        <f>IFERROR(Sales2[[#This Row],[Sale Price ]],0)</f>
        <v>589</v>
      </c>
      <c r="Q142">
        <f>IFERROR(Sales2[[#This Row],[Cleaned Sale Price]]/Sales2[[#This Row],[Quantity Ordered]],0)</f>
        <v>294.5</v>
      </c>
      <c r="R142">
        <f>Sales2[[#This Row],[Cleaned Sale Price]]-Sales2[[#This Row],[Service Provider Expense]]</f>
        <v>530.1</v>
      </c>
      <c r="S142">
        <f>SUMIF(F:F,Sales2[[#This Row],[Customer ID]],P:P)</f>
        <v>589</v>
      </c>
      <c r="T142">
        <f>Sales2[[#This Row],[Sale Price ]]-Sales2[[#This Row],[Service Provider Expense]]</f>
        <v>530.1</v>
      </c>
      <c r="U142" t="s">
        <v>29</v>
      </c>
    </row>
    <row r="143" spans="1:21" x14ac:dyDescent="0.25">
      <c r="A143">
        <v>3142</v>
      </c>
      <c r="B143">
        <f>COUNTIF(A:A,Sales2[[#This Row],[Order ID]])</f>
        <v>1</v>
      </c>
      <c r="C143" t="s">
        <v>295</v>
      </c>
      <c r="D143" t="s">
        <v>44</v>
      </c>
      <c r="E143" t="str">
        <f>PROPER(TRIM(Sales2[[#This Row],[Customer First Name]]))</f>
        <v>Brooke</v>
      </c>
      <c r="F143">
        <v>1375</v>
      </c>
      <c r="G143" t="s">
        <v>27</v>
      </c>
      <c r="H143" s="7">
        <v>45500</v>
      </c>
      <c r="I143" s="6">
        <v>1</v>
      </c>
      <c r="J143" t="s">
        <v>17</v>
      </c>
      <c r="K143" t="s">
        <v>66</v>
      </c>
      <c r="L143" t="str">
        <f>UPPER(Sales2[[#This Row],[State]])</f>
        <v>NT</v>
      </c>
      <c r="M143">
        <f>VLOOKUP(Sales2[[#This Row],[Service Category]],Table7[],3,FALSE)</f>
        <v>0.25</v>
      </c>
      <c r="N143">
        <f>Sales2[[#This Row],[Sale Price ]]*Sales2[[#This Row],[Margins]]</f>
        <v>251.25</v>
      </c>
      <c r="O143">
        <v>1005</v>
      </c>
      <c r="P143">
        <f>IFERROR(Sales2[[#This Row],[Sale Price ]],0)</f>
        <v>1005</v>
      </c>
      <c r="Q143">
        <f>IFERROR(Sales2[[#This Row],[Cleaned Sale Price]]/Sales2[[#This Row],[Quantity Ordered]],0)</f>
        <v>1005</v>
      </c>
      <c r="R143">
        <f>Sales2[[#This Row],[Cleaned Sale Price]]-Sales2[[#This Row],[Service Provider Expense]]</f>
        <v>753.75</v>
      </c>
      <c r="S143">
        <f>SUMIF(F:F,Sales2[[#This Row],[Customer ID]],P:P)</f>
        <v>1005</v>
      </c>
      <c r="T143">
        <f>Sales2[[#This Row],[Sale Price ]]-Sales2[[#This Row],[Service Provider Expense]]</f>
        <v>753.75</v>
      </c>
      <c r="U143" t="s">
        <v>29</v>
      </c>
    </row>
    <row r="144" spans="1:21" x14ac:dyDescent="0.25">
      <c r="A144">
        <v>3143</v>
      </c>
      <c r="B144">
        <f>COUNTIF(A:A,Sales2[[#This Row],[Order ID]])</f>
        <v>1</v>
      </c>
      <c r="C144" t="s">
        <v>296</v>
      </c>
      <c r="D144" t="s">
        <v>297</v>
      </c>
      <c r="E144" t="str">
        <f>PROPER(TRIM(Sales2[[#This Row],[Customer First Name]]))</f>
        <v>Erick</v>
      </c>
      <c r="F144">
        <v>1376</v>
      </c>
      <c r="G144" t="s">
        <v>27</v>
      </c>
      <c r="H144" s="7">
        <v>45495</v>
      </c>
      <c r="I144" s="6">
        <v>2</v>
      </c>
      <c r="J144" s="1" t="s">
        <v>23</v>
      </c>
      <c r="K144" t="s">
        <v>28</v>
      </c>
      <c r="L144" t="str">
        <f>UPPER(Sales2[[#This Row],[State]])</f>
        <v>NSW</v>
      </c>
      <c r="M144">
        <f>VLOOKUP(Sales2[[#This Row],[Service Category]],Table7[],3,FALSE)</f>
        <v>0.25</v>
      </c>
      <c r="N144">
        <f>Sales2[[#This Row],[Sale Price ]]*Sales2[[#This Row],[Margins]]</f>
        <v>160.25</v>
      </c>
      <c r="O144">
        <v>641</v>
      </c>
      <c r="P144">
        <f>IFERROR(Sales2[[#This Row],[Sale Price ]],0)</f>
        <v>641</v>
      </c>
      <c r="Q144">
        <f>IFERROR(Sales2[[#This Row],[Cleaned Sale Price]]/Sales2[[#This Row],[Quantity Ordered]],0)</f>
        <v>320.5</v>
      </c>
      <c r="R144">
        <f>Sales2[[#This Row],[Cleaned Sale Price]]-Sales2[[#This Row],[Service Provider Expense]]</f>
        <v>480.75</v>
      </c>
      <c r="S144">
        <f>SUMIF(F:F,Sales2[[#This Row],[Customer ID]],P:P)</f>
        <v>641</v>
      </c>
      <c r="T144">
        <f>Sales2[[#This Row],[Sale Price ]]-Sales2[[#This Row],[Service Provider Expense]]</f>
        <v>480.75</v>
      </c>
      <c r="U144" t="s">
        <v>29</v>
      </c>
    </row>
    <row r="145" spans="1:21" x14ac:dyDescent="0.25">
      <c r="A145">
        <v>3144</v>
      </c>
      <c r="B145">
        <f>COUNTIF(A:A,Sales2[[#This Row],[Order ID]])</f>
        <v>1</v>
      </c>
      <c r="C145" t="s">
        <v>298</v>
      </c>
      <c r="D145" t="s">
        <v>299</v>
      </c>
      <c r="E145" t="str">
        <f>PROPER(TRIM(Sales2[[#This Row],[Customer First Name]]))</f>
        <v>Emery</v>
      </c>
      <c r="F145">
        <v>1377</v>
      </c>
      <c r="G145" t="s">
        <v>77</v>
      </c>
      <c r="H145" s="7">
        <v>45650</v>
      </c>
      <c r="I145" s="6">
        <v>2</v>
      </c>
      <c r="J145" s="1" t="s">
        <v>37</v>
      </c>
      <c r="K145" t="s">
        <v>66</v>
      </c>
      <c r="L145" t="str">
        <f>UPPER(Sales2[[#This Row],[State]])</f>
        <v>NT</v>
      </c>
      <c r="M145">
        <f>VLOOKUP(Sales2[[#This Row],[Service Category]],Table7[],3,FALSE)</f>
        <v>0.3</v>
      </c>
      <c r="N145">
        <f>Sales2[[#This Row],[Sale Price ]]*Sales2[[#This Row],[Margins]]</f>
        <v>443.09999999999997</v>
      </c>
      <c r="O145">
        <v>1477</v>
      </c>
      <c r="P145">
        <f>IFERROR(Sales2[[#This Row],[Sale Price ]],0)</f>
        <v>1477</v>
      </c>
      <c r="Q145">
        <f>IFERROR(Sales2[[#This Row],[Cleaned Sale Price]]/Sales2[[#This Row],[Quantity Ordered]],0)</f>
        <v>738.5</v>
      </c>
      <c r="R145">
        <f>Sales2[[#This Row],[Cleaned Sale Price]]-Sales2[[#This Row],[Service Provider Expense]]</f>
        <v>1033.9000000000001</v>
      </c>
      <c r="S145">
        <f>SUMIF(F:F,Sales2[[#This Row],[Customer ID]],P:P)</f>
        <v>1477</v>
      </c>
      <c r="T145">
        <f>Sales2[[#This Row],[Sale Price ]]-Sales2[[#This Row],[Service Provider Expense]]</f>
        <v>1033.9000000000001</v>
      </c>
      <c r="U145" t="s">
        <v>39</v>
      </c>
    </row>
    <row r="146" spans="1:21" x14ac:dyDescent="0.25">
      <c r="A146">
        <v>3145</v>
      </c>
      <c r="B146">
        <f>COUNTIF(A:A,Sales2[[#This Row],[Order ID]])</f>
        <v>1</v>
      </c>
      <c r="C146" t="s">
        <v>300</v>
      </c>
      <c r="D146" t="s">
        <v>301</v>
      </c>
      <c r="E146" t="str">
        <f>PROPER(TRIM(Sales2[[#This Row],[Customer First Name]]))</f>
        <v>Annabelle</v>
      </c>
      <c r="F146">
        <v>1378</v>
      </c>
      <c r="G146" t="s">
        <v>61</v>
      </c>
      <c r="H146" s="7">
        <v>45637</v>
      </c>
      <c r="I146" s="6">
        <v>1</v>
      </c>
      <c r="J146" t="s">
        <v>17</v>
      </c>
      <c r="K146" t="s">
        <v>42</v>
      </c>
      <c r="L146" t="str">
        <f>UPPER(Sales2[[#This Row],[State]])</f>
        <v>SA</v>
      </c>
      <c r="M146">
        <f>VLOOKUP(Sales2[[#This Row],[Service Category]],Table7[],3,FALSE)</f>
        <v>0.25</v>
      </c>
      <c r="N146">
        <f>Sales2[[#This Row],[Sale Price ]]*Sales2[[#This Row],[Margins]]</f>
        <v>406.75</v>
      </c>
      <c r="O146">
        <v>1627</v>
      </c>
      <c r="P146">
        <f>IFERROR(Sales2[[#This Row],[Sale Price ]],0)</f>
        <v>1627</v>
      </c>
      <c r="Q146">
        <f>IFERROR(Sales2[[#This Row],[Cleaned Sale Price]]/Sales2[[#This Row],[Quantity Ordered]],0)</f>
        <v>1627</v>
      </c>
      <c r="R146">
        <f>Sales2[[#This Row],[Cleaned Sale Price]]-Sales2[[#This Row],[Service Provider Expense]]</f>
        <v>1220.25</v>
      </c>
      <c r="S146">
        <f>SUMIF(F:F,Sales2[[#This Row],[Customer ID]],P:P)</f>
        <v>1627</v>
      </c>
      <c r="T146">
        <f>Sales2[[#This Row],[Sale Price ]]-Sales2[[#This Row],[Service Provider Expense]]</f>
        <v>1220.25</v>
      </c>
      <c r="U146" t="s">
        <v>99</v>
      </c>
    </row>
    <row r="147" spans="1:21" x14ac:dyDescent="0.25">
      <c r="A147">
        <v>3146</v>
      </c>
      <c r="B147">
        <f>COUNTIF(A:A,Sales2[[#This Row],[Order ID]])</f>
        <v>1</v>
      </c>
      <c r="C147" t="s">
        <v>302</v>
      </c>
      <c r="D147" t="s">
        <v>303</v>
      </c>
      <c r="E147" t="str">
        <f>PROPER(TRIM(Sales2[[#This Row],[Customer First Name]]))</f>
        <v>Spencer</v>
      </c>
      <c r="F147">
        <v>1379</v>
      </c>
      <c r="G147" t="s">
        <v>27</v>
      </c>
      <c r="H147" s="7">
        <v>45345</v>
      </c>
      <c r="I147" s="6">
        <v>3</v>
      </c>
      <c r="J147" t="s">
        <v>17</v>
      </c>
      <c r="K147" t="s">
        <v>66</v>
      </c>
      <c r="L147" t="str">
        <f>UPPER(Sales2[[#This Row],[State]])</f>
        <v>NT</v>
      </c>
      <c r="M147">
        <f>VLOOKUP(Sales2[[#This Row],[Service Category]],Table7[],3,FALSE)</f>
        <v>0.25</v>
      </c>
      <c r="N147">
        <f>Sales2[[#This Row],[Sale Price ]]*Sales2[[#This Row],[Margins]]</f>
        <v>219</v>
      </c>
      <c r="O147">
        <v>876</v>
      </c>
      <c r="P147">
        <f>IFERROR(Sales2[[#This Row],[Sale Price ]],0)</f>
        <v>876</v>
      </c>
      <c r="Q147">
        <f>IFERROR(Sales2[[#This Row],[Cleaned Sale Price]]/Sales2[[#This Row],[Quantity Ordered]],0)</f>
        <v>292</v>
      </c>
      <c r="R147">
        <f>Sales2[[#This Row],[Cleaned Sale Price]]-Sales2[[#This Row],[Service Provider Expense]]</f>
        <v>657</v>
      </c>
      <c r="S147">
        <f>SUMIF(F:F,Sales2[[#This Row],[Customer ID]],P:P)</f>
        <v>876</v>
      </c>
      <c r="T147">
        <f>Sales2[[#This Row],[Sale Price ]]-Sales2[[#This Row],[Service Provider Expense]]</f>
        <v>657</v>
      </c>
      <c r="U147" t="s">
        <v>39</v>
      </c>
    </row>
    <row r="148" spans="1:21" x14ac:dyDescent="0.25">
      <c r="A148">
        <v>3147</v>
      </c>
      <c r="B148">
        <f>COUNTIF(A:A,Sales2[[#This Row],[Order ID]])</f>
        <v>1</v>
      </c>
      <c r="C148" t="s">
        <v>53</v>
      </c>
      <c r="D148" t="s">
        <v>304</v>
      </c>
      <c r="E148" t="str">
        <f>PROPER(TRIM(Sales2[[#This Row],[Customer First Name]]))</f>
        <v>Callie</v>
      </c>
      <c r="F148">
        <v>1380</v>
      </c>
      <c r="G148" t="s">
        <v>16</v>
      </c>
      <c r="H148" s="7">
        <v>45309</v>
      </c>
      <c r="I148" s="6">
        <v>1</v>
      </c>
      <c r="J148" s="1" t="s">
        <v>37</v>
      </c>
      <c r="K148" t="s">
        <v>32</v>
      </c>
      <c r="L148" t="str">
        <f>UPPER(Sales2[[#This Row],[State]])</f>
        <v>VIC</v>
      </c>
      <c r="M148">
        <f>VLOOKUP(Sales2[[#This Row],[Service Category]],Table7[],3,FALSE)</f>
        <v>0.1</v>
      </c>
      <c r="N148">
        <f>Sales2[[#This Row],[Sale Price ]]*Sales2[[#This Row],[Margins]]</f>
        <v>110.5</v>
      </c>
      <c r="O148">
        <v>1105</v>
      </c>
      <c r="P148">
        <f>IFERROR(Sales2[[#This Row],[Sale Price ]],0)</f>
        <v>1105</v>
      </c>
      <c r="Q148">
        <f>IFERROR(Sales2[[#This Row],[Cleaned Sale Price]]/Sales2[[#This Row],[Quantity Ordered]],0)</f>
        <v>1105</v>
      </c>
      <c r="R148">
        <f>Sales2[[#This Row],[Cleaned Sale Price]]-Sales2[[#This Row],[Service Provider Expense]]</f>
        <v>994.5</v>
      </c>
      <c r="S148">
        <f>SUMIF(F:F,Sales2[[#This Row],[Customer ID]],P:P)</f>
        <v>1105</v>
      </c>
      <c r="T148">
        <f>Sales2[[#This Row],[Sale Price ]]-Sales2[[#This Row],[Service Provider Expense]]</f>
        <v>994.5</v>
      </c>
      <c r="U148" t="s">
        <v>29</v>
      </c>
    </row>
    <row r="149" spans="1:21" x14ac:dyDescent="0.25">
      <c r="A149">
        <v>3148</v>
      </c>
      <c r="B149">
        <f>COUNTIF(A:A,Sales2[[#This Row],[Order ID]])</f>
        <v>1</v>
      </c>
      <c r="C149" t="s">
        <v>305</v>
      </c>
      <c r="D149" t="s">
        <v>306</v>
      </c>
      <c r="E149" t="str">
        <f>PROPER(TRIM(Sales2[[#This Row],[Customer First Name]]))</f>
        <v>Cecilia</v>
      </c>
      <c r="F149">
        <v>1381</v>
      </c>
      <c r="G149" t="s">
        <v>22</v>
      </c>
      <c r="H149" s="7">
        <v>45540</v>
      </c>
      <c r="I149" s="6">
        <v>2</v>
      </c>
      <c r="J149" s="1" t="s">
        <v>37</v>
      </c>
      <c r="K149" t="s">
        <v>28</v>
      </c>
      <c r="L149" t="str">
        <f>UPPER(Sales2[[#This Row],[State]])</f>
        <v>NSW</v>
      </c>
      <c r="M149">
        <f>VLOOKUP(Sales2[[#This Row],[Service Category]],Table7[],3,FALSE)</f>
        <v>0.3</v>
      </c>
      <c r="N149">
        <f>Sales2[[#This Row],[Sale Price ]]*Sales2[[#This Row],[Margins]]</f>
        <v>291.59999999999997</v>
      </c>
      <c r="O149">
        <v>972</v>
      </c>
      <c r="P149">
        <f>IFERROR(Sales2[[#This Row],[Sale Price ]],0)</f>
        <v>972</v>
      </c>
      <c r="Q149">
        <f>IFERROR(Sales2[[#This Row],[Cleaned Sale Price]]/Sales2[[#This Row],[Quantity Ordered]],0)</f>
        <v>486</v>
      </c>
      <c r="R149">
        <f>Sales2[[#This Row],[Cleaned Sale Price]]-Sales2[[#This Row],[Service Provider Expense]]</f>
        <v>680.40000000000009</v>
      </c>
      <c r="S149">
        <f>SUMIF(F:F,Sales2[[#This Row],[Customer ID]],P:P)</f>
        <v>972</v>
      </c>
      <c r="T149">
        <f>Sales2[[#This Row],[Sale Price ]]-Sales2[[#This Row],[Service Provider Expense]]</f>
        <v>680.40000000000009</v>
      </c>
      <c r="U149" t="s">
        <v>39</v>
      </c>
    </row>
    <row r="150" spans="1:21" x14ac:dyDescent="0.25">
      <c r="A150">
        <v>3149</v>
      </c>
      <c r="B150">
        <f>COUNTIF(A:A,Sales2[[#This Row],[Order ID]])</f>
        <v>1</v>
      </c>
      <c r="C150" t="s">
        <v>307</v>
      </c>
      <c r="D150" t="s">
        <v>308</v>
      </c>
      <c r="E150" t="str">
        <f>PROPER(TRIM(Sales2[[#This Row],[Customer First Name]]))</f>
        <v>Finley</v>
      </c>
      <c r="F150">
        <v>1382</v>
      </c>
      <c r="G150" t="s">
        <v>61</v>
      </c>
      <c r="H150" s="7">
        <v>45614</v>
      </c>
      <c r="I150" s="6">
        <v>2</v>
      </c>
      <c r="J150" s="1" t="s">
        <v>37</v>
      </c>
      <c r="K150" t="s">
        <v>28</v>
      </c>
      <c r="L150" t="str">
        <f>UPPER(Sales2[[#This Row],[State]])</f>
        <v>NSW</v>
      </c>
      <c r="M150">
        <f>VLOOKUP(Sales2[[#This Row],[Service Category]],Table7[],3,FALSE)</f>
        <v>0.25</v>
      </c>
      <c r="N150">
        <f>Sales2[[#This Row],[Sale Price ]]*Sales2[[#This Row],[Margins]]</f>
        <v>196.75</v>
      </c>
      <c r="O150">
        <v>787</v>
      </c>
      <c r="P150">
        <f>IFERROR(Sales2[[#This Row],[Sale Price ]],0)</f>
        <v>787</v>
      </c>
      <c r="Q150">
        <f>IFERROR(Sales2[[#This Row],[Cleaned Sale Price]]/Sales2[[#This Row],[Quantity Ordered]],0)</f>
        <v>393.5</v>
      </c>
      <c r="R150">
        <f>Sales2[[#This Row],[Cleaned Sale Price]]-Sales2[[#This Row],[Service Provider Expense]]</f>
        <v>590.25</v>
      </c>
      <c r="S150">
        <f>SUMIF(F:F,Sales2[[#This Row],[Customer ID]],P:P)</f>
        <v>787</v>
      </c>
      <c r="T150">
        <f>Sales2[[#This Row],[Sale Price ]]-Sales2[[#This Row],[Service Provider Expense]]</f>
        <v>590.25</v>
      </c>
      <c r="U150" t="s">
        <v>33</v>
      </c>
    </row>
    <row r="151" spans="1:21" x14ac:dyDescent="0.25">
      <c r="A151">
        <v>3150</v>
      </c>
      <c r="B151">
        <f>COUNTIF(A:A,Sales2[[#This Row],[Order ID]])</f>
        <v>1</v>
      </c>
      <c r="C151" t="s">
        <v>260</v>
      </c>
      <c r="D151" t="s">
        <v>309</v>
      </c>
      <c r="E151" t="str">
        <f>PROPER(TRIM(Sales2[[#This Row],[Customer First Name]]))</f>
        <v>Faith</v>
      </c>
      <c r="F151">
        <v>1383</v>
      </c>
      <c r="G151" t="s">
        <v>27</v>
      </c>
      <c r="H151" s="7">
        <v>45543</v>
      </c>
      <c r="I151" s="6">
        <v>3</v>
      </c>
      <c r="J151" s="1" t="s">
        <v>37</v>
      </c>
      <c r="K151" t="s">
        <v>28</v>
      </c>
      <c r="L151" t="str">
        <f>UPPER(Sales2[[#This Row],[State]])</f>
        <v>NSW</v>
      </c>
      <c r="M151">
        <f>VLOOKUP(Sales2[[#This Row],[Service Category]],Table7[],3,FALSE)</f>
        <v>0.25</v>
      </c>
      <c r="N151">
        <f>Sales2[[#This Row],[Sale Price ]]*Sales2[[#This Row],[Margins]]</f>
        <v>27.25</v>
      </c>
      <c r="O151">
        <v>109</v>
      </c>
      <c r="P151">
        <f>IFERROR(Sales2[[#This Row],[Sale Price ]],0)</f>
        <v>109</v>
      </c>
      <c r="Q151">
        <f>IFERROR(Sales2[[#This Row],[Cleaned Sale Price]]/Sales2[[#This Row],[Quantity Ordered]],0)</f>
        <v>36.333333333333336</v>
      </c>
      <c r="R151">
        <f>Sales2[[#This Row],[Cleaned Sale Price]]-Sales2[[#This Row],[Service Provider Expense]]</f>
        <v>81.75</v>
      </c>
      <c r="S151">
        <f>SUMIF(F:F,Sales2[[#This Row],[Customer ID]],P:P)</f>
        <v>109</v>
      </c>
      <c r="T151">
        <f>Sales2[[#This Row],[Sale Price ]]-Sales2[[#This Row],[Service Provider Expense]]</f>
        <v>81.75</v>
      </c>
      <c r="U151" t="s">
        <v>29</v>
      </c>
    </row>
    <row r="152" spans="1:21" x14ac:dyDescent="0.25">
      <c r="A152">
        <v>3151</v>
      </c>
      <c r="B152">
        <f>COUNTIF(A:A,Sales2[[#This Row],[Order ID]])</f>
        <v>1</v>
      </c>
      <c r="C152" t="s">
        <v>310</v>
      </c>
      <c r="D152" t="s">
        <v>311</v>
      </c>
      <c r="E152" t="str">
        <f>PROPER(TRIM(Sales2[[#This Row],[Customer First Name]]))</f>
        <v>Mary</v>
      </c>
      <c r="F152">
        <v>1384</v>
      </c>
      <c r="G152" t="s">
        <v>61</v>
      </c>
      <c r="H152" s="7">
        <v>45520</v>
      </c>
      <c r="I152" s="6">
        <v>1</v>
      </c>
      <c r="J152" s="1" t="s">
        <v>37</v>
      </c>
      <c r="K152" t="s">
        <v>28</v>
      </c>
      <c r="L152" t="str">
        <f>UPPER(Sales2[[#This Row],[State]])</f>
        <v>NSW</v>
      </c>
      <c r="M152">
        <f>VLOOKUP(Sales2[[#This Row],[Service Category]],Table7[],3,FALSE)</f>
        <v>0.25</v>
      </c>
      <c r="N152">
        <f>Sales2[[#This Row],[Sale Price ]]*Sales2[[#This Row],[Margins]]</f>
        <v>133.25</v>
      </c>
      <c r="O152">
        <v>533</v>
      </c>
      <c r="P152">
        <f>IFERROR(Sales2[[#This Row],[Sale Price ]],0)</f>
        <v>533</v>
      </c>
      <c r="Q152">
        <f>IFERROR(Sales2[[#This Row],[Cleaned Sale Price]]/Sales2[[#This Row],[Quantity Ordered]],0)</f>
        <v>533</v>
      </c>
      <c r="R152">
        <f>Sales2[[#This Row],[Cleaned Sale Price]]-Sales2[[#This Row],[Service Provider Expense]]</f>
        <v>399.75</v>
      </c>
      <c r="S152">
        <f>SUMIF(F:F,Sales2[[#This Row],[Customer ID]],P:P)</f>
        <v>533</v>
      </c>
      <c r="T152">
        <f>Sales2[[#This Row],[Sale Price ]]-Sales2[[#This Row],[Service Provider Expense]]</f>
        <v>399.75</v>
      </c>
      <c r="U152" t="s">
        <v>99</v>
      </c>
    </row>
    <row r="153" spans="1:21" x14ac:dyDescent="0.25">
      <c r="A153">
        <v>3152</v>
      </c>
      <c r="B153">
        <f>COUNTIF(A:A,Sales2[[#This Row],[Order ID]])</f>
        <v>1</v>
      </c>
      <c r="C153" t="s">
        <v>40</v>
      </c>
      <c r="D153" t="s">
        <v>312</v>
      </c>
      <c r="E153" t="str">
        <f>PROPER(TRIM(Sales2[[#This Row],[Customer First Name]]))</f>
        <v>Abel</v>
      </c>
      <c r="F153">
        <v>1385</v>
      </c>
      <c r="G153" t="s">
        <v>77</v>
      </c>
      <c r="H153" s="7">
        <v>45390</v>
      </c>
      <c r="I153" s="6">
        <v>3</v>
      </c>
      <c r="J153" s="1" t="s">
        <v>37</v>
      </c>
      <c r="K153" t="s">
        <v>18</v>
      </c>
      <c r="L153" t="str">
        <f>UPPER(Sales2[[#This Row],[State]])</f>
        <v>WA</v>
      </c>
      <c r="M153">
        <f>VLOOKUP(Sales2[[#This Row],[Service Category]],Table7[],3,FALSE)</f>
        <v>0.3</v>
      </c>
      <c r="N153">
        <f>Sales2[[#This Row],[Sale Price ]]*Sales2[[#This Row],[Margins]]</f>
        <v>288.89999999999998</v>
      </c>
      <c r="O153">
        <v>963</v>
      </c>
      <c r="P153">
        <f>IFERROR(Sales2[[#This Row],[Sale Price ]],0)</f>
        <v>963</v>
      </c>
      <c r="Q153">
        <f>IFERROR(Sales2[[#This Row],[Cleaned Sale Price]]/Sales2[[#This Row],[Quantity Ordered]],0)</f>
        <v>321</v>
      </c>
      <c r="R153">
        <f>Sales2[[#This Row],[Cleaned Sale Price]]-Sales2[[#This Row],[Service Provider Expense]]</f>
        <v>674.1</v>
      </c>
      <c r="S153">
        <f>SUMIF(F:F,Sales2[[#This Row],[Customer ID]],P:P)</f>
        <v>963</v>
      </c>
      <c r="T153">
        <f>Sales2[[#This Row],[Sale Price ]]-Sales2[[#This Row],[Service Provider Expense]]</f>
        <v>674.1</v>
      </c>
      <c r="U153" t="s">
        <v>39</v>
      </c>
    </row>
    <row r="154" spans="1:21" x14ac:dyDescent="0.25">
      <c r="A154">
        <v>3153</v>
      </c>
      <c r="B154">
        <f>COUNTIF(A:A,Sales2[[#This Row],[Order ID]])</f>
        <v>1</v>
      </c>
      <c r="C154" t="s">
        <v>313</v>
      </c>
      <c r="D154" t="s">
        <v>15</v>
      </c>
      <c r="E154" t="str">
        <f>PROPER(TRIM(Sales2[[#This Row],[Customer First Name]]))</f>
        <v>Lewis</v>
      </c>
      <c r="F154">
        <v>1386</v>
      </c>
      <c r="G154" t="s">
        <v>27</v>
      </c>
      <c r="H154" s="7">
        <v>45621</v>
      </c>
      <c r="I154" s="6">
        <v>2</v>
      </c>
      <c r="J154" t="s">
        <v>17</v>
      </c>
      <c r="K154" t="s">
        <v>24</v>
      </c>
      <c r="L154" t="str">
        <f>UPPER(Sales2[[#This Row],[State]])</f>
        <v>ACT</v>
      </c>
      <c r="M154">
        <f>VLOOKUP(Sales2[[#This Row],[Service Category]],Table7[],3,FALSE)</f>
        <v>0.25</v>
      </c>
      <c r="N154">
        <f>Sales2[[#This Row],[Sale Price ]]*Sales2[[#This Row],[Margins]]</f>
        <v>112</v>
      </c>
      <c r="O154">
        <v>448</v>
      </c>
      <c r="P154">
        <f>IFERROR(Sales2[[#This Row],[Sale Price ]],0)</f>
        <v>448</v>
      </c>
      <c r="Q154">
        <f>IFERROR(Sales2[[#This Row],[Cleaned Sale Price]]/Sales2[[#This Row],[Quantity Ordered]],0)</f>
        <v>224</v>
      </c>
      <c r="R154">
        <f>Sales2[[#This Row],[Cleaned Sale Price]]-Sales2[[#This Row],[Service Provider Expense]]</f>
        <v>336</v>
      </c>
      <c r="S154">
        <f>SUMIF(F:F,Sales2[[#This Row],[Customer ID]],P:P)</f>
        <v>448</v>
      </c>
      <c r="T154">
        <f>Sales2[[#This Row],[Sale Price ]]-Sales2[[#This Row],[Service Provider Expense]]</f>
        <v>336</v>
      </c>
      <c r="U154" t="s">
        <v>29</v>
      </c>
    </row>
    <row r="155" spans="1:21" x14ac:dyDescent="0.25">
      <c r="A155">
        <v>3154</v>
      </c>
      <c r="B155">
        <f>COUNTIF(A:A,Sales2[[#This Row],[Order ID]])</f>
        <v>1</v>
      </c>
      <c r="C155" t="s">
        <v>243</v>
      </c>
      <c r="D155" t="s">
        <v>314</v>
      </c>
      <c r="E155" t="str">
        <f>PROPER(TRIM(Sales2[[#This Row],[Customer First Name]]))</f>
        <v>Annalise</v>
      </c>
      <c r="F155">
        <v>1387</v>
      </c>
      <c r="G155" t="s">
        <v>16</v>
      </c>
      <c r="H155" s="7">
        <v>45629</v>
      </c>
      <c r="I155" s="6">
        <v>3</v>
      </c>
      <c r="J155" s="1" t="s">
        <v>37</v>
      </c>
      <c r="K155" t="s">
        <v>32</v>
      </c>
      <c r="L155" t="str">
        <f>UPPER(Sales2[[#This Row],[State]])</f>
        <v>VIC</v>
      </c>
      <c r="M155">
        <f>VLOOKUP(Sales2[[#This Row],[Service Category]],Table7[],3,FALSE)</f>
        <v>0.1</v>
      </c>
      <c r="N155">
        <f>Sales2[[#This Row],[Sale Price ]]*Sales2[[#This Row],[Margins]]</f>
        <v>29.900000000000002</v>
      </c>
      <c r="O155">
        <v>299</v>
      </c>
      <c r="P155">
        <f>IFERROR(Sales2[[#This Row],[Sale Price ]],0)</f>
        <v>299</v>
      </c>
      <c r="Q155">
        <f>IFERROR(Sales2[[#This Row],[Cleaned Sale Price]]/Sales2[[#This Row],[Quantity Ordered]],0)</f>
        <v>99.666666666666671</v>
      </c>
      <c r="R155">
        <f>Sales2[[#This Row],[Cleaned Sale Price]]-Sales2[[#This Row],[Service Provider Expense]]</f>
        <v>269.10000000000002</v>
      </c>
      <c r="S155">
        <f>SUMIF(F:F,Sales2[[#This Row],[Customer ID]],P:P)</f>
        <v>299</v>
      </c>
      <c r="T155">
        <f>Sales2[[#This Row],[Sale Price ]]-Sales2[[#This Row],[Service Provider Expense]]</f>
        <v>269.10000000000002</v>
      </c>
      <c r="U155" t="s">
        <v>99</v>
      </c>
    </row>
    <row r="156" spans="1:21" x14ac:dyDescent="0.25">
      <c r="A156">
        <v>3155</v>
      </c>
      <c r="B156">
        <f>COUNTIF(A:A,Sales2[[#This Row],[Order ID]])</f>
        <v>1</v>
      </c>
      <c r="C156" t="s">
        <v>315</v>
      </c>
      <c r="D156" t="s">
        <v>316</v>
      </c>
      <c r="E156" t="str">
        <f>PROPER(TRIM(Sales2[[#This Row],[Customer First Name]]))</f>
        <v>London</v>
      </c>
      <c r="F156">
        <v>1388</v>
      </c>
      <c r="G156" t="s">
        <v>27</v>
      </c>
      <c r="H156" s="7">
        <v>45462</v>
      </c>
      <c r="I156" s="6">
        <v>3</v>
      </c>
      <c r="J156" t="s">
        <v>56</v>
      </c>
      <c r="K156" t="s">
        <v>66</v>
      </c>
      <c r="L156" t="str">
        <f>UPPER(Sales2[[#This Row],[State]])</f>
        <v>NT</v>
      </c>
      <c r="M156">
        <f>VLOOKUP(Sales2[[#This Row],[Service Category]],Table7[],3,FALSE)</f>
        <v>0.25</v>
      </c>
      <c r="N156">
        <f>Sales2[[#This Row],[Sale Price ]]*Sales2[[#This Row],[Margins]]</f>
        <v>457.25</v>
      </c>
      <c r="O156">
        <v>1829</v>
      </c>
      <c r="P156">
        <f>IFERROR(Sales2[[#This Row],[Sale Price ]],0)</f>
        <v>1829</v>
      </c>
      <c r="Q156">
        <f>IFERROR(Sales2[[#This Row],[Cleaned Sale Price]]/Sales2[[#This Row],[Quantity Ordered]],0)</f>
        <v>609.66666666666663</v>
      </c>
      <c r="R156">
        <f>Sales2[[#This Row],[Cleaned Sale Price]]-Sales2[[#This Row],[Service Provider Expense]]</f>
        <v>1371.75</v>
      </c>
      <c r="S156">
        <f>SUMIF(F:F,Sales2[[#This Row],[Customer ID]],P:P)</f>
        <v>1829</v>
      </c>
      <c r="T156">
        <f>Sales2[[#This Row],[Sale Price ]]-Sales2[[#This Row],[Service Provider Expense]]</f>
        <v>1371.75</v>
      </c>
      <c r="U156" t="s">
        <v>19</v>
      </c>
    </row>
    <row r="157" spans="1:21" x14ac:dyDescent="0.25">
      <c r="A157">
        <v>3156</v>
      </c>
      <c r="B157">
        <f>COUNTIF(A:A,Sales2[[#This Row],[Order ID]])</f>
        <v>1</v>
      </c>
      <c r="C157" t="s">
        <v>317</v>
      </c>
      <c r="D157" t="s">
        <v>318</v>
      </c>
      <c r="E157" t="str">
        <f>PROPER(TRIM(Sales2[[#This Row],[Customer First Name]]))</f>
        <v>Myla</v>
      </c>
      <c r="F157">
        <v>1389</v>
      </c>
      <c r="G157" t="s">
        <v>77</v>
      </c>
      <c r="H157" s="7">
        <v>45310</v>
      </c>
      <c r="I157" s="6">
        <v>2</v>
      </c>
      <c r="J157" s="1" t="s">
        <v>37</v>
      </c>
      <c r="K157" t="s">
        <v>18</v>
      </c>
      <c r="L157" t="str">
        <f>UPPER(Sales2[[#This Row],[State]])</f>
        <v>WA</v>
      </c>
      <c r="M157">
        <f>VLOOKUP(Sales2[[#This Row],[Service Category]],Table7[],3,FALSE)</f>
        <v>0.3</v>
      </c>
      <c r="N157">
        <f>Sales2[[#This Row],[Sale Price ]]*Sales2[[#This Row],[Margins]]</f>
        <v>210.6</v>
      </c>
      <c r="O157">
        <v>702</v>
      </c>
      <c r="P157">
        <f>IFERROR(Sales2[[#This Row],[Sale Price ]],0)</f>
        <v>702</v>
      </c>
      <c r="Q157">
        <f>IFERROR(Sales2[[#This Row],[Cleaned Sale Price]]/Sales2[[#This Row],[Quantity Ordered]],0)</f>
        <v>351</v>
      </c>
      <c r="R157">
        <f>Sales2[[#This Row],[Cleaned Sale Price]]-Sales2[[#This Row],[Service Provider Expense]]</f>
        <v>491.4</v>
      </c>
      <c r="S157">
        <f>SUMIF(F:F,Sales2[[#This Row],[Customer ID]],P:P)</f>
        <v>702</v>
      </c>
      <c r="T157">
        <f>Sales2[[#This Row],[Sale Price ]]-Sales2[[#This Row],[Service Provider Expense]]</f>
        <v>491.4</v>
      </c>
      <c r="U157" t="s">
        <v>29</v>
      </c>
    </row>
    <row r="158" spans="1:21" x14ac:dyDescent="0.25">
      <c r="A158">
        <v>3157</v>
      </c>
      <c r="B158">
        <f>COUNTIF(A:A,Sales2[[#This Row],[Order ID]])</f>
        <v>1</v>
      </c>
      <c r="C158" t="s">
        <v>154</v>
      </c>
      <c r="D158" t="s">
        <v>230</v>
      </c>
      <c r="E158" t="str">
        <f>PROPER(TRIM(Sales2[[#This Row],[Customer First Name]]))</f>
        <v>Dakota</v>
      </c>
      <c r="F158">
        <v>1390</v>
      </c>
      <c r="G158" t="s">
        <v>27</v>
      </c>
      <c r="H158" s="7">
        <v>45577</v>
      </c>
      <c r="I158" s="6">
        <v>2</v>
      </c>
      <c r="J158" t="s">
        <v>17</v>
      </c>
      <c r="K158" t="s">
        <v>49</v>
      </c>
      <c r="L158" t="str">
        <f>UPPER(Sales2[[#This Row],[State]])</f>
        <v>TAS</v>
      </c>
      <c r="M158">
        <f>VLOOKUP(Sales2[[#This Row],[Service Category]],Table7[],3,FALSE)</f>
        <v>0.25</v>
      </c>
      <c r="N158">
        <f>Sales2[[#This Row],[Sale Price ]]*Sales2[[#This Row],[Margins]]</f>
        <v>112.75</v>
      </c>
      <c r="O158">
        <v>451</v>
      </c>
      <c r="P158">
        <f>IFERROR(Sales2[[#This Row],[Sale Price ]],0)</f>
        <v>451</v>
      </c>
      <c r="Q158">
        <f>IFERROR(Sales2[[#This Row],[Cleaned Sale Price]]/Sales2[[#This Row],[Quantity Ordered]],0)</f>
        <v>225.5</v>
      </c>
      <c r="R158">
        <f>Sales2[[#This Row],[Cleaned Sale Price]]-Sales2[[#This Row],[Service Provider Expense]]</f>
        <v>338.25</v>
      </c>
      <c r="S158">
        <f>SUMIF(F:F,Sales2[[#This Row],[Customer ID]],P:P)</f>
        <v>451</v>
      </c>
      <c r="T158">
        <f>Sales2[[#This Row],[Sale Price ]]-Sales2[[#This Row],[Service Provider Expense]]</f>
        <v>338.25</v>
      </c>
      <c r="U158" t="s">
        <v>99</v>
      </c>
    </row>
    <row r="159" spans="1:21" x14ac:dyDescent="0.25">
      <c r="A159">
        <v>3158</v>
      </c>
      <c r="B159">
        <f>COUNTIF(A:A,Sales2[[#This Row],[Order ID]])</f>
        <v>1</v>
      </c>
      <c r="C159" t="s">
        <v>319</v>
      </c>
      <c r="D159" t="s">
        <v>320</v>
      </c>
      <c r="E159" t="str">
        <f>PROPER(TRIM(Sales2[[#This Row],[Customer First Name]]))</f>
        <v>Bodie</v>
      </c>
      <c r="F159">
        <v>1391</v>
      </c>
      <c r="G159" t="s">
        <v>61</v>
      </c>
      <c r="H159" s="7">
        <v>45634</v>
      </c>
      <c r="I159" s="6">
        <v>3</v>
      </c>
      <c r="J159" t="s">
        <v>17</v>
      </c>
      <c r="K159" t="s">
        <v>49</v>
      </c>
      <c r="L159" t="str">
        <f>UPPER(Sales2[[#This Row],[State]])</f>
        <v>TAS</v>
      </c>
      <c r="M159">
        <f>VLOOKUP(Sales2[[#This Row],[Service Category]],Table7[],3,FALSE)</f>
        <v>0.25</v>
      </c>
      <c r="N159">
        <f>Sales2[[#This Row],[Sale Price ]]*Sales2[[#This Row],[Margins]]</f>
        <v>191.5</v>
      </c>
      <c r="O159">
        <v>766</v>
      </c>
      <c r="P159">
        <f>IFERROR(Sales2[[#This Row],[Sale Price ]],0)</f>
        <v>766</v>
      </c>
      <c r="Q159">
        <f>IFERROR(Sales2[[#This Row],[Cleaned Sale Price]]/Sales2[[#This Row],[Quantity Ordered]],0)</f>
        <v>255.33333333333334</v>
      </c>
      <c r="R159">
        <f>Sales2[[#This Row],[Cleaned Sale Price]]-Sales2[[#This Row],[Service Provider Expense]]</f>
        <v>574.5</v>
      </c>
      <c r="S159">
        <f>SUMIF(F:F,Sales2[[#This Row],[Customer ID]],P:P)</f>
        <v>766</v>
      </c>
      <c r="T159">
        <f>Sales2[[#This Row],[Sale Price ]]-Sales2[[#This Row],[Service Provider Expense]]</f>
        <v>574.5</v>
      </c>
      <c r="U159" t="s">
        <v>33</v>
      </c>
    </row>
    <row r="160" spans="1:21" x14ac:dyDescent="0.25">
      <c r="A160">
        <v>3159</v>
      </c>
      <c r="B160">
        <f>COUNTIF(A:A,Sales2[[#This Row],[Order ID]])</f>
        <v>1</v>
      </c>
      <c r="C160" t="s">
        <v>139</v>
      </c>
      <c r="D160" t="s">
        <v>136</v>
      </c>
      <c r="E160" t="str">
        <f>PROPER(TRIM(Sales2[[#This Row],[Customer First Name]]))</f>
        <v>Abigail</v>
      </c>
      <c r="F160">
        <v>1392</v>
      </c>
      <c r="G160" t="s">
        <v>16</v>
      </c>
      <c r="H160" s="7">
        <v>45570</v>
      </c>
      <c r="I160" s="6">
        <v>2</v>
      </c>
      <c r="J160" s="1" t="s">
        <v>37</v>
      </c>
      <c r="K160" t="s">
        <v>38</v>
      </c>
      <c r="L160" t="str">
        <f>UPPER(Sales2[[#This Row],[State]])</f>
        <v>QLD</v>
      </c>
      <c r="M160">
        <f>VLOOKUP(Sales2[[#This Row],[Service Category]],Table7[],3,FALSE)</f>
        <v>0.1</v>
      </c>
      <c r="N160">
        <f>Sales2[[#This Row],[Sale Price ]]*Sales2[[#This Row],[Margins]]</f>
        <v>95.5</v>
      </c>
      <c r="O160">
        <v>955</v>
      </c>
      <c r="P160">
        <f>IFERROR(Sales2[[#This Row],[Sale Price ]],0)</f>
        <v>955</v>
      </c>
      <c r="Q160">
        <f>IFERROR(Sales2[[#This Row],[Cleaned Sale Price]]/Sales2[[#This Row],[Quantity Ordered]],0)</f>
        <v>477.5</v>
      </c>
      <c r="R160">
        <f>Sales2[[#This Row],[Cleaned Sale Price]]-Sales2[[#This Row],[Service Provider Expense]]</f>
        <v>859.5</v>
      </c>
      <c r="S160">
        <f>SUMIF(F:F,Sales2[[#This Row],[Customer ID]],P:P)</f>
        <v>955</v>
      </c>
      <c r="T160">
        <f>Sales2[[#This Row],[Sale Price ]]-Sales2[[#This Row],[Service Provider Expense]]</f>
        <v>859.5</v>
      </c>
      <c r="U160" t="s">
        <v>19</v>
      </c>
    </row>
    <row r="161" spans="1:21" x14ac:dyDescent="0.25">
      <c r="A161">
        <v>3160</v>
      </c>
      <c r="B161">
        <f>COUNTIF(A:A,Sales2[[#This Row],[Order ID]])</f>
        <v>1</v>
      </c>
      <c r="C161" t="s">
        <v>321</v>
      </c>
      <c r="D161" t="s">
        <v>322</v>
      </c>
      <c r="E161" t="str">
        <f>PROPER(TRIM(Sales2[[#This Row],[Customer First Name]]))</f>
        <v>Delilah</v>
      </c>
      <c r="F161">
        <v>1393</v>
      </c>
      <c r="G161" t="s">
        <v>27</v>
      </c>
      <c r="H161" s="7">
        <v>45620</v>
      </c>
      <c r="I161" s="6">
        <v>1</v>
      </c>
      <c r="J161" s="1" t="s">
        <v>37</v>
      </c>
      <c r="K161" t="s">
        <v>32</v>
      </c>
      <c r="L161" t="str">
        <f>UPPER(Sales2[[#This Row],[State]])</f>
        <v>VIC</v>
      </c>
      <c r="M161">
        <f>VLOOKUP(Sales2[[#This Row],[Service Category]],Table7[],3,FALSE)</f>
        <v>0.25</v>
      </c>
      <c r="N161">
        <f>Sales2[[#This Row],[Sale Price ]]*Sales2[[#This Row],[Margins]]</f>
        <v>141.25</v>
      </c>
      <c r="O161">
        <v>565</v>
      </c>
      <c r="P161">
        <f>IFERROR(Sales2[[#This Row],[Sale Price ]],0)</f>
        <v>565</v>
      </c>
      <c r="Q161">
        <f>IFERROR(Sales2[[#This Row],[Cleaned Sale Price]]/Sales2[[#This Row],[Quantity Ordered]],0)</f>
        <v>565</v>
      </c>
      <c r="R161">
        <f>Sales2[[#This Row],[Cleaned Sale Price]]-Sales2[[#This Row],[Service Provider Expense]]</f>
        <v>423.75</v>
      </c>
      <c r="S161">
        <f>SUMIF(F:F,Sales2[[#This Row],[Customer ID]],P:P)</f>
        <v>565</v>
      </c>
      <c r="T161">
        <f>Sales2[[#This Row],[Sale Price ]]-Sales2[[#This Row],[Service Provider Expense]]</f>
        <v>423.75</v>
      </c>
      <c r="U161" t="s">
        <v>99</v>
      </c>
    </row>
    <row r="162" spans="1:21" x14ac:dyDescent="0.25">
      <c r="A162">
        <v>3161</v>
      </c>
      <c r="B162">
        <f>COUNTIF(A:A,Sales2[[#This Row],[Order ID]])</f>
        <v>1</v>
      </c>
      <c r="C162" t="s">
        <v>323</v>
      </c>
      <c r="D162" t="s">
        <v>324</v>
      </c>
      <c r="E162" t="str">
        <f>PROPER(TRIM(Sales2[[#This Row],[Customer First Name]]))</f>
        <v>Serena</v>
      </c>
      <c r="F162">
        <v>1394</v>
      </c>
      <c r="G162" t="s">
        <v>77</v>
      </c>
      <c r="H162" s="7">
        <v>45471</v>
      </c>
      <c r="I162" s="6">
        <v>1</v>
      </c>
      <c r="J162" t="s">
        <v>17</v>
      </c>
      <c r="K162" t="s">
        <v>28</v>
      </c>
      <c r="L162" t="str">
        <f>UPPER(Sales2[[#This Row],[State]])</f>
        <v>NSW</v>
      </c>
      <c r="M162">
        <f>VLOOKUP(Sales2[[#This Row],[Service Category]],Table7[],3,FALSE)</f>
        <v>0.3</v>
      </c>
      <c r="N162">
        <f>Sales2[[#This Row],[Sale Price ]]*Sales2[[#This Row],[Margins]]</f>
        <v>478.2</v>
      </c>
      <c r="O162">
        <v>1594</v>
      </c>
      <c r="P162">
        <f>IFERROR(Sales2[[#This Row],[Sale Price ]],0)</f>
        <v>1594</v>
      </c>
      <c r="Q162">
        <f>IFERROR(Sales2[[#This Row],[Cleaned Sale Price]]/Sales2[[#This Row],[Quantity Ordered]],0)</f>
        <v>1594</v>
      </c>
      <c r="R162">
        <f>Sales2[[#This Row],[Cleaned Sale Price]]-Sales2[[#This Row],[Service Provider Expense]]</f>
        <v>1115.8</v>
      </c>
      <c r="S162">
        <f>SUMIF(F:F,Sales2[[#This Row],[Customer ID]],P:P)</f>
        <v>1594</v>
      </c>
      <c r="T162">
        <f>Sales2[[#This Row],[Sale Price ]]-Sales2[[#This Row],[Service Provider Expense]]</f>
        <v>1115.8</v>
      </c>
      <c r="U162" t="s">
        <v>29</v>
      </c>
    </row>
    <row r="163" spans="1:21" x14ac:dyDescent="0.25">
      <c r="A163">
        <v>3162</v>
      </c>
      <c r="B163">
        <f>COUNTIF(A:A,Sales2[[#This Row],[Order ID]])</f>
        <v>1</v>
      </c>
      <c r="C163" t="s">
        <v>180</v>
      </c>
      <c r="D163" t="s">
        <v>325</v>
      </c>
      <c r="E163" t="str">
        <f>PROPER(TRIM(Sales2[[#This Row],[Customer First Name]]))</f>
        <v>Asher</v>
      </c>
      <c r="F163">
        <v>1395</v>
      </c>
      <c r="G163" t="s">
        <v>61</v>
      </c>
      <c r="H163" s="7">
        <v>45389</v>
      </c>
      <c r="I163" s="6">
        <v>2</v>
      </c>
      <c r="J163" t="s">
        <v>17</v>
      </c>
      <c r="K163" t="s">
        <v>66</v>
      </c>
      <c r="L163" t="str">
        <f>UPPER(Sales2[[#This Row],[State]])</f>
        <v>NT</v>
      </c>
      <c r="M163">
        <f>VLOOKUP(Sales2[[#This Row],[Service Category]],Table7[],3,FALSE)</f>
        <v>0.25</v>
      </c>
      <c r="N163">
        <f>Sales2[[#This Row],[Sale Price ]]*Sales2[[#This Row],[Margins]]</f>
        <v>333</v>
      </c>
      <c r="O163">
        <v>1332</v>
      </c>
      <c r="P163">
        <f>IFERROR(Sales2[[#This Row],[Sale Price ]],0)</f>
        <v>1332</v>
      </c>
      <c r="Q163">
        <f>IFERROR(Sales2[[#This Row],[Cleaned Sale Price]]/Sales2[[#This Row],[Quantity Ordered]],0)</f>
        <v>666</v>
      </c>
      <c r="R163">
        <f>Sales2[[#This Row],[Cleaned Sale Price]]-Sales2[[#This Row],[Service Provider Expense]]</f>
        <v>999</v>
      </c>
      <c r="S163">
        <f>SUMIF(F:F,Sales2[[#This Row],[Customer ID]],P:P)</f>
        <v>1332</v>
      </c>
      <c r="T163">
        <f>Sales2[[#This Row],[Sale Price ]]-Sales2[[#This Row],[Service Provider Expense]]</f>
        <v>999</v>
      </c>
      <c r="U163" t="s">
        <v>33</v>
      </c>
    </row>
    <row r="164" spans="1:21" x14ac:dyDescent="0.25">
      <c r="A164">
        <v>3163</v>
      </c>
      <c r="B164">
        <f>COUNTIF(A:A,Sales2[[#This Row],[Order ID]])</f>
        <v>1</v>
      </c>
      <c r="C164" t="s">
        <v>326</v>
      </c>
      <c r="D164" t="s">
        <v>101</v>
      </c>
      <c r="E164" t="str">
        <f>PROPER(TRIM(Sales2[[#This Row],[Customer First Name]]))</f>
        <v>Shiloh</v>
      </c>
      <c r="F164">
        <v>1396</v>
      </c>
      <c r="G164" t="s">
        <v>22</v>
      </c>
      <c r="H164" s="7">
        <v>45403</v>
      </c>
      <c r="I164" s="6">
        <v>2</v>
      </c>
      <c r="J164" t="s">
        <v>17</v>
      </c>
      <c r="K164" t="s">
        <v>18</v>
      </c>
      <c r="L164" t="str">
        <f>UPPER(Sales2[[#This Row],[State]])</f>
        <v>WA</v>
      </c>
      <c r="M164">
        <f>VLOOKUP(Sales2[[#This Row],[Service Category]],Table7[],3,FALSE)</f>
        <v>0.3</v>
      </c>
      <c r="N164">
        <f>Sales2[[#This Row],[Sale Price ]]*Sales2[[#This Row],[Margins]]</f>
        <v>463.79999999999995</v>
      </c>
      <c r="O164">
        <v>1546</v>
      </c>
      <c r="P164">
        <f>IFERROR(Sales2[[#This Row],[Sale Price ]],0)</f>
        <v>1546</v>
      </c>
      <c r="Q164">
        <f>IFERROR(Sales2[[#This Row],[Cleaned Sale Price]]/Sales2[[#This Row],[Quantity Ordered]],0)</f>
        <v>773</v>
      </c>
      <c r="R164">
        <f>Sales2[[#This Row],[Cleaned Sale Price]]-Sales2[[#This Row],[Service Provider Expense]]</f>
        <v>1082.2</v>
      </c>
      <c r="S164">
        <f>SUMIF(F:F,Sales2[[#This Row],[Customer ID]],P:P)</f>
        <v>1546</v>
      </c>
      <c r="T164">
        <f>Sales2[[#This Row],[Sale Price ]]-Sales2[[#This Row],[Service Provider Expense]]</f>
        <v>1082.2</v>
      </c>
      <c r="U164" t="s">
        <v>29</v>
      </c>
    </row>
    <row r="165" spans="1:21" x14ac:dyDescent="0.25">
      <c r="A165">
        <v>3164</v>
      </c>
      <c r="B165">
        <f>COUNTIF(A:A,Sales2[[#This Row],[Order ID]])</f>
        <v>1</v>
      </c>
      <c r="C165" t="s">
        <v>327</v>
      </c>
      <c r="D165" t="s">
        <v>328</v>
      </c>
      <c r="E165" t="str">
        <f>PROPER(TRIM(Sales2[[#This Row],[Customer First Name]]))</f>
        <v>Veronica</v>
      </c>
      <c r="F165">
        <v>1397</v>
      </c>
      <c r="G165" t="s">
        <v>61</v>
      </c>
      <c r="H165" s="7">
        <v>45338</v>
      </c>
      <c r="I165" s="6">
        <v>2</v>
      </c>
      <c r="J165" s="1" t="s">
        <v>37</v>
      </c>
      <c r="K165" t="s">
        <v>66</v>
      </c>
      <c r="L165" t="str">
        <f>UPPER(Sales2[[#This Row],[State]])</f>
        <v>NT</v>
      </c>
      <c r="M165">
        <f>VLOOKUP(Sales2[[#This Row],[Service Category]],Table7[],3,FALSE)</f>
        <v>0.25</v>
      </c>
      <c r="N165">
        <f>Sales2[[#This Row],[Sale Price ]]*Sales2[[#This Row],[Margins]]</f>
        <v>294</v>
      </c>
      <c r="O165">
        <v>1176</v>
      </c>
      <c r="P165">
        <f>IFERROR(Sales2[[#This Row],[Sale Price ]],0)</f>
        <v>1176</v>
      </c>
      <c r="Q165">
        <f>IFERROR(Sales2[[#This Row],[Cleaned Sale Price]]/Sales2[[#This Row],[Quantity Ordered]],0)</f>
        <v>588</v>
      </c>
      <c r="R165">
        <f>Sales2[[#This Row],[Cleaned Sale Price]]-Sales2[[#This Row],[Service Provider Expense]]</f>
        <v>882</v>
      </c>
      <c r="S165">
        <f>SUMIF(F:F,Sales2[[#This Row],[Customer ID]],P:P)</f>
        <v>1176</v>
      </c>
      <c r="T165">
        <f>Sales2[[#This Row],[Sale Price ]]-Sales2[[#This Row],[Service Provider Expense]]</f>
        <v>882</v>
      </c>
      <c r="U165" t="s">
        <v>33</v>
      </c>
    </row>
    <row r="166" spans="1:21" x14ac:dyDescent="0.25">
      <c r="A166">
        <v>3165</v>
      </c>
      <c r="B166">
        <f>COUNTIF(A:A,Sales2[[#This Row],[Order ID]])</f>
        <v>1</v>
      </c>
      <c r="C166" t="s">
        <v>329</v>
      </c>
      <c r="D166" t="s">
        <v>235</v>
      </c>
      <c r="E166" t="str">
        <f>PROPER(TRIM(Sales2[[#This Row],[Customer First Name]]))</f>
        <v>Selah</v>
      </c>
      <c r="F166">
        <v>1398</v>
      </c>
      <c r="G166" t="s">
        <v>77</v>
      </c>
      <c r="H166" s="7">
        <v>45552</v>
      </c>
      <c r="I166" s="6">
        <v>3</v>
      </c>
      <c r="J166" s="1" t="s">
        <v>37</v>
      </c>
      <c r="K166" t="s">
        <v>38</v>
      </c>
      <c r="L166" t="str">
        <f>UPPER(Sales2[[#This Row],[State]])</f>
        <v>QLD</v>
      </c>
      <c r="M166">
        <f>VLOOKUP(Sales2[[#This Row],[Service Category]],Table7[],3,FALSE)</f>
        <v>0.3</v>
      </c>
      <c r="N166">
        <f>Sales2[[#This Row],[Sale Price ]]*Sales2[[#This Row],[Margins]]</f>
        <v>498.9</v>
      </c>
      <c r="O166">
        <v>1663</v>
      </c>
      <c r="P166">
        <f>IFERROR(Sales2[[#This Row],[Sale Price ]],0)</f>
        <v>1663</v>
      </c>
      <c r="Q166">
        <f>IFERROR(Sales2[[#This Row],[Cleaned Sale Price]]/Sales2[[#This Row],[Quantity Ordered]],0)</f>
        <v>554.33333333333337</v>
      </c>
      <c r="R166">
        <f>Sales2[[#This Row],[Cleaned Sale Price]]-Sales2[[#This Row],[Service Provider Expense]]</f>
        <v>1164.0999999999999</v>
      </c>
      <c r="S166">
        <f>SUMIF(F:F,Sales2[[#This Row],[Customer ID]],P:P)</f>
        <v>1663</v>
      </c>
      <c r="T166">
        <f>Sales2[[#This Row],[Sale Price ]]-Sales2[[#This Row],[Service Provider Expense]]</f>
        <v>1164.0999999999999</v>
      </c>
      <c r="U166" t="s">
        <v>19</v>
      </c>
    </row>
    <row r="167" spans="1:21" x14ac:dyDescent="0.25">
      <c r="A167">
        <v>3166</v>
      </c>
      <c r="B167">
        <f>COUNTIF(A:A,Sales2[[#This Row],[Order ID]])</f>
        <v>1</v>
      </c>
      <c r="C167" t="s">
        <v>330</v>
      </c>
      <c r="D167" t="s">
        <v>331</v>
      </c>
      <c r="E167" t="str">
        <f>PROPER(TRIM(Sales2[[#This Row],[Customer First Name]]))</f>
        <v>Jayden</v>
      </c>
      <c r="F167">
        <v>1399</v>
      </c>
      <c r="G167" t="s">
        <v>16</v>
      </c>
      <c r="H167" s="7">
        <v>45462</v>
      </c>
      <c r="I167" s="6">
        <v>2</v>
      </c>
      <c r="J167" t="s">
        <v>17</v>
      </c>
      <c r="K167" t="s">
        <v>18</v>
      </c>
      <c r="L167" t="str">
        <f>UPPER(Sales2[[#This Row],[State]])</f>
        <v>WA</v>
      </c>
      <c r="M167">
        <f>VLOOKUP(Sales2[[#This Row],[Service Category]],Table7[],3,FALSE)</f>
        <v>0.1</v>
      </c>
      <c r="N167">
        <f>Sales2[[#This Row],[Sale Price ]]*Sales2[[#This Row],[Margins]]</f>
        <v>49.2</v>
      </c>
      <c r="O167">
        <v>492</v>
      </c>
      <c r="P167">
        <f>IFERROR(Sales2[[#This Row],[Sale Price ]],0)</f>
        <v>492</v>
      </c>
      <c r="Q167">
        <f>IFERROR(Sales2[[#This Row],[Cleaned Sale Price]]/Sales2[[#This Row],[Quantity Ordered]],0)</f>
        <v>246</v>
      </c>
      <c r="R167">
        <f>Sales2[[#This Row],[Cleaned Sale Price]]-Sales2[[#This Row],[Service Provider Expense]]</f>
        <v>442.8</v>
      </c>
      <c r="S167">
        <f>SUMIF(F:F,Sales2[[#This Row],[Customer ID]],P:P)</f>
        <v>492</v>
      </c>
      <c r="T167">
        <f>Sales2[[#This Row],[Sale Price ]]-Sales2[[#This Row],[Service Provider Expense]]</f>
        <v>442.8</v>
      </c>
      <c r="U167" t="s">
        <v>29</v>
      </c>
    </row>
    <row r="168" spans="1:21" x14ac:dyDescent="0.25">
      <c r="A168">
        <v>3167</v>
      </c>
      <c r="B168">
        <f>COUNTIF(A:A,Sales2[[#This Row],[Order ID]])</f>
        <v>1</v>
      </c>
      <c r="C168" t="s">
        <v>332</v>
      </c>
      <c r="D168" t="s">
        <v>333</v>
      </c>
      <c r="E168" t="str">
        <f>PROPER(TRIM(Sales2[[#This Row],[Customer First Name]]))</f>
        <v>Jordan</v>
      </c>
      <c r="F168">
        <v>1400</v>
      </c>
      <c r="G168" t="s">
        <v>16</v>
      </c>
      <c r="H168" s="7">
        <v>45298</v>
      </c>
      <c r="I168" s="6">
        <v>2</v>
      </c>
      <c r="J168" t="s">
        <v>56</v>
      </c>
      <c r="K168" t="s">
        <v>24</v>
      </c>
      <c r="L168" t="str">
        <f>UPPER(Sales2[[#This Row],[State]])</f>
        <v>ACT</v>
      </c>
      <c r="M168">
        <f>VLOOKUP(Sales2[[#This Row],[Service Category]],Table7[],3,FALSE)</f>
        <v>0.1</v>
      </c>
      <c r="N168">
        <f>Sales2[[#This Row],[Sale Price ]]*Sales2[[#This Row],[Margins]]</f>
        <v>175.10000000000002</v>
      </c>
      <c r="O168">
        <v>1751</v>
      </c>
      <c r="P168">
        <f>IFERROR(Sales2[[#This Row],[Sale Price ]],0)</f>
        <v>1751</v>
      </c>
      <c r="Q168">
        <f>IFERROR(Sales2[[#This Row],[Cleaned Sale Price]]/Sales2[[#This Row],[Quantity Ordered]],0)</f>
        <v>875.5</v>
      </c>
      <c r="R168">
        <f>Sales2[[#This Row],[Cleaned Sale Price]]-Sales2[[#This Row],[Service Provider Expense]]</f>
        <v>1575.9</v>
      </c>
      <c r="S168">
        <f>SUMIF(F:F,Sales2[[#This Row],[Customer ID]],P:P)</f>
        <v>1751</v>
      </c>
      <c r="T168">
        <f>Sales2[[#This Row],[Sale Price ]]-Sales2[[#This Row],[Service Provider Expense]]</f>
        <v>1575.9</v>
      </c>
      <c r="U168" t="s">
        <v>39</v>
      </c>
    </row>
    <row r="169" spans="1:21" x14ac:dyDescent="0.25">
      <c r="A169">
        <v>3168</v>
      </c>
      <c r="B169">
        <f>COUNTIF(A:A,Sales2[[#This Row],[Order ID]])</f>
        <v>1</v>
      </c>
      <c r="C169" t="s">
        <v>334</v>
      </c>
      <c r="D169" t="s">
        <v>335</v>
      </c>
      <c r="E169" t="str">
        <f>PROPER(TRIM(Sales2[[#This Row],[Customer First Name]]))</f>
        <v>Jace</v>
      </c>
      <c r="F169">
        <v>1401</v>
      </c>
      <c r="G169" t="s">
        <v>61</v>
      </c>
      <c r="H169" s="7">
        <v>45571</v>
      </c>
      <c r="I169" s="6">
        <v>2</v>
      </c>
      <c r="J169" t="s">
        <v>17</v>
      </c>
      <c r="K169" t="s">
        <v>66</v>
      </c>
      <c r="L169" t="str">
        <f>UPPER(Sales2[[#This Row],[State]])</f>
        <v>NT</v>
      </c>
      <c r="M169">
        <f>VLOOKUP(Sales2[[#This Row],[Service Category]],Table7[],3,FALSE)</f>
        <v>0.25</v>
      </c>
      <c r="N169">
        <f>Sales2[[#This Row],[Sale Price ]]*Sales2[[#This Row],[Margins]]</f>
        <v>229</v>
      </c>
      <c r="O169">
        <v>916</v>
      </c>
      <c r="P169">
        <f>IFERROR(Sales2[[#This Row],[Sale Price ]],0)</f>
        <v>916</v>
      </c>
      <c r="Q169">
        <f>IFERROR(Sales2[[#This Row],[Cleaned Sale Price]]/Sales2[[#This Row],[Quantity Ordered]],0)</f>
        <v>458</v>
      </c>
      <c r="R169">
        <f>Sales2[[#This Row],[Cleaned Sale Price]]-Sales2[[#This Row],[Service Provider Expense]]</f>
        <v>687</v>
      </c>
      <c r="S169">
        <f>SUMIF(F:F,Sales2[[#This Row],[Customer ID]],P:P)</f>
        <v>916</v>
      </c>
      <c r="T169">
        <f>Sales2[[#This Row],[Sale Price ]]-Sales2[[#This Row],[Service Provider Expense]]</f>
        <v>687</v>
      </c>
      <c r="U169" t="s">
        <v>99</v>
      </c>
    </row>
    <row r="170" spans="1:21" x14ac:dyDescent="0.25">
      <c r="A170">
        <v>3169</v>
      </c>
      <c r="B170">
        <f>COUNTIF(A:A,Sales2[[#This Row],[Order ID]])</f>
        <v>1</v>
      </c>
      <c r="C170" t="s">
        <v>336</v>
      </c>
      <c r="D170" t="s">
        <v>191</v>
      </c>
      <c r="E170" t="str">
        <f>PROPER(TRIM(Sales2[[#This Row],[Customer First Name]]))</f>
        <v>Ari</v>
      </c>
      <c r="F170">
        <v>1402</v>
      </c>
      <c r="G170" t="s">
        <v>77</v>
      </c>
      <c r="H170" s="7">
        <v>45639</v>
      </c>
      <c r="I170" s="6">
        <v>3</v>
      </c>
      <c r="J170" s="1" t="s">
        <v>37</v>
      </c>
      <c r="K170" t="s">
        <v>66</v>
      </c>
      <c r="L170" t="str">
        <f>UPPER(Sales2[[#This Row],[State]])</f>
        <v>NT</v>
      </c>
      <c r="M170">
        <f>VLOOKUP(Sales2[[#This Row],[Service Category]],Table7[],3,FALSE)</f>
        <v>0.3</v>
      </c>
      <c r="N170">
        <f>Sales2[[#This Row],[Sale Price ]]*Sales2[[#This Row],[Margins]]</f>
        <v>240.89999999999998</v>
      </c>
      <c r="O170">
        <v>803</v>
      </c>
      <c r="P170">
        <f>IFERROR(Sales2[[#This Row],[Sale Price ]],0)</f>
        <v>803</v>
      </c>
      <c r="Q170">
        <f>IFERROR(Sales2[[#This Row],[Cleaned Sale Price]]/Sales2[[#This Row],[Quantity Ordered]],0)</f>
        <v>267.66666666666669</v>
      </c>
      <c r="R170">
        <f>Sales2[[#This Row],[Cleaned Sale Price]]-Sales2[[#This Row],[Service Provider Expense]]</f>
        <v>562.1</v>
      </c>
      <c r="S170">
        <f>SUMIF(F:F,Sales2[[#This Row],[Customer ID]],P:P)</f>
        <v>803</v>
      </c>
      <c r="T170">
        <f>Sales2[[#This Row],[Sale Price ]]-Sales2[[#This Row],[Service Provider Expense]]</f>
        <v>562.1</v>
      </c>
      <c r="U170" t="s">
        <v>33</v>
      </c>
    </row>
    <row r="171" spans="1:21" x14ac:dyDescent="0.25">
      <c r="A171">
        <v>3170</v>
      </c>
      <c r="B171">
        <f>COUNTIF(A:A,Sales2[[#This Row],[Order ID]])</f>
        <v>1</v>
      </c>
      <c r="C171" t="s">
        <v>337</v>
      </c>
      <c r="D171" t="s">
        <v>338</v>
      </c>
      <c r="E171" t="str">
        <f>PROPER(TRIM(Sales2[[#This Row],[Customer First Name]]))</f>
        <v>Michelle</v>
      </c>
      <c r="F171">
        <v>1403</v>
      </c>
      <c r="G171" t="s">
        <v>36</v>
      </c>
      <c r="H171" s="7">
        <v>45577</v>
      </c>
      <c r="I171" s="6">
        <v>1</v>
      </c>
      <c r="J171" s="1" t="s">
        <v>37</v>
      </c>
      <c r="K171" t="s">
        <v>66</v>
      </c>
      <c r="L171" t="str">
        <f>UPPER(Sales2[[#This Row],[State]])</f>
        <v>NT</v>
      </c>
      <c r="M171">
        <f>VLOOKUP(Sales2[[#This Row],[Service Category]],Table7[],3,FALSE)</f>
        <v>0.2</v>
      </c>
      <c r="N171">
        <f>Sales2[[#This Row],[Sale Price ]]*Sales2[[#This Row],[Margins]]</f>
        <v>325.40000000000003</v>
      </c>
      <c r="O171">
        <v>1627</v>
      </c>
      <c r="P171">
        <f>IFERROR(Sales2[[#This Row],[Sale Price ]],0)</f>
        <v>1627</v>
      </c>
      <c r="Q171">
        <f>IFERROR(Sales2[[#This Row],[Cleaned Sale Price]]/Sales2[[#This Row],[Quantity Ordered]],0)</f>
        <v>1627</v>
      </c>
      <c r="R171">
        <f>Sales2[[#This Row],[Cleaned Sale Price]]-Sales2[[#This Row],[Service Provider Expense]]</f>
        <v>1301.5999999999999</v>
      </c>
      <c r="S171">
        <f>SUMIF(F:F,Sales2[[#This Row],[Customer ID]],P:P)</f>
        <v>1627</v>
      </c>
      <c r="T171">
        <f>Sales2[[#This Row],[Sale Price ]]-Sales2[[#This Row],[Service Provider Expense]]</f>
        <v>1301.5999999999999</v>
      </c>
      <c r="U171" t="s">
        <v>39</v>
      </c>
    </row>
    <row r="172" spans="1:21" x14ac:dyDescent="0.25">
      <c r="A172">
        <v>3171</v>
      </c>
      <c r="B172">
        <f>COUNTIF(A:A,Sales2[[#This Row],[Order ID]])</f>
        <v>1</v>
      </c>
      <c r="C172" t="s">
        <v>339</v>
      </c>
      <c r="D172" t="s">
        <v>168</v>
      </c>
      <c r="E172" t="str">
        <f>PROPER(TRIM(Sales2[[#This Row],[Customer First Name]]))</f>
        <v>Brantley</v>
      </c>
      <c r="F172">
        <v>1404</v>
      </c>
      <c r="G172" t="s">
        <v>36</v>
      </c>
      <c r="H172" s="7">
        <v>45385</v>
      </c>
      <c r="I172" s="6">
        <v>1</v>
      </c>
      <c r="J172" s="1" t="s">
        <v>23</v>
      </c>
      <c r="K172" t="s">
        <v>32</v>
      </c>
      <c r="L172" t="str">
        <f>UPPER(Sales2[[#This Row],[State]])</f>
        <v>VIC</v>
      </c>
      <c r="M172">
        <f>VLOOKUP(Sales2[[#This Row],[Service Category]],Table7[],3,FALSE)</f>
        <v>0.2</v>
      </c>
      <c r="N172">
        <f>Sales2[[#This Row],[Sale Price ]]*Sales2[[#This Row],[Margins]]</f>
        <v>28.8</v>
      </c>
      <c r="O172">
        <v>144</v>
      </c>
      <c r="P172">
        <f>IFERROR(Sales2[[#This Row],[Sale Price ]],0)</f>
        <v>144</v>
      </c>
      <c r="Q172">
        <f>IFERROR(Sales2[[#This Row],[Cleaned Sale Price]]/Sales2[[#This Row],[Quantity Ordered]],0)</f>
        <v>144</v>
      </c>
      <c r="R172">
        <f>Sales2[[#This Row],[Cleaned Sale Price]]-Sales2[[#This Row],[Service Provider Expense]]</f>
        <v>115.2</v>
      </c>
      <c r="S172">
        <f>SUMIF(F:F,Sales2[[#This Row],[Customer ID]],P:P)</f>
        <v>144</v>
      </c>
      <c r="T172">
        <f>Sales2[[#This Row],[Sale Price ]]-Sales2[[#This Row],[Service Provider Expense]]</f>
        <v>115.2</v>
      </c>
      <c r="U172" t="s">
        <v>33</v>
      </c>
    </row>
    <row r="173" spans="1:21" x14ac:dyDescent="0.25">
      <c r="A173">
        <v>3172</v>
      </c>
      <c r="B173">
        <f>COUNTIF(A:A,Sales2[[#This Row],[Order ID]])</f>
        <v>1</v>
      </c>
      <c r="C173" t="s">
        <v>340</v>
      </c>
      <c r="D173" t="s">
        <v>341</v>
      </c>
      <c r="E173" t="str">
        <f>PROPER(TRIM(Sales2[[#This Row],[Customer First Name]]))</f>
        <v>Saylor</v>
      </c>
      <c r="F173">
        <v>1405</v>
      </c>
      <c r="G173" t="s">
        <v>22</v>
      </c>
      <c r="H173" s="7">
        <v>45372</v>
      </c>
      <c r="I173" s="6">
        <v>1</v>
      </c>
      <c r="J173" s="1" t="s">
        <v>23</v>
      </c>
      <c r="K173" t="s">
        <v>28</v>
      </c>
      <c r="L173" t="str">
        <f>UPPER(Sales2[[#This Row],[State]])</f>
        <v>NSW</v>
      </c>
      <c r="M173">
        <f>VLOOKUP(Sales2[[#This Row],[Service Category]],Table7[],3,FALSE)</f>
        <v>0.3</v>
      </c>
      <c r="N173">
        <f>Sales2[[#This Row],[Sale Price ]]*Sales2[[#This Row],[Margins]]</f>
        <v>173.7</v>
      </c>
      <c r="O173">
        <v>579</v>
      </c>
      <c r="P173">
        <f>IFERROR(Sales2[[#This Row],[Sale Price ]],0)</f>
        <v>579</v>
      </c>
      <c r="Q173">
        <f>IFERROR(Sales2[[#This Row],[Cleaned Sale Price]]/Sales2[[#This Row],[Quantity Ordered]],0)</f>
        <v>579</v>
      </c>
      <c r="R173">
        <f>Sales2[[#This Row],[Cleaned Sale Price]]-Sales2[[#This Row],[Service Provider Expense]]</f>
        <v>405.3</v>
      </c>
      <c r="S173">
        <f>SUMIF(F:F,Sales2[[#This Row],[Customer ID]],P:P)</f>
        <v>579</v>
      </c>
      <c r="T173">
        <f>Sales2[[#This Row],[Sale Price ]]-Sales2[[#This Row],[Service Provider Expense]]</f>
        <v>405.3</v>
      </c>
      <c r="U173" t="s">
        <v>33</v>
      </c>
    </row>
    <row r="174" spans="1:21" x14ac:dyDescent="0.25">
      <c r="A174">
        <v>3173</v>
      </c>
      <c r="B174">
        <f>COUNTIF(A:A,Sales2[[#This Row],[Order ID]])</f>
        <v>1</v>
      </c>
      <c r="C174" t="s">
        <v>342</v>
      </c>
      <c r="D174" t="s">
        <v>343</v>
      </c>
      <c r="E174" t="str">
        <f>PROPER(TRIM(Sales2[[#This Row],[Customer First Name]]))</f>
        <v>Samantha</v>
      </c>
      <c r="F174">
        <v>1406</v>
      </c>
      <c r="G174" t="s">
        <v>16</v>
      </c>
      <c r="H174" s="7">
        <v>45491</v>
      </c>
      <c r="I174" s="6">
        <v>3</v>
      </c>
      <c r="J174" t="s">
        <v>17</v>
      </c>
      <c r="K174" t="s">
        <v>28</v>
      </c>
      <c r="L174" t="str">
        <f>UPPER(Sales2[[#This Row],[State]])</f>
        <v>NSW</v>
      </c>
      <c r="M174">
        <f>VLOOKUP(Sales2[[#This Row],[Service Category]],Table7[],3,FALSE)</f>
        <v>0.1</v>
      </c>
      <c r="N174">
        <f>Sales2[[#This Row],[Sale Price ]]*Sales2[[#This Row],[Margins]]</f>
        <v>138.5</v>
      </c>
      <c r="O174">
        <v>1385</v>
      </c>
      <c r="P174">
        <f>IFERROR(Sales2[[#This Row],[Sale Price ]],0)</f>
        <v>1385</v>
      </c>
      <c r="Q174">
        <f>IFERROR(Sales2[[#This Row],[Cleaned Sale Price]]/Sales2[[#This Row],[Quantity Ordered]],0)</f>
        <v>461.66666666666669</v>
      </c>
      <c r="R174">
        <f>Sales2[[#This Row],[Cleaned Sale Price]]-Sales2[[#This Row],[Service Provider Expense]]</f>
        <v>1246.5</v>
      </c>
      <c r="S174">
        <f>SUMIF(F:F,Sales2[[#This Row],[Customer ID]],P:P)</f>
        <v>1385</v>
      </c>
      <c r="T174">
        <f>Sales2[[#This Row],[Sale Price ]]-Sales2[[#This Row],[Service Provider Expense]]</f>
        <v>1246.5</v>
      </c>
      <c r="U174" t="s">
        <v>19</v>
      </c>
    </row>
    <row r="175" spans="1:21" x14ac:dyDescent="0.25">
      <c r="A175">
        <v>3174</v>
      </c>
      <c r="B175">
        <f>COUNTIF(A:A,Sales2[[#This Row],[Order ID]])</f>
        <v>1</v>
      </c>
      <c r="C175" t="s">
        <v>344</v>
      </c>
      <c r="D175" t="s">
        <v>186</v>
      </c>
      <c r="E175" t="str">
        <f>PROPER(TRIM(Sales2[[#This Row],[Customer First Name]]))</f>
        <v>Willa</v>
      </c>
      <c r="F175">
        <v>1407</v>
      </c>
      <c r="G175" t="s">
        <v>27</v>
      </c>
      <c r="H175" s="7">
        <v>45607</v>
      </c>
      <c r="I175" s="6">
        <v>3</v>
      </c>
      <c r="J175" t="s">
        <v>56</v>
      </c>
      <c r="K175" t="s">
        <v>42</v>
      </c>
      <c r="L175" t="str">
        <f>UPPER(Sales2[[#This Row],[State]])</f>
        <v>SA</v>
      </c>
      <c r="M175">
        <f>VLOOKUP(Sales2[[#This Row],[Service Category]],Table7[],3,FALSE)</f>
        <v>0.25</v>
      </c>
      <c r="N175">
        <f>Sales2[[#This Row],[Sale Price ]]*Sales2[[#This Row],[Margins]]</f>
        <v>27.25</v>
      </c>
      <c r="O175">
        <v>109</v>
      </c>
      <c r="P175">
        <f>IFERROR(Sales2[[#This Row],[Sale Price ]],0)</f>
        <v>109</v>
      </c>
      <c r="Q175">
        <f>IFERROR(Sales2[[#This Row],[Cleaned Sale Price]]/Sales2[[#This Row],[Quantity Ordered]],0)</f>
        <v>36.333333333333336</v>
      </c>
      <c r="R175">
        <f>Sales2[[#This Row],[Cleaned Sale Price]]-Sales2[[#This Row],[Service Provider Expense]]</f>
        <v>81.75</v>
      </c>
      <c r="S175">
        <f>SUMIF(F:F,Sales2[[#This Row],[Customer ID]],P:P)</f>
        <v>109</v>
      </c>
      <c r="T175">
        <f>Sales2[[#This Row],[Sale Price ]]-Sales2[[#This Row],[Service Provider Expense]]</f>
        <v>81.75</v>
      </c>
      <c r="U175" t="s">
        <v>39</v>
      </c>
    </row>
    <row r="176" spans="1:21" x14ac:dyDescent="0.25">
      <c r="A176">
        <v>3175</v>
      </c>
      <c r="B176">
        <f>COUNTIF(A:A,Sales2[[#This Row],[Order ID]])</f>
        <v>1</v>
      </c>
      <c r="C176" t="s">
        <v>212</v>
      </c>
      <c r="D176" t="s">
        <v>345</v>
      </c>
      <c r="E176" t="str">
        <f>PROPER(TRIM(Sales2[[#This Row],[Customer First Name]]))</f>
        <v>Camilla</v>
      </c>
      <c r="F176">
        <v>1408</v>
      </c>
      <c r="G176" t="s">
        <v>22</v>
      </c>
      <c r="H176" s="7">
        <v>45598</v>
      </c>
      <c r="I176" s="6">
        <v>3</v>
      </c>
      <c r="J176" t="s">
        <v>56</v>
      </c>
      <c r="K176" t="s">
        <v>28</v>
      </c>
      <c r="L176" t="str">
        <f>UPPER(Sales2[[#This Row],[State]])</f>
        <v>NSW</v>
      </c>
      <c r="M176">
        <f>VLOOKUP(Sales2[[#This Row],[Service Category]],Table7[],3,FALSE)</f>
        <v>0.3</v>
      </c>
      <c r="N176">
        <f>Sales2[[#This Row],[Sale Price ]]*Sales2[[#This Row],[Margins]]</f>
        <v>159.29999999999998</v>
      </c>
      <c r="O176">
        <v>531</v>
      </c>
      <c r="P176">
        <f>IFERROR(Sales2[[#This Row],[Sale Price ]],0)</f>
        <v>531</v>
      </c>
      <c r="Q176">
        <f>IFERROR(Sales2[[#This Row],[Cleaned Sale Price]]/Sales2[[#This Row],[Quantity Ordered]],0)</f>
        <v>177</v>
      </c>
      <c r="R176">
        <f>Sales2[[#This Row],[Cleaned Sale Price]]-Sales2[[#This Row],[Service Provider Expense]]</f>
        <v>371.70000000000005</v>
      </c>
      <c r="S176">
        <f>SUMIF(F:F,Sales2[[#This Row],[Customer ID]],P:P)</f>
        <v>531</v>
      </c>
      <c r="T176">
        <f>Sales2[[#This Row],[Sale Price ]]-Sales2[[#This Row],[Service Provider Expense]]</f>
        <v>371.70000000000005</v>
      </c>
      <c r="U176" t="s">
        <v>39</v>
      </c>
    </row>
    <row r="177" spans="1:21" x14ac:dyDescent="0.25">
      <c r="A177">
        <v>3176</v>
      </c>
      <c r="B177">
        <f>COUNTIF(A:A,Sales2[[#This Row],[Order ID]])</f>
        <v>1</v>
      </c>
      <c r="C177" t="s">
        <v>346</v>
      </c>
      <c r="D177" t="s">
        <v>60</v>
      </c>
      <c r="E177" t="str">
        <f>PROPER(TRIM(Sales2[[#This Row],[Customer First Name]]))</f>
        <v>Devin</v>
      </c>
      <c r="F177">
        <v>1409</v>
      </c>
      <c r="G177" t="s">
        <v>22</v>
      </c>
      <c r="H177" s="7">
        <v>45324</v>
      </c>
      <c r="I177" s="6">
        <v>3</v>
      </c>
      <c r="J177" s="1" t="s">
        <v>37</v>
      </c>
      <c r="K177" t="s">
        <v>32</v>
      </c>
      <c r="L177" t="str">
        <f>UPPER(Sales2[[#This Row],[State]])</f>
        <v>VIC</v>
      </c>
      <c r="M177">
        <f>VLOOKUP(Sales2[[#This Row],[Service Category]],Table7[],3,FALSE)</f>
        <v>0.3</v>
      </c>
      <c r="N177">
        <f>Sales2[[#This Row],[Sale Price ]]*Sales2[[#This Row],[Margins]]</f>
        <v>312.3</v>
      </c>
      <c r="O177">
        <v>1041</v>
      </c>
      <c r="P177">
        <f>IFERROR(Sales2[[#This Row],[Sale Price ]],0)</f>
        <v>1041</v>
      </c>
      <c r="Q177">
        <f>IFERROR(Sales2[[#This Row],[Cleaned Sale Price]]/Sales2[[#This Row],[Quantity Ordered]],0)</f>
        <v>347</v>
      </c>
      <c r="R177">
        <f>Sales2[[#This Row],[Cleaned Sale Price]]-Sales2[[#This Row],[Service Provider Expense]]</f>
        <v>728.7</v>
      </c>
      <c r="S177">
        <f>SUMIF(F:F,Sales2[[#This Row],[Customer ID]],P:P)</f>
        <v>1041</v>
      </c>
      <c r="T177">
        <f>Sales2[[#This Row],[Sale Price ]]-Sales2[[#This Row],[Service Provider Expense]]</f>
        <v>728.7</v>
      </c>
      <c r="U177" t="s">
        <v>29</v>
      </c>
    </row>
    <row r="178" spans="1:21" x14ac:dyDescent="0.25">
      <c r="A178">
        <v>3177</v>
      </c>
      <c r="B178">
        <f>COUNTIF(A:A,Sales2[[#This Row],[Order ID]])</f>
        <v>1</v>
      </c>
      <c r="C178" t="s">
        <v>347</v>
      </c>
      <c r="D178" t="s">
        <v>348</v>
      </c>
      <c r="E178" t="str">
        <f>PROPER(TRIM(Sales2[[#This Row],[Customer First Name]]))</f>
        <v>Melissa</v>
      </c>
      <c r="F178">
        <v>1410</v>
      </c>
      <c r="G178" t="s">
        <v>22</v>
      </c>
      <c r="H178" s="7">
        <v>45386</v>
      </c>
      <c r="I178" s="6">
        <v>3</v>
      </c>
      <c r="J178" t="s">
        <v>17</v>
      </c>
      <c r="K178" t="s">
        <v>24</v>
      </c>
      <c r="L178" t="str">
        <f>UPPER(Sales2[[#This Row],[State]])</f>
        <v>ACT</v>
      </c>
      <c r="M178">
        <f>VLOOKUP(Sales2[[#This Row],[Service Category]],Table7[],3,FALSE)</f>
        <v>0.3</v>
      </c>
      <c r="N178">
        <f>Sales2[[#This Row],[Sale Price ]]*Sales2[[#This Row],[Margins]]</f>
        <v>51.6</v>
      </c>
      <c r="O178">
        <v>172</v>
      </c>
      <c r="P178">
        <f>IFERROR(Sales2[[#This Row],[Sale Price ]],0)</f>
        <v>172</v>
      </c>
      <c r="Q178">
        <f>IFERROR(Sales2[[#This Row],[Cleaned Sale Price]]/Sales2[[#This Row],[Quantity Ordered]],0)</f>
        <v>57.333333333333336</v>
      </c>
      <c r="R178">
        <f>Sales2[[#This Row],[Cleaned Sale Price]]-Sales2[[#This Row],[Service Provider Expense]]</f>
        <v>120.4</v>
      </c>
      <c r="S178">
        <f>SUMIF(F:F,Sales2[[#This Row],[Customer ID]],P:P)</f>
        <v>172</v>
      </c>
      <c r="T178">
        <f>Sales2[[#This Row],[Sale Price ]]-Sales2[[#This Row],[Service Provider Expense]]</f>
        <v>120.4</v>
      </c>
      <c r="U178" t="s">
        <v>29</v>
      </c>
    </row>
    <row r="179" spans="1:21" x14ac:dyDescent="0.25">
      <c r="A179">
        <v>3178</v>
      </c>
      <c r="B179">
        <f>COUNTIF(A:A,Sales2[[#This Row],[Order ID]])</f>
        <v>1</v>
      </c>
      <c r="C179" t="s">
        <v>349</v>
      </c>
      <c r="D179" t="s">
        <v>350</v>
      </c>
      <c r="E179" t="str">
        <f>PROPER(TRIM(Sales2[[#This Row],[Customer First Name]]))</f>
        <v>Mabel</v>
      </c>
      <c r="F179">
        <v>1411</v>
      </c>
      <c r="G179" t="s">
        <v>36</v>
      </c>
      <c r="H179" s="7">
        <v>45637</v>
      </c>
      <c r="I179" s="6">
        <v>2</v>
      </c>
      <c r="J179" s="1" t="s">
        <v>23</v>
      </c>
      <c r="K179" t="s">
        <v>42</v>
      </c>
      <c r="L179" t="str">
        <f>UPPER(Sales2[[#This Row],[State]])</f>
        <v>SA</v>
      </c>
      <c r="M179">
        <f>VLOOKUP(Sales2[[#This Row],[Service Category]],Table7[],3,FALSE)</f>
        <v>0.2</v>
      </c>
      <c r="N179">
        <f>Sales2[[#This Row],[Sale Price ]]*Sales2[[#This Row],[Margins]]</f>
        <v>115.2</v>
      </c>
      <c r="O179">
        <v>576</v>
      </c>
      <c r="P179">
        <f>IFERROR(Sales2[[#This Row],[Sale Price ]],0)</f>
        <v>576</v>
      </c>
      <c r="Q179">
        <f>IFERROR(Sales2[[#This Row],[Cleaned Sale Price]]/Sales2[[#This Row],[Quantity Ordered]],0)</f>
        <v>288</v>
      </c>
      <c r="R179">
        <f>Sales2[[#This Row],[Cleaned Sale Price]]-Sales2[[#This Row],[Service Provider Expense]]</f>
        <v>460.8</v>
      </c>
      <c r="S179">
        <f>SUMIF(F:F,Sales2[[#This Row],[Customer ID]],P:P)</f>
        <v>576</v>
      </c>
      <c r="T179">
        <f>Sales2[[#This Row],[Sale Price ]]-Sales2[[#This Row],[Service Provider Expense]]</f>
        <v>460.8</v>
      </c>
      <c r="U179" t="s">
        <v>29</v>
      </c>
    </row>
    <row r="180" spans="1:21" x14ac:dyDescent="0.25">
      <c r="A180">
        <v>3179</v>
      </c>
      <c r="B180">
        <f>COUNTIF(A:A,Sales2[[#This Row],[Order ID]])</f>
        <v>1</v>
      </c>
      <c r="C180" t="s">
        <v>273</v>
      </c>
      <c r="D180" t="s">
        <v>351</v>
      </c>
      <c r="E180" t="str">
        <f>PROPER(TRIM(Sales2[[#This Row],[Customer First Name]]))</f>
        <v>Daniela</v>
      </c>
      <c r="F180">
        <v>1412</v>
      </c>
      <c r="G180" t="s">
        <v>36</v>
      </c>
      <c r="H180" s="7">
        <v>45607</v>
      </c>
      <c r="I180" s="6">
        <v>3</v>
      </c>
      <c r="J180" s="1" t="s">
        <v>37</v>
      </c>
      <c r="K180" t="s">
        <v>18</v>
      </c>
      <c r="L180" t="str">
        <f>UPPER(Sales2[[#This Row],[State]])</f>
        <v>WA</v>
      </c>
      <c r="M180">
        <f>VLOOKUP(Sales2[[#This Row],[Service Category]],Table7[],3,FALSE)</f>
        <v>0.2</v>
      </c>
      <c r="N180">
        <f>Sales2[[#This Row],[Sale Price ]]*Sales2[[#This Row],[Margins]]</f>
        <v>105.60000000000001</v>
      </c>
      <c r="O180">
        <v>528</v>
      </c>
      <c r="P180">
        <f>IFERROR(Sales2[[#This Row],[Sale Price ]],0)</f>
        <v>528</v>
      </c>
      <c r="Q180">
        <f>IFERROR(Sales2[[#This Row],[Cleaned Sale Price]]/Sales2[[#This Row],[Quantity Ordered]],0)</f>
        <v>176</v>
      </c>
      <c r="R180">
        <f>Sales2[[#This Row],[Cleaned Sale Price]]-Sales2[[#This Row],[Service Provider Expense]]</f>
        <v>422.4</v>
      </c>
      <c r="S180">
        <f>SUMIF(F:F,Sales2[[#This Row],[Customer ID]],P:P)</f>
        <v>528</v>
      </c>
      <c r="T180">
        <f>Sales2[[#This Row],[Sale Price ]]-Sales2[[#This Row],[Service Provider Expense]]</f>
        <v>422.4</v>
      </c>
      <c r="U180" t="s">
        <v>33</v>
      </c>
    </row>
    <row r="181" spans="1:21" x14ac:dyDescent="0.25">
      <c r="A181">
        <v>3180</v>
      </c>
      <c r="B181">
        <f>COUNTIF(A:A,Sales2[[#This Row],[Order ID]])</f>
        <v>1</v>
      </c>
      <c r="C181" t="s">
        <v>352</v>
      </c>
      <c r="D181" t="s">
        <v>353</v>
      </c>
      <c r="E181" t="str">
        <f>PROPER(TRIM(Sales2[[#This Row],[Customer First Name]]))</f>
        <v>Dax</v>
      </c>
      <c r="F181">
        <v>1413</v>
      </c>
      <c r="G181" t="s">
        <v>27</v>
      </c>
      <c r="H181" s="7">
        <v>45599</v>
      </c>
      <c r="I181" s="6">
        <v>1</v>
      </c>
      <c r="J181" t="s">
        <v>17</v>
      </c>
      <c r="K181" t="s">
        <v>42</v>
      </c>
      <c r="L181" t="str">
        <f>UPPER(Sales2[[#This Row],[State]])</f>
        <v>SA</v>
      </c>
      <c r="M181">
        <f>VLOOKUP(Sales2[[#This Row],[Service Category]],Table7[],3,FALSE)</f>
        <v>0.25</v>
      </c>
      <c r="N181">
        <f>Sales2[[#This Row],[Sale Price ]]*Sales2[[#This Row],[Margins]]</f>
        <v>242</v>
      </c>
      <c r="O181">
        <v>968</v>
      </c>
      <c r="P181">
        <f>IFERROR(Sales2[[#This Row],[Sale Price ]],0)</f>
        <v>968</v>
      </c>
      <c r="Q181">
        <f>IFERROR(Sales2[[#This Row],[Cleaned Sale Price]]/Sales2[[#This Row],[Quantity Ordered]],0)</f>
        <v>968</v>
      </c>
      <c r="R181">
        <f>Sales2[[#This Row],[Cleaned Sale Price]]-Sales2[[#This Row],[Service Provider Expense]]</f>
        <v>726</v>
      </c>
      <c r="S181">
        <f>SUMIF(F:F,Sales2[[#This Row],[Customer ID]],P:P)</f>
        <v>968</v>
      </c>
      <c r="T181">
        <f>Sales2[[#This Row],[Sale Price ]]-Sales2[[#This Row],[Service Provider Expense]]</f>
        <v>726</v>
      </c>
      <c r="U181" t="s">
        <v>39</v>
      </c>
    </row>
    <row r="182" spans="1:21" x14ac:dyDescent="0.25">
      <c r="A182">
        <v>3181</v>
      </c>
      <c r="B182">
        <f>COUNTIF(A:A,Sales2[[#This Row],[Order ID]])</f>
        <v>1</v>
      </c>
      <c r="C182" t="s">
        <v>354</v>
      </c>
      <c r="D182" t="s">
        <v>355</v>
      </c>
      <c r="E182" t="str">
        <f>PROPER(TRIM(Sales2[[#This Row],[Customer First Name]]))</f>
        <v>Aitana</v>
      </c>
      <c r="F182">
        <v>1414</v>
      </c>
      <c r="G182" t="s">
        <v>22</v>
      </c>
      <c r="H182" s="7">
        <v>45355</v>
      </c>
      <c r="I182" s="6">
        <v>2</v>
      </c>
      <c r="J182" t="s">
        <v>17</v>
      </c>
      <c r="K182" t="s">
        <v>42</v>
      </c>
      <c r="L182" t="str">
        <f>UPPER(Sales2[[#This Row],[State]])</f>
        <v>SA</v>
      </c>
      <c r="M182">
        <f>VLOOKUP(Sales2[[#This Row],[Service Category]],Table7[],3,FALSE)</f>
        <v>0.3</v>
      </c>
      <c r="N182">
        <f>Sales2[[#This Row],[Sale Price ]]*Sales2[[#This Row],[Margins]]</f>
        <v>558</v>
      </c>
      <c r="O182">
        <v>1860</v>
      </c>
      <c r="P182">
        <f>IFERROR(Sales2[[#This Row],[Sale Price ]],0)</f>
        <v>1860</v>
      </c>
      <c r="Q182">
        <f>IFERROR(Sales2[[#This Row],[Cleaned Sale Price]]/Sales2[[#This Row],[Quantity Ordered]],0)</f>
        <v>930</v>
      </c>
      <c r="R182">
        <f>Sales2[[#This Row],[Cleaned Sale Price]]-Sales2[[#This Row],[Service Provider Expense]]</f>
        <v>1302</v>
      </c>
      <c r="S182">
        <f>SUMIF(F:F,Sales2[[#This Row],[Customer ID]],P:P)</f>
        <v>1860</v>
      </c>
      <c r="T182">
        <f>Sales2[[#This Row],[Sale Price ]]-Sales2[[#This Row],[Service Provider Expense]]</f>
        <v>1302</v>
      </c>
      <c r="U182" t="s">
        <v>19</v>
      </c>
    </row>
    <row r="183" spans="1:21" x14ac:dyDescent="0.25">
      <c r="A183">
        <v>3182</v>
      </c>
      <c r="B183">
        <f>COUNTIF(A:A,Sales2[[#This Row],[Order ID]])</f>
        <v>1</v>
      </c>
      <c r="C183" t="s">
        <v>356</v>
      </c>
      <c r="D183" t="s">
        <v>357</v>
      </c>
      <c r="E183" t="str">
        <f>PROPER(TRIM(Sales2[[#This Row],[Customer First Name]]))</f>
        <v>Patrick</v>
      </c>
      <c r="F183">
        <v>1415</v>
      </c>
      <c r="G183" t="s">
        <v>16</v>
      </c>
      <c r="H183" s="7">
        <v>45391</v>
      </c>
      <c r="I183" s="6">
        <v>1</v>
      </c>
      <c r="J183" t="s">
        <v>17</v>
      </c>
      <c r="K183" t="s">
        <v>38</v>
      </c>
      <c r="L183" t="str">
        <f>UPPER(Sales2[[#This Row],[State]])</f>
        <v>QLD</v>
      </c>
      <c r="M183">
        <f>VLOOKUP(Sales2[[#This Row],[Service Category]],Table7[],3,FALSE)</f>
        <v>0.1</v>
      </c>
      <c r="N183">
        <f>Sales2[[#This Row],[Sale Price ]]*Sales2[[#This Row],[Margins]]</f>
        <v>90.800000000000011</v>
      </c>
      <c r="O183">
        <v>908</v>
      </c>
      <c r="P183">
        <f>IFERROR(Sales2[[#This Row],[Sale Price ]],0)</f>
        <v>908</v>
      </c>
      <c r="Q183">
        <f>IFERROR(Sales2[[#This Row],[Cleaned Sale Price]]/Sales2[[#This Row],[Quantity Ordered]],0)</f>
        <v>908</v>
      </c>
      <c r="R183">
        <f>Sales2[[#This Row],[Cleaned Sale Price]]-Sales2[[#This Row],[Service Provider Expense]]</f>
        <v>817.2</v>
      </c>
      <c r="S183">
        <f>SUMIF(F:F,Sales2[[#This Row],[Customer ID]],P:P)</f>
        <v>908</v>
      </c>
      <c r="T183">
        <f>Sales2[[#This Row],[Sale Price ]]-Sales2[[#This Row],[Service Provider Expense]]</f>
        <v>817.2</v>
      </c>
      <c r="U183" t="s">
        <v>99</v>
      </c>
    </row>
    <row r="184" spans="1:21" x14ac:dyDescent="0.25">
      <c r="A184">
        <v>3183</v>
      </c>
      <c r="B184">
        <f>COUNTIF(A:A,Sales2[[#This Row],[Order ID]])</f>
        <v>1</v>
      </c>
      <c r="C184" t="s">
        <v>358</v>
      </c>
      <c r="D184" t="s">
        <v>359</v>
      </c>
      <c r="E184" t="str">
        <f>PROPER(TRIM(Sales2[[#This Row],[Customer First Name]]))</f>
        <v>Calvin</v>
      </c>
      <c r="F184">
        <v>1416</v>
      </c>
      <c r="G184" t="s">
        <v>61</v>
      </c>
      <c r="H184" s="7">
        <v>45476</v>
      </c>
      <c r="I184" s="6">
        <v>1</v>
      </c>
      <c r="J184" s="1" t="s">
        <v>37</v>
      </c>
      <c r="K184" t="s">
        <v>42</v>
      </c>
      <c r="L184" t="str">
        <f>UPPER(Sales2[[#This Row],[State]])</f>
        <v>SA</v>
      </c>
      <c r="M184">
        <f>VLOOKUP(Sales2[[#This Row],[Service Category]],Table7[],3,FALSE)</f>
        <v>0.25</v>
      </c>
      <c r="N184">
        <f>Sales2[[#This Row],[Sale Price ]]*Sales2[[#This Row],[Margins]]</f>
        <v>16.75</v>
      </c>
      <c r="O184">
        <v>67</v>
      </c>
      <c r="P184">
        <f>IFERROR(Sales2[[#This Row],[Sale Price ]],0)</f>
        <v>67</v>
      </c>
      <c r="Q184">
        <f>IFERROR(Sales2[[#This Row],[Cleaned Sale Price]]/Sales2[[#This Row],[Quantity Ordered]],0)</f>
        <v>67</v>
      </c>
      <c r="R184">
        <f>Sales2[[#This Row],[Cleaned Sale Price]]-Sales2[[#This Row],[Service Provider Expense]]</f>
        <v>50.25</v>
      </c>
      <c r="S184">
        <f>SUMIF(F:F,Sales2[[#This Row],[Customer ID]],P:P)</f>
        <v>67</v>
      </c>
      <c r="T184">
        <f>Sales2[[#This Row],[Sale Price ]]-Sales2[[#This Row],[Service Provider Expense]]</f>
        <v>50.25</v>
      </c>
      <c r="U184" t="s">
        <v>29</v>
      </c>
    </row>
    <row r="185" spans="1:21" x14ac:dyDescent="0.25">
      <c r="A185">
        <v>3184</v>
      </c>
      <c r="B185">
        <f>COUNTIF(A:A,Sales2[[#This Row],[Order ID]])</f>
        <v>1</v>
      </c>
      <c r="C185" t="s">
        <v>360</v>
      </c>
      <c r="D185" t="s">
        <v>361</v>
      </c>
      <c r="E185" t="str">
        <f>PROPER(TRIM(Sales2[[#This Row],[Customer First Name]]))</f>
        <v>Lyra</v>
      </c>
      <c r="F185">
        <v>1417</v>
      </c>
      <c r="G185" t="s">
        <v>16</v>
      </c>
      <c r="H185" s="7">
        <v>45363</v>
      </c>
      <c r="I185" s="6">
        <v>3</v>
      </c>
      <c r="J185" t="s">
        <v>17</v>
      </c>
      <c r="K185" t="s">
        <v>38</v>
      </c>
      <c r="L185" t="str">
        <f>UPPER(Sales2[[#This Row],[State]])</f>
        <v>QLD</v>
      </c>
      <c r="M185">
        <f>VLOOKUP(Sales2[[#This Row],[Service Category]],Table7[],3,FALSE)</f>
        <v>0.1</v>
      </c>
      <c r="N185">
        <f>Sales2[[#This Row],[Sale Price ]]*Sales2[[#This Row],[Margins]]</f>
        <v>56.1</v>
      </c>
      <c r="O185">
        <v>561</v>
      </c>
      <c r="P185">
        <f>IFERROR(Sales2[[#This Row],[Sale Price ]],0)</f>
        <v>561</v>
      </c>
      <c r="Q185">
        <f>IFERROR(Sales2[[#This Row],[Cleaned Sale Price]]/Sales2[[#This Row],[Quantity Ordered]],0)</f>
        <v>187</v>
      </c>
      <c r="R185">
        <f>Sales2[[#This Row],[Cleaned Sale Price]]-Sales2[[#This Row],[Service Provider Expense]]</f>
        <v>504.9</v>
      </c>
      <c r="S185">
        <f>SUMIF(F:F,Sales2[[#This Row],[Customer ID]],P:P)</f>
        <v>561</v>
      </c>
      <c r="T185">
        <f>Sales2[[#This Row],[Sale Price ]]-Sales2[[#This Row],[Service Provider Expense]]</f>
        <v>504.9</v>
      </c>
      <c r="U185" t="s">
        <v>29</v>
      </c>
    </row>
    <row r="186" spans="1:21" x14ac:dyDescent="0.25">
      <c r="A186">
        <v>3185</v>
      </c>
      <c r="B186">
        <f>COUNTIF(A:A,Sales2[[#This Row],[Order ID]])</f>
        <v>1</v>
      </c>
      <c r="C186" t="s">
        <v>362</v>
      </c>
      <c r="D186" t="s">
        <v>363</v>
      </c>
      <c r="E186" t="str">
        <f>PROPER(TRIM(Sales2[[#This Row],[Customer First Name]]))</f>
        <v>Zayn</v>
      </c>
      <c r="F186">
        <v>1418</v>
      </c>
      <c r="G186" t="s">
        <v>16</v>
      </c>
      <c r="H186" s="7">
        <v>45337</v>
      </c>
      <c r="I186" s="6">
        <v>1</v>
      </c>
      <c r="J186" t="s">
        <v>17</v>
      </c>
      <c r="K186" t="s">
        <v>32</v>
      </c>
      <c r="L186" t="str">
        <f>UPPER(Sales2[[#This Row],[State]])</f>
        <v>VIC</v>
      </c>
      <c r="M186">
        <f>VLOOKUP(Sales2[[#This Row],[Service Category]],Table7[],3,FALSE)</f>
        <v>0.1</v>
      </c>
      <c r="N186">
        <f>Sales2[[#This Row],[Sale Price ]]*Sales2[[#This Row],[Margins]]</f>
        <v>178.20000000000002</v>
      </c>
      <c r="O186">
        <v>1782</v>
      </c>
      <c r="P186">
        <f>IFERROR(Sales2[[#This Row],[Sale Price ]],0)</f>
        <v>1782</v>
      </c>
      <c r="Q186">
        <f>IFERROR(Sales2[[#This Row],[Cleaned Sale Price]]/Sales2[[#This Row],[Quantity Ordered]],0)</f>
        <v>1782</v>
      </c>
      <c r="R186">
        <f>Sales2[[#This Row],[Cleaned Sale Price]]-Sales2[[#This Row],[Service Provider Expense]]</f>
        <v>1603.8</v>
      </c>
      <c r="S186">
        <f>SUMIF(F:F,Sales2[[#This Row],[Customer ID]],P:P)</f>
        <v>1782</v>
      </c>
      <c r="T186">
        <f>Sales2[[#This Row],[Sale Price ]]-Sales2[[#This Row],[Service Provider Expense]]</f>
        <v>1603.8</v>
      </c>
      <c r="U186" t="s">
        <v>29</v>
      </c>
    </row>
    <row r="187" spans="1:21" x14ac:dyDescent="0.25">
      <c r="A187">
        <v>3186</v>
      </c>
      <c r="B187">
        <f>COUNTIF(A:A,Sales2[[#This Row],[Order ID]])</f>
        <v>1</v>
      </c>
      <c r="C187" t="s">
        <v>364</v>
      </c>
      <c r="D187" t="s">
        <v>365</v>
      </c>
      <c r="E187" t="str">
        <f>PROPER(TRIM(Sales2[[#This Row],[Customer First Name]]))</f>
        <v>Xander</v>
      </c>
      <c r="F187">
        <v>1419</v>
      </c>
      <c r="G187" t="s">
        <v>61</v>
      </c>
      <c r="H187" s="7">
        <v>45500</v>
      </c>
      <c r="I187" s="6">
        <v>3</v>
      </c>
      <c r="J187" s="1" t="s">
        <v>37</v>
      </c>
      <c r="K187" t="s">
        <v>49</v>
      </c>
      <c r="L187" t="str">
        <f>UPPER(Sales2[[#This Row],[State]])</f>
        <v>TAS</v>
      </c>
      <c r="M187">
        <f>VLOOKUP(Sales2[[#This Row],[Service Category]],Table7[],3,FALSE)</f>
        <v>0.25</v>
      </c>
      <c r="N187">
        <f>Sales2[[#This Row],[Sale Price ]]*Sales2[[#This Row],[Margins]]</f>
        <v>360</v>
      </c>
      <c r="O187">
        <v>1440</v>
      </c>
      <c r="P187">
        <f>IFERROR(Sales2[[#This Row],[Sale Price ]],0)</f>
        <v>1440</v>
      </c>
      <c r="Q187">
        <f>IFERROR(Sales2[[#This Row],[Cleaned Sale Price]]/Sales2[[#This Row],[Quantity Ordered]],0)</f>
        <v>480</v>
      </c>
      <c r="R187">
        <f>Sales2[[#This Row],[Cleaned Sale Price]]-Sales2[[#This Row],[Service Provider Expense]]</f>
        <v>1080</v>
      </c>
      <c r="S187">
        <f>SUMIF(F:F,Sales2[[#This Row],[Customer ID]],P:P)</f>
        <v>1440</v>
      </c>
      <c r="T187">
        <f>Sales2[[#This Row],[Sale Price ]]-Sales2[[#This Row],[Service Provider Expense]]</f>
        <v>1080</v>
      </c>
      <c r="U187" t="s">
        <v>19</v>
      </c>
    </row>
    <row r="188" spans="1:21" x14ac:dyDescent="0.25">
      <c r="A188">
        <v>3187</v>
      </c>
      <c r="B188">
        <f>COUNTIF(A:A,Sales2[[#This Row],[Order ID]])</f>
        <v>1</v>
      </c>
      <c r="C188" t="s">
        <v>366</v>
      </c>
      <c r="D188" t="s">
        <v>367</v>
      </c>
      <c r="E188" t="str">
        <f>PROPER(TRIM(Sales2[[#This Row],[Customer First Name]]))</f>
        <v>Declan</v>
      </c>
      <c r="F188">
        <v>1420</v>
      </c>
      <c r="G188" t="s">
        <v>27</v>
      </c>
      <c r="H188" s="7">
        <v>45639</v>
      </c>
      <c r="I188" s="6">
        <v>1</v>
      </c>
      <c r="J188" s="1" t="s">
        <v>37</v>
      </c>
      <c r="K188" t="s">
        <v>38</v>
      </c>
      <c r="L188" t="str">
        <f>UPPER(Sales2[[#This Row],[State]])</f>
        <v>QLD</v>
      </c>
      <c r="M188">
        <f>VLOOKUP(Sales2[[#This Row],[Service Category]],Table7[],3,FALSE)</f>
        <v>0.25</v>
      </c>
      <c r="N188">
        <f>Sales2[[#This Row],[Sale Price ]]*Sales2[[#This Row],[Margins]]</f>
        <v>151.75</v>
      </c>
      <c r="O188">
        <v>607</v>
      </c>
      <c r="P188">
        <f>IFERROR(Sales2[[#This Row],[Sale Price ]],0)</f>
        <v>607</v>
      </c>
      <c r="Q188">
        <f>IFERROR(Sales2[[#This Row],[Cleaned Sale Price]]/Sales2[[#This Row],[Quantity Ordered]],0)</f>
        <v>607</v>
      </c>
      <c r="R188">
        <f>Sales2[[#This Row],[Cleaned Sale Price]]-Sales2[[#This Row],[Service Provider Expense]]</f>
        <v>455.25</v>
      </c>
      <c r="S188">
        <f>SUMIF(F:F,Sales2[[#This Row],[Customer ID]],P:P)</f>
        <v>607</v>
      </c>
      <c r="T188">
        <f>Sales2[[#This Row],[Sale Price ]]-Sales2[[#This Row],[Service Provider Expense]]</f>
        <v>455.25</v>
      </c>
      <c r="U188" t="s">
        <v>29</v>
      </c>
    </row>
    <row r="189" spans="1:21" x14ac:dyDescent="0.25">
      <c r="A189">
        <v>3188</v>
      </c>
      <c r="B189">
        <f>COUNTIF(A:A,Sales2[[#This Row],[Order ID]])</f>
        <v>1</v>
      </c>
      <c r="C189" t="s">
        <v>368</v>
      </c>
      <c r="D189" t="s">
        <v>369</v>
      </c>
      <c r="E189" t="str">
        <f>PROPER(TRIM(Sales2[[#This Row],[Customer First Name]]))</f>
        <v>Zara</v>
      </c>
      <c r="F189">
        <v>1421</v>
      </c>
      <c r="G189" t="s">
        <v>61</v>
      </c>
      <c r="H189" s="7">
        <v>45644</v>
      </c>
      <c r="I189" s="6">
        <v>2</v>
      </c>
      <c r="J189" s="1" t="s">
        <v>23</v>
      </c>
      <c r="K189" t="s">
        <v>42</v>
      </c>
      <c r="L189" t="str">
        <f>UPPER(Sales2[[#This Row],[State]])</f>
        <v>SA</v>
      </c>
      <c r="M189">
        <f>VLOOKUP(Sales2[[#This Row],[Service Category]],Table7[],3,FALSE)</f>
        <v>0.25</v>
      </c>
      <c r="N189">
        <f>Sales2[[#This Row],[Sale Price ]]*Sales2[[#This Row],[Margins]]</f>
        <v>135.25</v>
      </c>
      <c r="O189">
        <v>541</v>
      </c>
      <c r="P189">
        <f>IFERROR(Sales2[[#This Row],[Sale Price ]],0)</f>
        <v>541</v>
      </c>
      <c r="Q189">
        <f>IFERROR(Sales2[[#This Row],[Cleaned Sale Price]]/Sales2[[#This Row],[Quantity Ordered]],0)</f>
        <v>270.5</v>
      </c>
      <c r="R189">
        <f>Sales2[[#This Row],[Cleaned Sale Price]]-Sales2[[#This Row],[Service Provider Expense]]</f>
        <v>405.75</v>
      </c>
      <c r="S189">
        <f>SUMIF(F:F,Sales2[[#This Row],[Customer ID]],P:P)</f>
        <v>541</v>
      </c>
      <c r="T189">
        <f>Sales2[[#This Row],[Sale Price ]]-Sales2[[#This Row],[Service Provider Expense]]</f>
        <v>405.75</v>
      </c>
      <c r="U189" t="s">
        <v>39</v>
      </c>
    </row>
    <row r="190" spans="1:21" x14ac:dyDescent="0.25">
      <c r="A190">
        <v>3189</v>
      </c>
      <c r="B190">
        <f>COUNTIF(A:A,Sales2[[#This Row],[Order ID]])</f>
        <v>1</v>
      </c>
      <c r="C190" t="s">
        <v>370</v>
      </c>
      <c r="D190" t="s">
        <v>361</v>
      </c>
      <c r="E190" t="str">
        <f>PROPER(TRIM(Sales2[[#This Row],[Customer First Name]]))</f>
        <v>Lyra</v>
      </c>
      <c r="F190">
        <v>1422</v>
      </c>
      <c r="G190" t="s">
        <v>36</v>
      </c>
      <c r="H190" s="7">
        <v>45498</v>
      </c>
      <c r="I190" s="6">
        <v>2</v>
      </c>
      <c r="J190" t="s">
        <v>56</v>
      </c>
      <c r="K190" t="s">
        <v>66</v>
      </c>
      <c r="L190" t="str">
        <f>UPPER(Sales2[[#This Row],[State]])</f>
        <v>NT</v>
      </c>
      <c r="M190">
        <f>VLOOKUP(Sales2[[#This Row],[Service Category]],Table7[],3,FALSE)</f>
        <v>0.2</v>
      </c>
      <c r="N190">
        <f>Sales2[[#This Row],[Sale Price ]]*Sales2[[#This Row],[Margins]]</f>
        <v>188.8</v>
      </c>
      <c r="O190">
        <v>944</v>
      </c>
      <c r="P190">
        <f>IFERROR(Sales2[[#This Row],[Sale Price ]],0)</f>
        <v>944</v>
      </c>
      <c r="Q190">
        <f>IFERROR(Sales2[[#This Row],[Cleaned Sale Price]]/Sales2[[#This Row],[Quantity Ordered]],0)</f>
        <v>472</v>
      </c>
      <c r="R190">
        <f>Sales2[[#This Row],[Cleaned Sale Price]]-Sales2[[#This Row],[Service Provider Expense]]</f>
        <v>755.2</v>
      </c>
      <c r="S190">
        <f>SUMIF(F:F,Sales2[[#This Row],[Customer ID]],P:P)</f>
        <v>944</v>
      </c>
      <c r="T190">
        <f>Sales2[[#This Row],[Sale Price ]]-Sales2[[#This Row],[Service Provider Expense]]</f>
        <v>755.2</v>
      </c>
      <c r="U190" t="s">
        <v>19</v>
      </c>
    </row>
    <row r="191" spans="1:21" x14ac:dyDescent="0.25">
      <c r="A191">
        <v>3190</v>
      </c>
      <c r="B191">
        <f>COUNTIF(A:A,Sales2[[#This Row],[Order ID]])</f>
        <v>1</v>
      </c>
      <c r="C191" t="s">
        <v>371</v>
      </c>
      <c r="D191" t="s">
        <v>372</v>
      </c>
      <c r="E191" t="str">
        <f>PROPER(TRIM(Sales2[[#This Row],[Customer First Name]]))</f>
        <v>Addison</v>
      </c>
      <c r="F191">
        <v>1423</v>
      </c>
      <c r="G191" t="s">
        <v>61</v>
      </c>
      <c r="H191" s="7">
        <v>45369</v>
      </c>
      <c r="I191" s="6">
        <v>1</v>
      </c>
      <c r="J191" s="1" t="s">
        <v>37</v>
      </c>
      <c r="K191" t="s">
        <v>24</v>
      </c>
      <c r="L191" t="str">
        <f>UPPER(Sales2[[#This Row],[State]])</f>
        <v>ACT</v>
      </c>
      <c r="M191">
        <f>VLOOKUP(Sales2[[#This Row],[Service Category]],Table7[],3,FALSE)</f>
        <v>0.25</v>
      </c>
      <c r="N191">
        <f>Sales2[[#This Row],[Sale Price ]]*Sales2[[#This Row],[Margins]]</f>
        <v>25.75</v>
      </c>
      <c r="O191">
        <v>103</v>
      </c>
      <c r="P191">
        <f>IFERROR(Sales2[[#This Row],[Sale Price ]],0)</f>
        <v>103</v>
      </c>
      <c r="Q191">
        <f>IFERROR(Sales2[[#This Row],[Cleaned Sale Price]]/Sales2[[#This Row],[Quantity Ordered]],0)</f>
        <v>103</v>
      </c>
      <c r="R191">
        <f>Sales2[[#This Row],[Cleaned Sale Price]]-Sales2[[#This Row],[Service Provider Expense]]</f>
        <v>77.25</v>
      </c>
      <c r="S191">
        <f>SUMIF(F:F,Sales2[[#This Row],[Customer ID]],P:P)</f>
        <v>103</v>
      </c>
      <c r="T191">
        <f>Sales2[[#This Row],[Sale Price ]]-Sales2[[#This Row],[Service Provider Expense]]</f>
        <v>77.25</v>
      </c>
      <c r="U191" t="s">
        <v>29</v>
      </c>
    </row>
    <row r="192" spans="1:21" x14ac:dyDescent="0.25">
      <c r="A192">
        <v>3191</v>
      </c>
      <c r="B192">
        <f>COUNTIF(A:A,Sales2[[#This Row],[Order ID]])</f>
        <v>1</v>
      </c>
      <c r="C192" t="s">
        <v>373</v>
      </c>
      <c r="D192" t="s">
        <v>253</v>
      </c>
      <c r="E192" t="str">
        <f>PROPER(TRIM(Sales2[[#This Row],[Customer First Name]]))</f>
        <v>Charles</v>
      </c>
      <c r="F192">
        <v>1424</v>
      </c>
      <c r="G192" t="s">
        <v>22</v>
      </c>
      <c r="H192" s="7">
        <v>45321</v>
      </c>
      <c r="I192" s="6">
        <v>2</v>
      </c>
      <c r="J192" s="1" t="s">
        <v>23</v>
      </c>
      <c r="K192" t="s">
        <v>66</v>
      </c>
      <c r="L192" t="str">
        <f>UPPER(Sales2[[#This Row],[State]])</f>
        <v>NT</v>
      </c>
      <c r="M192">
        <f>VLOOKUP(Sales2[[#This Row],[Service Category]],Table7[],3,FALSE)</f>
        <v>0.3</v>
      </c>
      <c r="N192">
        <f>Sales2[[#This Row],[Sale Price ]]*Sales2[[#This Row],[Margins]]</f>
        <v>39</v>
      </c>
      <c r="O192">
        <v>130</v>
      </c>
      <c r="P192">
        <f>IFERROR(Sales2[[#This Row],[Sale Price ]],0)</f>
        <v>130</v>
      </c>
      <c r="Q192">
        <f>IFERROR(Sales2[[#This Row],[Cleaned Sale Price]]/Sales2[[#This Row],[Quantity Ordered]],0)</f>
        <v>65</v>
      </c>
      <c r="R192">
        <f>Sales2[[#This Row],[Cleaned Sale Price]]-Sales2[[#This Row],[Service Provider Expense]]</f>
        <v>91</v>
      </c>
      <c r="S192">
        <f>SUMIF(F:F,Sales2[[#This Row],[Customer ID]],P:P)</f>
        <v>130</v>
      </c>
      <c r="T192">
        <f>Sales2[[#This Row],[Sale Price ]]-Sales2[[#This Row],[Service Provider Expense]]</f>
        <v>91</v>
      </c>
      <c r="U192" t="s">
        <v>33</v>
      </c>
    </row>
    <row r="193" spans="1:21" x14ac:dyDescent="0.25">
      <c r="A193">
        <v>3192</v>
      </c>
      <c r="B193">
        <f>COUNTIF(A:A,Sales2[[#This Row],[Order ID]])</f>
        <v>1</v>
      </c>
      <c r="C193" t="s">
        <v>374</v>
      </c>
      <c r="D193" t="s">
        <v>375</v>
      </c>
      <c r="E193" t="str">
        <f>PROPER(TRIM(Sales2[[#This Row],[Customer First Name]]))</f>
        <v>Maximus</v>
      </c>
      <c r="F193">
        <v>1425</v>
      </c>
      <c r="G193" t="s">
        <v>22</v>
      </c>
      <c r="H193" s="7">
        <v>45400</v>
      </c>
      <c r="I193" s="6">
        <v>3</v>
      </c>
      <c r="J193" s="1" t="s">
        <v>37</v>
      </c>
      <c r="K193" t="s">
        <v>32</v>
      </c>
      <c r="L193" t="str">
        <f>UPPER(Sales2[[#This Row],[State]])</f>
        <v>VIC</v>
      </c>
      <c r="M193">
        <f>VLOOKUP(Sales2[[#This Row],[Service Category]],Table7[],3,FALSE)</f>
        <v>0.3</v>
      </c>
      <c r="N193">
        <f>Sales2[[#This Row],[Sale Price ]]*Sales2[[#This Row],[Margins]]</f>
        <v>182.4</v>
      </c>
      <c r="O193">
        <v>608</v>
      </c>
      <c r="P193">
        <f>IFERROR(Sales2[[#This Row],[Sale Price ]],0)</f>
        <v>608</v>
      </c>
      <c r="Q193">
        <f>IFERROR(Sales2[[#This Row],[Cleaned Sale Price]]/Sales2[[#This Row],[Quantity Ordered]],0)</f>
        <v>202.66666666666666</v>
      </c>
      <c r="R193">
        <f>Sales2[[#This Row],[Cleaned Sale Price]]-Sales2[[#This Row],[Service Provider Expense]]</f>
        <v>425.6</v>
      </c>
      <c r="S193">
        <f>SUMIF(F:F,Sales2[[#This Row],[Customer ID]],P:P)</f>
        <v>608</v>
      </c>
      <c r="T193">
        <f>Sales2[[#This Row],[Sale Price ]]-Sales2[[#This Row],[Service Provider Expense]]</f>
        <v>425.6</v>
      </c>
      <c r="U193" t="s">
        <v>39</v>
      </c>
    </row>
    <row r="194" spans="1:21" x14ac:dyDescent="0.25">
      <c r="A194">
        <v>3193</v>
      </c>
      <c r="B194">
        <f>COUNTIF(A:A,Sales2[[#This Row],[Order ID]])</f>
        <v>1</v>
      </c>
      <c r="C194" t="s">
        <v>102</v>
      </c>
      <c r="D194" t="s">
        <v>376</v>
      </c>
      <c r="E194" t="str">
        <f>PROPER(TRIM(Sales2[[#This Row],[Customer First Name]]))</f>
        <v>Sadie</v>
      </c>
      <c r="F194">
        <v>1426</v>
      </c>
      <c r="G194" t="s">
        <v>77</v>
      </c>
      <c r="H194" s="7">
        <v>45374</v>
      </c>
      <c r="I194" s="6">
        <v>3</v>
      </c>
      <c r="J194" t="s">
        <v>17</v>
      </c>
      <c r="K194" t="s">
        <v>38</v>
      </c>
      <c r="L194" t="str">
        <f>UPPER(Sales2[[#This Row],[State]])</f>
        <v>QLD</v>
      </c>
      <c r="M194">
        <f>VLOOKUP(Sales2[[#This Row],[Service Category]],Table7[],3,FALSE)</f>
        <v>0.3</v>
      </c>
      <c r="N194">
        <f>Sales2[[#This Row],[Sale Price ]]*Sales2[[#This Row],[Margins]]</f>
        <v>491.09999999999997</v>
      </c>
      <c r="O194">
        <v>1637</v>
      </c>
      <c r="P194">
        <f>IFERROR(Sales2[[#This Row],[Sale Price ]],0)</f>
        <v>1637</v>
      </c>
      <c r="Q194">
        <f>IFERROR(Sales2[[#This Row],[Cleaned Sale Price]]/Sales2[[#This Row],[Quantity Ordered]],0)</f>
        <v>545.66666666666663</v>
      </c>
      <c r="R194">
        <f>Sales2[[#This Row],[Cleaned Sale Price]]-Sales2[[#This Row],[Service Provider Expense]]</f>
        <v>1145.9000000000001</v>
      </c>
      <c r="S194">
        <f>SUMIF(F:F,Sales2[[#This Row],[Customer ID]],P:P)</f>
        <v>1637</v>
      </c>
      <c r="T194">
        <f>Sales2[[#This Row],[Sale Price ]]-Sales2[[#This Row],[Service Provider Expense]]</f>
        <v>1145.9000000000001</v>
      </c>
      <c r="U194" t="s">
        <v>29</v>
      </c>
    </row>
    <row r="195" spans="1:21" x14ac:dyDescent="0.25">
      <c r="A195">
        <v>3194</v>
      </c>
      <c r="B195">
        <f>COUNTIF(A:A,Sales2[[#This Row],[Order ID]])</f>
        <v>1</v>
      </c>
      <c r="C195" t="s">
        <v>332</v>
      </c>
      <c r="D195" t="s">
        <v>377</v>
      </c>
      <c r="E195" t="str">
        <f>PROPER(TRIM(Sales2[[#This Row],[Customer First Name]]))</f>
        <v>Sloane</v>
      </c>
      <c r="F195">
        <v>1427</v>
      </c>
      <c r="G195" t="s">
        <v>36</v>
      </c>
      <c r="H195" s="7">
        <v>45340</v>
      </c>
      <c r="I195" s="6">
        <v>2</v>
      </c>
      <c r="J195" s="1" t="s">
        <v>37</v>
      </c>
      <c r="K195" t="s">
        <v>32</v>
      </c>
      <c r="L195" t="str">
        <f>UPPER(Sales2[[#This Row],[State]])</f>
        <v>VIC</v>
      </c>
      <c r="M195">
        <f>VLOOKUP(Sales2[[#This Row],[Service Category]],Table7[],3,FALSE)</f>
        <v>0.2</v>
      </c>
      <c r="N195">
        <f>Sales2[[#This Row],[Sale Price ]]*Sales2[[#This Row],[Margins]]</f>
        <v>240.4</v>
      </c>
      <c r="O195">
        <v>1202</v>
      </c>
      <c r="P195">
        <f>IFERROR(Sales2[[#This Row],[Sale Price ]],0)</f>
        <v>1202</v>
      </c>
      <c r="Q195">
        <f>IFERROR(Sales2[[#This Row],[Cleaned Sale Price]]/Sales2[[#This Row],[Quantity Ordered]],0)</f>
        <v>601</v>
      </c>
      <c r="R195">
        <f>Sales2[[#This Row],[Cleaned Sale Price]]-Sales2[[#This Row],[Service Provider Expense]]</f>
        <v>961.6</v>
      </c>
      <c r="S195">
        <f>SUMIF(F:F,Sales2[[#This Row],[Customer ID]],P:P)</f>
        <v>1202</v>
      </c>
      <c r="T195">
        <f>Sales2[[#This Row],[Sale Price ]]-Sales2[[#This Row],[Service Provider Expense]]</f>
        <v>961.6</v>
      </c>
      <c r="U195" t="s">
        <v>33</v>
      </c>
    </row>
    <row r="196" spans="1:21" x14ac:dyDescent="0.25">
      <c r="A196">
        <v>3195</v>
      </c>
      <c r="B196">
        <f>COUNTIF(A:A,Sales2[[#This Row],[Order ID]])</f>
        <v>1</v>
      </c>
      <c r="C196" t="s">
        <v>378</v>
      </c>
      <c r="D196" t="s">
        <v>379</v>
      </c>
      <c r="E196" t="str">
        <f>PROPER(TRIM(Sales2[[#This Row],[Customer First Name]]))</f>
        <v>Heidi</v>
      </c>
      <c r="F196">
        <v>1428</v>
      </c>
      <c r="G196" t="s">
        <v>16</v>
      </c>
      <c r="H196" s="7">
        <v>45427</v>
      </c>
      <c r="I196" s="6">
        <v>1</v>
      </c>
      <c r="J196" t="s">
        <v>17</v>
      </c>
      <c r="K196" t="s">
        <v>18</v>
      </c>
      <c r="L196" t="str">
        <f>UPPER(Sales2[[#This Row],[State]])</f>
        <v>WA</v>
      </c>
      <c r="M196">
        <f>VLOOKUP(Sales2[[#This Row],[Service Category]],Table7[],3,FALSE)</f>
        <v>0.1</v>
      </c>
      <c r="N196">
        <f>Sales2[[#This Row],[Sale Price ]]*Sales2[[#This Row],[Margins]]</f>
        <v>130.4</v>
      </c>
      <c r="O196">
        <v>1304</v>
      </c>
      <c r="P196">
        <f>IFERROR(Sales2[[#This Row],[Sale Price ]],0)</f>
        <v>1304</v>
      </c>
      <c r="Q196">
        <f>IFERROR(Sales2[[#This Row],[Cleaned Sale Price]]/Sales2[[#This Row],[Quantity Ordered]],0)</f>
        <v>1304</v>
      </c>
      <c r="R196">
        <f>Sales2[[#This Row],[Cleaned Sale Price]]-Sales2[[#This Row],[Service Provider Expense]]</f>
        <v>1173.5999999999999</v>
      </c>
      <c r="S196">
        <f>SUMIF(F:F,Sales2[[#This Row],[Customer ID]],P:P)</f>
        <v>1304</v>
      </c>
      <c r="T196">
        <f>Sales2[[#This Row],[Sale Price ]]-Sales2[[#This Row],[Service Provider Expense]]</f>
        <v>1173.5999999999999</v>
      </c>
      <c r="U196" t="s">
        <v>29</v>
      </c>
    </row>
    <row r="197" spans="1:21" x14ac:dyDescent="0.25">
      <c r="A197">
        <v>3196</v>
      </c>
      <c r="B197">
        <f>COUNTIF(A:A,Sales2[[#This Row],[Order ID]])</f>
        <v>1</v>
      </c>
      <c r="C197" t="s">
        <v>75</v>
      </c>
      <c r="D197" t="s">
        <v>380</v>
      </c>
      <c r="E197" t="str">
        <f>PROPER(TRIM(Sales2[[#This Row],[Customer First Name]]))</f>
        <v>Hallie</v>
      </c>
      <c r="F197">
        <v>1429</v>
      </c>
      <c r="G197" t="s">
        <v>61</v>
      </c>
      <c r="H197" s="7">
        <v>45545</v>
      </c>
      <c r="I197" s="6">
        <v>2</v>
      </c>
      <c r="J197" t="s">
        <v>17</v>
      </c>
      <c r="K197" t="s">
        <v>42</v>
      </c>
      <c r="L197" t="str">
        <f>UPPER(Sales2[[#This Row],[State]])</f>
        <v>SA</v>
      </c>
      <c r="M197">
        <f>VLOOKUP(Sales2[[#This Row],[Service Category]],Table7[],3,FALSE)</f>
        <v>0.25</v>
      </c>
      <c r="N197">
        <f>Sales2[[#This Row],[Sale Price ]]*Sales2[[#This Row],[Margins]]</f>
        <v>412</v>
      </c>
      <c r="O197">
        <v>1648</v>
      </c>
      <c r="P197">
        <f>IFERROR(Sales2[[#This Row],[Sale Price ]],0)</f>
        <v>1648</v>
      </c>
      <c r="Q197">
        <f>IFERROR(Sales2[[#This Row],[Cleaned Sale Price]]/Sales2[[#This Row],[Quantity Ordered]],0)</f>
        <v>824</v>
      </c>
      <c r="R197">
        <f>Sales2[[#This Row],[Cleaned Sale Price]]-Sales2[[#This Row],[Service Provider Expense]]</f>
        <v>1236</v>
      </c>
      <c r="S197">
        <f>SUMIF(F:F,Sales2[[#This Row],[Customer ID]],P:P)</f>
        <v>1648</v>
      </c>
      <c r="T197">
        <f>Sales2[[#This Row],[Sale Price ]]-Sales2[[#This Row],[Service Provider Expense]]</f>
        <v>1236</v>
      </c>
      <c r="U197" t="s">
        <v>33</v>
      </c>
    </row>
    <row r="198" spans="1:21" x14ac:dyDescent="0.25">
      <c r="A198">
        <v>3197</v>
      </c>
      <c r="B198">
        <f>COUNTIF(A:A,Sales2[[#This Row],[Order ID]])</f>
        <v>1</v>
      </c>
      <c r="C198" t="s">
        <v>381</v>
      </c>
      <c r="D198" t="s">
        <v>382</v>
      </c>
      <c r="E198" t="str">
        <f>PROPER(TRIM(Sales2[[#This Row],[Customer First Name]]))</f>
        <v>Jason</v>
      </c>
      <c r="F198">
        <v>1430</v>
      </c>
      <c r="G198" t="s">
        <v>61</v>
      </c>
      <c r="H198" s="7">
        <v>45462</v>
      </c>
      <c r="I198" s="6">
        <v>1</v>
      </c>
      <c r="J198" t="s">
        <v>17</v>
      </c>
      <c r="K198" t="s">
        <v>28</v>
      </c>
      <c r="L198" t="str">
        <f>UPPER(Sales2[[#This Row],[State]])</f>
        <v>NSW</v>
      </c>
      <c r="M198">
        <f>VLOOKUP(Sales2[[#This Row],[Service Category]],Table7[],3,FALSE)</f>
        <v>0.25</v>
      </c>
      <c r="N198">
        <f>Sales2[[#This Row],[Sale Price ]]*Sales2[[#This Row],[Margins]]</f>
        <v>323.25</v>
      </c>
      <c r="O198">
        <v>1293</v>
      </c>
      <c r="P198">
        <f>IFERROR(Sales2[[#This Row],[Sale Price ]],0)</f>
        <v>1293</v>
      </c>
      <c r="Q198">
        <f>IFERROR(Sales2[[#This Row],[Cleaned Sale Price]]/Sales2[[#This Row],[Quantity Ordered]],0)</f>
        <v>1293</v>
      </c>
      <c r="R198">
        <f>Sales2[[#This Row],[Cleaned Sale Price]]-Sales2[[#This Row],[Service Provider Expense]]</f>
        <v>969.75</v>
      </c>
      <c r="S198">
        <f>SUMIF(F:F,Sales2[[#This Row],[Customer ID]],P:P)</f>
        <v>1293</v>
      </c>
      <c r="T198">
        <f>Sales2[[#This Row],[Sale Price ]]-Sales2[[#This Row],[Service Provider Expense]]</f>
        <v>969.75</v>
      </c>
      <c r="U198" t="s">
        <v>99</v>
      </c>
    </row>
    <row r="199" spans="1:21" x14ac:dyDescent="0.25">
      <c r="A199">
        <v>3198</v>
      </c>
      <c r="B199">
        <f>COUNTIF(A:A,Sales2[[#This Row],[Order ID]])</f>
        <v>1</v>
      </c>
      <c r="C199" t="s">
        <v>383</v>
      </c>
      <c r="D199" t="s">
        <v>384</v>
      </c>
      <c r="E199" t="str">
        <f>PROPER(TRIM(Sales2[[#This Row],[Customer First Name]]))</f>
        <v>Elaina</v>
      </c>
      <c r="F199">
        <v>1431</v>
      </c>
      <c r="G199" t="s">
        <v>61</v>
      </c>
      <c r="H199" s="7">
        <v>45589</v>
      </c>
      <c r="I199" s="6">
        <v>2</v>
      </c>
      <c r="J199" s="1" t="s">
        <v>37</v>
      </c>
      <c r="K199" t="s">
        <v>66</v>
      </c>
      <c r="L199" t="str">
        <f>UPPER(Sales2[[#This Row],[State]])</f>
        <v>NT</v>
      </c>
      <c r="M199">
        <f>VLOOKUP(Sales2[[#This Row],[Service Category]],Table7[],3,FALSE)</f>
        <v>0.25</v>
      </c>
      <c r="N199">
        <f>Sales2[[#This Row],[Sale Price ]]*Sales2[[#This Row],[Margins]]</f>
        <v>303.5</v>
      </c>
      <c r="O199">
        <v>1214</v>
      </c>
      <c r="P199">
        <f>IFERROR(Sales2[[#This Row],[Sale Price ]],0)</f>
        <v>1214</v>
      </c>
      <c r="Q199">
        <f>IFERROR(Sales2[[#This Row],[Cleaned Sale Price]]/Sales2[[#This Row],[Quantity Ordered]],0)</f>
        <v>607</v>
      </c>
      <c r="R199">
        <f>Sales2[[#This Row],[Cleaned Sale Price]]-Sales2[[#This Row],[Service Provider Expense]]</f>
        <v>910.5</v>
      </c>
      <c r="S199">
        <f>SUMIF(F:F,Sales2[[#This Row],[Customer ID]],P:P)</f>
        <v>1214</v>
      </c>
      <c r="T199">
        <f>Sales2[[#This Row],[Sale Price ]]-Sales2[[#This Row],[Service Provider Expense]]</f>
        <v>910.5</v>
      </c>
      <c r="U199" t="s">
        <v>29</v>
      </c>
    </row>
    <row r="200" spans="1:21" x14ac:dyDescent="0.25">
      <c r="A200">
        <v>3199</v>
      </c>
      <c r="B200">
        <f>COUNTIF(A:A,Sales2[[#This Row],[Order ID]])</f>
        <v>1</v>
      </c>
      <c r="C200" t="s">
        <v>296</v>
      </c>
      <c r="D200" t="s">
        <v>385</v>
      </c>
      <c r="E200" t="str">
        <f>PROPER(TRIM(Sales2[[#This Row],[Customer First Name]]))</f>
        <v>Genevieve</v>
      </c>
      <c r="F200">
        <v>1432</v>
      </c>
      <c r="G200" t="s">
        <v>61</v>
      </c>
      <c r="H200" s="7">
        <v>45462</v>
      </c>
      <c r="I200" s="6">
        <v>3</v>
      </c>
      <c r="J200" s="1" t="s">
        <v>37</v>
      </c>
      <c r="K200" t="s">
        <v>18</v>
      </c>
      <c r="L200" t="str">
        <f>UPPER(Sales2[[#This Row],[State]])</f>
        <v>WA</v>
      </c>
      <c r="M200">
        <f>VLOOKUP(Sales2[[#This Row],[Service Category]],Table7[],3,FALSE)</f>
        <v>0.25</v>
      </c>
      <c r="N200">
        <f>Sales2[[#This Row],[Sale Price ]]*Sales2[[#This Row],[Margins]]</f>
        <v>354.5</v>
      </c>
      <c r="O200">
        <v>1418</v>
      </c>
      <c r="P200">
        <f>IFERROR(Sales2[[#This Row],[Sale Price ]],0)</f>
        <v>1418</v>
      </c>
      <c r="Q200">
        <f>IFERROR(Sales2[[#This Row],[Cleaned Sale Price]]/Sales2[[#This Row],[Quantity Ordered]],0)</f>
        <v>472.66666666666669</v>
      </c>
      <c r="R200">
        <f>Sales2[[#This Row],[Cleaned Sale Price]]-Sales2[[#This Row],[Service Provider Expense]]</f>
        <v>1063.5</v>
      </c>
      <c r="S200">
        <f>SUMIF(F:F,Sales2[[#This Row],[Customer ID]],P:P)</f>
        <v>1418</v>
      </c>
      <c r="T200">
        <f>Sales2[[#This Row],[Sale Price ]]-Sales2[[#This Row],[Service Provider Expense]]</f>
        <v>1063.5</v>
      </c>
      <c r="U200" t="s">
        <v>33</v>
      </c>
    </row>
    <row r="201" spans="1:21" x14ac:dyDescent="0.25">
      <c r="A201">
        <v>3200</v>
      </c>
      <c r="B201">
        <f>COUNTIF(A:A,Sales2[[#This Row],[Order ID]])</f>
        <v>1</v>
      </c>
      <c r="C201" t="s">
        <v>386</v>
      </c>
      <c r="D201" t="s">
        <v>387</v>
      </c>
      <c r="E201" t="str">
        <f>PROPER(TRIM(Sales2[[#This Row],[Customer First Name]]))</f>
        <v>Mathias</v>
      </c>
      <c r="F201">
        <v>1433</v>
      </c>
      <c r="G201" t="s">
        <v>77</v>
      </c>
      <c r="H201" s="7">
        <v>45574</v>
      </c>
      <c r="I201" s="6">
        <v>2</v>
      </c>
      <c r="J201" s="1" t="s">
        <v>37</v>
      </c>
      <c r="K201" t="s">
        <v>28</v>
      </c>
      <c r="L201" t="str">
        <f>UPPER(Sales2[[#This Row],[State]])</f>
        <v>NSW</v>
      </c>
      <c r="M201">
        <f>VLOOKUP(Sales2[[#This Row],[Service Category]],Table7[],3,FALSE)</f>
        <v>0.3</v>
      </c>
      <c r="N201">
        <f>Sales2[[#This Row],[Sale Price ]]*Sales2[[#This Row],[Margins]]</f>
        <v>465.59999999999997</v>
      </c>
      <c r="O201">
        <v>1552</v>
      </c>
      <c r="P201">
        <f>IFERROR(Sales2[[#This Row],[Sale Price ]],0)</f>
        <v>1552</v>
      </c>
      <c r="Q201">
        <f>IFERROR(Sales2[[#This Row],[Cleaned Sale Price]]/Sales2[[#This Row],[Quantity Ordered]],0)</f>
        <v>776</v>
      </c>
      <c r="R201">
        <f>Sales2[[#This Row],[Cleaned Sale Price]]-Sales2[[#This Row],[Service Provider Expense]]</f>
        <v>1086.4000000000001</v>
      </c>
      <c r="S201">
        <f>SUMIF(F:F,Sales2[[#This Row],[Customer ID]],P:P)</f>
        <v>1552</v>
      </c>
      <c r="T201">
        <f>Sales2[[#This Row],[Sale Price ]]-Sales2[[#This Row],[Service Provider Expense]]</f>
        <v>1086.4000000000001</v>
      </c>
      <c r="U201" t="s">
        <v>19</v>
      </c>
    </row>
    <row r="202" spans="1:21" x14ac:dyDescent="0.25">
      <c r="A202">
        <v>3201</v>
      </c>
      <c r="B202">
        <f>COUNTIF(A:A,Sales2[[#This Row],[Order ID]])</f>
        <v>1</v>
      </c>
      <c r="C202" t="s">
        <v>388</v>
      </c>
      <c r="D202" t="s">
        <v>94</v>
      </c>
      <c r="E202" t="str">
        <f>PROPER(TRIM(Sales2[[#This Row],[Customer First Name]]))</f>
        <v>Isabelle</v>
      </c>
      <c r="F202">
        <v>1434</v>
      </c>
      <c r="G202" t="s">
        <v>16</v>
      </c>
      <c r="H202" s="7">
        <v>45425</v>
      </c>
      <c r="I202" s="6">
        <v>1</v>
      </c>
      <c r="J202" t="s">
        <v>56</v>
      </c>
      <c r="K202" t="s">
        <v>32</v>
      </c>
      <c r="L202" t="str">
        <f>UPPER(Sales2[[#This Row],[State]])</f>
        <v>VIC</v>
      </c>
      <c r="M202">
        <f>VLOOKUP(Sales2[[#This Row],[Service Category]],Table7[],3,FALSE)</f>
        <v>0.1</v>
      </c>
      <c r="N202">
        <f>Sales2[[#This Row],[Sale Price ]]*Sales2[[#This Row],[Margins]]</f>
        <v>5</v>
      </c>
      <c r="O202">
        <v>50</v>
      </c>
      <c r="P202">
        <f>IFERROR(Sales2[[#This Row],[Sale Price ]],0)</f>
        <v>50</v>
      </c>
      <c r="Q202">
        <f>IFERROR(Sales2[[#This Row],[Cleaned Sale Price]]/Sales2[[#This Row],[Quantity Ordered]],0)</f>
        <v>50</v>
      </c>
      <c r="R202">
        <f>Sales2[[#This Row],[Cleaned Sale Price]]-Sales2[[#This Row],[Service Provider Expense]]</f>
        <v>45</v>
      </c>
      <c r="S202">
        <f>SUMIF(F:F,Sales2[[#This Row],[Customer ID]],P:P)</f>
        <v>50</v>
      </c>
      <c r="T202">
        <f>Sales2[[#This Row],[Sale Price ]]-Sales2[[#This Row],[Service Provider Expense]]</f>
        <v>45</v>
      </c>
      <c r="U202" t="s">
        <v>19</v>
      </c>
    </row>
    <row r="203" spans="1:21" x14ac:dyDescent="0.25">
      <c r="A203">
        <v>3202</v>
      </c>
      <c r="B203">
        <f>COUNTIF(A:A,Sales2[[#This Row],[Order ID]])</f>
        <v>1</v>
      </c>
      <c r="C203" t="s">
        <v>389</v>
      </c>
      <c r="D203" t="s">
        <v>390</v>
      </c>
      <c r="E203" t="str">
        <f>PROPER(TRIM(Sales2[[#This Row],[Customer First Name]]))</f>
        <v>Kobe</v>
      </c>
      <c r="F203">
        <v>1435</v>
      </c>
      <c r="G203" t="s">
        <v>27</v>
      </c>
      <c r="H203" s="7">
        <v>45363</v>
      </c>
      <c r="I203" s="6">
        <v>2</v>
      </c>
      <c r="J203" t="s">
        <v>17</v>
      </c>
      <c r="K203" t="s">
        <v>38</v>
      </c>
      <c r="L203" t="str">
        <f>UPPER(Sales2[[#This Row],[State]])</f>
        <v>QLD</v>
      </c>
      <c r="M203">
        <f>VLOOKUP(Sales2[[#This Row],[Service Category]],Table7[],3,FALSE)</f>
        <v>0.25</v>
      </c>
      <c r="N203">
        <f>Sales2[[#This Row],[Sale Price ]]*Sales2[[#This Row],[Margins]]</f>
        <v>279.25</v>
      </c>
      <c r="O203">
        <v>1117</v>
      </c>
      <c r="P203">
        <f>IFERROR(Sales2[[#This Row],[Sale Price ]],0)</f>
        <v>1117</v>
      </c>
      <c r="Q203">
        <f>IFERROR(Sales2[[#This Row],[Cleaned Sale Price]]/Sales2[[#This Row],[Quantity Ordered]],0)</f>
        <v>558.5</v>
      </c>
      <c r="R203">
        <f>Sales2[[#This Row],[Cleaned Sale Price]]-Sales2[[#This Row],[Service Provider Expense]]</f>
        <v>837.75</v>
      </c>
      <c r="S203">
        <f>SUMIF(F:F,Sales2[[#This Row],[Customer ID]],P:P)</f>
        <v>1117</v>
      </c>
      <c r="T203">
        <f>Sales2[[#This Row],[Sale Price ]]-Sales2[[#This Row],[Service Provider Expense]]</f>
        <v>837.75</v>
      </c>
      <c r="U203" t="s">
        <v>39</v>
      </c>
    </row>
    <row r="204" spans="1:21" x14ac:dyDescent="0.25">
      <c r="A204">
        <v>3203</v>
      </c>
      <c r="B204">
        <f>COUNTIF(A:A,Sales2[[#This Row],[Order ID]])</f>
        <v>1</v>
      </c>
      <c r="C204" t="s">
        <v>391</v>
      </c>
      <c r="D204" t="s">
        <v>265</v>
      </c>
      <c r="E204" t="str">
        <f>PROPER(TRIM(Sales2[[#This Row],[Customer First Name]]))</f>
        <v>Avianna</v>
      </c>
      <c r="F204">
        <v>1436</v>
      </c>
      <c r="G204" t="s">
        <v>61</v>
      </c>
      <c r="H204" s="7">
        <v>45596</v>
      </c>
      <c r="I204" s="6">
        <v>2</v>
      </c>
      <c r="J204" s="1" t="s">
        <v>23</v>
      </c>
      <c r="K204" t="s">
        <v>24</v>
      </c>
      <c r="L204" t="str">
        <f>UPPER(Sales2[[#This Row],[State]])</f>
        <v>ACT</v>
      </c>
      <c r="M204">
        <f>VLOOKUP(Sales2[[#This Row],[Service Category]],Table7[],3,FALSE)</f>
        <v>0.25</v>
      </c>
      <c r="N204">
        <f>Sales2[[#This Row],[Sale Price ]]*Sales2[[#This Row],[Margins]]</f>
        <v>238.5</v>
      </c>
      <c r="O204">
        <v>954</v>
      </c>
      <c r="P204">
        <f>IFERROR(Sales2[[#This Row],[Sale Price ]],0)</f>
        <v>954</v>
      </c>
      <c r="Q204">
        <f>IFERROR(Sales2[[#This Row],[Cleaned Sale Price]]/Sales2[[#This Row],[Quantity Ordered]],0)</f>
        <v>477</v>
      </c>
      <c r="R204">
        <f>Sales2[[#This Row],[Cleaned Sale Price]]-Sales2[[#This Row],[Service Provider Expense]]</f>
        <v>715.5</v>
      </c>
      <c r="S204">
        <f>SUMIF(F:F,Sales2[[#This Row],[Customer ID]],P:P)</f>
        <v>954</v>
      </c>
      <c r="T204">
        <f>Sales2[[#This Row],[Sale Price ]]-Sales2[[#This Row],[Service Provider Expense]]</f>
        <v>715.5</v>
      </c>
      <c r="U204" t="s">
        <v>39</v>
      </c>
    </row>
    <row r="205" spans="1:21" x14ac:dyDescent="0.25">
      <c r="A205">
        <v>3204</v>
      </c>
      <c r="B205">
        <f>COUNTIF(A:A,Sales2[[#This Row],[Order ID]])</f>
        <v>1</v>
      </c>
      <c r="C205" t="s">
        <v>392</v>
      </c>
      <c r="D205" t="s">
        <v>393</v>
      </c>
      <c r="E205" t="str">
        <f>PROPER(TRIM(Sales2[[#This Row],[Customer First Name]]))</f>
        <v>Raymond</v>
      </c>
      <c r="F205">
        <v>1437</v>
      </c>
      <c r="G205" t="s">
        <v>36</v>
      </c>
      <c r="H205" s="7">
        <v>45344</v>
      </c>
      <c r="I205" s="6">
        <v>1</v>
      </c>
      <c r="J205" t="s">
        <v>17</v>
      </c>
      <c r="K205" t="s">
        <v>66</v>
      </c>
      <c r="L205" t="str">
        <f>UPPER(Sales2[[#This Row],[State]])</f>
        <v>NT</v>
      </c>
      <c r="M205">
        <f>VLOOKUP(Sales2[[#This Row],[Service Category]],Table7[],3,FALSE)</f>
        <v>0.2</v>
      </c>
      <c r="N205">
        <f>Sales2[[#This Row],[Sale Price ]]*Sales2[[#This Row],[Margins]]</f>
        <v>138.4</v>
      </c>
      <c r="O205">
        <v>692</v>
      </c>
      <c r="P205">
        <f>IFERROR(Sales2[[#This Row],[Sale Price ]],0)</f>
        <v>692</v>
      </c>
      <c r="Q205">
        <f>IFERROR(Sales2[[#This Row],[Cleaned Sale Price]]/Sales2[[#This Row],[Quantity Ordered]],0)</f>
        <v>692</v>
      </c>
      <c r="R205">
        <f>Sales2[[#This Row],[Cleaned Sale Price]]-Sales2[[#This Row],[Service Provider Expense]]</f>
        <v>553.6</v>
      </c>
      <c r="S205">
        <f>SUMIF(F:F,Sales2[[#This Row],[Customer ID]],P:P)</f>
        <v>692</v>
      </c>
      <c r="T205">
        <f>Sales2[[#This Row],[Sale Price ]]-Sales2[[#This Row],[Service Provider Expense]]</f>
        <v>553.6</v>
      </c>
      <c r="U205" t="s">
        <v>33</v>
      </c>
    </row>
    <row r="206" spans="1:21" x14ac:dyDescent="0.25">
      <c r="A206">
        <v>3205</v>
      </c>
      <c r="B206">
        <f>COUNTIF(A:A,Sales2[[#This Row],[Order ID]])</f>
        <v>1</v>
      </c>
      <c r="C206" t="s">
        <v>394</v>
      </c>
      <c r="D206" t="s">
        <v>395</v>
      </c>
      <c r="E206" t="str">
        <f>PROPER(TRIM(Sales2[[#This Row],[Customer First Name]]))</f>
        <v>Melanie</v>
      </c>
      <c r="F206">
        <v>1438</v>
      </c>
      <c r="G206" t="s">
        <v>16</v>
      </c>
      <c r="H206" s="7">
        <v>45575</v>
      </c>
      <c r="I206" s="6">
        <v>3</v>
      </c>
      <c r="J206" s="1" t="s">
        <v>37</v>
      </c>
      <c r="K206" t="s">
        <v>38</v>
      </c>
      <c r="L206" t="str">
        <f>UPPER(Sales2[[#This Row],[State]])</f>
        <v>QLD</v>
      </c>
      <c r="M206">
        <f>VLOOKUP(Sales2[[#This Row],[Service Category]],Table7[],3,FALSE)</f>
        <v>0.1</v>
      </c>
      <c r="N206">
        <f>Sales2[[#This Row],[Sale Price ]]*Sales2[[#This Row],[Margins]]</f>
        <v>143.6</v>
      </c>
      <c r="O206">
        <v>1436</v>
      </c>
      <c r="P206">
        <f>IFERROR(Sales2[[#This Row],[Sale Price ]],0)</f>
        <v>1436</v>
      </c>
      <c r="Q206">
        <f>IFERROR(Sales2[[#This Row],[Cleaned Sale Price]]/Sales2[[#This Row],[Quantity Ordered]],0)</f>
        <v>478.66666666666669</v>
      </c>
      <c r="R206">
        <f>Sales2[[#This Row],[Cleaned Sale Price]]-Sales2[[#This Row],[Service Provider Expense]]</f>
        <v>1292.4000000000001</v>
      </c>
      <c r="S206">
        <f>SUMIF(F:F,Sales2[[#This Row],[Customer ID]],P:P)</f>
        <v>1436</v>
      </c>
      <c r="T206">
        <f>Sales2[[#This Row],[Sale Price ]]-Sales2[[#This Row],[Service Provider Expense]]</f>
        <v>1292.4000000000001</v>
      </c>
      <c r="U206" t="s">
        <v>19</v>
      </c>
    </row>
    <row r="207" spans="1:21" x14ac:dyDescent="0.25">
      <c r="A207">
        <v>3206</v>
      </c>
      <c r="B207">
        <f>COUNTIF(A:A,Sales2[[#This Row],[Order ID]])</f>
        <v>1</v>
      </c>
      <c r="C207" t="s">
        <v>396</v>
      </c>
      <c r="D207" t="s">
        <v>333</v>
      </c>
      <c r="E207" t="str">
        <f>PROPER(TRIM(Sales2[[#This Row],[Customer First Name]]))</f>
        <v>Jordan</v>
      </c>
      <c r="F207">
        <v>1439</v>
      </c>
      <c r="G207" t="s">
        <v>36</v>
      </c>
      <c r="H207" s="7">
        <v>45518</v>
      </c>
      <c r="I207" s="6">
        <v>2</v>
      </c>
      <c r="J207" t="s">
        <v>17</v>
      </c>
      <c r="K207" t="s">
        <v>49</v>
      </c>
      <c r="L207" t="str">
        <f>UPPER(Sales2[[#This Row],[State]])</f>
        <v>TAS</v>
      </c>
      <c r="M207">
        <f>VLOOKUP(Sales2[[#This Row],[Service Category]],Table7[],3,FALSE)</f>
        <v>0.2</v>
      </c>
      <c r="N207">
        <f>Sales2[[#This Row],[Sale Price ]]*Sales2[[#This Row],[Margins]]</f>
        <v>259.40000000000003</v>
      </c>
      <c r="O207">
        <v>1297</v>
      </c>
      <c r="P207">
        <f>IFERROR(Sales2[[#This Row],[Sale Price ]],0)</f>
        <v>1297</v>
      </c>
      <c r="Q207">
        <f>IFERROR(Sales2[[#This Row],[Cleaned Sale Price]]/Sales2[[#This Row],[Quantity Ordered]],0)</f>
        <v>648.5</v>
      </c>
      <c r="R207">
        <f>Sales2[[#This Row],[Cleaned Sale Price]]-Sales2[[#This Row],[Service Provider Expense]]</f>
        <v>1037.5999999999999</v>
      </c>
      <c r="S207">
        <f>SUMIF(F:F,Sales2[[#This Row],[Customer ID]],P:P)</f>
        <v>1297</v>
      </c>
      <c r="T207">
        <f>Sales2[[#This Row],[Sale Price ]]-Sales2[[#This Row],[Service Provider Expense]]</f>
        <v>1037.5999999999999</v>
      </c>
      <c r="U207" t="s">
        <v>29</v>
      </c>
    </row>
    <row r="208" spans="1:21" x14ac:dyDescent="0.25">
      <c r="A208">
        <v>3207</v>
      </c>
      <c r="B208">
        <f>COUNTIF(A:A,Sales2[[#This Row],[Order ID]])</f>
        <v>1</v>
      </c>
      <c r="C208" t="s">
        <v>397</v>
      </c>
      <c r="D208" t="s">
        <v>230</v>
      </c>
      <c r="E208" t="str">
        <f>PROPER(TRIM(Sales2[[#This Row],[Customer First Name]]))</f>
        <v>Dakota</v>
      </c>
      <c r="F208">
        <v>1440</v>
      </c>
      <c r="G208" t="s">
        <v>61</v>
      </c>
      <c r="H208" s="7">
        <v>45535</v>
      </c>
      <c r="I208" s="6">
        <v>2</v>
      </c>
      <c r="J208" t="s">
        <v>56</v>
      </c>
      <c r="K208" t="s">
        <v>18</v>
      </c>
      <c r="L208" t="str">
        <f>UPPER(Sales2[[#This Row],[State]])</f>
        <v>WA</v>
      </c>
      <c r="M208">
        <f>VLOOKUP(Sales2[[#This Row],[Service Category]],Table7[],3,FALSE)</f>
        <v>0.25</v>
      </c>
      <c r="N208">
        <f>Sales2[[#This Row],[Sale Price ]]*Sales2[[#This Row],[Margins]]</f>
        <v>252.75</v>
      </c>
      <c r="O208">
        <v>1011</v>
      </c>
      <c r="P208">
        <f>IFERROR(Sales2[[#This Row],[Sale Price ]],0)</f>
        <v>1011</v>
      </c>
      <c r="Q208">
        <f>IFERROR(Sales2[[#This Row],[Cleaned Sale Price]]/Sales2[[#This Row],[Quantity Ordered]],0)</f>
        <v>505.5</v>
      </c>
      <c r="R208">
        <f>Sales2[[#This Row],[Cleaned Sale Price]]-Sales2[[#This Row],[Service Provider Expense]]</f>
        <v>758.25</v>
      </c>
      <c r="S208">
        <f>SUMIF(F:F,Sales2[[#This Row],[Customer ID]],P:P)</f>
        <v>1011</v>
      </c>
      <c r="T208">
        <f>Sales2[[#This Row],[Sale Price ]]-Sales2[[#This Row],[Service Provider Expense]]</f>
        <v>758.25</v>
      </c>
      <c r="U208" t="s">
        <v>29</v>
      </c>
    </row>
    <row r="209" spans="1:21" x14ac:dyDescent="0.25">
      <c r="A209">
        <v>3208</v>
      </c>
      <c r="B209">
        <f>COUNTIF(A:A,Sales2[[#This Row],[Order ID]])</f>
        <v>1</v>
      </c>
      <c r="C209" t="s">
        <v>398</v>
      </c>
      <c r="D209" t="s">
        <v>399</v>
      </c>
      <c r="E209" t="str">
        <f>PROPER(TRIM(Sales2[[#This Row],[Customer First Name]]))</f>
        <v>Victor</v>
      </c>
      <c r="F209">
        <v>1441</v>
      </c>
      <c r="G209" t="s">
        <v>16</v>
      </c>
      <c r="H209" s="7">
        <v>45314</v>
      </c>
      <c r="I209" s="6">
        <v>1</v>
      </c>
      <c r="J209" s="1" t="s">
        <v>37</v>
      </c>
      <c r="K209" t="s">
        <v>38</v>
      </c>
      <c r="L209" t="str">
        <f>UPPER(Sales2[[#This Row],[State]])</f>
        <v>QLD</v>
      </c>
      <c r="M209">
        <f>VLOOKUP(Sales2[[#This Row],[Service Category]],Table7[],3,FALSE)</f>
        <v>0.1</v>
      </c>
      <c r="N209">
        <f>Sales2[[#This Row],[Sale Price ]]*Sales2[[#This Row],[Margins]]</f>
        <v>122.80000000000001</v>
      </c>
      <c r="O209">
        <v>1228</v>
      </c>
      <c r="P209">
        <f>IFERROR(Sales2[[#This Row],[Sale Price ]],0)</f>
        <v>1228</v>
      </c>
      <c r="Q209">
        <f>IFERROR(Sales2[[#This Row],[Cleaned Sale Price]]/Sales2[[#This Row],[Quantity Ordered]],0)</f>
        <v>1228</v>
      </c>
      <c r="R209">
        <f>Sales2[[#This Row],[Cleaned Sale Price]]-Sales2[[#This Row],[Service Provider Expense]]</f>
        <v>1105.2</v>
      </c>
      <c r="S209">
        <f>SUMIF(F:F,Sales2[[#This Row],[Customer ID]],P:P)</f>
        <v>1228</v>
      </c>
      <c r="T209">
        <f>Sales2[[#This Row],[Sale Price ]]-Sales2[[#This Row],[Service Provider Expense]]</f>
        <v>1105.2</v>
      </c>
      <c r="U209" t="s">
        <v>29</v>
      </c>
    </row>
    <row r="210" spans="1:21" x14ac:dyDescent="0.25">
      <c r="A210">
        <v>3209</v>
      </c>
      <c r="B210">
        <f>COUNTIF(A:A,Sales2[[#This Row],[Order ID]])</f>
        <v>1</v>
      </c>
      <c r="C210" t="s">
        <v>400</v>
      </c>
      <c r="D210" t="s">
        <v>401</v>
      </c>
      <c r="E210" t="str">
        <f>PROPER(TRIM(Sales2[[#This Row],[Customer First Name]]))</f>
        <v>Gabriel</v>
      </c>
      <c r="F210">
        <v>1442</v>
      </c>
      <c r="G210" t="s">
        <v>22</v>
      </c>
      <c r="H210" s="7">
        <v>45357</v>
      </c>
      <c r="I210" s="6">
        <v>3</v>
      </c>
      <c r="J210" t="s">
        <v>17</v>
      </c>
      <c r="K210" t="s">
        <v>32</v>
      </c>
      <c r="L210" t="str">
        <f>UPPER(Sales2[[#This Row],[State]])</f>
        <v>VIC</v>
      </c>
      <c r="M210">
        <f>VLOOKUP(Sales2[[#This Row],[Service Category]],Table7[],3,FALSE)</f>
        <v>0.3</v>
      </c>
      <c r="N210">
        <f>Sales2[[#This Row],[Sale Price ]]*Sales2[[#This Row],[Margins]]</f>
        <v>228.29999999999998</v>
      </c>
      <c r="O210">
        <v>761</v>
      </c>
      <c r="P210">
        <f>IFERROR(Sales2[[#This Row],[Sale Price ]],0)</f>
        <v>761</v>
      </c>
      <c r="Q210">
        <f>IFERROR(Sales2[[#This Row],[Cleaned Sale Price]]/Sales2[[#This Row],[Quantity Ordered]],0)</f>
        <v>253.66666666666666</v>
      </c>
      <c r="R210">
        <f>Sales2[[#This Row],[Cleaned Sale Price]]-Sales2[[#This Row],[Service Provider Expense]]</f>
        <v>532.70000000000005</v>
      </c>
      <c r="S210">
        <f>SUMIF(F:F,Sales2[[#This Row],[Customer ID]],P:P)</f>
        <v>761</v>
      </c>
      <c r="T210">
        <f>Sales2[[#This Row],[Sale Price ]]-Sales2[[#This Row],[Service Provider Expense]]</f>
        <v>532.70000000000005</v>
      </c>
      <c r="U210" t="s">
        <v>99</v>
      </c>
    </row>
    <row r="211" spans="1:21" x14ac:dyDescent="0.25">
      <c r="A211">
        <v>3210</v>
      </c>
      <c r="B211">
        <f>COUNTIF(A:A,Sales2[[#This Row],[Order ID]])</f>
        <v>1</v>
      </c>
      <c r="C211" t="s">
        <v>402</v>
      </c>
      <c r="D211" t="s">
        <v>403</v>
      </c>
      <c r="E211" t="str">
        <f>PROPER(TRIM(Sales2[[#This Row],[Customer First Name]]))</f>
        <v>Julia</v>
      </c>
      <c r="F211">
        <v>1443</v>
      </c>
      <c r="G211" t="s">
        <v>61</v>
      </c>
      <c r="H211" s="7">
        <v>45356</v>
      </c>
      <c r="I211" s="6">
        <v>2</v>
      </c>
      <c r="J211" t="s">
        <v>17</v>
      </c>
      <c r="K211" t="s">
        <v>18</v>
      </c>
      <c r="L211" t="str">
        <f>UPPER(Sales2[[#This Row],[State]])</f>
        <v>WA</v>
      </c>
      <c r="M211">
        <f>VLOOKUP(Sales2[[#This Row],[Service Category]],Table7[],3,FALSE)</f>
        <v>0.25</v>
      </c>
      <c r="N211">
        <f>Sales2[[#This Row],[Sale Price ]]*Sales2[[#This Row],[Margins]]</f>
        <v>116.5</v>
      </c>
      <c r="O211">
        <v>466</v>
      </c>
      <c r="P211">
        <f>IFERROR(Sales2[[#This Row],[Sale Price ]],0)</f>
        <v>466</v>
      </c>
      <c r="Q211">
        <f>IFERROR(Sales2[[#This Row],[Cleaned Sale Price]]/Sales2[[#This Row],[Quantity Ordered]],0)</f>
        <v>233</v>
      </c>
      <c r="R211">
        <f>Sales2[[#This Row],[Cleaned Sale Price]]-Sales2[[#This Row],[Service Provider Expense]]</f>
        <v>349.5</v>
      </c>
      <c r="S211">
        <f>SUMIF(F:F,Sales2[[#This Row],[Customer ID]],P:P)</f>
        <v>466</v>
      </c>
      <c r="T211">
        <f>Sales2[[#This Row],[Sale Price ]]-Sales2[[#This Row],[Service Provider Expense]]</f>
        <v>349.5</v>
      </c>
      <c r="U211" t="s">
        <v>33</v>
      </c>
    </row>
    <row r="212" spans="1:21" x14ac:dyDescent="0.25">
      <c r="A212">
        <v>3211</v>
      </c>
      <c r="B212">
        <f>COUNTIF(A:A,Sales2[[#This Row],[Order ID]])</f>
        <v>1</v>
      </c>
      <c r="C212" t="s">
        <v>404</v>
      </c>
      <c r="D212" t="s">
        <v>195</v>
      </c>
      <c r="E212" t="str">
        <f>PROPER(TRIM(Sales2[[#This Row],[Customer First Name]]))</f>
        <v>Callen</v>
      </c>
      <c r="F212">
        <v>1444</v>
      </c>
      <c r="G212" t="s">
        <v>27</v>
      </c>
      <c r="H212" s="7">
        <v>45553</v>
      </c>
      <c r="I212" s="6">
        <v>2</v>
      </c>
      <c r="J212" t="s">
        <v>17</v>
      </c>
      <c r="K212" t="s">
        <v>18</v>
      </c>
      <c r="L212" t="str">
        <f>UPPER(Sales2[[#This Row],[State]])</f>
        <v>WA</v>
      </c>
      <c r="M212">
        <f>VLOOKUP(Sales2[[#This Row],[Service Category]],Table7[],3,FALSE)</f>
        <v>0.25</v>
      </c>
      <c r="N212">
        <f>Sales2[[#This Row],[Sale Price ]]*Sales2[[#This Row],[Margins]]</f>
        <v>79.75</v>
      </c>
      <c r="O212">
        <v>319</v>
      </c>
      <c r="P212">
        <f>IFERROR(Sales2[[#This Row],[Sale Price ]],0)</f>
        <v>319</v>
      </c>
      <c r="Q212">
        <f>IFERROR(Sales2[[#This Row],[Cleaned Sale Price]]/Sales2[[#This Row],[Quantity Ordered]],0)</f>
        <v>159.5</v>
      </c>
      <c r="R212">
        <f>Sales2[[#This Row],[Cleaned Sale Price]]-Sales2[[#This Row],[Service Provider Expense]]</f>
        <v>239.25</v>
      </c>
      <c r="S212">
        <f>SUMIF(F:F,Sales2[[#This Row],[Customer ID]],P:P)</f>
        <v>319</v>
      </c>
      <c r="T212">
        <f>Sales2[[#This Row],[Sale Price ]]-Sales2[[#This Row],[Service Provider Expense]]</f>
        <v>239.25</v>
      </c>
      <c r="U212" t="s">
        <v>39</v>
      </c>
    </row>
    <row r="213" spans="1:21" x14ac:dyDescent="0.25">
      <c r="A213">
        <v>3212</v>
      </c>
      <c r="B213">
        <f>COUNTIF(A:A,Sales2[[#This Row],[Order ID]])</f>
        <v>1</v>
      </c>
      <c r="C213" t="s">
        <v>405</v>
      </c>
      <c r="D213" t="s">
        <v>406</v>
      </c>
      <c r="E213" t="str">
        <f>PROPER(TRIM(Sales2[[#This Row],[Customer First Name]]))</f>
        <v>Nylah</v>
      </c>
      <c r="F213">
        <v>1445</v>
      </c>
      <c r="G213" t="s">
        <v>77</v>
      </c>
      <c r="H213" s="7">
        <v>45540</v>
      </c>
      <c r="I213" s="6">
        <v>3</v>
      </c>
      <c r="J213" s="1" t="s">
        <v>37</v>
      </c>
      <c r="K213" t="s">
        <v>66</v>
      </c>
      <c r="L213" t="str">
        <f>UPPER(Sales2[[#This Row],[State]])</f>
        <v>NT</v>
      </c>
      <c r="M213">
        <f>VLOOKUP(Sales2[[#This Row],[Service Category]],Table7[],3,FALSE)</f>
        <v>0.3</v>
      </c>
      <c r="N213">
        <f>Sales2[[#This Row],[Sale Price ]]*Sales2[[#This Row],[Margins]]</f>
        <v>17.099999999999998</v>
      </c>
      <c r="O213">
        <v>57</v>
      </c>
      <c r="P213">
        <f>IFERROR(Sales2[[#This Row],[Sale Price ]],0)</f>
        <v>57</v>
      </c>
      <c r="Q213">
        <f>IFERROR(Sales2[[#This Row],[Cleaned Sale Price]]/Sales2[[#This Row],[Quantity Ordered]],0)</f>
        <v>19</v>
      </c>
      <c r="R213">
        <f>Sales2[[#This Row],[Cleaned Sale Price]]-Sales2[[#This Row],[Service Provider Expense]]</f>
        <v>39.900000000000006</v>
      </c>
      <c r="S213">
        <f>SUMIF(F:F,Sales2[[#This Row],[Customer ID]],P:P)</f>
        <v>57</v>
      </c>
      <c r="T213">
        <f>Sales2[[#This Row],[Sale Price ]]-Sales2[[#This Row],[Service Provider Expense]]</f>
        <v>39.900000000000006</v>
      </c>
      <c r="U213" t="s">
        <v>19</v>
      </c>
    </row>
    <row r="214" spans="1:21" x14ac:dyDescent="0.25">
      <c r="A214">
        <v>3213</v>
      </c>
      <c r="B214">
        <f>COUNTIF(A:A,Sales2[[#This Row],[Order ID]])</f>
        <v>1</v>
      </c>
      <c r="C214" t="s">
        <v>407</v>
      </c>
      <c r="D214" t="s">
        <v>408</v>
      </c>
      <c r="E214" t="str">
        <f>PROPER(TRIM(Sales2[[#This Row],[Customer First Name]]))</f>
        <v>Paul</v>
      </c>
      <c r="F214">
        <v>1446</v>
      </c>
      <c r="G214" t="s">
        <v>22</v>
      </c>
      <c r="H214" s="7">
        <v>45364</v>
      </c>
      <c r="I214" s="6">
        <v>3</v>
      </c>
      <c r="J214" t="s">
        <v>17</v>
      </c>
      <c r="K214" t="s">
        <v>42</v>
      </c>
      <c r="L214" t="str">
        <f>UPPER(Sales2[[#This Row],[State]])</f>
        <v>SA</v>
      </c>
      <c r="M214">
        <f>VLOOKUP(Sales2[[#This Row],[Service Category]],Table7[],3,FALSE)</f>
        <v>0.3</v>
      </c>
      <c r="N214">
        <f>Sales2[[#This Row],[Sale Price ]]*Sales2[[#This Row],[Margins]]</f>
        <v>451.5</v>
      </c>
      <c r="O214">
        <v>1505</v>
      </c>
      <c r="P214">
        <f>IFERROR(Sales2[[#This Row],[Sale Price ]],0)</f>
        <v>1505</v>
      </c>
      <c r="Q214">
        <f>IFERROR(Sales2[[#This Row],[Cleaned Sale Price]]/Sales2[[#This Row],[Quantity Ordered]],0)</f>
        <v>501.66666666666669</v>
      </c>
      <c r="R214">
        <f>Sales2[[#This Row],[Cleaned Sale Price]]-Sales2[[#This Row],[Service Provider Expense]]</f>
        <v>1053.5</v>
      </c>
      <c r="S214">
        <f>SUMIF(F:F,Sales2[[#This Row],[Customer ID]],P:P)</f>
        <v>1505</v>
      </c>
      <c r="T214">
        <f>Sales2[[#This Row],[Sale Price ]]-Sales2[[#This Row],[Service Provider Expense]]</f>
        <v>1053.5</v>
      </c>
      <c r="U214" t="s">
        <v>39</v>
      </c>
    </row>
    <row r="215" spans="1:21" x14ac:dyDescent="0.25">
      <c r="A215">
        <v>3214</v>
      </c>
      <c r="B215">
        <f>COUNTIF(A:A,Sales2[[#This Row],[Order ID]])</f>
        <v>1</v>
      </c>
      <c r="C215" t="s">
        <v>409</v>
      </c>
      <c r="D215" t="s">
        <v>410</v>
      </c>
      <c r="E215" t="str">
        <f>PROPER(TRIM(Sales2[[#This Row],[Customer First Name]]))</f>
        <v>Marco</v>
      </c>
      <c r="F215">
        <v>1447</v>
      </c>
      <c r="G215" t="s">
        <v>36</v>
      </c>
      <c r="H215" s="7">
        <v>45520</v>
      </c>
      <c r="I215" s="6">
        <v>3</v>
      </c>
      <c r="J215" t="s">
        <v>17</v>
      </c>
      <c r="K215" t="s">
        <v>38</v>
      </c>
      <c r="L215" t="str">
        <f>UPPER(Sales2[[#This Row],[State]])</f>
        <v>QLD</v>
      </c>
      <c r="M215">
        <f>VLOOKUP(Sales2[[#This Row],[Service Category]],Table7[],3,FALSE)</f>
        <v>0.2</v>
      </c>
      <c r="N215">
        <f>Sales2[[#This Row],[Sale Price ]]*Sales2[[#This Row],[Margins]]</f>
        <v>147.80000000000001</v>
      </c>
      <c r="O215">
        <v>739</v>
      </c>
      <c r="P215">
        <f>IFERROR(Sales2[[#This Row],[Sale Price ]],0)</f>
        <v>739</v>
      </c>
      <c r="Q215">
        <f>IFERROR(Sales2[[#This Row],[Cleaned Sale Price]]/Sales2[[#This Row],[Quantity Ordered]],0)</f>
        <v>246.33333333333334</v>
      </c>
      <c r="R215">
        <f>Sales2[[#This Row],[Cleaned Sale Price]]-Sales2[[#This Row],[Service Provider Expense]]</f>
        <v>591.20000000000005</v>
      </c>
      <c r="S215">
        <f>SUMIF(F:F,Sales2[[#This Row],[Customer ID]],P:P)</f>
        <v>739</v>
      </c>
      <c r="T215">
        <f>Sales2[[#This Row],[Sale Price ]]-Sales2[[#This Row],[Service Provider Expense]]</f>
        <v>591.20000000000005</v>
      </c>
      <c r="U215" t="s">
        <v>99</v>
      </c>
    </row>
    <row r="216" spans="1:21" x14ac:dyDescent="0.25">
      <c r="A216">
        <v>3215</v>
      </c>
      <c r="B216">
        <f>COUNTIF(A:A,Sales2[[#This Row],[Order ID]])</f>
        <v>1</v>
      </c>
      <c r="C216" t="s">
        <v>411</v>
      </c>
      <c r="D216" t="s">
        <v>412</v>
      </c>
      <c r="E216" t="str">
        <f>PROPER(TRIM(Sales2[[#This Row],[Customer First Name]]))</f>
        <v>Diego</v>
      </c>
      <c r="F216">
        <v>1448</v>
      </c>
      <c r="G216" t="s">
        <v>27</v>
      </c>
      <c r="H216" s="7">
        <v>45510</v>
      </c>
      <c r="I216" s="6">
        <v>3</v>
      </c>
      <c r="J216" s="1" t="s">
        <v>37</v>
      </c>
      <c r="K216" t="s">
        <v>32</v>
      </c>
      <c r="L216" t="str">
        <f>UPPER(Sales2[[#This Row],[State]])</f>
        <v>VIC</v>
      </c>
      <c r="M216">
        <f>VLOOKUP(Sales2[[#This Row],[Service Category]],Table7[],3,FALSE)</f>
        <v>0.25</v>
      </c>
      <c r="N216">
        <f>Sales2[[#This Row],[Sale Price ]]*Sales2[[#This Row],[Margins]]</f>
        <v>443</v>
      </c>
      <c r="O216">
        <v>1772</v>
      </c>
      <c r="P216">
        <f>IFERROR(Sales2[[#This Row],[Sale Price ]],0)</f>
        <v>1772</v>
      </c>
      <c r="Q216">
        <f>IFERROR(Sales2[[#This Row],[Cleaned Sale Price]]/Sales2[[#This Row],[Quantity Ordered]],0)</f>
        <v>590.66666666666663</v>
      </c>
      <c r="R216">
        <f>Sales2[[#This Row],[Cleaned Sale Price]]-Sales2[[#This Row],[Service Provider Expense]]</f>
        <v>1329</v>
      </c>
      <c r="S216">
        <f>SUMIF(F:F,Sales2[[#This Row],[Customer ID]],P:P)</f>
        <v>1772</v>
      </c>
      <c r="T216">
        <f>Sales2[[#This Row],[Sale Price ]]-Sales2[[#This Row],[Service Provider Expense]]</f>
        <v>1329</v>
      </c>
      <c r="U216" t="s">
        <v>29</v>
      </c>
    </row>
    <row r="217" spans="1:21" x14ac:dyDescent="0.25">
      <c r="A217">
        <v>3216</v>
      </c>
      <c r="B217">
        <f>COUNTIF(A:A,Sales2[[#This Row],[Order ID]])</f>
        <v>1</v>
      </c>
      <c r="C217" t="s">
        <v>413</v>
      </c>
      <c r="D217" t="s">
        <v>414</v>
      </c>
      <c r="E217" t="str">
        <f>PROPER(TRIM(Sales2[[#This Row],[Customer First Name]]))</f>
        <v>Ailani</v>
      </c>
      <c r="F217">
        <v>1449</v>
      </c>
      <c r="G217" t="s">
        <v>61</v>
      </c>
      <c r="H217" s="7">
        <v>45560</v>
      </c>
      <c r="I217" s="6">
        <v>1</v>
      </c>
      <c r="J217" s="1" t="s">
        <v>37</v>
      </c>
      <c r="K217" t="s">
        <v>66</v>
      </c>
      <c r="L217" t="str">
        <f>UPPER(Sales2[[#This Row],[State]])</f>
        <v>NT</v>
      </c>
      <c r="M217">
        <f>VLOOKUP(Sales2[[#This Row],[Service Category]],Table7[],3,FALSE)</f>
        <v>0.25</v>
      </c>
      <c r="N217">
        <f>Sales2[[#This Row],[Sale Price ]]*Sales2[[#This Row],[Margins]]</f>
        <v>83.75</v>
      </c>
      <c r="O217">
        <v>335</v>
      </c>
      <c r="P217">
        <f>IFERROR(Sales2[[#This Row],[Sale Price ]],0)</f>
        <v>335</v>
      </c>
      <c r="Q217">
        <f>IFERROR(Sales2[[#This Row],[Cleaned Sale Price]]/Sales2[[#This Row],[Quantity Ordered]],0)</f>
        <v>335</v>
      </c>
      <c r="R217">
        <f>Sales2[[#This Row],[Cleaned Sale Price]]-Sales2[[#This Row],[Service Provider Expense]]</f>
        <v>251.25</v>
      </c>
      <c r="S217">
        <f>SUMIF(F:F,Sales2[[#This Row],[Customer ID]],P:P)</f>
        <v>335</v>
      </c>
      <c r="T217">
        <f>Sales2[[#This Row],[Sale Price ]]-Sales2[[#This Row],[Service Provider Expense]]</f>
        <v>251.25</v>
      </c>
      <c r="U217" t="s">
        <v>19</v>
      </c>
    </row>
    <row r="218" spans="1:21" x14ac:dyDescent="0.25">
      <c r="A218">
        <v>3217</v>
      </c>
      <c r="B218">
        <f>COUNTIF(A:A,Sales2[[#This Row],[Order ID]])</f>
        <v>1</v>
      </c>
      <c r="C218" t="s">
        <v>415</v>
      </c>
      <c r="D218" t="s">
        <v>237</v>
      </c>
      <c r="E218" t="str">
        <f>PROPER(TRIM(Sales2[[#This Row],[Customer First Name]]))</f>
        <v>Amira</v>
      </c>
      <c r="F218">
        <v>1450</v>
      </c>
      <c r="G218" t="s">
        <v>61</v>
      </c>
      <c r="H218" s="7">
        <v>45611</v>
      </c>
      <c r="I218" s="6">
        <v>2</v>
      </c>
      <c r="J218" s="1" t="s">
        <v>23</v>
      </c>
      <c r="K218" t="s">
        <v>66</v>
      </c>
      <c r="L218" t="str">
        <f>UPPER(Sales2[[#This Row],[State]])</f>
        <v>NT</v>
      </c>
      <c r="M218">
        <f>VLOOKUP(Sales2[[#This Row],[Service Category]],Table7[],3,FALSE)</f>
        <v>0.25</v>
      </c>
      <c r="N218">
        <f>Sales2[[#This Row],[Sale Price ]]*Sales2[[#This Row],[Margins]]</f>
        <v>407</v>
      </c>
      <c r="O218">
        <v>1628</v>
      </c>
      <c r="P218">
        <f>IFERROR(Sales2[[#This Row],[Sale Price ]],0)</f>
        <v>1628</v>
      </c>
      <c r="Q218">
        <f>IFERROR(Sales2[[#This Row],[Cleaned Sale Price]]/Sales2[[#This Row],[Quantity Ordered]],0)</f>
        <v>814</v>
      </c>
      <c r="R218">
        <f>Sales2[[#This Row],[Cleaned Sale Price]]-Sales2[[#This Row],[Service Provider Expense]]</f>
        <v>1221</v>
      </c>
      <c r="S218">
        <f>SUMIF(F:F,Sales2[[#This Row],[Customer ID]],P:P)</f>
        <v>1628</v>
      </c>
      <c r="T218">
        <f>Sales2[[#This Row],[Sale Price ]]-Sales2[[#This Row],[Service Provider Expense]]</f>
        <v>1221</v>
      </c>
      <c r="U218" t="s">
        <v>33</v>
      </c>
    </row>
    <row r="219" spans="1:21" x14ac:dyDescent="0.25">
      <c r="A219">
        <v>3218</v>
      </c>
      <c r="B219">
        <f>COUNTIF(A:A,Sales2[[#This Row],[Order ID]])</f>
        <v>1</v>
      </c>
      <c r="C219" t="s">
        <v>319</v>
      </c>
      <c r="D219" t="s">
        <v>416</v>
      </c>
      <c r="E219" t="str">
        <f>PROPER(TRIM(Sales2[[#This Row],[Customer First Name]]))</f>
        <v>Alaina</v>
      </c>
      <c r="F219">
        <v>1451</v>
      </c>
      <c r="G219" t="s">
        <v>61</v>
      </c>
      <c r="H219" s="7">
        <v>45554</v>
      </c>
      <c r="I219" s="6">
        <v>2</v>
      </c>
      <c r="J219" s="1" t="s">
        <v>37</v>
      </c>
      <c r="K219" t="s">
        <v>42</v>
      </c>
      <c r="L219" t="str">
        <f>UPPER(Sales2[[#This Row],[State]])</f>
        <v>SA</v>
      </c>
      <c r="M219">
        <f>VLOOKUP(Sales2[[#This Row],[Service Category]],Table7[],3,FALSE)</f>
        <v>0.25</v>
      </c>
      <c r="N219">
        <f>Sales2[[#This Row],[Sale Price ]]*Sales2[[#This Row],[Margins]]</f>
        <v>404.5</v>
      </c>
      <c r="O219">
        <v>1618</v>
      </c>
      <c r="P219">
        <f>IFERROR(Sales2[[#This Row],[Sale Price ]],0)</f>
        <v>1618</v>
      </c>
      <c r="Q219">
        <f>IFERROR(Sales2[[#This Row],[Cleaned Sale Price]]/Sales2[[#This Row],[Quantity Ordered]],0)</f>
        <v>809</v>
      </c>
      <c r="R219">
        <f>Sales2[[#This Row],[Cleaned Sale Price]]-Sales2[[#This Row],[Service Provider Expense]]</f>
        <v>1213.5</v>
      </c>
      <c r="S219">
        <f>SUMIF(F:F,Sales2[[#This Row],[Customer ID]],P:P)</f>
        <v>1618</v>
      </c>
      <c r="T219">
        <f>Sales2[[#This Row],[Sale Price ]]-Sales2[[#This Row],[Service Provider Expense]]</f>
        <v>1213.5</v>
      </c>
      <c r="U219" t="s">
        <v>29</v>
      </c>
    </row>
    <row r="220" spans="1:21" x14ac:dyDescent="0.25">
      <c r="A220">
        <v>3219</v>
      </c>
      <c r="B220">
        <f>COUNTIF(A:A,Sales2[[#This Row],[Order ID]])</f>
        <v>1</v>
      </c>
      <c r="C220" t="s">
        <v>417</v>
      </c>
      <c r="D220" t="s">
        <v>418</v>
      </c>
      <c r="E220" t="str">
        <f>PROPER(TRIM(Sales2[[#This Row],[Customer First Name]]))</f>
        <v>King</v>
      </c>
      <c r="F220">
        <v>1452</v>
      </c>
      <c r="G220" t="s">
        <v>27</v>
      </c>
      <c r="H220" s="7">
        <v>45631</v>
      </c>
      <c r="I220" s="6">
        <v>1</v>
      </c>
      <c r="J220" t="s">
        <v>17</v>
      </c>
      <c r="K220" t="s">
        <v>32</v>
      </c>
      <c r="L220" t="str">
        <f>UPPER(Sales2[[#This Row],[State]])</f>
        <v>VIC</v>
      </c>
      <c r="M220">
        <f>VLOOKUP(Sales2[[#This Row],[Service Category]],Table7[],3,FALSE)</f>
        <v>0.25</v>
      </c>
      <c r="N220">
        <f>Sales2[[#This Row],[Sale Price ]]*Sales2[[#This Row],[Margins]]</f>
        <v>420.75</v>
      </c>
      <c r="O220">
        <v>1683</v>
      </c>
      <c r="P220">
        <f>IFERROR(Sales2[[#This Row],[Sale Price ]],0)</f>
        <v>1683</v>
      </c>
      <c r="Q220">
        <f>IFERROR(Sales2[[#This Row],[Cleaned Sale Price]]/Sales2[[#This Row],[Quantity Ordered]],0)</f>
        <v>1683</v>
      </c>
      <c r="R220">
        <f>Sales2[[#This Row],[Cleaned Sale Price]]-Sales2[[#This Row],[Service Provider Expense]]</f>
        <v>1262.25</v>
      </c>
      <c r="S220">
        <f>SUMIF(F:F,Sales2[[#This Row],[Customer ID]],P:P)</f>
        <v>1683</v>
      </c>
      <c r="T220">
        <f>Sales2[[#This Row],[Sale Price ]]-Sales2[[#This Row],[Service Provider Expense]]</f>
        <v>1262.25</v>
      </c>
      <c r="U220" t="s">
        <v>39</v>
      </c>
    </row>
    <row r="221" spans="1:21" x14ac:dyDescent="0.25">
      <c r="A221">
        <v>3220</v>
      </c>
      <c r="B221">
        <f>COUNTIF(A:A,Sales2[[#This Row],[Order ID]])</f>
        <v>1</v>
      </c>
      <c r="C221" t="s">
        <v>419</v>
      </c>
      <c r="D221" t="s">
        <v>420</v>
      </c>
      <c r="E221" t="str">
        <f>PROPER(TRIM(Sales2[[#This Row],[Customer First Name]]))</f>
        <v>Dante</v>
      </c>
      <c r="F221">
        <v>1453</v>
      </c>
      <c r="G221" t="s">
        <v>61</v>
      </c>
      <c r="H221" s="7">
        <v>45410</v>
      </c>
      <c r="I221" s="6">
        <v>2</v>
      </c>
      <c r="J221" s="1" t="s">
        <v>37</v>
      </c>
      <c r="K221" t="s">
        <v>49</v>
      </c>
      <c r="L221" t="str">
        <f>UPPER(Sales2[[#This Row],[State]])</f>
        <v>TAS</v>
      </c>
      <c r="M221">
        <f>VLOOKUP(Sales2[[#This Row],[Service Category]],Table7[],3,FALSE)</f>
        <v>0.25</v>
      </c>
      <c r="N221">
        <f>Sales2[[#This Row],[Sale Price ]]*Sales2[[#This Row],[Margins]]</f>
        <v>396.5</v>
      </c>
      <c r="O221">
        <v>1586</v>
      </c>
      <c r="P221">
        <f>IFERROR(Sales2[[#This Row],[Sale Price ]],0)</f>
        <v>1586</v>
      </c>
      <c r="Q221">
        <f>IFERROR(Sales2[[#This Row],[Cleaned Sale Price]]/Sales2[[#This Row],[Quantity Ordered]],0)</f>
        <v>793</v>
      </c>
      <c r="R221">
        <f>Sales2[[#This Row],[Cleaned Sale Price]]-Sales2[[#This Row],[Service Provider Expense]]</f>
        <v>1189.5</v>
      </c>
      <c r="S221">
        <f>SUMIF(F:F,Sales2[[#This Row],[Customer ID]],P:P)</f>
        <v>1586</v>
      </c>
      <c r="T221">
        <f>Sales2[[#This Row],[Sale Price ]]-Sales2[[#This Row],[Service Provider Expense]]</f>
        <v>1189.5</v>
      </c>
      <c r="U221" t="s">
        <v>39</v>
      </c>
    </row>
    <row r="222" spans="1:21" x14ac:dyDescent="0.25">
      <c r="A222">
        <v>3221</v>
      </c>
      <c r="B222">
        <f>COUNTIF(A:A,Sales2[[#This Row],[Order ID]])</f>
        <v>1</v>
      </c>
      <c r="C222" t="s">
        <v>421</v>
      </c>
      <c r="D222" t="s">
        <v>422</v>
      </c>
      <c r="E222" t="str">
        <f>PROPER(TRIM(Sales2[[#This Row],[Customer First Name]]))</f>
        <v>Kashton</v>
      </c>
      <c r="F222">
        <v>1454</v>
      </c>
      <c r="G222" t="s">
        <v>77</v>
      </c>
      <c r="H222" s="7">
        <v>45599</v>
      </c>
      <c r="I222" s="6">
        <v>1</v>
      </c>
      <c r="J222" s="1" t="s">
        <v>23</v>
      </c>
      <c r="K222" t="s">
        <v>42</v>
      </c>
      <c r="L222" t="str">
        <f>UPPER(Sales2[[#This Row],[State]])</f>
        <v>SA</v>
      </c>
      <c r="M222">
        <f>VLOOKUP(Sales2[[#This Row],[Service Category]],Table7[],3,FALSE)</f>
        <v>0.3</v>
      </c>
      <c r="N222">
        <f>Sales2[[#This Row],[Sale Price ]]*Sales2[[#This Row],[Margins]]</f>
        <v>26.099999999999998</v>
      </c>
      <c r="O222">
        <v>87</v>
      </c>
      <c r="P222">
        <f>IFERROR(Sales2[[#This Row],[Sale Price ]],0)</f>
        <v>87</v>
      </c>
      <c r="Q222">
        <f>IFERROR(Sales2[[#This Row],[Cleaned Sale Price]]/Sales2[[#This Row],[Quantity Ordered]],0)</f>
        <v>87</v>
      </c>
      <c r="R222">
        <f>Sales2[[#This Row],[Cleaned Sale Price]]-Sales2[[#This Row],[Service Provider Expense]]</f>
        <v>60.900000000000006</v>
      </c>
      <c r="S222">
        <f>SUMIF(F:F,Sales2[[#This Row],[Customer ID]],P:P)</f>
        <v>87</v>
      </c>
      <c r="T222">
        <f>Sales2[[#This Row],[Sale Price ]]-Sales2[[#This Row],[Service Provider Expense]]</f>
        <v>60.900000000000006</v>
      </c>
      <c r="U222" t="s">
        <v>99</v>
      </c>
    </row>
    <row r="223" spans="1:21" x14ac:dyDescent="0.25">
      <c r="A223">
        <v>3222</v>
      </c>
      <c r="B223">
        <f>COUNTIF(A:A,Sales2[[#This Row],[Order ID]])</f>
        <v>1</v>
      </c>
      <c r="C223" t="s">
        <v>90</v>
      </c>
      <c r="D223" t="s">
        <v>423</v>
      </c>
      <c r="E223" t="str">
        <f>PROPER(TRIM(Sales2[[#This Row],[Customer First Name]]))</f>
        <v>Madison</v>
      </c>
      <c r="F223">
        <v>1455</v>
      </c>
      <c r="G223" t="s">
        <v>36</v>
      </c>
      <c r="H223" s="7">
        <v>45524</v>
      </c>
      <c r="I223" s="6">
        <v>2</v>
      </c>
      <c r="J223" t="s">
        <v>17</v>
      </c>
      <c r="K223" t="s">
        <v>28</v>
      </c>
      <c r="L223" t="str">
        <f>UPPER(Sales2[[#This Row],[State]])</f>
        <v>NSW</v>
      </c>
      <c r="M223">
        <f>VLOOKUP(Sales2[[#This Row],[Service Category]],Table7[],3,FALSE)</f>
        <v>0.2</v>
      </c>
      <c r="N223">
        <f>Sales2[[#This Row],[Sale Price ]]*Sales2[[#This Row],[Margins]]</f>
        <v>291.60000000000002</v>
      </c>
      <c r="O223">
        <v>1458</v>
      </c>
      <c r="P223">
        <f>IFERROR(Sales2[[#This Row],[Sale Price ]],0)</f>
        <v>1458</v>
      </c>
      <c r="Q223">
        <f>IFERROR(Sales2[[#This Row],[Cleaned Sale Price]]/Sales2[[#This Row],[Quantity Ordered]],0)</f>
        <v>729</v>
      </c>
      <c r="R223">
        <f>Sales2[[#This Row],[Cleaned Sale Price]]-Sales2[[#This Row],[Service Provider Expense]]</f>
        <v>1166.4000000000001</v>
      </c>
      <c r="S223">
        <f>SUMIF(F:F,Sales2[[#This Row],[Customer ID]],P:P)</f>
        <v>1458</v>
      </c>
      <c r="T223">
        <f>Sales2[[#This Row],[Sale Price ]]-Sales2[[#This Row],[Service Provider Expense]]</f>
        <v>1166.4000000000001</v>
      </c>
      <c r="U223" t="s">
        <v>19</v>
      </c>
    </row>
    <row r="224" spans="1:21" x14ac:dyDescent="0.25">
      <c r="A224">
        <v>3223</v>
      </c>
      <c r="B224">
        <f>COUNTIF(A:A,Sales2[[#This Row],[Order ID]])</f>
        <v>1</v>
      </c>
      <c r="C224" t="s">
        <v>424</v>
      </c>
      <c r="D224" t="s">
        <v>15</v>
      </c>
      <c r="E224" t="str">
        <f>PROPER(TRIM(Sales2[[#This Row],[Customer First Name]]))</f>
        <v>Lewis</v>
      </c>
      <c r="F224">
        <v>1456</v>
      </c>
      <c r="G224" t="s">
        <v>36</v>
      </c>
      <c r="H224" s="7">
        <v>45333</v>
      </c>
      <c r="I224" s="6">
        <v>1</v>
      </c>
      <c r="J224" s="1" t="s">
        <v>23</v>
      </c>
      <c r="K224" t="s">
        <v>42</v>
      </c>
      <c r="L224" t="str">
        <f>UPPER(Sales2[[#This Row],[State]])</f>
        <v>SA</v>
      </c>
      <c r="M224">
        <f>VLOOKUP(Sales2[[#This Row],[Service Category]],Table7[],3,FALSE)</f>
        <v>0.2</v>
      </c>
      <c r="N224">
        <f>Sales2[[#This Row],[Sale Price ]]*Sales2[[#This Row],[Margins]]</f>
        <v>296.40000000000003</v>
      </c>
      <c r="O224">
        <v>1482</v>
      </c>
      <c r="P224">
        <f>IFERROR(Sales2[[#This Row],[Sale Price ]],0)</f>
        <v>1482</v>
      </c>
      <c r="Q224">
        <f>IFERROR(Sales2[[#This Row],[Cleaned Sale Price]]/Sales2[[#This Row],[Quantity Ordered]],0)</f>
        <v>1482</v>
      </c>
      <c r="R224">
        <f>Sales2[[#This Row],[Cleaned Sale Price]]-Sales2[[#This Row],[Service Provider Expense]]</f>
        <v>1185.5999999999999</v>
      </c>
      <c r="S224">
        <f>SUMIF(F:F,Sales2[[#This Row],[Customer ID]],P:P)</f>
        <v>1482</v>
      </c>
      <c r="T224">
        <f>Sales2[[#This Row],[Sale Price ]]-Sales2[[#This Row],[Service Provider Expense]]</f>
        <v>1185.5999999999999</v>
      </c>
      <c r="U224" t="s">
        <v>19</v>
      </c>
    </row>
    <row r="225" spans="1:21" x14ac:dyDescent="0.25">
      <c r="A225">
        <v>3224</v>
      </c>
      <c r="B225">
        <f>COUNTIF(A:A,Sales2[[#This Row],[Order ID]])</f>
        <v>1</v>
      </c>
      <c r="C225" t="s">
        <v>425</v>
      </c>
      <c r="D225" t="s">
        <v>426</v>
      </c>
      <c r="E225" t="str">
        <f>PROPER(TRIM(Sales2[[#This Row],[Customer First Name]]))</f>
        <v>Karter</v>
      </c>
      <c r="F225">
        <v>1457</v>
      </c>
      <c r="G225" t="s">
        <v>61</v>
      </c>
      <c r="H225" s="7">
        <v>45469</v>
      </c>
      <c r="I225" s="6">
        <v>3</v>
      </c>
      <c r="J225" s="1" t="s">
        <v>23</v>
      </c>
      <c r="K225" t="s">
        <v>38</v>
      </c>
      <c r="L225" t="str">
        <f>UPPER(Sales2[[#This Row],[State]])</f>
        <v>QLD</v>
      </c>
      <c r="M225">
        <f>VLOOKUP(Sales2[[#This Row],[Service Category]],Table7[],3,FALSE)</f>
        <v>0.25</v>
      </c>
      <c r="N225">
        <f>Sales2[[#This Row],[Sale Price ]]*Sales2[[#This Row],[Margins]]</f>
        <v>363.25</v>
      </c>
      <c r="O225">
        <v>1453</v>
      </c>
      <c r="P225">
        <f>IFERROR(Sales2[[#This Row],[Sale Price ]],0)</f>
        <v>1453</v>
      </c>
      <c r="Q225">
        <f>IFERROR(Sales2[[#This Row],[Cleaned Sale Price]]/Sales2[[#This Row],[Quantity Ordered]],0)</f>
        <v>484.33333333333331</v>
      </c>
      <c r="R225">
        <f>Sales2[[#This Row],[Cleaned Sale Price]]-Sales2[[#This Row],[Service Provider Expense]]</f>
        <v>1089.75</v>
      </c>
      <c r="S225">
        <f>SUMIF(F:F,Sales2[[#This Row],[Customer ID]],P:P)</f>
        <v>1453</v>
      </c>
      <c r="T225">
        <f>Sales2[[#This Row],[Sale Price ]]-Sales2[[#This Row],[Service Provider Expense]]</f>
        <v>1089.75</v>
      </c>
      <c r="U225" t="s">
        <v>99</v>
      </c>
    </row>
    <row r="226" spans="1:21" x14ac:dyDescent="0.25">
      <c r="A226">
        <v>3225</v>
      </c>
      <c r="B226">
        <f>COUNTIF(A:A,Sales2[[#This Row],[Order ID]])</f>
        <v>1</v>
      </c>
      <c r="C226" t="s">
        <v>333</v>
      </c>
      <c r="D226" t="s">
        <v>427</v>
      </c>
      <c r="E226" t="str">
        <f>PROPER(TRIM(Sales2[[#This Row],[Customer First Name]]))</f>
        <v>Fernando</v>
      </c>
      <c r="F226">
        <v>1458</v>
      </c>
      <c r="G226" t="s">
        <v>61</v>
      </c>
      <c r="H226" s="7">
        <v>45476</v>
      </c>
      <c r="I226" s="6">
        <v>2</v>
      </c>
      <c r="J226" s="1" t="s">
        <v>37</v>
      </c>
      <c r="K226" t="s">
        <v>32</v>
      </c>
      <c r="L226" t="str">
        <f>UPPER(Sales2[[#This Row],[State]])</f>
        <v>VIC</v>
      </c>
      <c r="M226">
        <f>VLOOKUP(Sales2[[#This Row],[Service Category]],Table7[],3,FALSE)</f>
        <v>0.25</v>
      </c>
      <c r="N226">
        <f>Sales2[[#This Row],[Sale Price ]]*Sales2[[#This Row],[Margins]]</f>
        <v>220.5</v>
      </c>
      <c r="O226">
        <v>882</v>
      </c>
      <c r="P226">
        <f>IFERROR(Sales2[[#This Row],[Sale Price ]],0)</f>
        <v>882</v>
      </c>
      <c r="Q226">
        <f>IFERROR(Sales2[[#This Row],[Cleaned Sale Price]]/Sales2[[#This Row],[Quantity Ordered]],0)</f>
        <v>441</v>
      </c>
      <c r="R226">
        <f>Sales2[[#This Row],[Cleaned Sale Price]]-Sales2[[#This Row],[Service Provider Expense]]</f>
        <v>661.5</v>
      </c>
      <c r="S226">
        <f>SUMIF(F:F,Sales2[[#This Row],[Customer ID]],P:P)</f>
        <v>882</v>
      </c>
      <c r="T226">
        <f>Sales2[[#This Row],[Sale Price ]]-Sales2[[#This Row],[Service Provider Expense]]</f>
        <v>661.5</v>
      </c>
      <c r="U226" t="s">
        <v>39</v>
      </c>
    </row>
    <row r="227" spans="1:21" x14ac:dyDescent="0.25">
      <c r="A227">
        <v>3226</v>
      </c>
      <c r="B227">
        <f>COUNTIF(A:A,Sales2[[#This Row],[Order ID]])</f>
        <v>1</v>
      </c>
      <c r="C227" t="s">
        <v>417</v>
      </c>
      <c r="D227" t="s">
        <v>428</v>
      </c>
      <c r="E227" t="str">
        <f>PROPER(TRIM(Sales2[[#This Row],[Customer First Name]]))</f>
        <v>Marley</v>
      </c>
      <c r="F227">
        <v>1459</v>
      </c>
      <c r="G227" t="s">
        <v>22</v>
      </c>
      <c r="H227" s="7">
        <v>45414</v>
      </c>
      <c r="I227" s="6">
        <v>1</v>
      </c>
      <c r="J227" s="1" t="s">
        <v>37</v>
      </c>
      <c r="K227" t="s">
        <v>49</v>
      </c>
      <c r="L227" t="str">
        <f>UPPER(Sales2[[#This Row],[State]])</f>
        <v>TAS</v>
      </c>
      <c r="M227">
        <f>VLOOKUP(Sales2[[#This Row],[Service Category]],Table7[],3,FALSE)</f>
        <v>0.3</v>
      </c>
      <c r="N227">
        <f>Sales2[[#This Row],[Sale Price ]]*Sales2[[#This Row],[Margins]]</f>
        <v>457.2</v>
      </c>
      <c r="O227">
        <v>1524</v>
      </c>
      <c r="P227">
        <f>IFERROR(Sales2[[#This Row],[Sale Price ]],0)</f>
        <v>1524</v>
      </c>
      <c r="Q227">
        <f>IFERROR(Sales2[[#This Row],[Cleaned Sale Price]]/Sales2[[#This Row],[Quantity Ordered]],0)</f>
        <v>1524</v>
      </c>
      <c r="R227">
        <f>Sales2[[#This Row],[Cleaned Sale Price]]-Sales2[[#This Row],[Service Provider Expense]]</f>
        <v>1066.8</v>
      </c>
      <c r="S227">
        <f>SUMIF(F:F,Sales2[[#This Row],[Customer ID]],P:P)</f>
        <v>1524</v>
      </c>
      <c r="T227">
        <f>Sales2[[#This Row],[Sale Price ]]-Sales2[[#This Row],[Service Provider Expense]]</f>
        <v>1066.8</v>
      </c>
      <c r="U227" t="s">
        <v>19</v>
      </c>
    </row>
    <row r="228" spans="1:21" x14ac:dyDescent="0.25">
      <c r="A228">
        <v>3227</v>
      </c>
      <c r="B228">
        <f>COUNTIF(A:A,Sales2[[#This Row],[Order ID]])</f>
        <v>1</v>
      </c>
      <c r="C228" t="s">
        <v>429</v>
      </c>
      <c r="D228" t="s">
        <v>430</v>
      </c>
      <c r="E228" t="str">
        <f>PROPER(TRIM(Sales2[[#This Row],[Customer First Name]]))</f>
        <v>Lukas</v>
      </c>
      <c r="F228">
        <v>1460</v>
      </c>
      <c r="G228" t="s">
        <v>77</v>
      </c>
      <c r="H228" s="7">
        <v>45298</v>
      </c>
      <c r="I228" s="6">
        <v>1</v>
      </c>
      <c r="J228" s="1" t="s">
        <v>37</v>
      </c>
      <c r="K228" t="s">
        <v>38</v>
      </c>
      <c r="L228" t="str">
        <f>UPPER(Sales2[[#This Row],[State]])</f>
        <v>QLD</v>
      </c>
      <c r="M228">
        <f>VLOOKUP(Sales2[[#This Row],[Service Category]],Table7[],3,FALSE)</f>
        <v>0.3</v>
      </c>
      <c r="N228">
        <f>Sales2[[#This Row],[Sale Price ]]*Sales2[[#This Row],[Margins]]</f>
        <v>290.39999999999998</v>
      </c>
      <c r="O228">
        <v>968</v>
      </c>
      <c r="P228">
        <f>IFERROR(Sales2[[#This Row],[Sale Price ]],0)</f>
        <v>968</v>
      </c>
      <c r="Q228">
        <f>IFERROR(Sales2[[#This Row],[Cleaned Sale Price]]/Sales2[[#This Row],[Quantity Ordered]],0)</f>
        <v>968</v>
      </c>
      <c r="R228">
        <f>Sales2[[#This Row],[Cleaned Sale Price]]-Sales2[[#This Row],[Service Provider Expense]]</f>
        <v>677.6</v>
      </c>
      <c r="S228">
        <f>SUMIF(F:F,Sales2[[#This Row],[Customer ID]],P:P)</f>
        <v>968</v>
      </c>
      <c r="T228">
        <f>Sales2[[#This Row],[Sale Price ]]-Sales2[[#This Row],[Service Provider Expense]]</f>
        <v>677.6</v>
      </c>
      <c r="U228" t="s">
        <v>39</v>
      </c>
    </row>
    <row r="229" spans="1:21" x14ac:dyDescent="0.25">
      <c r="A229">
        <v>3228</v>
      </c>
      <c r="B229">
        <f>COUNTIF(A:A,Sales2[[#This Row],[Order ID]])</f>
        <v>1</v>
      </c>
      <c r="C229" t="s">
        <v>431</v>
      </c>
      <c r="D229" t="s">
        <v>432</v>
      </c>
      <c r="E229" t="str">
        <f>PROPER(TRIM(Sales2[[#This Row],[Customer First Name]]))</f>
        <v>River</v>
      </c>
      <c r="F229">
        <v>1461</v>
      </c>
      <c r="G229" t="s">
        <v>36</v>
      </c>
      <c r="H229" s="7">
        <v>45391</v>
      </c>
      <c r="I229" s="6">
        <v>3</v>
      </c>
      <c r="J229" s="1" t="s">
        <v>37</v>
      </c>
      <c r="K229" t="s">
        <v>18</v>
      </c>
      <c r="L229" t="str">
        <f>UPPER(Sales2[[#This Row],[State]])</f>
        <v>WA</v>
      </c>
      <c r="M229">
        <f>VLOOKUP(Sales2[[#This Row],[Service Category]],Table7[],3,FALSE)</f>
        <v>0.2</v>
      </c>
      <c r="N229">
        <f>Sales2[[#This Row],[Sale Price ]]*Sales2[[#This Row],[Margins]]</f>
        <v>145</v>
      </c>
      <c r="O229">
        <v>725</v>
      </c>
      <c r="P229">
        <f>IFERROR(Sales2[[#This Row],[Sale Price ]],0)</f>
        <v>725</v>
      </c>
      <c r="Q229">
        <f>IFERROR(Sales2[[#This Row],[Cleaned Sale Price]]/Sales2[[#This Row],[Quantity Ordered]],0)</f>
        <v>241.66666666666666</v>
      </c>
      <c r="R229">
        <f>Sales2[[#This Row],[Cleaned Sale Price]]-Sales2[[#This Row],[Service Provider Expense]]</f>
        <v>580</v>
      </c>
      <c r="S229">
        <f>SUMIF(F:F,Sales2[[#This Row],[Customer ID]],P:P)</f>
        <v>725</v>
      </c>
      <c r="T229">
        <f>Sales2[[#This Row],[Sale Price ]]-Sales2[[#This Row],[Service Provider Expense]]</f>
        <v>580</v>
      </c>
      <c r="U229" t="s">
        <v>99</v>
      </c>
    </row>
    <row r="230" spans="1:21" x14ac:dyDescent="0.25">
      <c r="A230">
        <v>3229</v>
      </c>
      <c r="B230">
        <f>COUNTIF(A:A,Sales2[[#This Row],[Order ID]])</f>
        <v>1</v>
      </c>
      <c r="C230" t="s">
        <v>433</v>
      </c>
      <c r="D230" t="s">
        <v>434</v>
      </c>
      <c r="E230" t="str">
        <f>PROPER(TRIM(Sales2[[#This Row],[Customer First Name]]))</f>
        <v>Mackenzie</v>
      </c>
      <c r="F230">
        <v>1462</v>
      </c>
      <c r="G230" t="s">
        <v>16</v>
      </c>
      <c r="H230" s="7">
        <v>45330</v>
      </c>
      <c r="I230" s="6">
        <v>2</v>
      </c>
      <c r="J230" t="s">
        <v>17</v>
      </c>
      <c r="K230" t="s">
        <v>42</v>
      </c>
      <c r="L230" t="str">
        <f>UPPER(Sales2[[#This Row],[State]])</f>
        <v>SA</v>
      </c>
      <c r="M230">
        <f>VLOOKUP(Sales2[[#This Row],[Service Category]],Table7[],3,FALSE)</f>
        <v>0.1</v>
      </c>
      <c r="N230">
        <f>Sales2[[#This Row],[Sale Price ]]*Sales2[[#This Row],[Margins]]</f>
        <v>138.4</v>
      </c>
      <c r="O230">
        <v>1384</v>
      </c>
      <c r="P230">
        <f>IFERROR(Sales2[[#This Row],[Sale Price ]],0)</f>
        <v>1384</v>
      </c>
      <c r="Q230">
        <f>IFERROR(Sales2[[#This Row],[Cleaned Sale Price]]/Sales2[[#This Row],[Quantity Ordered]],0)</f>
        <v>692</v>
      </c>
      <c r="R230">
        <f>Sales2[[#This Row],[Cleaned Sale Price]]-Sales2[[#This Row],[Service Provider Expense]]</f>
        <v>1245.5999999999999</v>
      </c>
      <c r="S230">
        <f>SUMIF(F:F,Sales2[[#This Row],[Customer ID]],P:P)</f>
        <v>1384</v>
      </c>
      <c r="T230">
        <f>Sales2[[#This Row],[Sale Price ]]-Sales2[[#This Row],[Service Provider Expense]]</f>
        <v>1245.5999999999999</v>
      </c>
      <c r="U230" t="s">
        <v>29</v>
      </c>
    </row>
    <row r="231" spans="1:21" x14ac:dyDescent="0.25">
      <c r="A231">
        <v>3230</v>
      </c>
      <c r="B231">
        <f>COUNTIF(A:A,Sales2[[#This Row],[Order ID]])</f>
        <v>1</v>
      </c>
      <c r="C231" t="s">
        <v>435</v>
      </c>
      <c r="D231" t="s">
        <v>436</v>
      </c>
      <c r="E231" t="str">
        <f>PROPER(TRIM(Sales2[[#This Row],[Customer First Name]]))</f>
        <v>Stevie</v>
      </c>
      <c r="F231">
        <v>1463</v>
      </c>
      <c r="G231" t="s">
        <v>22</v>
      </c>
      <c r="H231" s="7">
        <v>45481</v>
      </c>
      <c r="I231" s="6">
        <v>3</v>
      </c>
      <c r="J231" t="s">
        <v>17</v>
      </c>
      <c r="K231" t="s">
        <v>32</v>
      </c>
      <c r="L231" t="str">
        <f>UPPER(Sales2[[#This Row],[State]])</f>
        <v>VIC</v>
      </c>
      <c r="M231">
        <f>VLOOKUP(Sales2[[#This Row],[Service Category]],Table7[],3,FALSE)</f>
        <v>0.3</v>
      </c>
      <c r="N231">
        <f>Sales2[[#This Row],[Sale Price ]]*Sales2[[#This Row],[Margins]]</f>
        <v>139.79999999999998</v>
      </c>
      <c r="O231">
        <v>466</v>
      </c>
      <c r="P231">
        <f>IFERROR(Sales2[[#This Row],[Sale Price ]],0)</f>
        <v>466</v>
      </c>
      <c r="Q231">
        <f>IFERROR(Sales2[[#This Row],[Cleaned Sale Price]]/Sales2[[#This Row],[Quantity Ordered]],0)</f>
        <v>155.33333333333334</v>
      </c>
      <c r="R231">
        <f>Sales2[[#This Row],[Cleaned Sale Price]]-Sales2[[#This Row],[Service Provider Expense]]</f>
        <v>326.20000000000005</v>
      </c>
      <c r="S231">
        <f>SUMIF(F:F,Sales2[[#This Row],[Customer ID]],P:P)</f>
        <v>466</v>
      </c>
      <c r="T231">
        <f>Sales2[[#This Row],[Sale Price ]]-Sales2[[#This Row],[Service Provider Expense]]</f>
        <v>326.20000000000005</v>
      </c>
      <c r="U231" t="s">
        <v>33</v>
      </c>
    </row>
    <row r="232" spans="1:21" x14ac:dyDescent="0.25">
      <c r="A232">
        <v>3231</v>
      </c>
      <c r="B232">
        <f>COUNTIF(A:A,Sales2[[#This Row],[Order ID]])</f>
        <v>1</v>
      </c>
      <c r="C232" t="s">
        <v>303</v>
      </c>
      <c r="D232" t="s">
        <v>437</v>
      </c>
      <c r="E232" t="str">
        <f>PROPER(TRIM(Sales2[[#This Row],[Customer First Name]]))</f>
        <v>Rosemary</v>
      </c>
      <c r="F232">
        <v>1464</v>
      </c>
      <c r="G232" t="s">
        <v>27</v>
      </c>
      <c r="H232" s="7">
        <v>45554</v>
      </c>
      <c r="I232" s="6">
        <v>3</v>
      </c>
      <c r="J232" s="1" t="s">
        <v>37</v>
      </c>
      <c r="K232" t="s">
        <v>24</v>
      </c>
      <c r="L232" t="str">
        <f>UPPER(Sales2[[#This Row],[State]])</f>
        <v>ACT</v>
      </c>
      <c r="M232">
        <f>VLOOKUP(Sales2[[#This Row],[Service Category]],Table7[],3,FALSE)</f>
        <v>0.25</v>
      </c>
      <c r="N232">
        <f>Sales2[[#This Row],[Sale Price ]]*Sales2[[#This Row],[Margins]]</f>
        <v>56.75</v>
      </c>
      <c r="O232">
        <v>227</v>
      </c>
      <c r="P232">
        <f>IFERROR(Sales2[[#This Row],[Sale Price ]],0)</f>
        <v>227</v>
      </c>
      <c r="Q232">
        <f>IFERROR(Sales2[[#This Row],[Cleaned Sale Price]]/Sales2[[#This Row],[Quantity Ordered]],0)</f>
        <v>75.666666666666671</v>
      </c>
      <c r="R232">
        <f>Sales2[[#This Row],[Cleaned Sale Price]]-Sales2[[#This Row],[Service Provider Expense]]</f>
        <v>170.25</v>
      </c>
      <c r="S232">
        <f>SUMIF(F:F,Sales2[[#This Row],[Customer ID]],P:P)</f>
        <v>227</v>
      </c>
      <c r="T232">
        <f>Sales2[[#This Row],[Sale Price ]]-Sales2[[#This Row],[Service Provider Expense]]</f>
        <v>170.25</v>
      </c>
      <c r="U232" t="s">
        <v>99</v>
      </c>
    </row>
    <row r="233" spans="1:21" x14ac:dyDescent="0.25">
      <c r="A233">
        <v>3232</v>
      </c>
      <c r="B233">
        <f>COUNTIF(A:A,Sales2[[#This Row],[Order ID]])</f>
        <v>1</v>
      </c>
      <c r="C233" t="s">
        <v>438</v>
      </c>
      <c r="D233" t="s">
        <v>363</v>
      </c>
      <c r="E233" t="str">
        <f>PROPER(TRIM(Sales2[[#This Row],[Customer First Name]]))</f>
        <v>Zayn</v>
      </c>
      <c r="F233">
        <v>1465</v>
      </c>
      <c r="G233" t="s">
        <v>61</v>
      </c>
      <c r="H233" s="7">
        <v>45541</v>
      </c>
      <c r="I233" s="6">
        <v>1</v>
      </c>
      <c r="J233" s="1" t="s">
        <v>37</v>
      </c>
      <c r="K233" t="s">
        <v>49</v>
      </c>
      <c r="L233" t="str">
        <f>UPPER(Sales2[[#This Row],[State]])</f>
        <v>TAS</v>
      </c>
      <c r="M233">
        <f>VLOOKUP(Sales2[[#This Row],[Service Category]],Table7[],3,FALSE)</f>
        <v>0.25</v>
      </c>
      <c r="N233">
        <f>Sales2[[#This Row],[Sale Price ]]*Sales2[[#This Row],[Margins]]</f>
        <v>296.75</v>
      </c>
      <c r="O233">
        <v>1187</v>
      </c>
      <c r="P233">
        <f>IFERROR(Sales2[[#This Row],[Sale Price ]],0)</f>
        <v>1187</v>
      </c>
      <c r="Q233">
        <f>IFERROR(Sales2[[#This Row],[Cleaned Sale Price]]/Sales2[[#This Row],[Quantity Ordered]],0)</f>
        <v>1187</v>
      </c>
      <c r="R233">
        <f>Sales2[[#This Row],[Cleaned Sale Price]]-Sales2[[#This Row],[Service Provider Expense]]</f>
        <v>890.25</v>
      </c>
      <c r="S233">
        <f>SUMIF(F:F,Sales2[[#This Row],[Customer ID]],P:P)</f>
        <v>1187</v>
      </c>
      <c r="T233">
        <f>Sales2[[#This Row],[Sale Price ]]-Sales2[[#This Row],[Service Provider Expense]]</f>
        <v>890.25</v>
      </c>
      <c r="U233" t="s">
        <v>29</v>
      </c>
    </row>
    <row r="234" spans="1:21" x14ac:dyDescent="0.25">
      <c r="A234">
        <v>3233</v>
      </c>
      <c r="B234">
        <f>COUNTIF(A:A,Sales2[[#This Row],[Order ID]])</f>
        <v>1</v>
      </c>
      <c r="C234" t="s">
        <v>439</v>
      </c>
      <c r="D234" t="s">
        <v>390</v>
      </c>
      <c r="E234" t="str">
        <f>PROPER(TRIM(Sales2[[#This Row],[Customer First Name]]))</f>
        <v>Kobe</v>
      </c>
      <c r="F234">
        <v>1466</v>
      </c>
      <c r="G234" t="s">
        <v>16</v>
      </c>
      <c r="H234" s="7">
        <v>45599</v>
      </c>
      <c r="I234" s="6">
        <v>2</v>
      </c>
      <c r="J234" t="s">
        <v>17</v>
      </c>
      <c r="K234" t="s">
        <v>24</v>
      </c>
      <c r="L234" t="str">
        <f>UPPER(Sales2[[#This Row],[State]])</f>
        <v>ACT</v>
      </c>
      <c r="M234">
        <f>VLOOKUP(Sales2[[#This Row],[Service Category]],Table7[],3,FALSE)</f>
        <v>0.1</v>
      </c>
      <c r="N234">
        <f>Sales2[[#This Row],[Sale Price ]]*Sales2[[#This Row],[Margins]]</f>
        <v>54.300000000000004</v>
      </c>
      <c r="O234">
        <v>543</v>
      </c>
      <c r="P234">
        <f>IFERROR(Sales2[[#This Row],[Sale Price ]],0)</f>
        <v>543</v>
      </c>
      <c r="Q234">
        <f>IFERROR(Sales2[[#This Row],[Cleaned Sale Price]]/Sales2[[#This Row],[Quantity Ordered]],0)</f>
        <v>271.5</v>
      </c>
      <c r="R234">
        <f>Sales2[[#This Row],[Cleaned Sale Price]]-Sales2[[#This Row],[Service Provider Expense]]</f>
        <v>488.7</v>
      </c>
      <c r="S234">
        <f>SUMIF(F:F,Sales2[[#This Row],[Customer ID]],P:P)</f>
        <v>543</v>
      </c>
      <c r="T234">
        <f>Sales2[[#This Row],[Sale Price ]]-Sales2[[#This Row],[Service Provider Expense]]</f>
        <v>488.7</v>
      </c>
      <c r="U234" t="s">
        <v>33</v>
      </c>
    </row>
    <row r="235" spans="1:21" x14ac:dyDescent="0.25">
      <c r="A235">
        <v>3234</v>
      </c>
      <c r="B235">
        <f>COUNTIF(A:A,Sales2[[#This Row],[Order ID]])</f>
        <v>1</v>
      </c>
      <c r="C235" t="s">
        <v>440</v>
      </c>
      <c r="D235" t="s">
        <v>441</v>
      </c>
      <c r="E235" t="str">
        <f>PROPER(TRIM(Sales2[[#This Row],[Customer First Name]]))</f>
        <v>Cataleya</v>
      </c>
      <c r="F235">
        <v>1467</v>
      </c>
      <c r="G235" t="s">
        <v>16</v>
      </c>
      <c r="H235" s="7">
        <v>45338</v>
      </c>
      <c r="I235" s="6">
        <v>3</v>
      </c>
      <c r="J235" s="1" t="s">
        <v>37</v>
      </c>
      <c r="K235" t="s">
        <v>42</v>
      </c>
      <c r="L235" t="str">
        <f>UPPER(Sales2[[#This Row],[State]])</f>
        <v>SA</v>
      </c>
      <c r="M235">
        <f>VLOOKUP(Sales2[[#This Row],[Service Category]],Table7[],3,FALSE)</f>
        <v>0.1</v>
      </c>
      <c r="N235">
        <f>Sales2[[#This Row],[Sale Price ]]*Sales2[[#This Row],[Margins]]</f>
        <v>91.100000000000009</v>
      </c>
      <c r="O235">
        <v>911</v>
      </c>
      <c r="P235">
        <f>IFERROR(Sales2[[#This Row],[Sale Price ]],0)</f>
        <v>911</v>
      </c>
      <c r="Q235">
        <f>IFERROR(Sales2[[#This Row],[Cleaned Sale Price]]/Sales2[[#This Row],[Quantity Ordered]],0)</f>
        <v>303.66666666666669</v>
      </c>
      <c r="R235">
        <f>Sales2[[#This Row],[Cleaned Sale Price]]-Sales2[[#This Row],[Service Provider Expense]]</f>
        <v>819.9</v>
      </c>
      <c r="S235">
        <f>SUMIF(F:F,Sales2[[#This Row],[Customer ID]],P:P)</f>
        <v>911</v>
      </c>
      <c r="T235">
        <f>Sales2[[#This Row],[Sale Price ]]-Sales2[[#This Row],[Service Provider Expense]]</f>
        <v>819.9</v>
      </c>
      <c r="U235" t="s">
        <v>29</v>
      </c>
    </row>
    <row r="236" spans="1:21" x14ac:dyDescent="0.25">
      <c r="A236">
        <v>3235</v>
      </c>
      <c r="B236">
        <f>COUNTIF(A:A,Sales2[[#This Row],[Order ID]])</f>
        <v>1</v>
      </c>
      <c r="C236" t="s">
        <v>129</v>
      </c>
      <c r="D236" t="s">
        <v>87</v>
      </c>
      <c r="E236" t="str">
        <f>PROPER(TRIM(Sales2[[#This Row],[Customer First Name]]))</f>
        <v>Collin</v>
      </c>
      <c r="F236">
        <v>1468</v>
      </c>
      <c r="G236" t="s">
        <v>16</v>
      </c>
      <c r="H236" s="7">
        <v>45468</v>
      </c>
      <c r="I236" s="6">
        <v>1</v>
      </c>
      <c r="J236" t="s">
        <v>17</v>
      </c>
      <c r="K236" t="s">
        <v>49</v>
      </c>
      <c r="L236" t="str">
        <f>UPPER(Sales2[[#This Row],[State]])</f>
        <v>TAS</v>
      </c>
      <c r="M236">
        <f>VLOOKUP(Sales2[[#This Row],[Service Category]],Table7[],3,FALSE)</f>
        <v>0.1</v>
      </c>
      <c r="N236">
        <f>Sales2[[#This Row],[Sale Price ]]*Sales2[[#This Row],[Margins]]</f>
        <v>76.5</v>
      </c>
      <c r="O236">
        <v>765</v>
      </c>
      <c r="P236">
        <f>IFERROR(Sales2[[#This Row],[Sale Price ]],0)</f>
        <v>765</v>
      </c>
      <c r="Q236">
        <f>IFERROR(Sales2[[#This Row],[Cleaned Sale Price]]/Sales2[[#This Row],[Quantity Ordered]],0)</f>
        <v>765</v>
      </c>
      <c r="R236">
        <f>Sales2[[#This Row],[Cleaned Sale Price]]-Sales2[[#This Row],[Service Provider Expense]]</f>
        <v>688.5</v>
      </c>
      <c r="S236">
        <f>SUMIF(F:F,Sales2[[#This Row],[Customer ID]],P:P)</f>
        <v>765</v>
      </c>
      <c r="T236">
        <f>Sales2[[#This Row],[Sale Price ]]-Sales2[[#This Row],[Service Provider Expense]]</f>
        <v>688.5</v>
      </c>
      <c r="U236" t="s">
        <v>39</v>
      </c>
    </row>
    <row r="237" spans="1:21" x14ac:dyDescent="0.25">
      <c r="A237">
        <v>3236</v>
      </c>
      <c r="B237">
        <f>COUNTIF(A:A,Sales2[[#This Row],[Order ID]])</f>
        <v>1</v>
      </c>
      <c r="C237" t="s">
        <v>333</v>
      </c>
      <c r="D237" t="s">
        <v>442</v>
      </c>
      <c r="E237" t="str">
        <f>PROPER(TRIM(Sales2[[#This Row],[Customer First Name]]))</f>
        <v>Daisy</v>
      </c>
      <c r="F237">
        <v>1469</v>
      </c>
      <c r="G237" t="s">
        <v>77</v>
      </c>
      <c r="H237" s="7">
        <v>45531</v>
      </c>
      <c r="I237" s="6">
        <v>2</v>
      </c>
      <c r="J237" t="s">
        <v>56</v>
      </c>
      <c r="K237" t="s">
        <v>66</v>
      </c>
      <c r="L237" t="str">
        <f>UPPER(Sales2[[#This Row],[State]])</f>
        <v>NT</v>
      </c>
      <c r="M237">
        <f>VLOOKUP(Sales2[[#This Row],[Service Category]],Table7[],3,FALSE)</f>
        <v>0.3</v>
      </c>
      <c r="N237">
        <f>Sales2[[#This Row],[Sale Price ]]*Sales2[[#This Row],[Margins]]</f>
        <v>60.3</v>
      </c>
      <c r="O237">
        <v>201</v>
      </c>
      <c r="P237">
        <f>IFERROR(Sales2[[#This Row],[Sale Price ]],0)</f>
        <v>201</v>
      </c>
      <c r="Q237">
        <f>IFERROR(Sales2[[#This Row],[Cleaned Sale Price]]/Sales2[[#This Row],[Quantity Ordered]],0)</f>
        <v>100.5</v>
      </c>
      <c r="R237">
        <f>Sales2[[#This Row],[Cleaned Sale Price]]-Sales2[[#This Row],[Service Provider Expense]]</f>
        <v>140.69999999999999</v>
      </c>
      <c r="S237">
        <f>SUMIF(F:F,Sales2[[#This Row],[Customer ID]],P:P)</f>
        <v>201</v>
      </c>
      <c r="T237">
        <f>Sales2[[#This Row],[Sale Price ]]-Sales2[[#This Row],[Service Provider Expense]]</f>
        <v>140.69999999999999</v>
      </c>
      <c r="U237" t="s">
        <v>33</v>
      </c>
    </row>
    <row r="238" spans="1:21" x14ac:dyDescent="0.25">
      <c r="A238">
        <v>3237</v>
      </c>
      <c r="B238">
        <f>COUNTIF(A:A,Sales2[[#This Row],[Order ID]])</f>
        <v>1</v>
      </c>
      <c r="C238" t="s">
        <v>443</v>
      </c>
      <c r="D238" t="s">
        <v>444</v>
      </c>
      <c r="E238" t="str">
        <f>PROPER(TRIM(Sales2[[#This Row],[Customer First Name]]))</f>
        <v>Grady</v>
      </c>
      <c r="F238">
        <v>1470</v>
      </c>
      <c r="G238" t="s">
        <v>27</v>
      </c>
      <c r="H238" s="7">
        <v>45575</v>
      </c>
      <c r="I238" s="6">
        <v>1</v>
      </c>
      <c r="J238" t="s">
        <v>17</v>
      </c>
      <c r="K238" t="s">
        <v>49</v>
      </c>
      <c r="L238" t="str">
        <f>UPPER(Sales2[[#This Row],[State]])</f>
        <v>TAS</v>
      </c>
      <c r="M238">
        <f>VLOOKUP(Sales2[[#This Row],[Service Category]],Table7[],3,FALSE)</f>
        <v>0.25</v>
      </c>
      <c r="N238">
        <f>Sales2[[#This Row],[Sale Price ]]*Sales2[[#This Row],[Margins]]</f>
        <v>111.25</v>
      </c>
      <c r="O238">
        <v>445</v>
      </c>
      <c r="P238">
        <f>IFERROR(Sales2[[#This Row],[Sale Price ]],0)</f>
        <v>445</v>
      </c>
      <c r="Q238">
        <f>IFERROR(Sales2[[#This Row],[Cleaned Sale Price]]/Sales2[[#This Row],[Quantity Ordered]],0)</f>
        <v>445</v>
      </c>
      <c r="R238">
        <f>Sales2[[#This Row],[Cleaned Sale Price]]-Sales2[[#This Row],[Service Provider Expense]]</f>
        <v>333.75</v>
      </c>
      <c r="S238">
        <f>SUMIF(F:F,Sales2[[#This Row],[Customer ID]],P:P)</f>
        <v>445</v>
      </c>
      <c r="T238">
        <f>Sales2[[#This Row],[Sale Price ]]-Sales2[[#This Row],[Service Provider Expense]]</f>
        <v>333.75</v>
      </c>
      <c r="U238" t="s">
        <v>19</v>
      </c>
    </row>
    <row r="239" spans="1:21" x14ac:dyDescent="0.25">
      <c r="A239">
        <v>3238</v>
      </c>
      <c r="B239">
        <f>COUNTIF(A:A,Sales2[[#This Row],[Order ID]])</f>
        <v>1</v>
      </c>
      <c r="C239" t="s">
        <v>40</v>
      </c>
      <c r="D239" t="s">
        <v>445</v>
      </c>
      <c r="E239" t="str">
        <f>PROPER(TRIM(Sales2[[#This Row],[Customer First Name]]))</f>
        <v>Thomas</v>
      </c>
      <c r="F239">
        <v>1471</v>
      </c>
      <c r="G239" t="s">
        <v>61</v>
      </c>
      <c r="H239" s="7">
        <v>45417</v>
      </c>
      <c r="I239" s="6">
        <v>1</v>
      </c>
      <c r="J239" t="s">
        <v>17</v>
      </c>
      <c r="K239" t="s">
        <v>42</v>
      </c>
      <c r="L239" t="str">
        <f>UPPER(Sales2[[#This Row],[State]])</f>
        <v>SA</v>
      </c>
      <c r="M239">
        <f>VLOOKUP(Sales2[[#This Row],[Service Category]],Table7[],3,FALSE)</f>
        <v>0.25</v>
      </c>
      <c r="N239">
        <f>Sales2[[#This Row],[Sale Price ]]*Sales2[[#This Row],[Margins]]</f>
        <v>389.5</v>
      </c>
      <c r="O239">
        <v>1558</v>
      </c>
      <c r="P239">
        <f>IFERROR(Sales2[[#This Row],[Sale Price ]],0)</f>
        <v>1558</v>
      </c>
      <c r="Q239">
        <f>IFERROR(Sales2[[#This Row],[Cleaned Sale Price]]/Sales2[[#This Row],[Quantity Ordered]],0)</f>
        <v>1558</v>
      </c>
      <c r="R239">
        <f>Sales2[[#This Row],[Cleaned Sale Price]]-Sales2[[#This Row],[Service Provider Expense]]</f>
        <v>1168.5</v>
      </c>
      <c r="S239">
        <f>SUMIF(F:F,Sales2[[#This Row],[Customer ID]],P:P)</f>
        <v>1558</v>
      </c>
      <c r="T239">
        <f>Sales2[[#This Row],[Sale Price ]]-Sales2[[#This Row],[Service Provider Expense]]</f>
        <v>1168.5</v>
      </c>
      <c r="U239" t="s">
        <v>99</v>
      </c>
    </row>
    <row r="240" spans="1:21" x14ac:dyDescent="0.25">
      <c r="A240">
        <v>3239</v>
      </c>
      <c r="B240">
        <f>COUNTIF(A:A,Sales2[[#This Row],[Order ID]])</f>
        <v>1</v>
      </c>
      <c r="C240" t="s">
        <v>446</v>
      </c>
      <c r="D240" t="s">
        <v>447</v>
      </c>
      <c r="E240" t="str">
        <f>PROPER(TRIM(Sales2[[#This Row],[Customer First Name]]))</f>
        <v>Natalia</v>
      </c>
      <c r="F240">
        <v>1472</v>
      </c>
      <c r="G240" t="s">
        <v>16</v>
      </c>
      <c r="H240" s="7">
        <v>45434</v>
      </c>
      <c r="I240" s="6">
        <v>1</v>
      </c>
      <c r="J240" t="s">
        <v>17</v>
      </c>
      <c r="K240" t="s">
        <v>28</v>
      </c>
      <c r="L240" t="str">
        <f>UPPER(Sales2[[#This Row],[State]])</f>
        <v>NSW</v>
      </c>
      <c r="M240">
        <f>VLOOKUP(Sales2[[#This Row],[Service Category]],Table7[],3,FALSE)</f>
        <v>0.1</v>
      </c>
      <c r="N240">
        <f>Sales2[[#This Row],[Sale Price ]]*Sales2[[#This Row],[Margins]]</f>
        <v>54.400000000000006</v>
      </c>
      <c r="O240">
        <v>544</v>
      </c>
      <c r="P240">
        <f>IFERROR(Sales2[[#This Row],[Sale Price ]],0)</f>
        <v>544</v>
      </c>
      <c r="Q240">
        <f>IFERROR(Sales2[[#This Row],[Cleaned Sale Price]]/Sales2[[#This Row],[Quantity Ordered]],0)</f>
        <v>544</v>
      </c>
      <c r="R240">
        <f>Sales2[[#This Row],[Cleaned Sale Price]]-Sales2[[#This Row],[Service Provider Expense]]</f>
        <v>489.6</v>
      </c>
      <c r="S240">
        <f>SUMIF(F:F,Sales2[[#This Row],[Customer ID]],P:P)</f>
        <v>544</v>
      </c>
      <c r="T240">
        <f>Sales2[[#This Row],[Sale Price ]]-Sales2[[#This Row],[Service Provider Expense]]</f>
        <v>489.6</v>
      </c>
      <c r="U240" t="s">
        <v>99</v>
      </c>
    </row>
    <row r="241" spans="1:21" x14ac:dyDescent="0.25">
      <c r="A241">
        <v>3240</v>
      </c>
      <c r="B241">
        <f>COUNTIF(A:A,Sales2[[#This Row],[Order ID]])</f>
        <v>1</v>
      </c>
      <c r="C241" t="s">
        <v>448</v>
      </c>
      <c r="D241" t="s">
        <v>449</v>
      </c>
      <c r="E241" t="str">
        <f>PROPER(TRIM(Sales2[[#This Row],[Customer First Name]]))</f>
        <v>Celine</v>
      </c>
      <c r="F241">
        <v>1473</v>
      </c>
      <c r="G241" t="s">
        <v>36</v>
      </c>
      <c r="H241" s="7">
        <v>45519</v>
      </c>
      <c r="I241" s="6">
        <v>1</v>
      </c>
      <c r="J241" t="s">
        <v>17</v>
      </c>
      <c r="K241" t="s">
        <v>18</v>
      </c>
      <c r="L241" t="str">
        <f>UPPER(Sales2[[#This Row],[State]])</f>
        <v>WA</v>
      </c>
      <c r="M241">
        <f>VLOOKUP(Sales2[[#This Row],[Service Category]],Table7[],3,FALSE)</f>
        <v>0.2</v>
      </c>
      <c r="N241">
        <f>Sales2[[#This Row],[Sale Price ]]*Sales2[[#This Row],[Margins]]</f>
        <v>329.8</v>
      </c>
      <c r="O241">
        <v>1649</v>
      </c>
      <c r="P241">
        <f>IFERROR(Sales2[[#This Row],[Sale Price ]],0)</f>
        <v>1649</v>
      </c>
      <c r="Q241">
        <f>IFERROR(Sales2[[#This Row],[Cleaned Sale Price]]/Sales2[[#This Row],[Quantity Ordered]],0)</f>
        <v>1649</v>
      </c>
      <c r="R241">
        <f>Sales2[[#This Row],[Cleaned Sale Price]]-Sales2[[#This Row],[Service Provider Expense]]</f>
        <v>1319.2</v>
      </c>
      <c r="S241">
        <f>SUMIF(F:F,Sales2[[#This Row],[Customer ID]],P:P)</f>
        <v>1649</v>
      </c>
      <c r="T241">
        <f>Sales2[[#This Row],[Sale Price ]]-Sales2[[#This Row],[Service Provider Expense]]</f>
        <v>1319.2</v>
      </c>
      <c r="U241" t="s">
        <v>33</v>
      </c>
    </row>
    <row r="242" spans="1:21" x14ac:dyDescent="0.25">
      <c r="A242">
        <v>3241</v>
      </c>
      <c r="B242">
        <f>COUNTIF(A:A,Sales2[[#This Row],[Order ID]])</f>
        <v>1</v>
      </c>
      <c r="C242" t="s">
        <v>450</v>
      </c>
      <c r="D242" t="s">
        <v>451</v>
      </c>
      <c r="E242" t="str">
        <f>PROPER(TRIM(Sales2[[#This Row],[Customer First Name]]))</f>
        <v>Alex</v>
      </c>
      <c r="F242">
        <v>1474</v>
      </c>
      <c r="G242" t="s">
        <v>22</v>
      </c>
      <c r="H242" s="7">
        <v>45428</v>
      </c>
      <c r="I242" s="6">
        <v>2</v>
      </c>
      <c r="J242" s="1" t="s">
        <v>37</v>
      </c>
      <c r="K242" t="s">
        <v>38</v>
      </c>
      <c r="L242" t="str">
        <f>UPPER(Sales2[[#This Row],[State]])</f>
        <v>QLD</v>
      </c>
      <c r="M242">
        <f>VLOOKUP(Sales2[[#This Row],[Service Category]],Table7[],3,FALSE)</f>
        <v>0.3</v>
      </c>
      <c r="N242">
        <f>Sales2[[#This Row],[Sale Price ]]*Sales2[[#This Row],[Margins]]</f>
        <v>240</v>
      </c>
      <c r="O242">
        <v>800</v>
      </c>
      <c r="P242">
        <f>IFERROR(Sales2[[#This Row],[Sale Price ]],0)</f>
        <v>800</v>
      </c>
      <c r="Q242">
        <f>IFERROR(Sales2[[#This Row],[Cleaned Sale Price]]/Sales2[[#This Row],[Quantity Ordered]],0)</f>
        <v>400</v>
      </c>
      <c r="R242">
        <f>Sales2[[#This Row],[Cleaned Sale Price]]-Sales2[[#This Row],[Service Provider Expense]]</f>
        <v>560</v>
      </c>
      <c r="S242">
        <f>SUMIF(F:F,Sales2[[#This Row],[Customer ID]],P:P)</f>
        <v>800</v>
      </c>
      <c r="T242">
        <f>Sales2[[#This Row],[Sale Price ]]-Sales2[[#This Row],[Service Provider Expense]]</f>
        <v>560</v>
      </c>
      <c r="U242" t="s">
        <v>29</v>
      </c>
    </row>
    <row r="243" spans="1:21" x14ac:dyDescent="0.25">
      <c r="A243">
        <v>3242</v>
      </c>
      <c r="B243">
        <f>COUNTIF(A:A,Sales2[[#This Row],[Order ID]])</f>
        <v>1</v>
      </c>
      <c r="C243" t="s">
        <v>452</v>
      </c>
      <c r="D243" t="s">
        <v>453</v>
      </c>
      <c r="E243" t="str">
        <f>PROPER(TRIM(Sales2[[#This Row],[Customer First Name]]))</f>
        <v>Meadow</v>
      </c>
      <c r="F243">
        <v>1475</v>
      </c>
      <c r="G243" t="s">
        <v>16</v>
      </c>
      <c r="H243" s="7">
        <v>45292</v>
      </c>
      <c r="I243" s="6">
        <v>3</v>
      </c>
      <c r="J243" t="s">
        <v>17</v>
      </c>
      <c r="K243" t="s">
        <v>28</v>
      </c>
      <c r="L243" t="str">
        <f>UPPER(Sales2[[#This Row],[State]])</f>
        <v>NSW</v>
      </c>
      <c r="M243">
        <f>VLOOKUP(Sales2[[#This Row],[Service Category]],Table7[],3,FALSE)</f>
        <v>0.1</v>
      </c>
      <c r="N243">
        <f>Sales2[[#This Row],[Sale Price ]]*Sales2[[#This Row],[Margins]]</f>
        <v>179</v>
      </c>
      <c r="O243">
        <v>1790</v>
      </c>
      <c r="P243">
        <f>IFERROR(Sales2[[#This Row],[Sale Price ]],0)</f>
        <v>1790</v>
      </c>
      <c r="Q243">
        <f>IFERROR(Sales2[[#This Row],[Cleaned Sale Price]]/Sales2[[#This Row],[Quantity Ordered]],0)</f>
        <v>596.66666666666663</v>
      </c>
      <c r="R243">
        <f>Sales2[[#This Row],[Cleaned Sale Price]]-Sales2[[#This Row],[Service Provider Expense]]</f>
        <v>1611</v>
      </c>
      <c r="S243">
        <f>SUMIF(F:F,Sales2[[#This Row],[Customer ID]],P:P)</f>
        <v>1790</v>
      </c>
      <c r="T243">
        <f>Sales2[[#This Row],[Sale Price ]]-Sales2[[#This Row],[Service Provider Expense]]</f>
        <v>1611</v>
      </c>
      <c r="U243" t="s">
        <v>19</v>
      </c>
    </row>
    <row r="244" spans="1:21" x14ac:dyDescent="0.25">
      <c r="A244">
        <v>3243</v>
      </c>
      <c r="B244">
        <f>COUNTIF(A:A,Sales2[[#This Row],[Order ID]])</f>
        <v>1</v>
      </c>
      <c r="C244" t="s">
        <v>454</v>
      </c>
      <c r="D244" t="s">
        <v>455</v>
      </c>
      <c r="E244" t="str">
        <f>PROPER(TRIM(Sales2[[#This Row],[Customer First Name]]))</f>
        <v>Lucille</v>
      </c>
      <c r="F244">
        <v>1476</v>
      </c>
      <c r="G244" t="s">
        <v>27</v>
      </c>
      <c r="H244" s="7">
        <v>45648</v>
      </c>
      <c r="I244" s="6">
        <v>2</v>
      </c>
      <c r="J244" t="s">
        <v>17</v>
      </c>
      <c r="K244" t="s">
        <v>38</v>
      </c>
      <c r="L244" t="str">
        <f>UPPER(Sales2[[#This Row],[State]])</f>
        <v>QLD</v>
      </c>
      <c r="M244">
        <f>VLOOKUP(Sales2[[#This Row],[Service Category]],Table7[],3,FALSE)</f>
        <v>0.25</v>
      </c>
      <c r="N244">
        <f>Sales2[[#This Row],[Sale Price ]]*Sales2[[#This Row],[Margins]]</f>
        <v>219.75</v>
      </c>
      <c r="O244">
        <v>879</v>
      </c>
      <c r="P244">
        <f>IFERROR(Sales2[[#This Row],[Sale Price ]],0)</f>
        <v>879</v>
      </c>
      <c r="Q244">
        <f>IFERROR(Sales2[[#This Row],[Cleaned Sale Price]]/Sales2[[#This Row],[Quantity Ordered]],0)</f>
        <v>439.5</v>
      </c>
      <c r="R244">
        <f>Sales2[[#This Row],[Cleaned Sale Price]]-Sales2[[#This Row],[Service Provider Expense]]</f>
        <v>659.25</v>
      </c>
      <c r="S244">
        <f>SUMIF(F:F,Sales2[[#This Row],[Customer ID]],P:P)</f>
        <v>879</v>
      </c>
      <c r="T244">
        <f>Sales2[[#This Row],[Sale Price ]]-Sales2[[#This Row],[Service Provider Expense]]</f>
        <v>659.25</v>
      </c>
      <c r="U244" t="s">
        <v>39</v>
      </c>
    </row>
    <row r="245" spans="1:21" x14ac:dyDescent="0.25">
      <c r="A245">
        <v>3244</v>
      </c>
      <c r="B245">
        <f>COUNTIF(A:A,Sales2[[#This Row],[Order ID]])</f>
        <v>1</v>
      </c>
      <c r="C245" t="s">
        <v>456</v>
      </c>
      <c r="D245" t="s">
        <v>457</v>
      </c>
      <c r="E245" t="str">
        <f>PROPER(TRIM(Sales2[[#This Row],[Customer First Name]]))</f>
        <v>Cairo</v>
      </c>
      <c r="F245">
        <v>1477</v>
      </c>
      <c r="G245" t="s">
        <v>16</v>
      </c>
      <c r="H245" s="7">
        <v>45354</v>
      </c>
      <c r="I245" s="6">
        <v>2</v>
      </c>
      <c r="J245" t="s">
        <v>17</v>
      </c>
      <c r="K245" t="s">
        <v>24</v>
      </c>
      <c r="L245" t="str">
        <f>UPPER(Sales2[[#This Row],[State]])</f>
        <v>ACT</v>
      </c>
      <c r="M245">
        <f>VLOOKUP(Sales2[[#This Row],[Service Category]],Table7[],3,FALSE)</f>
        <v>0.1</v>
      </c>
      <c r="N245">
        <f>Sales2[[#This Row],[Sale Price ]]*Sales2[[#This Row],[Margins]]</f>
        <v>173.20000000000002</v>
      </c>
      <c r="O245">
        <v>1732</v>
      </c>
      <c r="P245">
        <f>IFERROR(Sales2[[#This Row],[Sale Price ]],0)</f>
        <v>1732</v>
      </c>
      <c r="Q245">
        <f>IFERROR(Sales2[[#This Row],[Cleaned Sale Price]]/Sales2[[#This Row],[Quantity Ordered]],0)</f>
        <v>866</v>
      </c>
      <c r="R245">
        <f>Sales2[[#This Row],[Cleaned Sale Price]]-Sales2[[#This Row],[Service Provider Expense]]</f>
        <v>1558.8</v>
      </c>
      <c r="S245">
        <f>SUMIF(F:F,Sales2[[#This Row],[Customer ID]],P:P)</f>
        <v>1732</v>
      </c>
      <c r="T245">
        <f>Sales2[[#This Row],[Sale Price ]]-Sales2[[#This Row],[Service Provider Expense]]</f>
        <v>1558.8</v>
      </c>
      <c r="U245" t="s">
        <v>99</v>
      </c>
    </row>
    <row r="246" spans="1:21" x14ac:dyDescent="0.25">
      <c r="A246">
        <v>3245</v>
      </c>
      <c r="B246">
        <f>COUNTIF(A:A,Sales2[[#This Row],[Order ID]])</f>
        <v>1</v>
      </c>
      <c r="C246" t="s">
        <v>458</v>
      </c>
      <c r="D246" t="s">
        <v>459</v>
      </c>
      <c r="E246" t="str">
        <f>PROPER(TRIM(Sales2[[#This Row],[Customer First Name]]))</f>
        <v>Desmond</v>
      </c>
      <c r="F246">
        <v>1478</v>
      </c>
      <c r="G246" t="s">
        <v>61</v>
      </c>
      <c r="H246" s="7">
        <v>45550</v>
      </c>
      <c r="I246" s="6">
        <v>1</v>
      </c>
      <c r="J246" s="1" t="s">
        <v>23</v>
      </c>
      <c r="K246" t="s">
        <v>18</v>
      </c>
      <c r="L246" t="str">
        <f>UPPER(Sales2[[#This Row],[State]])</f>
        <v>WA</v>
      </c>
      <c r="M246">
        <f>VLOOKUP(Sales2[[#This Row],[Service Category]],Table7[],3,FALSE)</f>
        <v>0.25</v>
      </c>
      <c r="N246">
        <f>Sales2[[#This Row],[Sale Price ]]*Sales2[[#This Row],[Margins]]</f>
        <v>368.5</v>
      </c>
      <c r="O246">
        <v>1474</v>
      </c>
      <c r="P246">
        <f>IFERROR(Sales2[[#This Row],[Sale Price ]],0)</f>
        <v>1474</v>
      </c>
      <c r="Q246">
        <f>IFERROR(Sales2[[#This Row],[Cleaned Sale Price]]/Sales2[[#This Row],[Quantity Ordered]],0)</f>
        <v>1474</v>
      </c>
      <c r="R246">
        <f>Sales2[[#This Row],[Cleaned Sale Price]]-Sales2[[#This Row],[Service Provider Expense]]</f>
        <v>1105.5</v>
      </c>
      <c r="S246">
        <f>SUMIF(F:F,Sales2[[#This Row],[Customer ID]],P:P)</f>
        <v>1474</v>
      </c>
      <c r="T246">
        <f>Sales2[[#This Row],[Sale Price ]]-Sales2[[#This Row],[Service Provider Expense]]</f>
        <v>1105.5</v>
      </c>
      <c r="U246" t="s">
        <v>39</v>
      </c>
    </row>
    <row r="247" spans="1:21" x14ac:dyDescent="0.25">
      <c r="A247">
        <v>3246</v>
      </c>
      <c r="B247">
        <f>COUNTIF(A:A,Sales2[[#This Row],[Order ID]])</f>
        <v>1</v>
      </c>
      <c r="C247" t="s">
        <v>102</v>
      </c>
      <c r="D247" t="s">
        <v>460</v>
      </c>
      <c r="E247" t="str">
        <f>PROPER(TRIM(Sales2[[#This Row],[Customer First Name]]))</f>
        <v>Joy</v>
      </c>
      <c r="F247">
        <v>1479</v>
      </c>
      <c r="G247" t="s">
        <v>16</v>
      </c>
      <c r="H247" s="7">
        <v>45622</v>
      </c>
      <c r="I247" s="6">
        <v>2</v>
      </c>
      <c r="J247" s="1" t="s">
        <v>23</v>
      </c>
      <c r="K247" t="s">
        <v>38</v>
      </c>
      <c r="L247" t="str">
        <f>UPPER(Sales2[[#This Row],[State]])</f>
        <v>QLD</v>
      </c>
      <c r="M247">
        <f>VLOOKUP(Sales2[[#This Row],[Service Category]],Table7[],3,FALSE)</f>
        <v>0.1</v>
      </c>
      <c r="N247">
        <f>Sales2[[#This Row],[Sale Price ]]*Sales2[[#This Row],[Margins]]</f>
        <v>103.4</v>
      </c>
      <c r="O247">
        <v>1034</v>
      </c>
      <c r="P247">
        <f>IFERROR(Sales2[[#This Row],[Sale Price ]],0)</f>
        <v>1034</v>
      </c>
      <c r="Q247">
        <f>IFERROR(Sales2[[#This Row],[Cleaned Sale Price]]/Sales2[[#This Row],[Quantity Ordered]],0)</f>
        <v>517</v>
      </c>
      <c r="R247">
        <f>Sales2[[#This Row],[Cleaned Sale Price]]-Sales2[[#This Row],[Service Provider Expense]]</f>
        <v>930.6</v>
      </c>
      <c r="S247">
        <f>SUMIF(F:F,Sales2[[#This Row],[Customer ID]],P:P)</f>
        <v>1034</v>
      </c>
      <c r="T247">
        <f>Sales2[[#This Row],[Sale Price ]]-Sales2[[#This Row],[Service Provider Expense]]</f>
        <v>930.6</v>
      </c>
      <c r="U247" t="s">
        <v>39</v>
      </c>
    </row>
    <row r="248" spans="1:21" x14ac:dyDescent="0.25">
      <c r="A248">
        <v>3247</v>
      </c>
      <c r="B248">
        <f>COUNTIF(A:A,Sales2[[#This Row],[Order ID]])</f>
        <v>1</v>
      </c>
      <c r="C248" t="s">
        <v>461</v>
      </c>
      <c r="D248" t="s">
        <v>384</v>
      </c>
      <c r="E248" t="str">
        <f>PROPER(TRIM(Sales2[[#This Row],[Customer First Name]]))</f>
        <v>Elaina</v>
      </c>
      <c r="F248">
        <v>1480</v>
      </c>
      <c r="G248" t="s">
        <v>22</v>
      </c>
      <c r="H248" s="7">
        <v>45457</v>
      </c>
      <c r="I248" s="6">
        <v>3</v>
      </c>
      <c r="J248" t="s">
        <v>17</v>
      </c>
      <c r="K248" t="s">
        <v>38</v>
      </c>
      <c r="L248" t="str">
        <f>UPPER(Sales2[[#This Row],[State]])</f>
        <v>QLD</v>
      </c>
      <c r="M248">
        <f>VLOOKUP(Sales2[[#This Row],[Service Category]],Table7[],3,FALSE)</f>
        <v>0.3</v>
      </c>
      <c r="N248">
        <f>Sales2[[#This Row],[Sale Price ]]*Sales2[[#This Row],[Margins]]</f>
        <v>355.5</v>
      </c>
      <c r="O248">
        <v>1185</v>
      </c>
      <c r="P248">
        <f>IFERROR(Sales2[[#This Row],[Sale Price ]],0)</f>
        <v>1185</v>
      </c>
      <c r="Q248">
        <f>IFERROR(Sales2[[#This Row],[Cleaned Sale Price]]/Sales2[[#This Row],[Quantity Ordered]],0)</f>
        <v>395</v>
      </c>
      <c r="R248">
        <f>Sales2[[#This Row],[Cleaned Sale Price]]-Sales2[[#This Row],[Service Provider Expense]]</f>
        <v>829.5</v>
      </c>
      <c r="S248">
        <f>SUMIF(F:F,Sales2[[#This Row],[Customer ID]],P:P)</f>
        <v>1185</v>
      </c>
      <c r="T248">
        <f>Sales2[[#This Row],[Sale Price ]]-Sales2[[#This Row],[Service Provider Expense]]</f>
        <v>829.5</v>
      </c>
      <c r="U248" t="s">
        <v>39</v>
      </c>
    </row>
    <row r="249" spans="1:21" x14ac:dyDescent="0.25">
      <c r="A249">
        <v>3248</v>
      </c>
      <c r="B249">
        <f>COUNTIF(A:A,Sales2[[#This Row],[Order ID]])</f>
        <v>1</v>
      </c>
      <c r="C249" t="s">
        <v>462</v>
      </c>
      <c r="D249" t="s">
        <v>463</v>
      </c>
      <c r="E249" t="str">
        <f>PROPER(TRIM(Sales2[[#This Row],[Customer First Name]]))</f>
        <v>Ella</v>
      </c>
      <c r="F249">
        <v>1481</v>
      </c>
      <c r="G249" t="s">
        <v>61</v>
      </c>
      <c r="H249" s="7">
        <v>45603</v>
      </c>
      <c r="I249" s="6">
        <v>1</v>
      </c>
      <c r="J249" s="1" t="s">
        <v>37</v>
      </c>
      <c r="K249" t="s">
        <v>66</v>
      </c>
      <c r="L249" t="str">
        <f>UPPER(Sales2[[#This Row],[State]])</f>
        <v>NT</v>
      </c>
      <c r="M249">
        <f>VLOOKUP(Sales2[[#This Row],[Service Category]],Table7[],3,FALSE)</f>
        <v>0.25</v>
      </c>
      <c r="N249">
        <f>Sales2[[#This Row],[Sale Price ]]*Sales2[[#This Row],[Margins]]</f>
        <v>211.5</v>
      </c>
      <c r="O249">
        <v>846</v>
      </c>
      <c r="P249">
        <f>IFERROR(Sales2[[#This Row],[Sale Price ]],0)</f>
        <v>846</v>
      </c>
      <c r="Q249">
        <f>IFERROR(Sales2[[#This Row],[Cleaned Sale Price]]/Sales2[[#This Row],[Quantity Ordered]],0)</f>
        <v>846</v>
      </c>
      <c r="R249">
        <f>Sales2[[#This Row],[Cleaned Sale Price]]-Sales2[[#This Row],[Service Provider Expense]]</f>
        <v>634.5</v>
      </c>
      <c r="S249">
        <f>SUMIF(F:F,Sales2[[#This Row],[Customer ID]],P:P)</f>
        <v>846</v>
      </c>
      <c r="T249">
        <f>Sales2[[#This Row],[Sale Price ]]-Sales2[[#This Row],[Service Provider Expense]]</f>
        <v>634.5</v>
      </c>
      <c r="U249" t="s">
        <v>99</v>
      </c>
    </row>
    <row r="250" spans="1:21" x14ac:dyDescent="0.25">
      <c r="A250">
        <v>3249</v>
      </c>
      <c r="B250">
        <f>COUNTIF(A:A,Sales2[[#This Row],[Order ID]])</f>
        <v>1</v>
      </c>
      <c r="C250" t="s">
        <v>464</v>
      </c>
      <c r="D250" t="s">
        <v>339</v>
      </c>
      <c r="E250" t="str">
        <f>PROPER(TRIM(Sales2[[#This Row],[Customer First Name]]))</f>
        <v>Christian</v>
      </c>
      <c r="F250">
        <v>1482</v>
      </c>
      <c r="G250" t="s">
        <v>36</v>
      </c>
      <c r="H250" s="7">
        <v>45619</v>
      </c>
      <c r="I250" s="6">
        <v>2</v>
      </c>
      <c r="J250" t="s">
        <v>17</v>
      </c>
      <c r="K250" t="s">
        <v>32</v>
      </c>
      <c r="L250" t="str">
        <f>UPPER(Sales2[[#This Row],[State]])</f>
        <v>VIC</v>
      </c>
      <c r="M250">
        <f>VLOOKUP(Sales2[[#This Row],[Service Category]],Table7[],3,FALSE)</f>
        <v>0.2</v>
      </c>
      <c r="N250">
        <f>Sales2[[#This Row],[Sale Price ]]*Sales2[[#This Row],[Margins]]</f>
        <v>238</v>
      </c>
      <c r="O250">
        <v>1190</v>
      </c>
      <c r="P250">
        <f>IFERROR(Sales2[[#This Row],[Sale Price ]],0)</f>
        <v>1190</v>
      </c>
      <c r="Q250">
        <f>IFERROR(Sales2[[#This Row],[Cleaned Sale Price]]/Sales2[[#This Row],[Quantity Ordered]],0)</f>
        <v>595</v>
      </c>
      <c r="R250">
        <f>Sales2[[#This Row],[Cleaned Sale Price]]-Sales2[[#This Row],[Service Provider Expense]]</f>
        <v>952</v>
      </c>
      <c r="S250">
        <f>SUMIF(F:F,Sales2[[#This Row],[Customer ID]],P:P)</f>
        <v>1190</v>
      </c>
      <c r="T250">
        <f>Sales2[[#This Row],[Sale Price ]]-Sales2[[#This Row],[Service Provider Expense]]</f>
        <v>952</v>
      </c>
      <c r="U250" t="s">
        <v>29</v>
      </c>
    </row>
    <row r="251" spans="1:21" x14ac:dyDescent="0.25">
      <c r="A251">
        <v>3250</v>
      </c>
      <c r="B251">
        <f>COUNTIF(A:A,Sales2[[#This Row],[Order ID]])</f>
        <v>1</v>
      </c>
      <c r="C251" t="s">
        <v>465</v>
      </c>
      <c r="D251" t="s">
        <v>466</v>
      </c>
      <c r="E251" t="str">
        <f>PROPER(TRIM(Sales2[[#This Row],[Customer First Name]]))</f>
        <v>Damian</v>
      </c>
      <c r="F251">
        <v>1483</v>
      </c>
      <c r="G251" t="s">
        <v>36</v>
      </c>
      <c r="H251" s="7">
        <v>45436</v>
      </c>
      <c r="I251" s="6">
        <v>3</v>
      </c>
      <c r="J251" t="s">
        <v>17</v>
      </c>
      <c r="K251" t="s">
        <v>66</v>
      </c>
      <c r="L251" t="str">
        <f>UPPER(Sales2[[#This Row],[State]])</f>
        <v>NT</v>
      </c>
      <c r="M251">
        <f>VLOOKUP(Sales2[[#This Row],[Service Category]],Table7[],3,FALSE)</f>
        <v>0.2</v>
      </c>
      <c r="N251">
        <f>Sales2[[#This Row],[Sale Price ]]*Sales2[[#This Row],[Margins]]</f>
        <v>155.80000000000001</v>
      </c>
      <c r="O251">
        <v>779</v>
      </c>
      <c r="P251">
        <f>IFERROR(Sales2[[#This Row],[Sale Price ]],0)</f>
        <v>779</v>
      </c>
      <c r="Q251">
        <f>IFERROR(Sales2[[#This Row],[Cleaned Sale Price]]/Sales2[[#This Row],[Quantity Ordered]],0)</f>
        <v>259.66666666666669</v>
      </c>
      <c r="R251">
        <f>Sales2[[#This Row],[Cleaned Sale Price]]-Sales2[[#This Row],[Service Provider Expense]]</f>
        <v>623.20000000000005</v>
      </c>
      <c r="S251">
        <f>SUMIF(F:F,Sales2[[#This Row],[Customer ID]],P:P)</f>
        <v>779</v>
      </c>
      <c r="T251">
        <f>Sales2[[#This Row],[Sale Price ]]-Sales2[[#This Row],[Service Provider Expense]]</f>
        <v>623.20000000000005</v>
      </c>
      <c r="U251" t="s">
        <v>29</v>
      </c>
    </row>
    <row r="252" spans="1:21" x14ac:dyDescent="0.25">
      <c r="A252">
        <v>3251</v>
      </c>
      <c r="B252">
        <f>COUNTIF(A:A,Sales2[[#This Row],[Order ID]])</f>
        <v>1</v>
      </c>
      <c r="C252" t="s">
        <v>313</v>
      </c>
      <c r="D252" t="s">
        <v>418</v>
      </c>
      <c r="E252" t="str">
        <f>PROPER(TRIM(Sales2[[#This Row],[Customer First Name]]))</f>
        <v>King</v>
      </c>
      <c r="F252">
        <v>1484</v>
      </c>
      <c r="G252" t="s">
        <v>61</v>
      </c>
      <c r="H252" s="7">
        <v>45350</v>
      </c>
      <c r="I252" s="6">
        <v>1</v>
      </c>
      <c r="J252" t="s">
        <v>17</v>
      </c>
      <c r="K252" t="s">
        <v>38</v>
      </c>
      <c r="L252" t="str">
        <f>UPPER(Sales2[[#This Row],[State]])</f>
        <v>QLD</v>
      </c>
      <c r="M252">
        <f>VLOOKUP(Sales2[[#This Row],[Service Category]],Table7[],3,FALSE)</f>
        <v>0.25</v>
      </c>
      <c r="N252">
        <f>Sales2[[#This Row],[Sale Price ]]*Sales2[[#This Row],[Margins]]</f>
        <v>80.25</v>
      </c>
      <c r="O252">
        <v>321</v>
      </c>
      <c r="P252">
        <f>IFERROR(Sales2[[#This Row],[Sale Price ]],0)</f>
        <v>321</v>
      </c>
      <c r="Q252">
        <f>IFERROR(Sales2[[#This Row],[Cleaned Sale Price]]/Sales2[[#This Row],[Quantity Ordered]],0)</f>
        <v>321</v>
      </c>
      <c r="R252">
        <f>Sales2[[#This Row],[Cleaned Sale Price]]-Sales2[[#This Row],[Service Provider Expense]]</f>
        <v>240.75</v>
      </c>
      <c r="S252">
        <f>SUMIF(F:F,Sales2[[#This Row],[Customer ID]],P:P)</f>
        <v>321</v>
      </c>
      <c r="T252">
        <f>Sales2[[#This Row],[Sale Price ]]-Sales2[[#This Row],[Service Provider Expense]]</f>
        <v>240.75</v>
      </c>
      <c r="U252" t="s">
        <v>29</v>
      </c>
    </row>
    <row r="253" spans="1:21" x14ac:dyDescent="0.25">
      <c r="A253">
        <v>3252</v>
      </c>
      <c r="B253">
        <f>COUNTIF(A:A,Sales2[[#This Row],[Order ID]])</f>
        <v>1</v>
      </c>
      <c r="C253" t="s">
        <v>467</v>
      </c>
      <c r="D253" t="s">
        <v>468</v>
      </c>
      <c r="E253" t="str">
        <f>PROPER(TRIM(Sales2[[#This Row],[Customer First Name]]))</f>
        <v>Lorenzo</v>
      </c>
      <c r="F253">
        <v>1485</v>
      </c>
      <c r="G253" t="s">
        <v>16</v>
      </c>
      <c r="H253" s="7">
        <v>45409</v>
      </c>
      <c r="I253" s="6">
        <v>1</v>
      </c>
      <c r="J253" s="1" t="s">
        <v>37</v>
      </c>
      <c r="K253" t="s">
        <v>38</v>
      </c>
      <c r="L253" t="str">
        <f>UPPER(Sales2[[#This Row],[State]])</f>
        <v>QLD</v>
      </c>
      <c r="M253">
        <f>VLOOKUP(Sales2[[#This Row],[Service Category]],Table7[],3,FALSE)</f>
        <v>0.1</v>
      </c>
      <c r="N253">
        <f>Sales2[[#This Row],[Sale Price ]]*Sales2[[#This Row],[Margins]]</f>
        <v>23.5</v>
      </c>
      <c r="O253">
        <v>235</v>
      </c>
      <c r="P253">
        <f>IFERROR(Sales2[[#This Row],[Sale Price ]],0)</f>
        <v>235</v>
      </c>
      <c r="Q253">
        <f>IFERROR(Sales2[[#This Row],[Cleaned Sale Price]]/Sales2[[#This Row],[Quantity Ordered]],0)</f>
        <v>235</v>
      </c>
      <c r="R253">
        <f>Sales2[[#This Row],[Cleaned Sale Price]]-Sales2[[#This Row],[Service Provider Expense]]</f>
        <v>211.5</v>
      </c>
      <c r="S253">
        <f>SUMIF(F:F,Sales2[[#This Row],[Customer ID]],P:P)</f>
        <v>235</v>
      </c>
      <c r="T253">
        <f>Sales2[[#This Row],[Sale Price ]]-Sales2[[#This Row],[Service Provider Expense]]</f>
        <v>211.5</v>
      </c>
      <c r="U253" t="s">
        <v>29</v>
      </c>
    </row>
    <row r="254" spans="1:21" x14ac:dyDescent="0.25">
      <c r="A254">
        <v>3253</v>
      </c>
      <c r="B254">
        <f>COUNTIF(A:A,Sales2[[#This Row],[Order ID]])</f>
        <v>1</v>
      </c>
      <c r="C254" t="s">
        <v>469</v>
      </c>
      <c r="D254" t="s">
        <v>470</v>
      </c>
      <c r="E254" t="str">
        <f>PROPER(TRIM(Sales2[[#This Row],[Customer First Name]]))</f>
        <v>Tucker</v>
      </c>
      <c r="F254">
        <v>1486</v>
      </c>
      <c r="G254" t="s">
        <v>77</v>
      </c>
      <c r="H254" s="7">
        <v>45612</v>
      </c>
      <c r="I254" s="6">
        <v>3</v>
      </c>
      <c r="J254" s="1" t="s">
        <v>37</v>
      </c>
      <c r="K254" t="s">
        <v>18</v>
      </c>
      <c r="L254" t="str">
        <f>UPPER(Sales2[[#This Row],[State]])</f>
        <v>WA</v>
      </c>
      <c r="M254">
        <f>VLOOKUP(Sales2[[#This Row],[Service Category]],Table7[],3,FALSE)</f>
        <v>0.3</v>
      </c>
      <c r="N254">
        <f>Sales2[[#This Row],[Sale Price ]]*Sales2[[#This Row],[Margins]]</f>
        <v>375.3</v>
      </c>
      <c r="O254">
        <v>1251</v>
      </c>
      <c r="P254">
        <f>IFERROR(Sales2[[#This Row],[Sale Price ]],0)</f>
        <v>1251</v>
      </c>
      <c r="Q254">
        <f>IFERROR(Sales2[[#This Row],[Cleaned Sale Price]]/Sales2[[#This Row],[Quantity Ordered]],0)</f>
        <v>417</v>
      </c>
      <c r="R254">
        <f>Sales2[[#This Row],[Cleaned Sale Price]]-Sales2[[#This Row],[Service Provider Expense]]</f>
        <v>875.7</v>
      </c>
      <c r="S254">
        <f>SUMIF(F:F,Sales2[[#This Row],[Customer ID]],P:P)</f>
        <v>1251</v>
      </c>
      <c r="T254">
        <f>Sales2[[#This Row],[Sale Price ]]-Sales2[[#This Row],[Service Provider Expense]]</f>
        <v>875.7</v>
      </c>
      <c r="U254" t="s">
        <v>33</v>
      </c>
    </row>
    <row r="255" spans="1:21" x14ac:dyDescent="0.25">
      <c r="A255">
        <v>3254</v>
      </c>
      <c r="B255">
        <f>COUNTIF(A:A,Sales2[[#This Row],[Order ID]])</f>
        <v>1</v>
      </c>
      <c r="C255" t="s">
        <v>400</v>
      </c>
      <c r="D255" t="s">
        <v>471</v>
      </c>
      <c r="E255" t="str">
        <f>PROPER(TRIM(Sales2[[#This Row],[Customer First Name]]))</f>
        <v>Jade</v>
      </c>
      <c r="F255">
        <v>1487</v>
      </c>
      <c r="G255" t="s">
        <v>27</v>
      </c>
      <c r="H255" s="7">
        <v>45537</v>
      </c>
      <c r="I255" s="6">
        <v>1</v>
      </c>
      <c r="J255" t="s">
        <v>17</v>
      </c>
      <c r="K255" t="s">
        <v>32</v>
      </c>
      <c r="L255" t="str">
        <f>UPPER(Sales2[[#This Row],[State]])</f>
        <v>VIC</v>
      </c>
      <c r="M255">
        <f>VLOOKUP(Sales2[[#This Row],[Service Category]],Table7[],3,FALSE)</f>
        <v>0.25</v>
      </c>
      <c r="N255">
        <f>Sales2[[#This Row],[Sale Price ]]*Sales2[[#This Row],[Margins]]</f>
        <v>326.25</v>
      </c>
      <c r="O255">
        <v>1305</v>
      </c>
      <c r="P255">
        <f>IFERROR(Sales2[[#This Row],[Sale Price ]],0)</f>
        <v>1305</v>
      </c>
      <c r="Q255">
        <f>IFERROR(Sales2[[#This Row],[Cleaned Sale Price]]/Sales2[[#This Row],[Quantity Ordered]],0)</f>
        <v>1305</v>
      </c>
      <c r="R255">
        <f>Sales2[[#This Row],[Cleaned Sale Price]]-Sales2[[#This Row],[Service Provider Expense]]</f>
        <v>978.75</v>
      </c>
      <c r="S255">
        <f>SUMIF(F:F,Sales2[[#This Row],[Customer ID]],P:P)</f>
        <v>1305</v>
      </c>
      <c r="T255">
        <f>Sales2[[#This Row],[Sale Price ]]-Sales2[[#This Row],[Service Provider Expense]]</f>
        <v>978.75</v>
      </c>
      <c r="U255" t="s">
        <v>19</v>
      </c>
    </row>
    <row r="256" spans="1:21" x14ac:dyDescent="0.25">
      <c r="A256">
        <v>3255</v>
      </c>
      <c r="B256">
        <f>COUNTIF(A:A,Sales2[[#This Row],[Order ID]])</f>
        <v>1</v>
      </c>
      <c r="C256" t="s">
        <v>472</v>
      </c>
      <c r="D256" t="s">
        <v>473</v>
      </c>
      <c r="E256" t="str">
        <f>PROPER(TRIM(Sales2[[#This Row],[Customer First Name]]))</f>
        <v>Amaya</v>
      </c>
      <c r="F256">
        <v>1488</v>
      </c>
      <c r="G256" t="s">
        <v>16</v>
      </c>
      <c r="H256" s="7">
        <v>45554</v>
      </c>
      <c r="I256" s="6">
        <v>2</v>
      </c>
      <c r="J256" s="1" t="s">
        <v>37</v>
      </c>
      <c r="K256" t="s">
        <v>32</v>
      </c>
      <c r="L256" t="str">
        <f>UPPER(Sales2[[#This Row],[State]])</f>
        <v>VIC</v>
      </c>
      <c r="M256">
        <f>VLOOKUP(Sales2[[#This Row],[Service Category]],Table7[],3,FALSE)</f>
        <v>0.1</v>
      </c>
      <c r="N256">
        <f>Sales2[[#This Row],[Sale Price ]]*Sales2[[#This Row],[Margins]]</f>
        <v>9.7000000000000011</v>
      </c>
      <c r="O256">
        <v>97</v>
      </c>
      <c r="P256">
        <f>IFERROR(Sales2[[#This Row],[Sale Price ]],0)</f>
        <v>97</v>
      </c>
      <c r="Q256">
        <f>IFERROR(Sales2[[#This Row],[Cleaned Sale Price]]/Sales2[[#This Row],[Quantity Ordered]],0)</f>
        <v>48.5</v>
      </c>
      <c r="R256">
        <f>Sales2[[#This Row],[Cleaned Sale Price]]-Sales2[[#This Row],[Service Provider Expense]]</f>
        <v>87.3</v>
      </c>
      <c r="S256">
        <f>SUMIF(F:F,Sales2[[#This Row],[Customer ID]],P:P)</f>
        <v>97</v>
      </c>
      <c r="T256">
        <f>Sales2[[#This Row],[Sale Price ]]-Sales2[[#This Row],[Service Provider Expense]]</f>
        <v>87.3</v>
      </c>
      <c r="U256" t="s">
        <v>19</v>
      </c>
    </row>
    <row r="257" spans="1:21" x14ac:dyDescent="0.25">
      <c r="A257">
        <v>3256</v>
      </c>
      <c r="B257">
        <f>COUNTIF(A:A,Sales2[[#This Row],[Order ID]])</f>
        <v>1</v>
      </c>
      <c r="C257" t="s">
        <v>474</v>
      </c>
      <c r="D257" t="s">
        <v>475</v>
      </c>
      <c r="E257" t="str">
        <f>PROPER(TRIM(Sales2[[#This Row],[Customer First Name]]))</f>
        <v>Adan</v>
      </c>
      <c r="F257">
        <v>1489</v>
      </c>
      <c r="G257" t="s">
        <v>36</v>
      </c>
      <c r="H257" s="7">
        <v>45615</v>
      </c>
      <c r="I257" s="6">
        <v>1</v>
      </c>
      <c r="J257" t="s">
        <v>17</v>
      </c>
      <c r="K257" t="s">
        <v>18</v>
      </c>
      <c r="L257" t="str">
        <f>UPPER(Sales2[[#This Row],[State]])</f>
        <v>WA</v>
      </c>
      <c r="M257">
        <f>VLOOKUP(Sales2[[#This Row],[Service Category]],Table7[],3,FALSE)</f>
        <v>0.2</v>
      </c>
      <c r="N257">
        <f>Sales2[[#This Row],[Sale Price ]]*Sales2[[#This Row],[Margins]]</f>
        <v>306.60000000000002</v>
      </c>
      <c r="O257">
        <v>1533</v>
      </c>
      <c r="P257">
        <f>IFERROR(Sales2[[#This Row],[Sale Price ]],0)</f>
        <v>1533</v>
      </c>
      <c r="Q257">
        <f>IFERROR(Sales2[[#This Row],[Cleaned Sale Price]]/Sales2[[#This Row],[Quantity Ordered]],0)</f>
        <v>1533</v>
      </c>
      <c r="R257">
        <f>Sales2[[#This Row],[Cleaned Sale Price]]-Sales2[[#This Row],[Service Provider Expense]]</f>
        <v>1226.4000000000001</v>
      </c>
      <c r="S257">
        <f>SUMIF(F:F,Sales2[[#This Row],[Customer ID]],P:P)</f>
        <v>1533</v>
      </c>
      <c r="T257">
        <f>Sales2[[#This Row],[Sale Price ]]-Sales2[[#This Row],[Service Provider Expense]]</f>
        <v>1226.4000000000001</v>
      </c>
      <c r="U257" t="s">
        <v>99</v>
      </c>
    </row>
    <row r="258" spans="1:21" x14ac:dyDescent="0.25">
      <c r="A258">
        <v>3257</v>
      </c>
      <c r="B258">
        <f>COUNTIF(A:A,Sales2[[#This Row],[Order ID]])</f>
        <v>1</v>
      </c>
      <c r="C258" t="s">
        <v>476</v>
      </c>
      <c r="D258" t="s">
        <v>193</v>
      </c>
      <c r="E258" t="str">
        <f>PROPER(TRIM(Sales2[[#This Row],[Customer First Name]]))</f>
        <v>Alessandra</v>
      </c>
      <c r="F258">
        <v>1490</v>
      </c>
      <c r="G258" t="s">
        <v>77</v>
      </c>
      <c r="H258" s="7">
        <v>45340</v>
      </c>
      <c r="I258" s="6">
        <v>1</v>
      </c>
      <c r="J258" t="s">
        <v>17</v>
      </c>
      <c r="K258" t="s">
        <v>32</v>
      </c>
      <c r="L258" t="str">
        <f>UPPER(Sales2[[#This Row],[State]])</f>
        <v>VIC</v>
      </c>
      <c r="M258">
        <f>VLOOKUP(Sales2[[#This Row],[Service Category]],Table7[],3,FALSE)</f>
        <v>0.3</v>
      </c>
      <c r="N258">
        <f>Sales2[[#This Row],[Sale Price ]]*Sales2[[#This Row],[Margins]]</f>
        <v>119.69999999999999</v>
      </c>
      <c r="O258">
        <v>399</v>
      </c>
      <c r="P258">
        <f>IFERROR(Sales2[[#This Row],[Sale Price ]],0)</f>
        <v>399</v>
      </c>
      <c r="Q258">
        <f>IFERROR(Sales2[[#This Row],[Cleaned Sale Price]]/Sales2[[#This Row],[Quantity Ordered]],0)</f>
        <v>399</v>
      </c>
      <c r="R258">
        <f>Sales2[[#This Row],[Cleaned Sale Price]]-Sales2[[#This Row],[Service Provider Expense]]</f>
        <v>279.3</v>
      </c>
      <c r="S258">
        <f>SUMIF(F:F,Sales2[[#This Row],[Customer ID]],P:P)</f>
        <v>399</v>
      </c>
      <c r="T258">
        <f>Sales2[[#This Row],[Sale Price ]]-Sales2[[#This Row],[Service Provider Expense]]</f>
        <v>279.3</v>
      </c>
      <c r="U258" t="s">
        <v>19</v>
      </c>
    </row>
    <row r="259" spans="1:21" x14ac:dyDescent="0.25">
      <c r="A259">
        <v>3258</v>
      </c>
      <c r="B259">
        <f>COUNTIF(A:A,Sales2[[#This Row],[Order ID]])</f>
        <v>1</v>
      </c>
      <c r="C259" t="s">
        <v>218</v>
      </c>
      <c r="D259" t="s">
        <v>477</v>
      </c>
      <c r="E259" t="str">
        <f>PROPER(TRIM(Sales2[[#This Row],[Customer First Name]]))</f>
        <v>Gideon</v>
      </c>
      <c r="F259">
        <v>1491</v>
      </c>
      <c r="G259" t="s">
        <v>16</v>
      </c>
      <c r="H259" s="7">
        <v>45520</v>
      </c>
      <c r="I259" s="6">
        <v>3</v>
      </c>
      <c r="J259" t="s">
        <v>17</v>
      </c>
      <c r="K259" t="s">
        <v>38</v>
      </c>
      <c r="L259" t="str">
        <f>UPPER(Sales2[[#This Row],[State]])</f>
        <v>QLD</v>
      </c>
      <c r="M259">
        <f>VLOOKUP(Sales2[[#This Row],[Service Category]],Table7[],3,FALSE)</f>
        <v>0.1</v>
      </c>
      <c r="N259">
        <f>Sales2[[#This Row],[Sale Price ]]*Sales2[[#This Row],[Margins]]</f>
        <v>43</v>
      </c>
      <c r="O259">
        <v>430</v>
      </c>
      <c r="P259">
        <f>IFERROR(Sales2[[#This Row],[Sale Price ]],0)</f>
        <v>430</v>
      </c>
      <c r="Q259">
        <f>IFERROR(Sales2[[#This Row],[Cleaned Sale Price]]/Sales2[[#This Row],[Quantity Ordered]],0)</f>
        <v>143.33333333333334</v>
      </c>
      <c r="R259">
        <f>Sales2[[#This Row],[Cleaned Sale Price]]-Sales2[[#This Row],[Service Provider Expense]]</f>
        <v>387</v>
      </c>
      <c r="S259">
        <f>SUMIF(F:F,Sales2[[#This Row],[Customer ID]],P:P)</f>
        <v>430</v>
      </c>
      <c r="T259">
        <f>Sales2[[#This Row],[Sale Price ]]-Sales2[[#This Row],[Service Provider Expense]]</f>
        <v>387</v>
      </c>
      <c r="U259" t="s">
        <v>99</v>
      </c>
    </row>
    <row r="260" spans="1:21" x14ac:dyDescent="0.25">
      <c r="A260">
        <v>3259</v>
      </c>
      <c r="B260">
        <f>COUNTIF(A:A,Sales2[[#This Row],[Order ID]])</f>
        <v>1</v>
      </c>
      <c r="C260" t="s">
        <v>478</v>
      </c>
      <c r="D260" t="s">
        <v>479</v>
      </c>
      <c r="E260" t="str">
        <f>PROPER(TRIM(Sales2[[#This Row],[Customer First Name]]))</f>
        <v>Ryker</v>
      </c>
      <c r="F260">
        <v>1492</v>
      </c>
      <c r="G260" t="s">
        <v>61</v>
      </c>
      <c r="H260" s="7">
        <v>45355</v>
      </c>
      <c r="I260" s="6">
        <v>2</v>
      </c>
      <c r="J260" t="s">
        <v>17</v>
      </c>
      <c r="K260" t="s">
        <v>42</v>
      </c>
      <c r="L260" t="str">
        <f>UPPER(Sales2[[#This Row],[State]])</f>
        <v>SA</v>
      </c>
      <c r="M260">
        <f>VLOOKUP(Sales2[[#This Row],[Service Category]],Table7[],3,FALSE)</f>
        <v>0.25</v>
      </c>
      <c r="N260">
        <f>Sales2[[#This Row],[Sale Price ]]*Sales2[[#This Row],[Margins]]</f>
        <v>309.25</v>
      </c>
      <c r="O260">
        <v>1237</v>
      </c>
      <c r="P260">
        <f>IFERROR(Sales2[[#This Row],[Sale Price ]],0)</f>
        <v>1237</v>
      </c>
      <c r="Q260">
        <f>IFERROR(Sales2[[#This Row],[Cleaned Sale Price]]/Sales2[[#This Row],[Quantity Ordered]],0)</f>
        <v>618.5</v>
      </c>
      <c r="R260">
        <f>Sales2[[#This Row],[Cleaned Sale Price]]-Sales2[[#This Row],[Service Provider Expense]]</f>
        <v>927.75</v>
      </c>
      <c r="S260">
        <f>SUMIF(F:F,Sales2[[#This Row],[Customer ID]],P:P)</f>
        <v>1237</v>
      </c>
      <c r="T260">
        <f>Sales2[[#This Row],[Sale Price ]]-Sales2[[#This Row],[Service Provider Expense]]</f>
        <v>927.75</v>
      </c>
      <c r="U260" t="s">
        <v>19</v>
      </c>
    </row>
    <row r="261" spans="1:21" x14ac:dyDescent="0.25">
      <c r="A261">
        <v>3260</v>
      </c>
      <c r="B261">
        <f>COUNTIF(A:A,Sales2[[#This Row],[Order ID]])</f>
        <v>1</v>
      </c>
      <c r="C261" t="s">
        <v>480</v>
      </c>
      <c r="D261" t="s">
        <v>195</v>
      </c>
      <c r="E261" t="str">
        <f>PROPER(TRIM(Sales2[[#This Row],[Customer First Name]]))</f>
        <v>Callen</v>
      </c>
      <c r="F261">
        <v>1493</v>
      </c>
      <c r="G261" t="s">
        <v>61</v>
      </c>
      <c r="H261" s="7">
        <v>45306</v>
      </c>
      <c r="I261" s="6">
        <v>2</v>
      </c>
      <c r="J261" t="s">
        <v>17</v>
      </c>
      <c r="K261" t="s">
        <v>32</v>
      </c>
      <c r="L261" t="str">
        <f>UPPER(Sales2[[#This Row],[State]])</f>
        <v>VIC</v>
      </c>
      <c r="M261">
        <f>VLOOKUP(Sales2[[#This Row],[Service Category]],Table7[],3,FALSE)</f>
        <v>0.25</v>
      </c>
      <c r="N261">
        <f>Sales2[[#This Row],[Sale Price ]]*Sales2[[#This Row],[Margins]]</f>
        <v>137.75</v>
      </c>
      <c r="O261">
        <v>551</v>
      </c>
      <c r="P261">
        <f>IFERROR(Sales2[[#This Row],[Sale Price ]],0)</f>
        <v>551</v>
      </c>
      <c r="Q261">
        <f>IFERROR(Sales2[[#This Row],[Cleaned Sale Price]]/Sales2[[#This Row],[Quantity Ordered]],0)</f>
        <v>275.5</v>
      </c>
      <c r="R261">
        <f>Sales2[[#This Row],[Cleaned Sale Price]]-Sales2[[#This Row],[Service Provider Expense]]</f>
        <v>413.25</v>
      </c>
      <c r="S261">
        <f>SUMIF(F:F,Sales2[[#This Row],[Customer ID]],P:P)</f>
        <v>551</v>
      </c>
      <c r="T261">
        <f>Sales2[[#This Row],[Sale Price ]]-Sales2[[#This Row],[Service Provider Expense]]</f>
        <v>413.25</v>
      </c>
      <c r="U261" t="s">
        <v>99</v>
      </c>
    </row>
    <row r="262" spans="1:21" x14ac:dyDescent="0.25">
      <c r="A262">
        <v>3261</v>
      </c>
      <c r="B262">
        <f>COUNTIF(A:A,Sales2[[#This Row],[Order ID]])</f>
        <v>1</v>
      </c>
      <c r="C262" t="s">
        <v>481</v>
      </c>
      <c r="D262" t="s">
        <v>162</v>
      </c>
      <c r="E262" t="str">
        <f>PROPER(TRIM(Sales2[[#This Row],[Customer First Name]]))</f>
        <v>Manuel</v>
      </c>
      <c r="F262">
        <v>1494</v>
      </c>
      <c r="G262" t="s">
        <v>36</v>
      </c>
      <c r="H262" s="7">
        <v>45371</v>
      </c>
      <c r="I262" s="6">
        <v>3</v>
      </c>
      <c r="J262" t="s">
        <v>17</v>
      </c>
      <c r="K262" t="s">
        <v>66</v>
      </c>
      <c r="L262" t="str">
        <f>UPPER(Sales2[[#This Row],[State]])</f>
        <v>NT</v>
      </c>
      <c r="M262">
        <f>VLOOKUP(Sales2[[#This Row],[Service Category]],Table7[],3,FALSE)</f>
        <v>0.2</v>
      </c>
      <c r="N262">
        <f>Sales2[[#This Row],[Sale Price ]]*Sales2[[#This Row],[Margins]]</f>
        <v>337.8</v>
      </c>
      <c r="O262">
        <v>1689</v>
      </c>
      <c r="P262">
        <f>IFERROR(Sales2[[#This Row],[Sale Price ]],0)</f>
        <v>1689</v>
      </c>
      <c r="Q262">
        <f>IFERROR(Sales2[[#This Row],[Cleaned Sale Price]]/Sales2[[#This Row],[Quantity Ordered]],0)</f>
        <v>563</v>
      </c>
      <c r="R262">
        <f>Sales2[[#This Row],[Cleaned Sale Price]]-Sales2[[#This Row],[Service Provider Expense]]</f>
        <v>1351.2</v>
      </c>
      <c r="S262">
        <f>SUMIF(F:F,Sales2[[#This Row],[Customer ID]],P:P)</f>
        <v>1689</v>
      </c>
      <c r="T262">
        <f>Sales2[[#This Row],[Sale Price ]]-Sales2[[#This Row],[Service Provider Expense]]</f>
        <v>1351.2</v>
      </c>
      <c r="U262" t="s">
        <v>39</v>
      </c>
    </row>
    <row r="263" spans="1:21" x14ac:dyDescent="0.25">
      <c r="A263">
        <v>3262</v>
      </c>
      <c r="B263">
        <f>COUNTIF(A:A,Sales2[[#This Row],[Order ID]])</f>
        <v>1</v>
      </c>
      <c r="C263" t="s">
        <v>194</v>
      </c>
      <c r="D263" t="s">
        <v>39</v>
      </c>
      <c r="E263" t="str">
        <f>PROPER(TRIM(Sales2[[#This Row],[Customer First Name]]))</f>
        <v>Brian</v>
      </c>
      <c r="F263">
        <v>1495</v>
      </c>
      <c r="G263" t="s">
        <v>16</v>
      </c>
      <c r="H263" s="7">
        <v>45467</v>
      </c>
      <c r="I263" s="6">
        <v>3</v>
      </c>
      <c r="J263" s="1" t="s">
        <v>37</v>
      </c>
      <c r="K263" t="s">
        <v>28</v>
      </c>
      <c r="L263" t="str">
        <f>UPPER(Sales2[[#This Row],[State]])</f>
        <v>NSW</v>
      </c>
      <c r="M263">
        <f>VLOOKUP(Sales2[[#This Row],[Service Category]],Table7[],3,FALSE)</f>
        <v>0.1</v>
      </c>
      <c r="N263">
        <f>Sales2[[#This Row],[Sale Price ]]*Sales2[[#This Row],[Margins]]</f>
        <v>151.20000000000002</v>
      </c>
      <c r="O263">
        <v>1512</v>
      </c>
      <c r="P263">
        <f>IFERROR(Sales2[[#This Row],[Sale Price ]],0)</f>
        <v>1512</v>
      </c>
      <c r="Q263">
        <f>IFERROR(Sales2[[#This Row],[Cleaned Sale Price]]/Sales2[[#This Row],[Quantity Ordered]],0)</f>
        <v>504</v>
      </c>
      <c r="R263">
        <f>Sales2[[#This Row],[Cleaned Sale Price]]-Sales2[[#This Row],[Service Provider Expense]]</f>
        <v>1360.8</v>
      </c>
      <c r="S263">
        <f>SUMIF(F:F,Sales2[[#This Row],[Customer ID]],P:P)</f>
        <v>1512</v>
      </c>
      <c r="T263">
        <f>Sales2[[#This Row],[Sale Price ]]-Sales2[[#This Row],[Service Provider Expense]]</f>
        <v>1360.8</v>
      </c>
      <c r="U263" t="s">
        <v>99</v>
      </c>
    </row>
    <row r="264" spans="1:21" x14ac:dyDescent="0.25">
      <c r="A264">
        <v>3263</v>
      </c>
      <c r="B264">
        <f>COUNTIF(A:A,Sales2[[#This Row],[Order ID]])</f>
        <v>1</v>
      </c>
      <c r="C264" t="s">
        <v>482</v>
      </c>
      <c r="D264" t="s">
        <v>483</v>
      </c>
      <c r="E264" t="str">
        <f>PROPER(TRIM(Sales2[[#This Row],[Customer First Name]]))</f>
        <v>Amanda</v>
      </c>
      <c r="F264">
        <v>1496</v>
      </c>
      <c r="G264" t="s">
        <v>27</v>
      </c>
      <c r="H264" s="7">
        <v>45632</v>
      </c>
      <c r="I264" s="6">
        <v>1</v>
      </c>
      <c r="J264" s="1" t="s">
        <v>37</v>
      </c>
      <c r="K264" t="s">
        <v>24</v>
      </c>
      <c r="L264" t="str">
        <f>UPPER(Sales2[[#This Row],[State]])</f>
        <v>ACT</v>
      </c>
      <c r="M264">
        <f>VLOOKUP(Sales2[[#This Row],[Service Category]],Table7[],3,FALSE)</f>
        <v>0.25</v>
      </c>
      <c r="N264">
        <f>Sales2[[#This Row],[Sale Price ]]*Sales2[[#This Row],[Margins]]</f>
        <v>168.75</v>
      </c>
      <c r="O264">
        <v>675</v>
      </c>
      <c r="P264">
        <f>IFERROR(Sales2[[#This Row],[Sale Price ]],0)</f>
        <v>675</v>
      </c>
      <c r="Q264">
        <f>IFERROR(Sales2[[#This Row],[Cleaned Sale Price]]/Sales2[[#This Row],[Quantity Ordered]],0)</f>
        <v>675</v>
      </c>
      <c r="R264">
        <f>Sales2[[#This Row],[Cleaned Sale Price]]-Sales2[[#This Row],[Service Provider Expense]]</f>
        <v>506.25</v>
      </c>
      <c r="S264">
        <f>SUMIF(F:F,Sales2[[#This Row],[Customer ID]],P:P)</f>
        <v>675</v>
      </c>
      <c r="T264">
        <f>Sales2[[#This Row],[Sale Price ]]-Sales2[[#This Row],[Service Provider Expense]]</f>
        <v>506.25</v>
      </c>
      <c r="U264" t="s">
        <v>99</v>
      </c>
    </row>
    <row r="265" spans="1:21" x14ac:dyDescent="0.25">
      <c r="A265">
        <v>3264</v>
      </c>
      <c r="B265">
        <f>COUNTIF(A:A,Sales2[[#This Row],[Order ID]])</f>
        <v>1</v>
      </c>
      <c r="C265" t="s">
        <v>40</v>
      </c>
      <c r="D265" t="s">
        <v>484</v>
      </c>
      <c r="E265" t="str">
        <f>PROPER(TRIM(Sales2[[#This Row],[Customer First Name]]))</f>
        <v>Marlee</v>
      </c>
      <c r="F265">
        <v>1497</v>
      </c>
      <c r="G265" t="s">
        <v>36</v>
      </c>
      <c r="H265" s="7">
        <v>45350</v>
      </c>
      <c r="I265" s="6">
        <v>2</v>
      </c>
      <c r="J265" s="1" t="s">
        <v>37</v>
      </c>
      <c r="K265" t="s">
        <v>38</v>
      </c>
      <c r="L265" t="str">
        <f>UPPER(Sales2[[#This Row],[State]])</f>
        <v>QLD</v>
      </c>
      <c r="M265">
        <f>VLOOKUP(Sales2[[#This Row],[Service Category]],Table7[],3,FALSE)</f>
        <v>0.2</v>
      </c>
      <c r="N265">
        <f>Sales2[[#This Row],[Sale Price ]]*Sales2[[#This Row],[Margins]]</f>
        <v>298.60000000000002</v>
      </c>
      <c r="O265">
        <v>1493</v>
      </c>
      <c r="P265">
        <f>IFERROR(Sales2[[#This Row],[Sale Price ]],0)</f>
        <v>1493</v>
      </c>
      <c r="Q265">
        <f>IFERROR(Sales2[[#This Row],[Cleaned Sale Price]]/Sales2[[#This Row],[Quantity Ordered]],0)</f>
        <v>746.5</v>
      </c>
      <c r="R265">
        <f>Sales2[[#This Row],[Cleaned Sale Price]]-Sales2[[#This Row],[Service Provider Expense]]</f>
        <v>1194.4000000000001</v>
      </c>
      <c r="S265">
        <f>SUMIF(F:F,Sales2[[#This Row],[Customer ID]],P:P)</f>
        <v>1493</v>
      </c>
      <c r="T265">
        <f>Sales2[[#This Row],[Sale Price ]]-Sales2[[#This Row],[Service Provider Expense]]</f>
        <v>1194.4000000000001</v>
      </c>
      <c r="U265" t="s">
        <v>99</v>
      </c>
    </row>
    <row r="266" spans="1:21" x14ac:dyDescent="0.25">
      <c r="A266">
        <v>3265</v>
      </c>
      <c r="B266">
        <f>COUNTIF(A:A,Sales2[[#This Row],[Order ID]])</f>
        <v>1</v>
      </c>
      <c r="C266" t="s">
        <v>469</v>
      </c>
      <c r="D266" t="s">
        <v>485</v>
      </c>
      <c r="E266" t="str">
        <f>PROPER(TRIM(Sales2[[#This Row],[Customer First Name]]))</f>
        <v>Xiomara</v>
      </c>
      <c r="F266">
        <v>1498</v>
      </c>
      <c r="G266" t="s">
        <v>22</v>
      </c>
      <c r="H266" s="7">
        <v>45395</v>
      </c>
      <c r="I266" s="6">
        <v>2</v>
      </c>
      <c r="J266" t="s">
        <v>17</v>
      </c>
      <c r="K266" t="s">
        <v>18</v>
      </c>
      <c r="L266" t="str">
        <f>UPPER(Sales2[[#This Row],[State]])</f>
        <v>WA</v>
      </c>
      <c r="M266">
        <f>VLOOKUP(Sales2[[#This Row],[Service Category]],Table7[],3,FALSE)</f>
        <v>0.3</v>
      </c>
      <c r="N266">
        <f>Sales2[[#This Row],[Sale Price ]]*Sales2[[#This Row],[Margins]]</f>
        <v>414.59999999999997</v>
      </c>
      <c r="O266">
        <v>1382</v>
      </c>
      <c r="P266">
        <f>IFERROR(Sales2[[#This Row],[Sale Price ]],0)</f>
        <v>1382</v>
      </c>
      <c r="Q266">
        <f>IFERROR(Sales2[[#This Row],[Cleaned Sale Price]]/Sales2[[#This Row],[Quantity Ordered]],0)</f>
        <v>691</v>
      </c>
      <c r="R266">
        <f>Sales2[[#This Row],[Cleaned Sale Price]]-Sales2[[#This Row],[Service Provider Expense]]</f>
        <v>967.40000000000009</v>
      </c>
      <c r="S266">
        <f>SUMIF(F:F,Sales2[[#This Row],[Customer ID]],P:P)</f>
        <v>1382</v>
      </c>
      <c r="T266">
        <f>Sales2[[#This Row],[Sale Price ]]-Sales2[[#This Row],[Service Provider Expense]]</f>
        <v>967.40000000000009</v>
      </c>
      <c r="U266" t="s">
        <v>19</v>
      </c>
    </row>
    <row r="267" spans="1:21" x14ac:dyDescent="0.25">
      <c r="A267">
        <v>3266</v>
      </c>
      <c r="B267">
        <f>COUNTIF(A:A,Sales2[[#This Row],[Order ID]])</f>
        <v>1</v>
      </c>
      <c r="C267" t="s">
        <v>129</v>
      </c>
      <c r="D267" t="s">
        <v>486</v>
      </c>
      <c r="E267" t="str">
        <f>PROPER(TRIM(Sales2[[#This Row],[Customer First Name]]))</f>
        <v>Logan</v>
      </c>
      <c r="F267">
        <v>1499</v>
      </c>
      <c r="G267" t="s">
        <v>61</v>
      </c>
      <c r="H267" s="7">
        <v>45596</v>
      </c>
      <c r="I267" s="6">
        <v>3</v>
      </c>
      <c r="J267" s="1" t="s">
        <v>37</v>
      </c>
      <c r="K267" t="s">
        <v>32</v>
      </c>
      <c r="L267" t="str">
        <f>UPPER(Sales2[[#This Row],[State]])</f>
        <v>VIC</v>
      </c>
      <c r="M267">
        <f>VLOOKUP(Sales2[[#This Row],[Service Category]],Table7[],3,FALSE)</f>
        <v>0.25</v>
      </c>
      <c r="N267">
        <f>Sales2[[#This Row],[Sale Price ]]*Sales2[[#This Row],[Margins]]</f>
        <v>86</v>
      </c>
      <c r="O267">
        <v>344</v>
      </c>
      <c r="P267">
        <f>IFERROR(Sales2[[#This Row],[Sale Price ]],0)</f>
        <v>344</v>
      </c>
      <c r="Q267">
        <f>IFERROR(Sales2[[#This Row],[Cleaned Sale Price]]/Sales2[[#This Row],[Quantity Ordered]],0)</f>
        <v>114.66666666666667</v>
      </c>
      <c r="R267">
        <f>Sales2[[#This Row],[Cleaned Sale Price]]-Sales2[[#This Row],[Service Provider Expense]]</f>
        <v>258</v>
      </c>
      <c r="S267">
        <f>SUMIF(F:F,Sales2[[#This Row],[Customer ID]],P:P)</f>
        <v>344</v>
      </c>
      <c r="T267">
        <f>Sales2[[#This Row],[Sale Price ]]-Sales2[[#This Row],[Service Provider Expense]]</f>
        <v>258</v>
      </c>
      <c r="U267" t="s">
        <v>33</v>
      </c>
    </row>
    <row r="268" spans="1:21" x14ac:dyDescent="0.25">
      <c r="A268">
        <v>3267</v>
      </c>
      <c r="B268">
        <f>COUNTIF(A:A,Sales2[[#This Row],[Order ID]])</f>
        <v>1</v>
      </c>
      <c r="C268" t="s">
        <v>487</v>
      </c>
      <c r="D268" t="s">
        <v>488</v>
      </c>
      <c r="E268" t="str">
        <f>PROPER(TRIM(Sales2[[#This Row],[Customer First Name]]))</f>
        <v>Athena</v>
      </c>
      <c r="F268">
        <v>1500</v>
      </c>
      <c r="G268" t="s">
        <v>61</v>
      </c>
      <c r="H268" s="7">
        <v>45409</v>
      </c>
      <c r="I268" s="6">
        <v>1</v>
      </c>
      <c r="J268" s="1" t="s">
        <v>37</v>
      </c>
      <c r="K268" t="s">
        <v>32</v>
      </c>
      <c r="L268" t="str">
        <f>UPPER(Sales2[[#This Row],[State]])</f>
        <v>VIC</v>
      </c>
      <c r="M268">
        <f>VLOOKUP(Sales2[[#This Row],[Service Category]],Table7[],3,FALSE)</f>
        <v>0.25</v>
      </c>
      <c r="N268">
        <f>Sales2[[#This Row],[Sale Price ]]*Sales2[[#This Row],[Margins]]</f>
        <v>115.5</v>
      </c>
      <c r="O268">
        <v>462</v>
      </c>
      <c r="P268">
        <f>IFERROR(Sales2[[#This Row],[Sale Price ]],0)</f>
        <v>462</v>
      </c>
      <c r="Q268">
        <f>IFERROR(Sales2[[#This Row],[Cleaned Sale Price]]/Sales2[[#This Row],[Quantity Ordered]],0)</f>
        <v>462</v>
      </c>
      <c r="R268">
        <f>Sales2[[#This Row],[Cleaned Sale Price]]-Sales2[[#This Row],[Service Provider Expense]]</f>
        <v>346.5</v>
      </c>
      <c r="S268">
        <f>SUMIF(F:F,Sales2[[#This Row],[Customer ID]],P:P)</f>
        <v>462</v>
      </c>
      <c r="T268">
        <f>Sales2[[#This Row],[Sale Price ]]-Sales2[[#This Row],[Service Provider Expense]]</f>
        <v>346.5</v>
      </c>
      <c r="U268" t="s">
        <v>19</v>
      </c>
    </row>
    <row r="269" spans="1:21" x14ac:dyDescent="0.25">
      <c r="A269">
        <v>3268</v>
      </c>
      <c r="B269">
        <f>COUNTIF(A:A,Sales2[[#This Row],[Order ID]])</f>
        <v>1</v>
      </c>
      <c r="C269" t="s">
        <v>489</v>
      </c>
      <c r="D269" t="s">
        <v>490</v>
      </c>
      <c r="E269" t="str">
        <f>PROPER(TRIM(Sales2[[#This Row],[Customer First Name]]))</f>
        <v>Elsie</v>
      </c>
      <c r="F269">
        <v>1501</v>
      </c>
      <c r="G269" t="s">
        <v>61</v>
      </c>
      <c r="H269" s="7">
        <v>45614</v>
      </c>
      <c r="I269" s="6">
        <v>1</v>
      </c>
      <c r="J269" t="s">
        <v>17</v>
      </c>
      <c r="K269" t="s">
        <v>38</v>
      </c>
      <c r="L269" t="str">
        <f>UPPER(Sales2[[#This Row],[State]])</f>
        <v>QLD</v>
      </c>
      <c r="M269">
        <f>VLOOKUP(Sales2[[#This Row],[Service Category]],Table7[],3,FALSE)</f>
        <v>0.25</v>
      </c>
      <c r="N269">
        <f>Sales2[[#This Row],[Sale Price ]]*Sales2[[#This Row],[Margins]]</f>
        <v>291.5</v>
      </c>
      <c r="O269">
        <v>1166</v>
      </c>
      <c r="P269">
        <f>IFERROR(Sales2[[#This Row],[Sale Price ]],0)</f>
        <v>1166</v>
      </c>
      <c r="Q269">
        <f>IFERROR(Sales2[[#This Row],[Cleaned Sale Price]]/Sales2[[#This Row],[Quantity Ordered]],0)</f>
        <v>1166</v>
      </c>
      <c r="R269">
        <f>Sales2[[#This Row],[Cleaned Sale Price]]-Sales2[[#This Row],[Service Provider Expense]]</f>
        <v>874.5</v>
      </c>
      <c r="S269">
        <f>SUMIF(F:F,Sales2[[#This Row],[Customer ID]],P:P)</f>
        <v>1166</v>
      </c>
      <c r="T269">
        <f>Sales2[[#This Row],[Sale Price ]]-Sales2[[#This Row],[Service Provider Expense]]</f>
        <v>874.5</v>
      </c>
      <c r="U269" t="s">
        <v>29</v>
      </c>
    </row>
    <row r="270" spans="1:21" x14ac:dyDescent="0.25">
      <c r="A270">
        <v>3269</v>
      </c>
      <c r="B270">
        <f>COUNTIF(A:A,Sales2[[#This Row],[Order ID]])</f>
        <v>1</v>
      </c>
      <c r="C270" t="s">
        <v>491</v>
      </c>
      <c r="D270" t="s">
        <v>492</v>
      </c>
      <c r="E270" t="str">
        <f>PROPER(TRIM(Sales2[[#This Row],[Customer First Name]]))</f>
        <v>Emersyn</v>
      </c>
      <c r="F270">
        <v>1502</v>
      </c>
      <c r="G270" t="s">
        <v>36</v>
      </c>
      <c r="H270" s="7">
        <v>45360</v>
      </c>
      <c r="I270" s="6">
        <v>1</v>
      </c>
      <c r="J270" s="1" t="s">
        <v>37</v>
      </c>
      <c r="K270" t="s">
        <v>24</v>
      </c>
      <c r="L270" t="str">
        <f>UPPER(Sales2[[#This Row],[State]])</f>
        <v>ACT</v>
      </c>
      <c r="M270">
        <f>VLOOKUP(Sales2[[#This Row],[Service Category]],Table7[],3,FALSE)</f>
        <v>0.2</v>
      </c>
      <c r="N270">
        <f>Sales2[[#This Row],[Sale Price ]]*Sales2[[#This Row],[Margins]]</f>
        <v>129.4</v>
      </c>
      <c r="O270">
        <v>647</v>
      </c>
      <c r="P270">
        <f>IFERROR(Sales2[[#This Row],[Sale Price ]],0)</f>
        <v>647</v>
      </c>
      <c r="Q270">
        <f>IFERROR(Sales2[[#This Row],[Cleaned Sale Price]]/Sales2[[#This Row],[Quantity Ordered]],0)</f>
        <v>647</v>
      </c>
      <c r="R270">
        <f>Sales2[[#This Row],[Cleaned Sale Price]]-Sales2[[#This Row],[Service Provider Expense]]</f>
        <v>517.6</v>
      </c>
      <c r="S270">
        <f>SUMIF(F:F,Sales2[[#This Row],[Customer ID]],P:P)</f>
        <v>647</v>
      </c>
      <c r="T270">
        <f>Sales2[[#This Row],[Sale Price ]]-Sales2[[#This Row],[Service Provider Expense]]</f>
        <v>517.6</v>
      </c>
      <c r="U270" t="s">
        <v>29</v>
      </c>
    </row>
    <row r="271" spans="1:21" x14ac:dyDescent="0.25">
      <c r="A271">
        <v>3270</v>
      </c>
      <c r="B271">
        <f>COUNTIF(A:A,Sales2[[#This Row],[Order ID]])</f>
        <v>1</v>
      </c>
      <c r="C271" t="s">
        <v>493</v>
      </c>
      <c r="D271" t="s">
        <v>494</v>
      </c>
      <c r="E271" t="str">
        <f>PROPER(TRIM(Sales2[[#This Row],[Customer First Name]]))</f>
        <v>Talia</v>
      </c>
      <c r="F271">
        <v>1503</v>
      </c>
      <c r="G271" t="s">
        <v>27</v>
      </c>
      <c r="H271" s="7">
        <v>45510</v>
      </c>
      <c r="I271" s="6">
        <v>3</v>
      </c>
      <c r="J271" s="1" t="s">
        <v>37</v>
      </c>
      <c r="K271" t="s">
        <v>24</v>
      </c>
      <c r="L271" t="str">
        <f>UPPER(Sales2[[#This Row],[State]])</f>
        <v>ACT</v>
      </c>
      <c r="M271">
        <f>VLOOKUP(Sales2[[#This Row],[Service Category]],Table7[],3,FALSE)</f>
        <v>0.25</v>
      </c>
      <c r="N271">
        <f>Sales2[[#This Row],[Sale Price ]]*Sales2[[#This Row],[Margins]]</f>
        <v>309.5</v>
      </c>
      <c r="O271">
        <v>1238</v>
      </c>
      <c r="P271">
        <f>IFERROR(Sales2[[#This Row],[Sale Price ]],0)</f>
        <v>1238</v>
      </c>
      <c r="Q271">
        <f>IFERROR(Sales2[[#This Row],[Cleaned Sale Price]]/Sales2[[#This Row],[Quantity Ordered]],0)</f>
        <v>412.66666666666669</v>
      </c>
      <c r="R271">
        <f>Sales2[[#This Row],[Cleaned Sale Price]]-Sales2[[#This Row],[Service Provider Expense]]</f>
        <v>928.5</v>
      </c>
      <c r="S271">
        <f>SUMIF(F:F,Sales2[[#This Row],[Customer ID]],P:P)</f>
        <v>1238</v>
      </c>
      <c r="T271">
        <f>Sales2[[#This Row],[Sale Price ]]-Sales2[[#This Row],[Service Provider Expense]]</f>
        <v>928.5</v>
      </c>
      <c r="U271" t="s">
        <v>39</v>
      </c>
    </row>
    <row r="272" spans="1:21" x14ac:dyDescent="0.25">
      <c r="A272">
        <v>3271</v>
      </c>
      <c r="B272">
        <f>COUNTIF(A:A,Sales2[[#This Row],[Order ID]])</f>
        <v>1</v>
      </c>
      <c r="C272" t="s">
        <v>495</v>
      </c>
      <c r="D272" t="s">
        <v>292</v>
      </c>
      <c r="E272" t="str">
        <f>PROPER(TRIM(Sales2[[#This Row],[Customer First Name]]))</f>
        <v>Charli</v>
      </c>
      <c r="F272">
        <v>1504</v>
      </c>
      <c r="G272" t="s">
        <v>61</v>
      </c>
      <c r="H272" s="7">
        <v>45464</v>
      </c>
      <c r="I272" s="6">
        <v>1</v>
      </c>
      <c r="J272" t="s">
        <v>17</v>
      </c>
      <c r="K272" t="s">
        <v>49</v>
      </c>
      <c r="L272" t="str">
        <f>UPPER(Sales2[[#This Row],[State]])</f>
        <v>TAS</v>
      </c>
      <c r="M272">
        <f>VLOOKUP(Sales2[[#This Row],[Service Category]],Table7[],3,FALSE)</f>
        <v>0.25</v>
      </c>
      <c r="N272">
        <f>Sales2[[#This Row],[Sale Price ]]*Sales2[[#This Row],[Margins]]</f>
        <v>70</v>
      </c>
      <c r="O272">
        <v>280</v>
      </c>
      <c r="P272">
        <f>IFERROR(Sales2[[#This Row],[Sale Price ]],0)</f>
        <v>280</v>
      </c>
      <c r="Q272">
        <f>IFERROR(Sales2[[#This Row],[Cleaned Sale Price]]/Sales2[[#This Row],[Quantity Ordered]],0)</f>
        <v>280</v>
      </c>
      <c r="R272">
        <f>Sales2[[#This Row],[Cleaned Sale Price]]-Sales2[[#This Row],[Service Provider Expense]]</f>
        <v>210</v>
      </c>
      <c r="S272">
        <f>SUMIF(F:F,Sales2[[#This Row],[Customer ID]],P:P)</f>
        <v>280</v>
      </c>
      <c r="T272">
        <f>Sales2[[#This Row],[Sale Price ]]-Sales2[[#This Row],[Service Provider Expense]]</f>
        <v>210</v>
      </c>
      <c r="U272" t="s">
        <v>19</v>
      </c>
    </row>
    <row r="273" spans="1:21" x14ac:dyDescent="0.25">
      <c r="A273">
        <v>3272</v>
      </c>
      <c r="B273">
        <f>COUNTIF(A:A,Sales2[[#This Row],[Order ID]])</f>
        <v>1</v>
      </c>
      <c r="C273" t="s">
        <v>496</v>
      </c>
      <c r="D273" t="s">
        <v>497</v>
      </c>
      <c r="E273" t="str">
        <f>PROPER(TRIM(Sales2[[#This Row],[Customer First Name]]))</f>
        <v>Emilia</v>
      </c>
      <c r="F273">
        <v>1505</v>
      </c>
      <c r="G273" t="s">
        <v>36</v>
      </c>
      <c r="H273" s="7">
        <v>45609</v>
      </c>
      <c r="I273" s="6">
        <v>1</v>
      </c>
      <c r="J273" t="s">
        <v>17</v>
      </c>
      <c r="K273" t="s">
        <v>42</v>
      </c>
      <c r="L273" t="str">
        <f>UPPER(Sales2[[#This Row],[State]])</f>
        <v>SA</v>
      </c>
      <c r="M273">
        <f>VLOOKUP(Sales2[[#This Row],[Service Category]],Table7[],3,FALSE)</f>
        <v>0.2</v>
      </c>
      <c r="N273">
        <f>Sales2[[#This Row],[Sale Price ]]*Sales2[[#This Row],[Margins]]</f>
        <v>249.20000000000002</v>
      </c>
      <c r="O273">
        <v>1246</v>
      </c>
      <c r="P273">
        <f>IFERROR(Sales2[[#This Row],[Sale Price ]],0)</f>
        <v>1246</v>
      </c>
      <c r="Q273">
        <f>IFERROR(Sales2[[#This Row],[Cleaned Sale Price]]/Sales2[[#This Row],[Quantity Ordered]],0)</f>
        <v>1246</v>
      </c>
      <c r="R273">
        <f>Sales2[[#This Row],[Cleaned Sale Price]]-Sales2[[#This Row],[Service Provider Expense]]</f>
        <v>996.8</v>
      </c>
      <c r="S273">
        <f>SUMIF(F:F,Sales2[[#This Row],[Customer ID]],P:P)</f>
        <v>1246</v>
      </c>
      <c r="T273">
        <f>Sales2[[#This Row],[Sale Price ]]-Sales2[[#This Row],[Service Provider Expense]]</f>
        <v>996.8</v>
      </c>
      <c r="U273" t="s">
        <v>19</v>
      </c>
    </row>
    <row r="274" spans="1:21" x14ac:dyDescent="0.25">
      <c r="A274">
        <v>3273</v>
      </c>
      <c r="B274">
        <f>COUNTIF(A:A,Sales2[[#This Row],[Order ID]])</f>
        <v>1</v>
      </c>
      <c r="C274" t="s">
        <v>498</v>
      </c>
      <c r="D274" t="s">
        <v>87</v>
      </c>
      <c r="E274" t="str">
        <f>PROPER(TRIM(Sales2[[#This Row],[Customer First Name]]))</f>
        <v>Collin</v>
      </c>
      <c r="F274">
        <v>1506</v>
      </c>
      <c r="G274" t="s">
        <v>16</v>
      </c>
      <c r="H274" s="7">
        <v>45606</v>
      </c>
      <c r="I274" s="6">
        <v>1</v>
      </c>
      <c r="J274" s="1" t="s">
        <v>37</v>
      </c>
      <c r="K274" t="s">
        <v>28</v>
      </c>
      <c r="L274" t="str">
        <f>UPPER(Sales2[[#This Row],[State]])</f>
        <v>NSW</v>
      </c>
      <c r="M274">
        <f>VLOOKUP(Sales2[[#This Row],[Service Category]],Table7[],3,FALSE)</f>
        <v>0.1</v>
      </c>
      <c r="N274">
        <f>Sales2[[#This Row],[Sale Price ]]*Sales2[[#This Row],[Margins]]</f>
        <v>126.10000000000001</v>
      </c>
      <c r="O274">
        <v>1261</v>
      </c>
      <c r="P274">
        <f>IFERROR(Sales2[[#This Row],[Sale Price ]],0)</f>
        <v>1261</v>
      </c>
      <c r="Q274">
        <f>IFERROR(Sales2[[#This Row],[Cleaned Sale Price]]/Sales2[[#This Row],[Quantity Ordered]],0)</f>
        <v>1261</v>
      </c>
      <c r="R274">
        <f>Sales2[[#This Row],[Cleaned Sale Price]]-Sales2[[#This Row],[Service Provider Expense]]</f>
        <v>1134.9000000000001</v>
      </c>
      <c r="S274">
        <f>SUMIF(F:F,Sales2[[#This Row],[Customer ID]],P:P)</f>
        <v>1261</v>
      </c>
      <c r="T274">
        <f>Sales2[[#This Row],[Sale Price ]]-Sales2[[#This Row],[Service Provider Expense]]</f>
        <v>1134.9000000000001</v>
      </c>
      <c r="U274" t="s">
        <v>39</v>
      </c>
    </row>
    <row r="275" spans="1:21" x14ac:dyDescent="0.25">
      <c r="A275">
        <v>3274</v>
      </c>
      <c r="B275">
        <f>COUNTIF(A:A,Sales2[[#This Row],[Order ID]])</f>
        <v>1</v>
      </c>
      <c r="C275" t="s">
        <v>499</v>
      </c>
      <c r="D275" t="s">
        <v>251</v>
      </c>
      <c r="E275" t="str">
        <f>PROPER(TRIM(Sales2[[#This Row],[Customer First Name]]))</f>
        <v>Elise</v>
      </c>
      <c r="F275">
        <v>1507</v>
      </c>
      <c r="G275" t="s">
        <v>61</v>
      </c>
      <c r="H275" s="7">
        <v>45550</v>
      </c>
      <c r="I275" s="6">
        <v>3</v>
      </c>
      <c r="J275" t="s">
        <v>17</v>
      </c>
      <c r="K275" t="s">
        <v>32</v>
      </c>
      <c r="L275" t="str">
        <f>UPPER(Sales2[[#This Row],[State]])</f>
        <v>VIC</v>
      </c>
      <c r="M275">
        <f>VLOOKUP(Sales2[[#This Row],[Service Category]],Table7[],3,FALSE)</f>
        <v>0.25</v>
      </c>
      <c r="N275">
        <f>Sales2[[#This Row],[Sale Price ]]*Sales2[[#This Row],[Margins]]</f>
        <v>325.75</v>
      </c>
      <c r="O275">
        <v>1303</v>
      </c>
      <c r="P275">
        <f>IFERROR(Sales2[[#This Row],[Sale Price ]],0)</f>
        <v>1303</v>
      </c>
      <c r="Q275">
        <f>IFERROR(Sales2[[#This Row],[Cleaned Sale Price]]/Sales2[[#This Row],[Quantity Ordered]],0)</f>
        <v>434.33333333333331</v>
      </c>
      <c r="R275">
        <f>Sales2[[#This Row],[Cleaned Sale Price]]-Sales2[[#This Row],[Service Provider Expense]]</f>
        <v>977.25</v>
      </c>
      <c r="S275">
        <f>SUMIF(F:F,Sales2[[#This Row],[Customer ID]],P:P)</f>
        <v>1303</v>
      </c>
      <c r="T275">
        <f>Sales2[[#This Row],[Sale Price ]]-Sales2[[#This Row],[Service Provider Expense]]</f>
        <v>977.25</v>
      </c>
      <c r="U275" t="s">
        <v>29</v>
      </c>
    </row>
    <row r="276" spans="1:21" x14ac:dyDescent="0.25">
      <c r="A276">
        <v>3275</v>
      </c>
      <c r="B276">
        <f>COUNTIF(A:A,Sales2[[#This Row],[Order ID]])</f>
        <v>1</v>
      </c>
      <c r="C276" t="s">
        <v>112</v>
      </c>
      <c r="D276" t="s">
        <v>216</v>
      </c>
      <c r="E276" t="str">
        <f>PROPER(TRIM(Sales2[[#This Row],[Customer First Name]]))</f>
        <v>Austin</v>
      </c>
      <c r="F276">
        <v>1508</v>
      </c>
      <c r="G276" t="s">
        <v>61</v>
      </c>
      <c r="H276" s="7">
        <v>45539</v>
      </c>
      <c r="I276" s="6">
        <v>3</v>
      </c>
      <c r="J276" t="s">
        <v>17</v>
      </c>
      <c r="K276" t="s">
        <v>38</v>
      </c>
      <c r="L276" t="str">
        <f>UPPER(Sales2[[#This Row],[State]])</f>
        <v>QLD</v>
      </c>
      <c r="M276">
        <f>VLOOKUP(Sales2[[#This Row],[Service Category]],Table7[],3,FALSE)</f>
        <v>0.25</v>
      </c>
      <c r="N276">
        <f>Sales2[[#This Row],[Sale Price ]]*Sales2[[#This Row],[Margins]]</f>
        <v>438.75</v>
      </c>
      <c r="O276">
        <v>1755</v>
      </c>
      <c r="P276">
        <f>IFERROR(Sales2[[#This Row],[Sale Price ]],0)</f>
        <v>1755</v>
      </c>
      <c r="Q276">
        <f>IFERROR(Sales2[[#This Row],[Cleaned Sale Price]]/Sales2[[#This Row],[Quantity Ordered]],0)</f>
        <v>585</v>
      </c>
      <c r="R276">
        <f>Sales2[[#This Row],[Cleaned Sale Price]]-Sales2[[#This Row],[Service Provider Expense]]</f>
        <v>1316.25</v>
      </c>
      <c r="S276">
        <f>SUMIF(F:F,Sales2[[#This Row],[Customer ID]],P:P)</f>
        <v>1755</v>
      </c>
      <c r="T276">
        <f>Sales2[[#This Row],[Sale Price ]]-Sales2[[#This Row],[Service Provider Expense]]</f>
        <v>1316.25</v>
      </c>
      <c r="U276" t="s">
        <v>29</v>
      </c>
    </row>
    <row r="277" spans="1:21" x14ac:dyDescent="0.25">
      <c r="A277">
        <v>3276</v>
      </c>
      <c r="B277">
        <f>COUNTIF(A:A,Sales2[[#This Row],[Order ID]])</f>
        <v>1</v>
      </c>
      <c r="C277" t="s">
        <v>500</v>
      </c>
      <c r="D277" t="s">
        <v>53</v>
      </c>
      <c r="E277" t="str">
        <f>PROPER(TRIM(Sales2[[#This Row],[Customer First Name]]))</f>
        <v>Walter</v>
      </c>
      <c r="F277">
        <v>1509</v>
      </c>
      <c r="G277" t="s">
        <v>22</v>
      </c>
      <c r="H277" s="7">
        <v>45307</v>
      </c>
      <c r="I277" s="6">
        <v>1</v>
      </c>
      <c r="J277" t="s">
        <v>17</v>
      </c>
      <c r="K277" t="s">
        <v>18</v>
      </c>
      <c r="L277" t="str">
        <f>UPPER(Sales2[[#This Row],[State]])</f>
        <v>WA</v>
      </c>
      <c r="M277">
        <f>VLOOKUP(Sales2[[#This Row],[Service Category]],Table7[],3,FALSE)</f>
        <v>0.3</v>
      </c>
      <c r="N277">
        <f>Sales2[[#This Row],[Sale Price ]]*Sales2[[#This Row],[Margins]]</f>
        <v>352.5</v>
      </c>
      <c r="O277">
        <v>1175</v>
      </c>
      <c r="P277">
        <f>IFERROR(Sales2[[#This Row],[Sale Price ]],0)</f>
        <v>1175</v>
      </c>
      <c r="Q277">
        <f>IFERROR(Sales2[[#This Row],[Cleaned Sale Price]]/Sales2[[#This Row],[Quantity Ordered]],0)</f>
        <v>1175</v>
      </c>
      <c r="R277">
        <f>Sales2[[#This Row],[Cleaned Sale Price]]-Sales2[[#This Row],[Service Provider Expense]]</f>
        <v>822.5</v>
      </c>
      <c r="S277">
        <f>SUMIF(F:F,Sales2[[#This Row],[Customer ID]],P:P)</f>
        <v>1175</v>
      </c>
      <c r="T277">
        <f>Sales2[[#This Row],[Sale Price ]]-Sales2[[#This Row],[Service Provider Expense]]</f>
        <v>822.5</v>
      </c>
      <c r="U277" t="s">
        <v>99</v>
      </c>
    </row>
    <row r="278" spans="1:21" x14ac:dyDescent="0.25">
      <c r="A278">
        <v>3277</v>
      </c>
      <c r="B278">
        <f>COUNTIF(A:A,Sales2[[#This Row],[Order ID]])</f>
        <v>1</v>
      </c>
      <c r="C278" t="s">
        <v>501</v>
      </c>
      <c r="D278" t="s">
        <v>94</v>
      </c>
      <c r="E278" t="str">
        <f>PROPER(TRIM(Sales2[[#This Row],[Customer First Name]]))</f>
        <v>Isabelle</v>
      </c>
      <c r="F278">
        <v>1510</v>
      </c>
      <c r="G278" t="s">
        <v>36</v>
      </c>
      <c r="H278" s="7">
        <v>45585</v>
      </c>
      <c r="I278" s="6">
        <v>1</v>
      </c>
      <c r="J278" s="1" t="s">
        <v>23</v>
      </c>
      <c r="K278" t="s">
        <v>24</v>
      </c>
      <c r="L278" t="str">
        <f>UPPER(Sales2[[#This Row],[State]])</f>
        <v>ACT</v>
      </c>
      <c r="M278">
        <f>VLOOKUP(Sales2[[#This Row],[Service Category]],Table7[],3,FALSE)</f>
        <v>0.2</v>
      </c>
      <c r="N278">
        <f>Sales2[[#This Row],[Sale Price ]]*Sales2[[#This Row],[Margins]]</f>
        <v>200.4</v>
      </c>
      <c r="O278">
        <v>1002</v>
      </c>
      <c r="P278">
        <f>IFERROR(Sales2[[#This Row],[Sale Price ]],0)</f>
        <v>1002</v>
      </c>
      <c r="Q278">
        <f>IFERROR(Sales2[[#This Row],[Cleaned Sale Price]]/Sales2[[#This Row],[Quantity Ordered]],0)</f>
        <v>1002</v>
      </c>
      <c r="R278">
        <f>Sales2[[#This Row],[Cleaned Sale Price]]-Sales2[[#This Row],[Service Provider Expense]]</f>
        <v>801.6</v>
      </c>
      <c r="S278">
        <f>SUMIF(F:F,Sales2[[#This Row],[Customer ID]],P:P)</f>
        <v>1002</v>
      </c>
      <c r="T278">
        <f>Sales2[[#This Row],[Sale Price ]]-Sales2[[#This Row],[Service Provider Expense]]</f>
        <v>801.6</v>
      </c>
      <c r="U278" t="s">
        <v>29</v>
      </c>
    </row>
    <row r="279" spans="1:21" x14ac:dyDescent="0.25">
      <c r="A279">
        <v>3278</v>
      </c>
      <c r="B279">
        <f>COUNTIF(A:A,Sales2[[#This Row],[Order ID]])</f>
        <v>1</v>
      </c>
      <c r="C279" t="s">
        <v>482</v>
      </c>
      <c r="D279" t="s">
        <v>502</v>
      </c>
      <c r="E279" t="str">
        <f>PROPER(TRIM(Sales2[[#This Row],[Customer First Name]]))</f>
        <v>Lexi</v>
      </c>
      <c r="F279">
        <v>1511</v>
      </c>
      <c r="G279" t="s">
        <v>77</v>
      </c>
      <c r="H279" s="7">
        <v>45438</v>
      </c>
      <c r="I279" s="6">
        <v>3</v>
      </c>
      <c r="J279" s="1" t="s">
        <v>23</v>
      </c>
      <c r="K279" t="s">
        <v>28</v>
      </c>
      <c r="L279" t="str">
        <f>UPPER(Sales2[[#This Row],[State]])</f>
        <v>NSW</v>
      </c>
      <c r="M279">
        <f>VLOOKUP(Sales2[[#This Row],[Service Category]],Table7[],3,FALSE)</f>
        <v>0.3</v>
      </c>
      <c r="N279">
        <f>Sales2[[#This Row],[Sale Price ]]*Sales2[[#This Row],[Margins]]</f>
        <v>264.3</v>
      </c>
      <c r="O279">
        <v>881</v>
      </c>
      <c r="P279">
        <f>IFERROR(Sales2[[#This Row],[Sale Price ]],0)</f>
        <v>881</v>
      </c>
      <c r="Q279">
        <f>IFERROR(Sales2[[#This Row],[Cleaned Sale Price]]/Sales2[[#This Row],[Quantity Ordered]],0)</f>
        <v>293.66666666666669</v>
      </c>
      <c r="R279">
        <f>Sales2[[#This Row],[Cleaned Sale Price]]-Sales2[[#This Row],[Service Provider Expense]]</f>
        <v>616.70000000000005</v>
      </c>
      <c r="S279">
        <f>SUMIF(F:F,Sales2[[#This Row],[Customer ID]],P:P)</f>
        <v>881</v>
      </c>
      <c r="T279">
        <f>Sales2[[#This Row],[Sale Price ]]-Sales2[[#This Row],[Service Provider Expense]]</f>
        <v>616.70000000000005</v>
      </c>
      <c r="U279" t="s">
        <v>19</v>
      </c>
    </row>
    <row r="280" spans="1:21" x14ac:dyDescent="0.25">
      <c r="A280">
        <v>3279</v>
      </c>
      <c r="B280">
        <f>COUNTIF(A:A,Sales2[[#This Row],[Order ID]])</f>
        <v>1</v>
      </c>
      <c r="C280" t="s">
        <v>503</v>
      </c>
      <c r="D280" t="s">
        <v>504</v>
      </c>
      <c r="E280" t="str">
        <f>PROPER(TRIM(Sales2[[#This Row],[Customer First Name]]))</f>
        <v>Charlotte</v>
      </c>
      <c r="F280">
        <v>1512</v>
      </c>
      <c r="G280" t="s">
        <v>27</v>
      </c>
      <c r="H280" s="7">
        <v>45387</v>
      </c>
      <c r="I280" s="6">
        <v>2</v>
      </c>
      <c r="J280" t="s">
        <v>17</v>
      </c>
      <c r="K280" t="s">
        <v>66</v>
      </c>
      <c r="L280" t="str">
        <f>UPPER(Sales2[[#This Row],[State]])</f>
        <v>NT</v>
      </c>
      <c r="M280">
        <f>VLOOKUP(Sales2[[#This Row],[Service Category]],Table7[],3,FALSE)</f>
        <v>0.25</v>
      </c>
      <c r="N280">
        <f>Sales2[[#This Row],[Sale Price ]]*Sales2[[#This Row],[Margins]]</f>
        <v>14.25</v>
      </c>
      <c r="O280">
        <v>57</v>
      </c>
      <c r="P280">
        <f>IFERROR(Sales2[[#This Row],[Sale Price ]],0)</f>
        <v>57</v>
      </c>
      <c r="Q280">
        <f>IFERROR(Sales2[[#This Row],[Cleaned Sale Price]]/Sales2[[#This Row],[Quantity Ordered]],0)</f>
        <v>28.5</v>
      </c>
      <c r="R280">
        <f>Sales2[[#This Row],[Cleaned Sale Price]]-Sales2[[#This Row],[Service Provider Expense]]</f>
        <v>42.75</v>
      </c>
      <c r="S280">
        <f>SUMIF(F:F,Sales2[[#This Row],[Customer ID]],P:P)</f>
        <v>57</v>
      </c>
      <c r="T280">
        <f>Sales2[[#This Row],[Sale Price ]]-Sales2[[#This Row],[Service Provider Expense]]</f>
        <v>42.75</v>
      </c>
      <c r="U280" t="s">
        <v>29</v>
      </c>
    </row>
    <row r="281" spans="1:21" x14ac:dyDescent="0.25">
      <c r="A281">
        <v>3280</v>
      </c>
      <c r="B281">
        <f>COUNTIF(A:A,Sales2[[#This Row],[Order ID]])</f>
        <v>1</v>
      </c>
      <c r="C281" t="s">
        <v>505</v>
      </c>
      <c r="D281" t="s">
        <v>235</v>
      </c>
      <c r="E281" t="str">
        <f>PROPER(TRIM(Sales2[[#This Row],[Customer First Name]]))</f>
        <v>Selah</v>
      </c>
      <c r="F281">
        <v>1513</v>
      </c>
      <c r="G281" t="s">
        <v>27</v>
      </c>
      <c r="H281" s="7">
        <v>45504</v>
      </c>
      <c r="I281" s="6">
        <v>3</v>
      </c>
      <c r="J281" t="s">
        <v>17</v>
      </c>
      <c r="K281" t="s">
        <v>49</v>
      </c>
      <c r="L281" t="str">
        <f>UPPER(Sales2[[#This Row],[State]])</f>
        <v>TAS</v>
      </c>
      <c r="M281">
        <f>VLOOKUP(Sales2[[#This Row],[Service Category]],Table7[],3,FALSE)</f>
        <v>0.25</v>
      </c>
      <c r="N281">
        <f>Sales2[[#This Row],[Sale Price ]]*Sales2[[#This Row],[Margins]]</f>
        <v>301.75</v>
      </c>
      <c r="O281">
        <v>1207</v>
      </c>
      <c r="P281">
        <f>IFERROR(Sales2[[#This Row],[Sale Price ]],0)</f>
        <v>1207</v>
      </c>
      <c r="Q281">
        <f>IFERROR(Sales2[[#This Row],[Cleaned Sale Price]]/Sales2[[#This Row],[Quantity Ordered]],0)</f>
        <v>402.33333333333331</v>
      </c>
      <c r="R281">
        <f>Sales2[[#This Row],[Cleaned Sale Price]]-Sales2[[#This Row],[Service Provider Expense]]</f>
        <v>905.25</v>
      </c>
      <c r="S281">
        <f>SUMIF(F:F,Sales2[[#This Row],[Customer ID]],P:P)</f>
        <v>1207</v>
      </c>
      <c r="T281">
        <f>Sales2[[#This Row],[Sale Price ]]-Sales2[[#This Row],[Service Provider Expense]]</f>
        <v>905.25</v>
      </c>
      <c r="U281" t="s">
        <v>99</v>
      </c>
    </row>
    <row r="282" spans="1:21" x14ac:dyDescent="0.25">
      <c r="A282">
        <v>3281</v>
      </c>
      <c r="B282">
        <f>COUNTIF(A:A,Sales2[[#This Row],[Order ID]])</f>
        <v>1</v>
      </c>
      <c r="C282" t="s">
        <v>506</v>
      </c>
      <c r="D282" t="s">
        <v>507</v>
      </c>
      <c r="E282" t="str">
        <f>PROPER(TRIM(Sales2[[#This Row],[Customer First Name]]))</f>
        <v>Genesis</v>
      </c>
      <c r="F282">
        <v>1514</v>
      </c>
      <c r="G282" t="s">
        <v>22</v>
      </c>
      <c r="H282" s="7">
        <v>45334</v>
      </c>
      <c r="I282" s="6">
        <v>3</v>
      </c>
      <c r="J282" t="s">
        <v>17</v>
      </c>
      <c r="K282" t="s">
        <v>24</v>
      </c>
      <c r="L282" t="str">
        <f>UPPER(Sales2[[#This Row],[State]])</f>
        <v>ACT</v>
      </c>
      <c r="M282">
        <f>VLOOKUP(Sales2[[#This Row],[Service Category]],Table7[],3,FALSE)</f>
        <v>0.3</v>
      </c>
      <c r="N282">
        <f>Sales2[[#This Row],[Sale Price ]]*Sales2[[#This Row],[Margins]]</f>
        <v>431.09999999999997</v>
      </c>
      <c r="O282">
        <v>1437</v>
      </c>
      <c r="P282">
        <f>IFERROR(Sales2[[#This Row],[Sale Price ]],0)</f>
        <v>1437</v>
      </c>
      <c r="Q282">
        <f>IFERROR(Sales2[[#This Row],[Cleaned Sale Price]]/Sales2[[#This Row],[Quantity Ordered]],0)</f>
        <v>479</v>
      </c>
      <c r="R282">
        <f>Sales2[[#This Row],[Cleaned Sale Price]]-Sales2[[#This Row],[Service Provider Expense]]</f>
        <v>1005.9000000000001</v>
      </c>
      <c r="S282">
        <f>SUMIF(F:F,Sales2[[#This Row],[Customer ID]],P:P)</f>
        <v>1437</v>
      </c>
      <c r="T282">
        <f>Sales2[[#This Row],[Sale Price ]]-Sales2[[#This Row],[Service Provider Expense]]</f>
        <v>1005.9000000000001</v>
      </c>
      <c r="U282" t="s">
        <v>29</v>
      </c>
    </row>
    <row r="283" spans="1:21" x14ac:dyDescent="0.25">
      <c r="A283">
        <v>3282</v>
      </c>
      <c r="B283">
        <f>COUNTIF(A:A,Sales2[[#This Row],[Order ID]])</f>
        <v>1</v>
      </c>
      <c r="C283" t="s">
        <v>508</v>
      </c>
      <c r="D283" t="s">
        <v>509</v>
      </c>
      <c r="E283" t="str">
        <f>PROPER(TRIM(Sales2[[#This Row],[Customer First Name]]))</f>
        <v>Noah</v>
      </c>
      <c r="F283">
        <v>1515</v>
      </c>
      <c r="G283" t="s">
        <v>27</v>
      </c>
      <c r="H283" s="7">
        <v>45413</v>
      </c>
      <c r="I283" s="6">
        <v>3</v>
      </c>
      <c r="J283" s="1" t="s">
        <v>37</v>
      </c>
      <c r="K283" t="s">
        <v>42</v>
      </c>
      <c r="L283" t="str">
        <f>UPPER(Sales2[[#This Row],[State]])</f>
        <v>SA</v>
      </c>
      <c r="M283">
        <f>VLOOKUP(Sales2[[#This Row],[Service Category]],Table7[],3,FALSE)</f>
        <v>0.25</v>
      </c>
      <c r="N283">
        <f>Sales2[[#This Row],[Sale Price ]]*Sales2[[#This Row],[Margins]]</f>
        <v>65</v>
      </c>
      <c r="O283">
        <v>260</v>
      </c>
      <c r="P283">
        <f>IFERROR(Sales2[[#This Row],[Sale Price ]],0)</f>
        <v>260</v>
      </c>
      <c r="Q283">
        <f>IFERROR(Sales2[[#This Row],[Cleaned Sale Price]]/Sales2[[#This Row],[Quantity Ordered]],0)</f>
        <v>86.666666666666671</v>
      </c>
      <c r="R283">
        <f>Sales2[[#This Row],[Cleaned Sale Price]]-Sales2[[#This Row],[Service Provider Expense]]</f>
        <v>195</v>
      </c>
      <c r="S283">
        <f>SUMIF(F:F,Sales2[[#This Row],[Customer ID]],P:P)</f>
        <v>260</v>
      </c>
      <c r="T283">
        <f>Sales2[[#This Row],[Sale Price ]]-Sales2[[#This Row],[Service Provider Expense]]</f>
        <v>195</v>
      </c>
      <c r="U283" t="s">
        <v>99</v>
      </c>
    </row>
    <row r="284" spans="1:21" x14ac:dyDescent="0.25">
      <c r="A284">
        <v>3283</v>
      </c>
      <c r="B284">
        <f>COUNTIF(A:A,Sales2[[#This Row],[Order ID]])</f>
        <v>1</v>
      </c>
      <c r="C284" t="s">
        <v>510</v>
      </c>
      <c r="D284" t="s">
        <v>477</v>
      </c>
      <c r="E284" t="str">
        <f>PROPER(TRIM(Sales2[[#This Row],[Customer First Name]]))</f>
        <v>Gideon</v>
      </c>
      <c r="F284">
        <v>1516</v>
      </c>
      <c r="G284" t="s">
        <v>27</v>
      </c>
      <c r="H284" s="7">
        <v>45325</v>
      </c>
      <c r="I284" s="6">
        <v>1</v>
      </c>
      <c r="J284" t="s">
        <v>56</v>
      </c>
      <c r="K284" t="s">
        <v>24</v>
      </c>
      <c r="L284" t="str">
        <f>UPPER(Sales2[[#This Row],[State]])</f>
        <v>ACT</v>
      </c>
      <c r="M284">
        <f>VLOOKUP(Sales2[[#This Row],[Service Category]],Table7[],3,FALSE)</f>
        <v>0.25</v>
      </c>
      <c r="N284">
        <f>Sales2[[#This Row],[Sale Price ]]*Sales2[[#This Row],[Margins]]</f>
        <v>100.75</v>
      </c>
      <c r="O284">
        <v>403</v>
      </c>
      <c r="P284">
        <f>IFERROR(Sales2[[#This Row],[Sale Price ]],0)</f>
        <v>403</v>
      </c>
      <c r="Q284">
        <f>IFERROR(Sales2[[#This Row],[Cleaned Sale Price]]/Sales2[[#This Row],[Quantity Ordered]],0)</f>
        <v>403</v>
      </c>
      <c r="R284">
        <f>Sales2[[#This Row],[Cleaned Sale Price]]-Sales2[[#This Row],[Service Provider Expense]]</f>
        <v>302.25</v>
      </c>
      <c r="S284">
        <f>SUMIF(F:F,Sales2[[#This Row],[Customer ID]],P:P)</f>
        <v>403</v>
      </c>
      <c r="T284">
        <f>Sales2[[#This Row],[Sale Price ]]-Sales2[[#This Row],[Service Provider Expense]]</f>
        <v>302.25</v>
      </c>
      <c r="U284" t="s">
        <v>29</v>
      </c>
    </row>
    <row r="285" spans="1:21" x14ac:dyDescent="0.25">
      <c r="A285">
        <v>3284</v>
      </c>
      <c r="B285">
        <f>COUNTIF(A:A,Sales2[[#This Row],[Order ID]])</f>
        <v>1</v>
      </c>
      <c r="C285" t="s">
        <v>89</v>
      </c>
      <c r="D285" t="s">
        <v>511</v>
      </c>
      <c r="E285" t="str">
        <f>PROPER(TRIM(Sales2[[#This Row],[Customer First Name]]))</f>
        <v>Nolan</v>
      </c>
      <c r="F285">
        <v>1517</v>
      </c>
      <c r="G285" t="s">
        <v>77</v>
      </c>
      <c r="H285" s="7">
        <v>45498</v>
      </c>
      <c r="I285" s="6">
        <v>3</v>
      </c>
      <c r="J285" s="1" t="s">
        <v>37</v>
      </c>
      <c r="K285" t="s">
        <v>49</v>
      </c>
      <c r="L285" t="str">
        <f>UPPER(Sales2[[#This Row],[State]])</f>
        <v>TAS</v>
      </c>
      <c r="M285">
        <f>VLOOKUP(Sales2[[#This Row],[Service Category]],Table7[],3,FALSE)</f>
        <v>0.3</v>
      </c>
      <c r="N285">
        <f>Sales2[[#This Row],[Sale Price ]]*Sales2[[#This Row],[Margins]]</f>
        <v>513.6</v>
      </c>
      <c r="O285">
        <v>1712</v>
      </c>
      <c r="P285">
        <f>IFERROR(Sales2[[#This Row],[Sale Price ]],0)</f>
        <v>1712</v>
      </c>
      <c r="Q285">
        <f>IFERROR(Sales2[[#This Row],[Cleaned Sale Price]]/Sales2[[#This Row],[Quantity Ordered]],0)</f>
        <v>570.66666666666663</v>
      </c>
      <c r="R285">
        <f>Sales2[[#This Row],[Cleaned Sale Price]]-Sales2[[#This Row],[Service Provider Expense]]</f>
        <v>1198.4000000000001</v>
      </c>
      <c r="S285">
        <f>SUMIF(F:F,Sales2[[#This Row],[Customer ID]],P:P)</f>
        <v>1712</v>
      </c>
      <c r="T285">
        <f>Sales2[[#This Row],[Sale Price ]]-Sales2[[#This Row],[Service Provider Expense]]</f>
        <v>1198.4000000000001</v>
      </c>
      <c r="U285" t="s">
        <v>33</v>
      </c>
    </row>
    <row r="286" spans="1:21" x14ac:dyDescent="0.25">
      <c r="A286">
        <v>3285</v>
      </c>
      <c r="B286">
        <f>COUNTIF(A:A,Sales2[[#This Row],[Order ID]])</f>
        <v>1</v>
      </c>
      <c r="C286" t="s">
        <v>486</v>
      </c>
      <c r="D286" t="s">
        <v>512</v>
      </c>
      <c r="E286" t="str">
        <f>PROPER(TRIM(Sales2[[#This Row],[Customer First Name]]))</f>
        <v>Kimberly</v>
      </c>
      <c r="F286">
        <v>1518</v>
      </c>
      <c r="G286" t="s">
        <v>61</v>
      </c>
      <c r="H286" s="7">
        <v>45425</v>
      </c>
      <c r="I286" s="6">
        <v>3</v>
      </c>
      <c r="J286" t="s">
        <v>56</v>
      </c>
      <c r="K286" t="s">
        <v>28</v>
      </c>
      <c r="L286" t="str">
        <f>UPPER(Sales2[[#This Row],[State]])</f>
        <v>NSW</v>
      </c>
      <c r="M286">
        <f>VLOOKUP(Sales2[[#This Row],[Service Category]],Table7[],3,FALSE)</f>
        <v>0.25</v>
      </c>
      <c r="N286">
        <f>Sales2[[#This Row],[Sale Price ]]*Sales2[[#This Row],[Margins]]</f>
        <v>59.75</v>
      </c>
      <c r="O286">
        <v>239</v>
      </c>
      <c r="P286">
        <f>IFERROR(Sales2[[#This Row],[Sale Price ]],0)</f>
        <v>239</v>
      </c>
      <c r="Q286">
        <f>IFERROR(Sales2[[#This Row],[Cleaned Sale Price]]/Sales2[[#This Row],[Quantity Ordered]],0)</f>
        <v>79.666666666666671</v>
      </c>
      <c r="R286">
        <f>Sales2[[#This Row],[Cleaned Sale Price]]-Sales2[[#This Row],[Service Provider Expense]]</f>
        <v>179.25</v>
      </c>
      <c r="S286">
        <f>SUMIF(F:F,Sales2[[#This Row],[Customer ID]],P:P)</f>
        <v>239</v>
      </c>
      <c r="T286">
        <f>Sales2[[#This Row],[Sale Price ]]-Sales2[[#This Row],[Service Provider Expense]]</f>
        <v>179.25</v>
      </c>
      <c r="U286" t="s">
        <v>99</v>
      </c>
    </row>
    <row r="287" spans="1:21" x14ac:dyDescent="0.25">
      <c r="A287">
        <v>3286</v>
      </c>
      <c r="B287">
        <f>COUNTIF(A:A,Sales2[[#This Row],[Order ID]])</f>
        <v>1</v>
      </c>
      <c r="C287" t="s">
        <v>513</v>
      </c>
      <c r="D287" t="s">
        <v>514</v>
      </c>
      <c r="E287" t="str">
        <f>PROPER(TRIM(Sales2[[#This Row],[Customer First Name]]))</f>
        <v>Kaleb</v>
      </c>
      <c r="F287">
        <v>1519</v>
      </c>
      <c r="G287" t="s">
        <v>77</v>
      </c>
      <c r="H287" s="7">
        <v>45572</v>
      </c>
      <c r="I287" s="6">
        <v>1</v>
      </c>
      <c r="J287" t="s">
        <v>17</v>
      </c>
      <c r="K287" t="s">
        <v>42</v>
      </c>
      <c r="L287" t="str">
        <f>UPPER(Sales2[[#This Row],[State]])</f>
        <v>SA</v>
      </c>
      <c r="M287">
        <f>VLOOKUP(Sales2[[#This Row],[Service Category]],Table7[],3,FALSE)</f>
        <v>0.3</v>
      </c>
      <c r="N287">
        <f>Sales2[[#This Row],[Sale Price ]]*Sales2[[#This Row],[Margins]]</f>
        <v>421.5</v>
      </c>
      <c r="O287">
        <v>1405</v>
      </c>
      <c r="P287">
        <f>IFERROR(Sales2[[#This Row],[Sale Price ]],0)</f>
        <v>1405</v>
      </c>
      <c r="Q287">
        <f>IFERROR(Sales2[[#This Row],[Cleaned Sale Price]]/Sales2[[#This Row],[Quantity Ordered]],0)</f>
        <v>1405</v>
      </c>
      <c r="R287">
        <f>Sales2[[#This Row],[Cleaned Sale Price]]-Sales2[[#This Row],[Service Provider Expense]]</f>
        <v>983.5</v>
      </c>
      <c r="S287">
        <f>SUMIF(F:F,Sales2[[#This Row],[Customer ID]],P:P)</f>
        <v>1405</v>
      </c>
      <c r="T287">
        <f>Sales2[[#This Row],[Sale Price ]]-Sales2[[#This Row],[Service Provider Expense]]</f>
        <v>983.5</v>
      </c>
      <c r="U287" t="s">
        <v>99</v>
      </c>
    </row>
    <row r="288" spans="1:21" x14ac:dyDescent="0.25">
      <c r="A288">
        <v>3287</v>
      </c>
      <c r="B288">
        <f>COUNTIF(A:A,Sales2[[#This Row],[Order ID]])</f>
        <v>1</v>
      </c>
      <c r="C288" t="s">
        <v>515</v>
      </c>
      <c r="D288" t="s">
        <v>357</v>
      </c>
      <c r="E288" t="str">
        <f>PROPER(TRIM(Sales2[[#This Row],[Customer First Name]]))</f>
        <v>Patrick</v>
      </c>
      <c r="F288">
        <v>1520</v>
      </c>
      <c r="G288" t="s">
        <v>36</v>
      </c>
      <c r="H288" s="7">
        <v>45416</v>
      </c>
      <c r="I288" s="6">
        <v>2</v>
      </c>
      <c r="J288" s="1" t="s">
        <v>37</v>
      </c>
      <c r="K288" t="s">
        <v>42</v>
      </c>
      <c r="L288" t="str">
        <f>UPPER(Sales2[[#This Row],[State]])</f>
        <v>SA</v>
      </c>
      <c r="M288">
        <f>VLOOKUP(Sales2[[#This Row],[Service Category]],Table7[],3,FALSE)</f>
        <v>0.2</v>
      </c>
      <c r="N288">
        <f>Sales2[[#This Row],[Sale Price ]]*Sales2[[#This Row],[Margins]]</f>
        <v>198.60000000000002</v>
      </c>
      <c r="O288">
        <v>993</v>
      </c>
      <c r="P288">
        <f>IFERROR(Sales2[[#This Row],[Sale Price ]],0)</f>
        <v>993</v>
      </c>
      <c r="Q288">
        <f>IFERROR(Sales2[[#This Row],[Cleaned Sale Price]]/Sales2[[#This Row],[Quantity Ordered]],0)</f>
        <v>496.5</v>
      </c>
      <c r="R288">
        <f>Sales2[[#This Row],[Cleaned Sale Price]]-Sales2[[#This Row],[Service Provider Expense]]</f>
        <v>794.4</v>
      </c>
      <c r="S288">
        <f>SUMIF(F:F,Sales2[[#This Row],[Customer ID]],P:P)</f>
        <v>993</v>
      </c>
      <c r="T288">
        <f>Sales2[[#This Row],[Sale Price ]]-Sales2[[#This Row],[Service Provider Expense]]</f>
        <v>794.4</v>
      </c>
      <c r="U288" t="s">
        <v>29</v>
      </c>
    </row>
    <row r="289" spans="1:21" x14ac:dyDescent="0.25">
      <c r="A289">
        <v>3288</v>
      </c>
      <c r="B289">
        <f>COUNTIF(A:A,Sales2[[#This Row],[Order ID]])</f>
        <v>1</v>
      </c>
      <c r="C289" t="s">
        <v>207</v>
      </c>
      <c r="D289" t="s">
        <v>516</v>
      </c>
      <c r="E289" t="str">
        <f>PROPER(TRIM(Sales2[[#This Row],[Customer First Name]]))</f>
        <v>Lennox</v>
      </c>
      <c r="F289">
        <v>1521</v>
      </c>
      <c r="G289" t="s">
        <v>61</v>
      </c>
      <c r="H289" s="7">
        <v>45362</v>
      </c>
      <c r="I289" s="6">
        <v>2</v>
      </c>
      <c r="J289" t="s">
        <v>17</v>
      </c>
      <c r="K289" t="s">
        <v>32</v>
      </c>
      <c r="L289" t="str">
        <f>UPPER(Sales2[[#This Row],[State]])</f>
        <v>VIC</v>
      </c>
      <c r="M289">
        <f>VLOOKUP(Sales2[[#This Row],[Service Category]],Table7[],3,FALSE)</f>
        <v>0.25</v>
      </c>
      <c r="N289">
        <f>Sales2[[#This Row],[Sale Price ]]*Sales2[[#This Row],[Margins]]</f>
        <v>133</v>
      </c>
      <c r="O289">
        <v>532</v>
      </c>
      <c r="P289">
        <f>IFERROR(Sales2[[#This Row],[Sale Price ]],0)</f>
        <v>532</v>
      </c>
      <c r="Q289">
        <f>IFERROR(Sales2[[#This Row],[Cleaned Sale Price]]/Sales2[[#This Row],[Quantity Ordered]],0)</f>
        <v>266</v>
      </c>
      <c r="R289">
        <f>Sales2[[#This Row],[Cleaned Sale Price]]-Sales2[[#This Row],[Service Provider Expense]]</f>
        <v>399</v>
      </c>
      <c r="S289">
        <f>SUMIF(F:F,Sales2[[#This Row],[Customer ID]],P:P)</f>
        <v>532</v>
      </c>
      <c r="T289">
        <f>Sales2[[#This Row],[Sale Price ]]-Sales2[[#This Row],[Service Provider Expense]]</f>
        <v>399</v>
      </c>
      <c r="U289" t="s">
        <v>39</v>
      </c>
    </row>
    <row r="290" spans="1:21" x14ac:dyDescent="0.25">
      <c r="A290">
        <v>3289</v>
      </c>
      <c r="B290">
        <f>COUNTIF(A:A,Sales2[[#This Row],[Order ID]])</f>
        <v>1</v>
      </c>
      <c r="C290" t="s">
        <v>73</v>
      </c>
      <c r="D290" t="s">
        <v>517</v>
      </c>
      <c r="E290" t="str">
        <f>PROPER(TRIM(Sales2[[#This Row],[Customer First Name]]))</f>
        <v>Liam</v>
      </c>
      <c r="F290">
        <v>1522</v>
      </c>
      <c r="G290" t="s">
        <v>61</v>
      </c>
      <c r="H290" s="7">
        <v>45372</v>
      </c>
      <c r="I290" s="6">
        <v>3</v>
      </c>
      <c r="J290" s="1" t="s">
        <v>37</v>
      </c>
      <c r="K290" t="s">
        <v>32</v>
      </c>
      <c r="L290" t="str">
        <f>UPPER(Sales2[[#This Row],[State]])</f>
        <v>VIC</v>
      </c>
      <c r="M290">
        <f>VLOOKUP(Sales2[[#This Row],[Service Category]],Table7[],3,FALSE)</f>
        <v>0.25</v>
      </c>
      <c r="N290">
        <f>Sales2[[#This Row],[Sale Price ]]*Sales2[[#This Row],[Margins]]</f>
        <v>132.5</v>
      </c>
      <c r="O290">
        <v>530</v>
      </c>
      <c r="P290">
        <f>IFERROR(Sales2[[#This Row],[Sale Price ]],0)</f>
        <v>530</v>
      </c>
      <c r="Q290">
        <f>IFERROR(Sales2[[#This Row],[Cleaned Sale Price]]/Sales2[[#This Row],[Quantity Ordered]],0)</f>
        <v>176.66666666666666</v>
      </c>
      <c r="R290">
        <f>Sales2[[#This Row],[Cleaned Sale Price]]-Sales2[[#This Row],[Service Provider Expense]]</f>
        <v>397.5</v>
      </c>
      <c r="S290">
        <f>SUMIF(F:F,Sales2[[#This Row],[Customer ID]],P:P)</f>
        <v>530</v>
      </c>
      <c r="T290">
        <f>Sales2[[#This Row],[Sale Price ]]-Sales2[[#This Row],[Service Provider Expense]]</f>
        <v>397.5</v>
      </c>
      <c r="U290" t="s">
        <v>33</v>
      </c>
    </row>
    <row r="291" spans="1:21" x14ac:dyDescent="0.25">
      <c r="A291">
        <v>3290</v>
      </c>
      <c r="B291">
        <f>COUNTIF(A:A,Sales2[[#This Row],[Order ID]])</f>
        <v>1</v>
      </c>
      <c r="C291" t="s">
        <v>349</v>
      </c>
      <c r="D291" t="s">
        <v>518</v>
      </c>
      <c r="E291" t="str">
        <f>PROPER(TRIM(Sales2[[#This Row],[Customer First Name]]))</f>
        <v>Damien</v>
      </c>
      <c r="F291">
        <v>1523</v>
      </c>
      <c r="G291" t="s">
        <v>27</v>
      </c>
      <c r="H291" s="7">
        <v>45496</v>
      </c>
      <c r="I291" s="6">
        <v>3</v>
      </c>
      <c r="J291" t="s">
        <v>56</v>
      </c>
      <c r="K291" t="s">
        <v>32</v>
      </c>
      <c r="L291" t="str">
        <f>UPPER(Sales2[[#This Row],[State]])</f>
        <v>VIC</v>
      </c>
      <c r="M291">
        <f>VLOOKUP(Sales2[[#This Row],[Service Category]],Table7[],3,FALSE)</f>
        <v>0.25</v>
      </c>
      <c r="N291">
        <f>Sales2[[#This Row],[Sale Price ]]*Sales2[[#This Row],[Margins]]</f>
        <v>303.75</v>
      </c>
      <c r="O291">
        <v>1215</v>
      </c>
      <c r="P291">
        <f>IFERROR(Sales2[[#This Row],[Sale Price ]],0)</f>
        <v>1215</v>
      </c>
      <c r="Q291">
        <f>IFERROR(Sales2[[#This Row],[Cleaned Sale Price]]/Sales2[[#This Row],[Quantity Ordered]],0)</f>
        <v>405</v>
      </c>
      <c r="R291">
        <f>Sales2[[#This Row],[Cleaned Sale Price]]-Sales2[[#This Row],[Service Provider Expense]]</f>
        <v>911.25</v>
      </c>
      <c r="S291">
        <f>SUMIF(F:F,Sales2[[#This Row],[Customer ID]],P:P)</f>
        <v>1215</v>
      </c>
      <c r="T291">
        <f>Sales2[[#This Row],[Sale Price ]]-Sales2[[#This Row],[Service Provider Expense]]</f>
        <v>911.25</v>
      </c>
      <c r="U291" t="s">
        <v>99</v>
      </c>
    </row>
    <row r="292" spans="1:21" x14ac:dyDescent="0.25">
      <c r="A292">
        <v>3291</v>
      </c>
      <c r="B292">
        <f>COUNTIF(A:A,Sales2[[#This Row],[Order ID]])</f>
        <v>1</v>
      </c>
      <c r="C292" t="s">
        <v>519</v>
      </c>
      <c r="D292" t="s">
        <v>512</v>
      </c>
      <c r="E292" t="str">
        <f>PROPER(TRIM(Sales2[[#This Row],[Customer First Name]]))</f>
        <v>Kimberly</v>
      </c>
      <c r="F292">
        <v>1524</v>
      </c>
      <c r="G292" t="s">
        <v>16</v>
      </c>
      <c r="H292" s="7">
        <v>45310</v>
      </c>
      <c r="I292" s="6">
        <v>2</v>
      </c>
      <c r="J292" t="s">
        <v>17</v>
      </c>
      <c r="K292" t="s">
        <v>66</v>
      </c>
      <c r="L292" t="str">
        <f>UPPER(Sales2[[#This Row],[State]])</f>
        <v>NT</v>
      </c>
      <c r="M292">
        <f>VLOOKUP(Sales2[[#This Row],[Service Category]],Table7[],3,FALSE)</f>
        <v>0.1</v>
      </c>
      <c r="N292">
        <f>Sales2[[#This Row],[Sale Price ]]*Sales2[[#This Row],[Margins]]</f>
        <v>169.3</v>
      </c>
      <c r="O292">
        <v>1693</v>
      </c>
      <c r="P292">
        <f>IFERROR(Sales2[[#This Row],[Sale Price ]],0)</f>
        <v>1693</v>
      </c>
      <c r="Q292">
        <f>IFERROR(Sales2[[#This Row],[Cleaned Sale Price]]/Sales2[[#This Row],[Quantity Ordered]],0)</f>
        <v>846.5</v>
      </c>
      <c r="R292">
        <f>Sales2[[#This Row],[Cleaned Sale Price]]-Sales2[[#This Row],[Service Provider Expense]]</f>
        <v>1523.7</v>
      </c>
      <c r="S292">
        <f>SUMIF(F:F,Sales2[[#This Row],[Customer ID]],P:P)</f>
        <v>1693</v>
      </c>
      <c r="T292">
        <f>Sales2[[#This Row],[Sale Price ]]-Sales2[[#This Row],[Service Provider Expense]]</f>
        <v>1523.7</v>
      </c>
      <c r="U292" t="s">
        <v>29</v>
      </c>
    </row>
    <row r="293" spans="1:21" x14ac:dyDescent="0.25">
      <c r="A293">
        <v>3292</v>
      </c>
      <c r="B293">
        <f>COUNTIF(A:A,Sales2[[#This Row],[Order ID]])</f>
        <v>1</v>
      </c>
      <c r="C293" t="s">
        <v>520</v>
      </c>
      <c r="D293" t="s">
        <v>211</v>
      </c>
      <c r="E293" t="str">
        <f>PROPER(TRIM(Sales2[[#This Row],[Customer First Name]]))</f>
        <v>Denver</v>
      </c>
      <c r="F293">
        <v>1525</v>
      </c>
      <c r="G293" t="s">
        <v>61</v>
      </c>
      <c r="H293" s="7">
        <v>45613</v>
      </c>
      <c r="I293" s="6">
        <v>2</v>
      </c>
      <c r="J293" t="s">
        <v>56</v>
      </c>
      <c r="K293" t="s">
        <v>24</v>
      </c>
      <c r="L293" t="str">
        <f>UPPER(Sales2[[#This Row],[State]])</f>
        <v>ACT</v>
      </c>
      <c r="M293">
        <f>VLOOKUP(Sales2[[#This Row],[Service Category]],Table7[],3,FALSE)</f>
        <v>0.25</v>
      </c>
      <c r="N293">
        <f>Sales2[[#This Row],[Sale Price ]]*Sales2[[#This Row],[Margins]]</f>
        <v>242.5</v>
      </c>
      <c r="O293">
        <v>970</v>
      </c>
      <c r="P293">
        <f>IFERROR(Sales2[[#This Row],[Sale Price ]],0)</f>
        <v>970</v>
      </c>
      <c r="Q293">
        <f>IFERROR(Sales2[[#This Row],[Cleaned Sale Price]]/Sales2[[#This Row],[Quantity Ordered]],0)</f>
        <v>485</v>
      </c>
      <c r="R293">
        <f>Sales2[[#This Row],[Cleaned Sale Price]]-Sales2[[#This Row],[Service Provider Expense]]</f>
        <v>727.5</v>
      </c>
      <c r="S293">
        <f>SUMIF(F:F,Sales2[[#This Row],[Customer ID]],P:P)</f>
        <v>970</v>
      </c>
      <c r="T293">
        <f>Sales2[[#This Row],[Sale Price ]]-Sales2[[#This Row],[Service Provider Expense]]</f>
        <v>727.5</v>
      </c>
      <c r="U293" t="s">
        <v>39</v>
      </c>
    </row>
    <row r="294" spans="1:21" x14ac:dyDescent="0.25">
      <c r="A294">
        <v>3293</v>
      </c>
      <c r="B294">
        <f>COUNTIF(A:A,Sales2[[#This Row],[Order ID]])</f>
        <v>1</v>
      </c>
      <c r="C294" t="s">
        <v>139</v>
      </c>
      <c r="D294" t="s">
        <v>210</v>
      </c>
      <c r="E294" t="str">
        <f>PROPER(TRIM(Sales2[[#This Row],[Customer First Name]]))</f>
        <v>Luna</v>
      </c>
      <c r="F294">
        <v>1526</v>
      </c>
      <c r="G294" t="s">
        <v>36</v>
      </c>
      <c r="H294" s="7">
        <v>45556</v>
      </c>
      <c r="I294" s="6">
        <v>2</v>
      </c>
      <c r="J294" t="s">
        <v>17</v>
      </c>
      <c r="K294" t="s">
        <v>24</v>
      </c>
      <c r="L294" t="str">
        <f>UPPER(Sales2[[#This Row],[State]])</f>
        <v>ACT</v>
      </c>
      <c r="M294">
        <f>VLOOKUP(Sales2[[#This Row],[Service Category]],Table7[],3,FALSE)</f>
        <v>0.2</v>
      </c>
      <c r="N294">
        <f>Sales2[[#This Row],[Sale Price ]]*Sales2[[#This Row],[Margins]]</f>
        <v>92.600000000000009</v>
      </c>
      <c r="O294">
        <v>463</v>
      </c>
      <c r="P294">
        <f>IFERROR(Sales2[[#This Row],[Sale Price ]],0)</f>
        <v>463</v>
      </c>
      <c r="Q294">
        <f>IFERROR(Sales2[[#This Row],[Cleaned Sale Price]]/Sales2[[#This Row],[Quantity Ordered]],0)</f>
        <v>231.5</v>
      </c>
      <c r="R294">
        <f>Sales2[[#This Row],[Cleaned Sale Price]]-Sales2[[#This Row],[Service Provider Expense]]</f>
        <v>370.4</v>
      </c>
      <c r="S294">
        <f>SUMIF(F:F,Sales2[[#This Row],[Customer ID]],P:P)</f>
        <v>463</v>
      </c>
      <c r="T294">
        <f>Sales2[[#This Row],[Sale Price ]]-Sales2[[#This Row],[Service Provider Expense]]</f>
        <v>370.4</v>
      </c>
      <c r="U294" t="s">
        <v>19</v>
      </c>
    </row>
    <row r="295" spans="1:21" x14ac:dyDescent="0.25">
      <c r="A295">
        <v>3294</v>
      </c>
      <c r="B295">
        <f>COUNTIF(A:A,Sales2[[#This Row],[Order ID]])</f>
        <v>1</v>
      </c>
      <c r="C295" t="s">
        <v>521</v>
      </c>
      <c r="D295" t="s">
        <v>522</v>
      </c>
      <c r="E295" t="str">
        <f>PROPER(TRIM(Sales2[[#This Row],[Customer First Name]]))</f>
        <v>Piper</v>
      </c>
      <c r="F295">
        <v>1527</v>
      </c>
      <c r="G295" t="s">
        <v>77</v>
      </c>
      <c r="H295" s="7">
        <v>45326</v>
      </c>
      <c r="I295" s="6">
        <v>1</v>
      </c>
      <c r="J295" t="s">
        <v>17</v>
      </c>
      <c r="K295" t="s">
        <v>24</v>
      </c>
      <c r="L295" t="str">
        <f>UPPER(Sales2[[#This Row],[State]])</f>
        <v>ACT</v>
      </c>
      <c r="M295">
        <f>VLOOKUP(Sales2[[#This Row],[Service Category]],Table7[],3,FALSE)</f>
        <v>0.3</v>
      </c>
      <c r="N295">
        <f>Sales2[[#This Row],[Sale Price ]]*Sales2[[#This Row],[Margins]]</f>
        <v>310.8</v>
      </c>
      <c r="O295">
        <v>1036</v>
      </c>
      <c r="P295">
        <f>IFERROR(Sales2[[#This Row],[Sale Price ]],0)</f>
        <v>1036</v>
      </c>
      <c r="Q295">
        <f>IFERROR(Sales2[[#This Row],[Cleaned Sale Price]]/Sales2[[#This Row],[Quantity Ordered]],0)</f>
        <v>1036</v>
      </c>
      <c r="R295">
        <f>Sales2[[#This Row],[Cleaned Sale Price]]-Sales2[[#This Row],[Service Provider Expense]]</f>
        <v>725.2</v>
      </c>
      <c r="S295">
        <f>SUMIF(F:F,Sales2[[#This Row],[Customer ID]],P:P)</f>
        <v>1036</v>
      </c>
      <c r="T295">
        <f>Sales2[[#This Row],[Sale Price ]]-Sales2[[#This Row],[Service Provider Expense]]</f>
        <v>725.2</v>
      </c>
      <c r="U295" t="s">
        <v>29</v>
      </c>
    </row>
    <row r="296" spans="1:21" x14ac:dyDescent="0.25">
      <c r="A296">
        <v>3295</v>
      </c>
      <c r="B296">
        <f>COUNTIF(A:A,Sales2[[#This Row],[Order ID]])</f>
        <v>1</v>
      </c>
      <c r="C296" t="s">
        <v>246</v>
      </c>
      <c r="D296" t="s">
        <v>162</v>
      </c>
      <c r="E296" t="str">
        <f>PROPER(TRIM(Sales2[[#This Row],[Customer First Name]]))</f>
        <v>Manuel</v>
      </c>
      <c r="F296">
        <v>1528</v>
      </c>
      <c r="G296" t="s">
        <v>61</v>
      </c>
      <c r="H296" s="7">
        <v>45576</v>
      </c>
      <c r="I296" s="6">
        <v>1</v>
      </c>
      <c r="J296" t="s">
        <v>17</v>
      </c>
      <c r="K296" t="s">
        <v>38</v>
      </c>
      <c r="L296" t="str">
        <f>UPPER(Sales2[[#This Row],[State]])</f>
        <v>QLD</v>
      </c>
      <c r="M296">
        <f>VLOOKUP(Sales2[[#This Row],[Service Category]],Table7[],3,FALSE)</f>
        <v>0.25</v>
      </c>
      <c r="N296">
        <f>Sales2[[#This Row],[Sale Price ]]*Sales2[[#This Row],[Margins]]</f>
        <v>152</v>
      </c>
      <c r="O296">
        <v>608</v>
      </c>
      <c r="P296">
        <f>IFERROR(Sales2[[#This Row],[Sale Price ]],0)</f>
        <v>608</v>
      </c>
      <c r="Q296">
        <f>IFERROR(Sales2[[#This Row],[Cleaned Sale Price]]/Sales2[[#This Row],[Quantity Ordered]],0)</f>
        <v>608</v>
      </c>
      <c r="R296">
        <f>Sales2[[#This Row],[Cleaned Sale Price]]-Sales2[[#This Row],[Service Provider Expense]]</f>
        <v>456</v>
      </c>
      <c r="S296">
        <f>SUMIF(F:F,Sales2[[#This Row],[Customer ID]],P:P)</f>
        <v>608</v>
      </c>
      <c r="T296">
        <f>Sales2[[#This Row],[Sale Price ]]-Sales2[[#This Row],[Service Provider Expense]]</f>
        <v>456</v>
      </c>
      <c r="U296" t="s">
        <v>33</v>
      </c>
    </row>
    <row r="297" spans="1:21" x14ac:dyDescent="0.25">
      <c r="A297">
        <v>3296</v>
      </c>
      <c r="B297">
        <f>COUNTIF(A:A,Sales2[[#This Row],[Order ID]])</f>
        <v>1</v>
      </c>
      <c r="C297" t="s">
        <v>511</v>
      </c>
      <c r="D297" t="s">
        <v>188</v>
      </c>
      <c r="E297" t="str">
        <f>PROPER(TRIM(Sales2[[#This Row],[Customer First Name]]))</f>
        <v>Cooper</v>
      </c>
      <c r="F297">
        <v>1529</v>
      </c>
      <c r="G297" t="s">
        <v>22</v>
      </c>
      <c r="H297" s="7">
        <v>45505</v>
      </c>
      <c r="I297" s="6">
        <v>1</v>
      </c>
      <c r="J297" s="1" t="s">
        <v>37</v>
      </c>
      <c r="K297" t="s">
        <v>66</v>
      </c>
      <c r="L297" t="str">
        <f>UPPER(Sales2[[#This Row],[State]])</f>
        <v>NT</v>
      </c>
      <c r="M297">
        <f>VLOOKUP(Sales2[[#This Row],[Service Category]],Table7[],3,FALSE)</f>
        <v>0.3</v>
      </c>
      <c r="N297">
        <f>Sales2[[#This Row],[Sale Price ]]*Sales2[[#This Row],[Margins]]</f>
        <v>450.59999999999997</v>
      </c>
      <c r="O297">
        <v>1502</v>
      </c>
      <c r="P297">
        <f>IFERROR(Sales2[[#This Row],[Sale Price ]],0)</f>
        <v>1502</v>
      </c>
      <c r="Q297">
        <f>IFERROR(Sales2[[#This Row],[Cleaned Sale Price]]/Sales2[[#This Row],[Quantity Ordered]],0)</f>
        <v>1502</v>
      </c>
      <c r="R297">
        <f>Sales2[[#This Row],[Cleaned Sale Price]]-Sales2[[#This Row],[Service Provider Expense]]</f>
        <v>1051.4000000000001</v>
      </c>
      <c r="S297">
        <f>SUMIF(F:F,Sales2[[#This Row],[Customer ID]],P:P)</f>
        <v>1502</v>
      </c>
      <c r="T297">
        <f>Sales2[[#This Row],[Sale Price ]]-Sales2[[#This Row],[Service Provider Expense]]</f>
        <v>1051.4000000000001</v>
      </c>
      <c r="U297" t="s">
        <v>39</v>
      </c>
    </row>
    <row r="298" spans="1:21" x14ac:dyDescent="0.25">
      <c r="A298">
        <v>3297</v>
      </c>
      <c r="B298">
        <f>COUNTIF(A:A,Sales2[[#This Row],[Order ID]])</f>
        <v>1</v>
      </c>
      <c r="C298" t="s">
        <v>523</v>
      </c>
      <c r="D298" t="s">
        <v>524</v>
      </c>
      <c r="E298" t="str">
        <f>PROPER(TRIM(Sales2[[#This Row],[Customer First Name]]))</f>
        <v>Oaklee</v>
      </c>
      <c r="F298">
        <v>1530</v>
      </c>
      <c r="G298" t="s">
        <v>61</v>
      </c>
      <c r="H298" s="7">
        <v>45519</v>
      </c>
      <c r="I298" s="6">
        <v>1</v>
      </c>
      <c r="J298" t="s">
        <v>17</v>
      </c>
      <c r="K298" t="s">
        <v>24</v>
      </c>
      <c r="L298" t="str">
        <f>UPPER(Sales2[[#This Row],[State]])</f>
        <v>ACT</v>
      </c>
      <c r="M298">
        <f>VLOOKUP(Sales2[[#This Row],[Service Category]],Table7[],3,FALSE)</f>
        <v>0.25</v>
      </c>
      <c r="N298">
        <f>Sales2[[#This Row],[Sale Price ]]*Sales2[[#This Row],[Margins]]</f>
        <v>377.5</v>
      </c>
      <c r="O298">
        <v>1510</v>
      </c>
      <c r="P298">
        <f>IFERROR(Sales2[[#This Row],[Sale Price ]],0)</f>
        <v>1510</v>
      </c>
      <c r="Q298">
        <f>IFERROR(Sales2[[#This Row],[Cleaned Sale Price]]/Sales2[[#This Row],[Quantity Ordered]],0)</f>
        <v>1510</v>
      </c>
      <c r="R298">
        <f>Sales2[[#This Row],[Cleaned Sale Price]]-Sales2[[#This Row],[Service Provider Expense]]</f>
        <v>1132.5</v>
      </c>
      <c r="S298">
        <f>SUMIF(F:F,Sales2[[#This Row],[Customer ID]],P:P)</f>
        <v>1510</v>
      </c>
      <c r="T298">
        <f>Sales2[[#This Row],[Sale Price ]]-Sales2[[#This Row],[Service Provider Expense]]</f>
        <v>1132.5</v>
      </c>
      <c r="U298" t="s">
        <v>19</v>
      </c>
    </row>
    <row r="299" spans="1:21" x14ac:dyDescent="0.25">
      <c r="A299">
        <v>3298</v>
      </c>
      <c r="B299">
        <f>COUNTIF(A:A,Sales2[[#This Row],[Order ID]])</f>
        <v>1</v>
      </c>
      <c r="C299" t="s">
        <v>525</v>
      </c>
      <c r="D299" t="s">
        <v>526</v>
      </c>
      <c r="E299" t="str">
        <f>PROPER(TRIM(Sales2[[#This Row],[Customer First Name]]))</f>
        <v>Gael</v>
      </c>
      <c r="F299">
        <v>1531</v>
      </c>
      <c r="G299" t="s">
        <v>16</v>
      </c>
      <c r="H299" s="7">
        <v>45594</v>
      </c>
      <c r="I299" s="6">
        <v>1</v>
      </c>
      <c r="J299" t="s">
        <v>17</v>
      </c>
      <c r="K299" t="s">
        <v>66</v>
      </c>
      <c r="L299" t="str">
        <f>UPPER(Sales2[[#This Row],[State]])</f>
        <v>NT</v>
      </c>
      <c r="M299">
        <f>VLOOKUP(Sales2[[#This Row],[Service Category]],Table7[],3,FALSE)</f>
        <v>0.1</v>
      </c>
      <c r="N299">
        <f>Sales2[[#This Row],[Sale Price ]]*Sales2[[#This Row],[Margins]]</f>
        <v>121</v>
      </c>
      <c r="O299">
        <v>1210</v>
      </c>
      <c r="P299">
        <f>IFERROR(Sales2[[#This Row],[Sale Price ]],0)</f>
        <v>1210</v>
      </c>
      <c r="Q299">
        <f>IFERROR(Sales2[[#This Row],[Cleaned Sale Price]]/Sales2[[#This Row],[Quantity Ordered]],0)</f>
        <v>1210</v>
      </c>
      <c r="R299">
        <f>Sales2[[#This Row],[Cleaned Sale Price]]-Sales2[[#This Row],[Service Provider Expense]]</f>
        <v>1089</v>
      </c>
      <c r="S299">
        <f>SUMIF(F:F,Sales2[[#This Row],[Customer ID]],P:P)</f>
        <v>1210</v>
      </c>
      <c r="T299">
        <f>Sales2[[#This Row],[Sale Price ]]-Sales2[[#This Row],[Service Provider Expense]]</f>
        <v>1089</v>
      </c>
      <c r="U299" t="s">
        <v>39</v>
      </c>
    </row>
    <row r="300" spans="1:21" x14ac:dyDescent="0.25">
      <c r="A300">
        <v>3299</v>
      </c>
      <c r="B300">
        <f>COUNTIF(A:A,Sales2[[#This Row],[Order ID]])</f>
        <v>1</v>
      </c>
      <c r="C300" t="s">
        <v>527</v>
      </c>
      <c r="D300" t="s">
        <v>186</v>
      </c>
      <c r="E300" t="str">
        <f>PROPER(TRIM(Sales2[[#This Row],[Customer First Name]]))</f>
        <v>Willa</v>
      </c>
      <c r="F300">
        <v>1532</v>
      </c>
      <c r="G300" t="s">
        <v>27</v>
      </c>
      <c r="H300" s="7">
        <v>45459</v>
      </c>
      <c r="I300" s="6">
        <v>1</v>
      </c>
      <c r="J300" t="s">
        <v>17</v>
      </c>
      <c r="K300" t="s">
        <v>32</v>
      </c>
      <c r="L300" t="str">
        <f>UPPER(Sales2[[#This Row],[State]])</f>
        <v>VIC</v>
      </c>
      <c r="M300">
        <f>VLOOKUP(Sales2[[#This Row],[Service Category]],Table7[],3,FALSE)</f>
        <v>0.25</v>
      </c>
      <c r="N300">
        <f>Sales2[[#This Row],[Sale Price ]]*Sales2[[#This Row],[Margins]]</f>
        <v>163.5</v>
      </c>
      <c r="O300">
        <v>654</v>
      </c>
      <c r="P300">
        <f>IFERROR(Sales2[[#This Row],[Sale Price ]],0)</f>
        <v>654</v>
      </c>
      <c r="Q300">
        <f>IFERROR(Sales2[[#This Row],[Cleaned Sale Price]]/Sales2[[#This Row],[Quantity Ordered]],0)</f>
        <v>654</v>
      </c>
      <c r="R300">
        <f>Sales2[[#This Row],[Cleaned Sale Price]]-Sales2[[#This Row],[Service Provider Expense]]</f>
        <v>490.5</v>
      </c>
      <c r="S300">
        <f>SUMIF(F:F,Sales2[[#This Row],[Customer ID]],P:P)</f>
        <v>654</v>
      </c>
      <c r="T300">
        <f>Sales2[[#This Row],[Sale Price ]]-Sales2[[#This Row],[Service Provider Expense]]</f>
        <v>490.5</v>
      </c>
      <c r="U300" t="s">
        <v>99</v>
      </c>
    </row>
    <row r="301" spans="1:21" x14ac:dyDescent="0.25">
      <c r="A301">
        <v>3300</v>
      </c>
      <c r="B301">
        <f>COUNTIF(A:A,Sales2[[#This Row],[Order ID]])</f>
        <v>1</v>
      </c>
      <c r="C301" t="s">
        <v>528</v>
      </c>
      <c r="D301" t="s">
        <v>529</v>
      </c>
      <c r="E301" t="str">
        <f>PROPER(TRIM(Sales2[[#This Row],[Customer First Name]]))</f>
        <v>Killian</v>
      </c>
      <c r="F301">
        <v>1533</v>
      </c>
      <c r="G301" t="s">
        <v>27</v>
      </c>
      <c r="H301" s="7">
        <v>45655</v>
      </c>
      <c r="I301" s="6">
        <v>1</v>
      </c>
      <c r="J301" s="1" t="s">
        <v>37</v>
      </c>
      <c r="K301" t="s">
        <v>38</v>
      </c>
      <c r="L301" t="str">
        <f>UPPER(Sales2[[#This Row],[State]])</f>
        <v>QLD</v>
      </c>
      <c r="M301">
        <f>VLOOKUP(Sales2[[#This Row],[Service Category]],Table7[],3,FALSE)</f>
        <v>0.25</v>
      </c>
      <c r="N301">
        <f>Sales2[[#This Row],[Sale Price ]]*Sales2[[#This Row],[Margins]]</f>
        <v>120</v>
      </c>
      <c r="O301">
        <v>480</v>
      </c>
      <c r="P301">
        <f>IFERROR(Sales2[[#This Row],[Sale Price ]],0)</f>
        <v>480</v>
      </c>
      <c r="Q301">
        <f>IFERROR(Sales2[[#This Row],[Cleaned Sale Price]]/Sales2[[#This Row],[Quantity Ordered]],0)</f>
        <v>480</v>
      </c>
      <c r="R301">
        <f>Sales2[[#This Row],[Cleaned Sale Price]]-Sales2[[#This Row],[Service Provider Expense]]</f>
        <v>360</v>
      </c>
      <c r="S301">
        <f>SUMIF(F:F,Sales2[[#This Row],[Customer ID]],P:P)</f>
        <v>480</v>
      </c>
      <c r="T301">
        <f>Sales2[[#This Row],[Sale Price ]]-Sales2[[#This Row],[Service Provider Expense]]</f>
        <v>360</v>
      </c>
      <c r="U301" t="s">
        <v>29</v>
      </c>
    </row>
    <row r="302" spans="1:21" x14ac:dyDescent="0.25">
      <c r="A302">
        <v>3301</v>
      </c>
      <c r="B302">
        <f>COUNTIF(A:A,Sales2[[#This Row],[Order ID]])</f>
        <v>1</v>
      </c>
      <c r="C302" t="s">
        <v>530</v>
      </c>
      <c r="D302" t="s">
        <v>531</v>
      </c>
      <c r="E302" t="str">
        <f>PROPER(TRIM(Sales2[[#This Row],[Customer First Name]]))</f>
        <v>Cora</v>
      </c>
      <c r="F302">
        <v>1534</v>
      </c>
      <c r="G302" t="s">
        <v>22</v>
      </c>
      <c r="H302" s="7">
        <v>45563</v>
      </c>
      <c r="I302" s="6">
        <v>3</v>
      </c>
      <c r="J302" t="s">
        <v>17</v>
      </c>
      <c r="K302" t="s">
        <v>38</v>
      </c>
      <c r="L302" t="str">
        <f>UPPER(Sales2[[#This Row],[State]])</f>
        <v>QLD</v>
      </c>
      <c r="M302">
        <f>VLOOKUP(Sales2[[#This Row],[Service Category]],Table7[],3,FALSE)</f>
        <v>0.3</v>
      </c>
      <c r="N302">
        <f>Sales2[[#This Row],[Sale Price ]]*Sales2[[#This Row],[Margins]]</f>
        <v>451.2</v>
      </c>
      <c r="O302">
        <v>1504</v>
      </c>
      <c r="P302">
        <f>IFERROR(Sales2[[#This Row],[Sale Price ]],0)</f>
        <v>1504</v>
      </c>
      <c r="Q302">
        <f>IFERROR(Sales2[[#This Row],[Cleaned Sale Price]]/Sales2[[#This Row],[Quantity Ordered]],0)</f>
        <v>501.33333333333331</v>
      </c>
      <c r="R302">
        <f>Sales2[[#This Row],[Cleaned Sale Price]]-Sales2[[#This Row],[Service Provider Expense]]</f>
        <v>1052.8</v>
      </c>
      <c r="S302">
        <f>SUMIF(F:F,Sales2[[#This Row],[Customer ID]],P:P)</f>
        <v>1504</v>
      </c>
      <c r="T302">
        <f>Sales2[[#This Row],[Sale Price ]]-Sales2[[#This Row],[Service Provider Expense]]</f>
        <v>1052.8</v>
      </c>
      <c r="U302" t="s">
        <v>19</v>
      </c>
    </row>
    <row r="303" spans="1:21" x14ac:dyDescent="0.25">
      <c r="A303">
        <v>3302</v>
      </c>
      <c r="B303">
        <f>COUNTIF(A:A,Sales2[[#This Row],[Order ID]])</f>
        <v>1</v>
      </c>
      <c r="C303" t="s">
        <v>532</v>
      </c>
      <c r="D303" t="s">
        <v>41</v>
      </c>
      <c r="E303" t="str">
        <f>PROPER(TRIM(Sales2[[#This Row],[Customer First Name]]))</f>
        <v>Hayden</v>
      </c>
      <c r="F303">
        <v>1535</v>
      </c>
      <c r="G303" t="s">
        <v>77</v>
      </c>
      <c r="H303" s="7">
        <v>45297</v>
      </c>
      <c r="I303" s="6">
        <v>1</v>
      </c>
      <c r="J303" t="s">
        <v>17</v>
      </c>
      <c r="K303" t="s">
        <v>32</v>
      </c>
      <c r="L303" t="str">
        <f>UPPER(Sales2[[#This Row],[State]])</f>
        <v>VIC</v>
      </c>
      <c r="M303">
        <f>VLOOKUP(Sales2[[#This Row],[Service Category]],Table7[],3,FALSE)</f>
        <v>0.3</v>
      </c>
      <c r="N303">
        <f>Sales2[[#This Row],[Sale Price ]]*Sales2[[#This Row],[Margins]]</f>
        <v>500.09999999999997</v>
      </c>
      <c r="O303">
        <v>1667</v>
      </c>
      <c r="P303">
        <f>IFERROR(Sales2[[#This Row],[Sale Price ]],0)</f>
        <v>1667</v>
      </c>
      <c r="Q303">
        <f>IFERROR(Sales2[[#This Row],[Cleaned Sale Price]]/Sales2[[#This Row],[Quantity Ordered]],0)</f>
        <v>1667</v>
      </c>
      <c r="R303">
        <f>Sales2[[#This Row],[Cleaned Sale Price]]-Sales2[[#This Row],[Service Provider Expense]]</f>
        <v>1166.9000000000001</v>
      </c>
      <c r="S303">
        <f>SUMIF(F:F,Sales2[[#This Row],[Customer ID]],P:P)</f>
        <v>1667</v>
      </c>
      <c r="T303">
        <f>Sales2[[#This Row],[Sale Price ]]-Sales2[[#This Row],[Service Provider Expense]]</f>
        <v>1166.9000000000001</v>
      </c>
      <c r="U303" t="s">
        <v>19</v>
      </c>
    </row>
    <row r="304" spans="1:21" x14ac:dyDescent="0.25">
      <c r="A304">
        <v>3303</v>
      </c>
      <c r="B304">
        <f>COUNTIF(A:A,Sales2[[#This Row],[Order ID]])</f>
        <v>1</v>
      </c>
      <c r="C304" t="s">
        <v>533</v>
      </c>
      <c r="D304" t="s">
        <v>179</v>
      </c>
      <c r="E304" t="str">
        <f>PROPER(TRIM(Sales2[[#This Row],[Customer First Name]]))</f>
        <v>Emerson</v>
      </c>
      <c r="F304">
        <v>1536</v>
      </c>
      <c r="G304" t="s">
        <v>36</v>
      </c>
      <c r="H304" s="7">
        <v>45651</v>
      </c>
      <c r="I304" s="6">
        <v>1</v>
      </c>
      <c r="J304" s="1" t="s">
        <v>23</v>
      </c>
      <c r="K304" t="s">
        <v>38</v>
      </c>
      <c r="L304" t="str">
        <f>UPPER(Sales2[[#This Row],[State]])</f>
        <v>QLD</v>
      </c>
      <c r="M304">
        <f>VLOOKUP(Sales2[[#This Row],[Service Category]],Table7[],3,FALSE)</f>
        <v>0.2</v>
      </c>
      <c r="N304">
        <f>Sales2[[#This Row],[Sale Price ]]*Sales2[[#This Row],[Margins]]</f>
        <v>84.600000000000009</v>
      </c>
      <c r="O304">
        <v>423</v>
      </c>
      <c r="P304">
        <f>IFERROR(Sales2[[#This Row],[Sale Price ]],0)</f>
        <v>423</v>
      </c>
      <c r="Q304">
        <f>IFERROR(Sales2[[#This Row],[Cleaned Sale Price]]/Sales2[[#This Row],[Quantity Ordered]],0)</f>
        <v>423</v>
      </c>
      <c r="R304">
        <f>Sales2[[#This Row],[Cleaned Sale Price]]-Sales2[[#This Row],[Service Provider Expense]]</f>
        <v>338.4</v>
      </c>
      <c r="S304">
        <f>SUMIF(F:F,Sales2[[#This Row],[Customer ID]],P:P)</f>
        <v>423</v>
      </c>
      <c r="T304">
        <f>Sales2[[#This Row],[Sale Price ]]-Sales2[[#This Row],[Service Provider Expense]]</f>
        <v>338.4</v>
      </c>
      <c r="U304" t="s">
        <v>39</v>
      </c>
    </row>
    <row r="305" spans="1:21" x14ac:dyDescent="0.25">
      <c r="A305">
        <v>3304</v>
      </c>
      <c r="B305">
        <f>COUNTIF(A:A,Sales2[[#This Row],[Order ID]])</f>
        <v>1</v>
      </c>
      <c r="C305" t="s">
        <v>329</v>
      </c>
      <c r="D305" t="s">
        <v>113</v>
      </c>
      <c r="E305" t="str">
        <f>PROPER(TRIM(Sales2[[#This Row],[Customer First Name]]))</f>
        <v>Collins</v>
      </c>
      <c r="F305">
        <v>1537</v>
      </c>
      <c r="G305" t="s">
        <v>16</v>
      </c>
      <c r="H305" s="7">
        <v>45400</v>
      </c>
      <c r="I305" s="6">
        <v>1</v>
      </c>
      <c r="J305" t="s">
        <v>17</v>
      </c>
      <c r="K305" t="s">
        <v>32</v>
      </c>
      <c r="L305" t="str">
        <f>UPPER(Sales2[[#This Row],[State]])</f>
        <v>VIC</v>
      </c>
      <c r="M305">
        <f>VLOOKUP(Sales2[[#This Row],[Service Category]],Table7[],3,FALSE)</f>
        <v>0.1</v>
      </c>
      <c r="N305">
        <f>Sales2[[#This Row],[Sale Price ]]*Sales2[[#This Row],[Margins]]</f>
        <v>142.5</v>
      </c>
      <c r="O305">
        <v>1425</v>
      </c>
      <c r="P305">
        <f>IFERROR(Sales2[[#This Row],[Sale Price ]],0)</f>
        <v>1425</v>
      </c>
      <c r="Q305">
        <f>IFERROR(Sales2[[#This Row],[Cleaned Sale Price]]/Sales2[[#This Row],[Quantity Ordered]],0)</f>
        <v>1425</v>
      </c>
      <c r="R305">
        <f>Sales2[[#This Row],[Cleaned Sale Price]]-Sales2[[#This Row],[Service Provider Expense]]</f>
        <v>1282.5</v>
      </c>
      <c r="S305">
        <f>SUMIF(F:F,Sales2[[#This Row],[Customer ID]],P:P)</f>
        <v>1425</v>
      </c>
      <c r="T305">
        <f>Sales2[[#This Row],[Sale Price ]]-Sales2[[#This Row],[Service Provider Expense]]</f>
        <v>1282.5</v>
      </c>
      <c r="U305" t="s">
        <v>39</v>
      </c>
    </row>
    <row r="306" spans="1:21" x14ac:dyDescent="0.25">
      <c r="A306">
        <v>3305</v>
      </c>
      <c r="B306">
        <f>COUNTIF(A:A,Sales2[[#This Row],[Order ID]])</f>
        <v>1</v>
      </c>
      <c r="C306" t="s">
        <v>534</v>
      </c>
      <c r="D306" t="s">
        <v>531</v>
      </c>
      <c r="E306" t="str">
        <f>PROPER(TRIM(Sales2[[#This Row],[Customer First Name]]))</f>
        <v>Cora</v>
      </c>
      <c r="F306">
        <v>1538</v>
      </c>
      <c r="G306" t="s">
        <v>22</v>
      </c>
      <c r="H306" s="7">
        <v>45405</v>
      </c>
      <c r="I306" s="6">
        <v>2</v>
      </c>
      <c r="J306" s="1" t="s">
        <v>37</v>
      </c>
      <c r="K306" t="s">
        <v>18</v>
      </c>
      <c r="L306" t="str">
        <f>UPPER(Sales2[[#This Row],[State]])</f>
        <v>WA</v>
      </c>
      <c r="M306">
        <f>VLOOKUP(Sales2[[#This Row],[Service Category]],Table7[],3,FALSE)</f>
        <v>0.3</v>
      </c>
      <c r="N306">
        <f>Sales2[[#This Row],[Sale Price ]]*Sales2[[#This Row],[Margins]]</f>
        <v>51.9</v>
      </c>
      <c r="O306">
        <v>173</v>
      </c>
      <c r="P306">
        <f>IFERROR(Sales2[[#This Row],[Sale Price ]],0)</f>
        <v>173</v>
      </c>
      <c r="Q306">
        <f>IFERROR(Sales2[[#This Row],[Cleaned Sale Price]]/Sales2[[#This Row],[Quantity Ordered]],0)</f>
        <v>86.5</v>
      </c>
      <c r="R306">
        <f>Sales2[[#This Row],[Cleaned Sale Price]]-Sales2[[#This Row],[Service Provider Expense]]</f>
        <v>121.1</v>
      </c>
      <c r="S306">
        <f>SUMIF(F:F,Sales2[[#This Row],[Customer ID]],P:P)</f>
        <v>173</v>
      </c>
      <c r="T306">
        <f>Sales2[[#This Row],[Sale Price ]]-Sales2[[#This Row],[Service Provider Expense]]</f>
        <v>121.1</v>
      </c>
      <c r="U306" t="s">
        <v>29</v>
      </c>
    </row>
    <row r="307" spans="1:21" x14ac:dyDescent="0.25">
      <c r="A307">
        <v>3306</v>
      </c>
      <c r="B307">
        <f>COUNTIF(A:A,Sales2[[#This Row],[Order ID]])</f>
        <v>1</v>
      </c>
      <c r="C307" t="s">
        <v>535</v>
      </c>
      <c r="D307" t="s">
        <v>536</v>
      </c>
      <c r="E307" t="str">
        <f>PROPER(TRIM(Sales2[[#This Row],[Customer First Name]]))</f>
        <v>Malachi</v>
      </c>
      <c r="F307">
        <v>1539</v>
      </c>
      <c r="G307" t="s">
        <v>27</v>
      </c>
      <c r="H307" s="7">
        <v>45324</v>
      </c>
      <c r="I307" s="6">
        <v>3</v>
      </c>
      <c r="J307" t="s">
        <v>17</v>
      </c>
      <c r="K307" t="s">
        <v>24</v>
      </c>
      <c r="L307" t="str">
        <f>UPPER(Sales2[[#This Row],[State]])</f>
        <v>ACT</v>
      </c>
      <c r="M307">
        <f>VLOOKUP(Sales2[[#This Row],[Service Category]],Table7[],3,FALSE)</f>
        <v>0.25</v>
      </c>
      <c r="N307">
        <f>Sales2[[#This Row],[Sale Price ]]*Sales2[[#This Row],[Margins]]</f>
        <v>400.75</v>
      </c>
      <c r="O307">
        <v>1603</v>
      </c>
      <c r="P307">
        <f>IFERROR(Sales2[[#This Row],[Sale Price ]],0)</f>
        <v>1603</v>
      </c>
      <c r="Q307">
        <f>IFERROR(Sales2[[#This Row],[Cleaned Sale Price]]/Sales2[[#This Row],[Quantity Ordered]],0)</f>
        <v>534.33333333333337</v>
      </c>
      <c r="R307">
        <f>Sales2[[#This Row],[Cleaned Sale Price]]-Sales2[[#This Row],[Service Provider Expense]]</f>
        <v>1202.25</v>
      </c>
      <c r="S307">
        <f>SUMIF(F:F,Sales2[[#This Row],[Customer ID]],P:P)</f>
        <v>1603</v>
      </c>
      <c r="T307">
        <f>Sales2[[#This Row],[Sale Price ]]-Sales2[[#This Row],[Service Provider Expense]]</f>
        <v>1202.25</v>
      </c>
      <c r="U307" t="s">
        <v>19</v>
      </c>
    </row>
    <row r="308" spans="1:21" x14ac:dyDescent="0.25">
      <c r="A308">
        <v>3307</v>
      </c>
      <c r="B308">
        <f>COUNTIF(A:A,Sales2[[#This Row],[Order ID]])</f>
        <v>1</v>
      </c>
      <c r="C308" t="s">
        <v>537</v>
      </c>
      <c r="D308" t="s">
        <v>538</v>
      </c>
      <c r="E308" t="str">
        <f>PROPER(TRIM(Sales2[[#This Row],[Customer First Name]]))</f>
        <v>Lilith</v>
      </c>
      <c r="F308">
        <v>1540</v>
      </c>
      <c r="G308" t="s">
        <v>77</v>
      </c>
      <c r="H308" s="7">
        <v>45505</v>
      </c>
      <c r="I308" s="6">
        <v>3</v>
      </c>
      <c r="J308" s="1" t="s">
        <v>37</v>
      </c>
      <c r="K308" t="s">
        <v>42</v>
      </c>
      <c r="L308" t="str">
        <f>UPPER(Sales2[[#This Row],[State]])</f>
        <v>SA</v>
      </c>
      <c r="M308">
        <f>VLOOKUP(Sales2[[#This Row],[Service Category]],Table7[],3,FALSE)</f>
        <v>0.3</v>
      </c>
      <c r="N308">
        <f>Sales2[[#This Row],[Sale Price ]]*Sales2[[#This Row],[Margins]]</f>
        <v>75</v>
      </c>
      <c r="O308">
        <v>250</v>
      </c>
      <c r="P308">
        <f>IFERROR(Sales2[[#This Row],[Sale Price ]],0)</f>
        <v>250</v>
      </c>
      <c r="Q308">
        <f>IFERROR(Sales2[[#This Row],[Cleaned Sale Price]]/Sales2[[#This Row],[Quantity Ordered]],0)</f>
        <v>83.333333333333329</v>
      </c>
      <c r="R308">
        <f>Sales2[[#This Row],[Cleaned Sale Price]]-Sales2[[#This Row],[Service Provider Expense]]</f>
        <v>175</v>
      </c>
      <c r="S308">
        <f>SUMIF(F:F,Sales2[[#This Row],[Customer ID]],P:P)</f>
        <v>250</v>
      </c>
      <c r="T308">
        <f>Sales2[[#This Row],[Sale Price ]]-Sales2[[#This Row],[Service Provider Expense]]</f>
        <v>175</v>
      </c>
      <c r="U308" t="s">
        <v>99</v>
      </c>
    </row>
    <row r="309" spans="1:21" x14ac:dyDescent="0.25">
      <c r="A309">
        <v>3308</v>
      </c>
      <c r="B309">
        <f>COUNTIF(A:A,Sales2[[#This Row],[Order ID]])</f>
        <v>1</v>
      </c>
      <c r="C309" t="s">
        <v>346</v>
      </c>
      <c r="D309" t="s">
        <v>280</v>
      </c>
      <c r="E309" t="str">
        <f>PROPER(TRIM(Sales2[[#This Row],[Customer First Name]]))</f>
        <v>Kylo</v>
      </c>
      <c r="F309">
        <v>1541</v>
      </c>
      <c r="G309" t="s">
        <v>27</v>
      </c>
      <c r="H309" s="7">
        <v>45560</v>
      </c>
      <c r="I309" s="6">
        <v>2</v>
      </c>
      <c r="J309" t="s">
        <v>17</v>
      </c>
      <c r="K309" t="s">
        <v>66</v>
      </c>
      <c r="L309" t="str">
        <f>UPPER(Sales2[[#This Row],[State]])</f>
        <v>NT</v>
      </c>
      <c r="M309">
        <f>VLOOKUP(Sales2[[#This Row],[Service Category]],Table7[],3,FALSE)</f>
        <v>0.25</v>
      </c>
      <c r="N309">
        <f>Sales2[[#This Row],[Sale Price ]]*Sales2[[#This Row],[Margins]]</f>
        <v>257.75</v>
      </c>
      <c r="O309">
        <v>1031</v>
      </c>
      <c r="P309">
        <f>IFERROR(Sales2[[#This Row],[Sale Price ]],0)</f>
        <v>1031</v>
      </c>
      <c r="Q309">
        <f>IFERROR(Sales2[[#This Row],[Cleaned Sale Price]]/Sales2[[#This Row],[Quantity Ordered]],0)</f>
        <v>515.5</v>
      </c>
      <c r="R309">
        <f>Sales2[[#This Row],[Cleaned Sale Price]]-Sales2[[#This Row],[Service Provider Expense]]</f>
        <v>773.25</v>
      </c>
      <c r="S309">
        <f>SUMIF(F:F,Sales2[[#This Row],[Customer ID]],P:P)</f>
        <v>1031</v>
      </c>
      <c r="T309">
        <f>Sales2[[#This Row],[Sale Price ]]-Sales2[[#This Row],[Service Provider Expense]]</f>
        <v>773.25</v>
      </c>
      <c r="U309" t="s">
        <v>33</v>
      </c>
    </row>
    <row r="310" spans="1:21" x14ac:dyDescent="0.25">
      <c r="A310">
        <v>3309</v>
      </c>
      <c r="B310">
        <f>COUNTIF(A:A,Sales2[[#This Row],[Order ID]])</f>
        <v>1</v>
      </c>
      <c r="C310" t="s">
        <v>539</v>
      </c>
      <c r="D310" t="s">
        <v>540</v>
      </c>
      <c r="E310" t="str">
        <f>PROPER(TRIM(Sales2[[#This Row],[Customer First Name]]))</f>
        <v>Braxton</v>
      </c>
      <c r="F310">
        <v>1542</v>
      </c>
      <c r="G310" t="s">
        <v>22</v>
      </c>
      <c r="H310" s="7">
        <v>45535</v>
      </c>
      <c r="I310" s="6">
        <v>1</v>
      </c>
      <c r="J310" t="s">
        <v>17</v>
      </c>
      <c r="K310" t="s">
        <v>66</v>
      </c>
      <c r="L310" t="str">
        <f>UPPER(Sales2[[#This Row],[State]])</f>
        <v>NT</v>
      </c>
      <c r="M310">
        <f>VLOOKUP(Sales2[[#This Row],[Service Category]],Table7[],3,FALSE)</f>
        <v>0.3</v>
      </c>
      <c r="N310">
        <f>Sales2[[#This Row],[Sale Price ]]*Sales2[[#This Row],[Margins]]</f>
        <v>536.1</v>
      </c>
      <c r="O310">
        <v>1787</v>
      </c>
      <c r="P310">
        <f>IFERROR(Sales2[[#This Row],[Sale Price ]],0)</f>
        <v>1787</v>
      </c>
      <c r="Q310">
        <f>IFERROR(Sales2[[#This Row],[Cleaned Sale Price]]/Sales2[[#This Row],[Quantity Ordered]],0)</f>
        <v>1787</v>
      </c>
      <c r="R310">
        <f>Sales2[[#This Row],[Cleaned Sale Price]]-Sales2[[#This Row],[Service Provider Expense]]</f>
        <v>1250.9000000000001</v>
      </c>
      <c r="S310">
        <f>SUMIF(F:F,Sales2[[#This Row],[Customer ID]],P:P)</f>
        <v>1787</v>
      </c>
      <c r="T310">
        <f>Sales2[[#This Row],[Sale Price ]]-Sales2[[#This Row],[Service Provider Expense]]</f>
        <v>1250.9000000000001</v>
      </c>
      <c r="U310" t="s">
        <v>99</v>
      </c>
    </row>
    <row r="311" spans="1:21" x14ac:dyDescent="0.25">
      <c r="A311">
        <v>3310</v>
      </c>
      <c r="B311">
        <f>COUNTIF(A:A,Sales2[[#This Row],[Order ID]])</f>
        <v>1</v>
      </c>
      <c r="C311" t="s">
        <v>541</v>
      </c>
      <c r="D311" t="s">
        <v>51</v>
      </c>
      <c r="E311" t="str">
        <f>PROPER(TRIM(Sales2[[#This Row],[Customer First Name]]))</f>
        <v>Andre</v>
      </c>
      <c r="F311">
        <v>1543</v>
      </c>
      <c r="G311" t="s">
        <v>36</v>
      </c>
      <c r="H311" s="7">
        <v>45428</v>
      </c>
      <c r="I311" s="6">
        <v>3</v>
      </c>
      <c r="J311" t="s">
        <v>56</v>
      </c>
      <c r="K311" t="s">
        <v>32</v>
      </c>
      <c r="L311" t="str">
        <f>UPPER(Sales2[[#This Row],[State]])</f>
        <v>VIC</v>
      </c>
      <c r="M311">
        <f>VLOOKUP(Sales2[[#This Row],[Service Category]],Table7[],3,FALSE)</f>
        <v>0.2</v>
      </c>
      <c r="N311">
        <f>Sales2[[#This Row],[Sale Price ]]*Sales2[[#This Row],[Margins]]</f>
        <v>205.4</v>
      </c>
      <c r="O311">
        <v>1027</v>
      </c>
      <c r="P311">
        <f>IFERROR(Sales2[[#This Row],[Sale Price ]],0)</f>
        <v>1027</v>
      </c>
      <c r="Q311">
        <f>IFERROR(Sales2[[#This Row],[Cleaned Sale Price]]/Sales2[[#This Row],[Quantity Ordered]],0)</f>
        <v>342.33333333333331</v>
      </c>
      <c r="R311">
        <f>Sales2[[#This Row],[Cleaned Sale Price]]-Sales2[[#This Row],[Service Provider Expense]]</f>
        <v>821.6</v>
      </c>
      <c r="S311">
        <f>SUMIF(F:F,Sales2[[#This Row],[Customer ID]],P:P)</f>
        <v>1027</v>
      </c>
      <c r="T311">
        <f>Sales2[[#This Row],[Sale Price ]]-Sales2[[#This Row],[Service Provider Expense]]</f>
        <v>821.6</v>
      </c>
      <c r="U311" t="s">
        <v>19</v>
      </c>
    </row>
    <row r="312" spans="1:21" x14ac:dyDescent="0.25">
      <c r="A312">
        <v>3311</v>
      </c>
      <c r="B312">
        <f>COUNTIF(A:A,Sales2[[#This Row],[Order ID]])</f>
        <v>1</v>
      </c>
      <c r="C312" t="s">
        <v>100</v>
      </c>
      <c r="D312" t="s">
        <v>542</v>
      </c>
      <c r="E312" t="str">
        <f>PROPER(TRIM(Sales2[[#This Row],[Customer First Name]]))</f>
        <v>Cassidy</v>
      </c>
      <c r="F312">
        <v>1544</v>
      </c>
      <c r="G312" t="s">
        <v>77</v>
      </c>
      <c r="H312" s="7">
        <v>45562</v>
      </c>
      <c r="I312" s="6">
        <v>2</v>
      </c>
      <c r="J312" s="1" t="s">
        <v>37</v>
      </c>
      <c r="K312" t="s">
        <v>28</v>
      </c>
      <c r="L312" t="str">
        <f>UPPER(Sales2[[#This Row],[State]])</f>
        <v>NSW</v>
      </c>
      <c r="M312">
        <f>VLOOKUP(Sales2[[#This Row],[Service Category]],Table7[],3,FALSE)</f>
        <v>0.3</v>
      </c>
      <c r="N312">
        <f>Sales2[[#This Row],[Sale Price ]]*Sales2[[#This Row],[Margins]]</f>
        <v>504.59999999999997</v>
      </c>
      <c r="O312">
        <v>1682</v>
      </c>
      <c r="P312">
        <f>IFERROR(Sales2[[#This Row],[Sale Price ]],0)</f>
        <v>1682</v>
      </c>
      <c r="Q312">
        <f>IFERROR(Sales2[[#This Row],[Cleaned Sale Price]]/Sales2[[#This Row],[Quantity Ordered]],0)</f>
        <v>841</v>
      </c>
      <c r="R312">
        <f>Sales2[[#This Row],[Cleaned Sale Price]]-Sales2[[#This Row],[Service Provider Expense]]</f>
        <v>1177.4000000000001</v>
      </c>
      <c r="S312">
        <f>SUMIF(F:F,Sales2[[#This Row],[Customer ID]],P:P)</f>
        <v>1682</v>
      </c>
      <c r="T312">
        <f>Sales2[[#This Row],[Sale Price ]]-Sales2[[#This Row],[Service Provider Expense]]</f>
        <v>1177.4000000000001</v>
      </c>
      <c r="U312" t="s">
        <v>29</v>
      </c>
    </row>
    <row r="313" spans="1:21" x14ac:dyDescent="0.25">
      <c r="A313">
        <v>3312</v>
      </c>
      <c r="B313">
        <f>COUNTIF(A:A,Sales2[[#This Row],[Order ID]])</f>
        <v>1</v>
      </c>
      <c r="C313" t="s">
        <v>543</v>
      </c>
      <c r="D313" t="s">
        <v>314</v>
      </c>
      <c r="E313" t="str">
        <f>PROPER(TRIM(Sales2[[#This Row],[Customer First Name]]))</f>
        <v>Annalise</v>
      </c>
      <c r="F313">
        <v>1545</v>
      </c>
      <c r="G313" t="s">
        <v>16</v>
      </c>
      <c r="H313" s="7">
        <v>45401</v>
      </c>
      <c r="I313" s="6">
        <v>2</v>
      </c>
      <c r="J313" s="1" t="s">
        <v>37</v>
      </c>
      <c r="K313" t="s">
        <v>49</v>
      </c>
      <c r="L313" t="str">
        <f>UPPER(Sales2[[#This Row],[State]])</f>
        <v>TAS</v>
      </c>
      <c r="M313">
        <f>VLOOKUP(Sales2[[#This Row],[Service Category]],Table7[],3,FALSE)</f>
        <v>0.1</v>
      </c>
      <c r="N313">
        <f>Sales2[[#This Row],[Sale Price ]]*Sales2[[#This Row],[Margins]]</f>
        <v>159.5</v>
      </c>
      <c r="O313">
        <v>1595</v>
      </c>
      <c r="P313">
        <f>IFERROR(Sales2[[#This Row],[Sale Price ]],0)</f>
        <v>1595</v>
      </c>
      <c r="Q313">
        <f>IFERROR(Sales2[[#This Row],[Cleaned Sale Price]]/Sales2[[#This Row],[Quantity Ordered]],0)</f>
        <v>797.5</v>
      </c>
      <c r="R313">
        <f>Sales2[[#This Row],[Cleaned Sale Price]]-Sales2[[#This Row],[Service Provider Expense]]</f>
        <v>1435.5</v>
      </c>
      <c r="S313">
        <f>SUMIF(F:F,Sales2[[#This Row],[Customer ID]],P:P)</f>
        <v>1595</v>
      </c>
      <c r="T313">
        <f>Sales2[[#This Row],[Sale Price ]]-Sales2[[#This Row],[Service Provider Expense]]</f>
        <v>1435.5</v>
      </c>
      <c r="U313" t="s">
        <v>29</v>
      </c>
    </row>
    <row r="314" spans="1:21" x14ac:dyDescent="0.25">
      <c r="A314">
        <v>3313</v>
      </c>
      <c r="B314">
        <f>COUNTIF(A:A,Sales2[[#This Row],[Order ID]])</f>
        <v>1</v>
      </c>
      <c r="C314" t="s">
        <v>19</v>
      </c>
      <c r="D314" t="s">
        <v>544</v>
      </c>
      <c r="E314" t="str">
        <f>PROPER(TRIM(Sales2[[#This Row],[Customer First Name]]))</f>
        <v>Gregory</v>
      </c>
      <c r="F314">
        <v>1546</v>
      </c>
      <c r="G314" t="s">
        <v>61</v>
      </c>
      <c r="H314" s="7">
        <v>45525</v>
      </c>
      <c r="I314" s="6">
        <v>1</v>
      </c>
      <c r="J314" s="1" t="s">
        <v>37</v>
      </c>
      <c r="K314" t="s">
        <v>49</v>
      </c>
      <c r="L314" t="str">
        <f>UPPER(Sales2[[#This Row],[State]])</f>
        <v>TAS</v>
      </c>
      <c r="M314">
        <f>VLOOKUP(Sales2[[#This Row],[Service Category]],Table7[],3,FALSE)</f>
        <v>0.25</v>
      </c>
      <c r="N314">
        <f>Sales2[[#This Row],[Sale Price ]]*Sales2[[#This Row],[Margins]]</f>
        <v>385</v>
      </c>
      <c r="O314">
        <v>1540</v>
      </c>
      <c r="P314">
        <f>IFERROR(Sales2[[#This Row],[Sale Price ]],0)</f>
        <v>1540</v>
      </c>
      <c r="Q314">
        <f>IFERROR(Sales2[[#This Row],[Cleaned Sale Price]]/Sales2[[#This Row],[Quantity Ordered]],0)</f>
        <v>1540</v>
      </c>
      <c r="R314">
        <f>Sales2[[#This Row],[Cleaned Sale Price]]-Sales2[[#This Row],[Service Provider Expense]]</f>
        <v>1155</v>
      </c>
      <c r="S314">
        <f>SUMIF(F:F,Sales2[[#This Row],[Customer ID]],P:P)</f>
        <v>1540</v>
      </c>
      <c r="T314">
        <f>Sales2[[#This Row],[Sale Price ]]-Sales2[[#This Row],[Service Provider Expense]]</f>
        <v>1155</v>
      </c>
      <c r="U314" t="s">
        <v>29</v>
      </c>
    </row>
    <row r="315" spans="1:21" x14ac:dyDescent="0.25">
      <c r="A315">
        <v>3314</v>
      </c>
      <c r="B315">
        <f>COUNTIF(A:A,Sales2[[#This Row],[Order ID]])</f>
        <v>1</v>
      </c>
      <c r="C315" t="s">
        <v>545</v>
      </c>
      <c r="D315" t="s">
        <v>546</v>
      </c>
      <c r="E315" t="str">
        <f>PROPER(TRIM(Sales2[[#This Row],[Customer First Name]]))</f>
        <v>Archer</v>
      </c>
      <c r="F315">
        <v>1547</v>
      </c>
      <c r="G315" t="s">
        <v>61</v>
      </c>
      <c r="H315" s="7">
        <v>45423</v>
      </c>
      <c r="I315" s="6">
        <v>2</v>
      </c>
      <c r="J315" s="1" t="s">
        <v>23</v>
      </c>
      <c r="K315" t="s">
        <v>32</v>
      </c>
      <c r="L315" t="str">
        <f>UPPER(Sales2[[#This Row],[State]])</f>
        <v>VIC</v>
      </c>
      <c r="M315">
        <f>VLOOKUP(Sales2[[#This Row],[Service Category]],Table7[],3,FALSE)</f>
        <v>0.25</v>
      </c>
      <c r="N315">
        <f>Sales2[[#This Row],[Sale Price ]]*Sales2[[#This Row],[Margins]]</f>
        <v>436.75</v>
      </c>
      <c r="O315">
        <v>1747</v>
      </c>
      <c r="P315">
        <f>IFERROR(Sales2[[#This Row],[Sale Price ]],0)</f>
        <v>1747</v>
      </c>
      <c r="Q315">
        <f>IFERROR(Sales2[[#This Row],[Cleaned Sale Price]]/Sales2[[#This Row],[Quantity Ordered]],0)</f>
        <v>873.5</v>
      </c>
      <c r="R315">
        <f>Sales2[[#This Row],[Cleaned Sale Price]]-Sales2[[#This Row],[Service Provider Expense]]</f>
        <v>1310.25</v>
      </c>
      <c r="S315">
        <f>SUMIF(F:F,Sales2[[#This Row],[Customer ID]],P:P)</f>
        <v>1747</v>
      </c>
      <c r="T315">
        <f>Sales2[[#This Row],[Sale Price ]]-Sales2[[#This Row],[Service Provider Expense]]</f>
        <v>1310.25</v>
      </c>
      <c r="U315" t="s">
        <v>99</v>
      </c>
    </row>
    <row r="316" spans="1:21" x14ac:dyDescent="0.25">
      <c r="A316">
        <v>3315</v>
      </c>
      <c r="B316">
        <f>COUNTIF(A:A,Sales2[[#This Row],[Order ID]])</f>
        <v>1</v>
      </c>
      <c r="C316" t="s">
        <v>547</v>
      </c>
      <c r="D316" t="s">
        <v>41</v>
      </c>
      <c r="E316" t="str">
        <f>PROPER(TRIM(Sales2[[#This Row],[Customer First Name]]))</f>
        <v>Hayden</v>
      </c>
      <c r="F316">
        <v>1548</v>
      </c>
      <c r="G316" t="s">
        <v>77</v>
      </c>
      <c r="H316" s="7">
        <v>45421</v>
      </c>
      <c r="I316" s="6">
        <v>2</v>
      </c>
      <c r="J316" s="1" t="s">
        <v>37</v>
      </c>
      <c r="K316" t="s">
        <v>18</v>
      </c>
      <c r="L316" t="str">
        <f>UPPER(Sales2[[#This Row],[State]])</f>
        <v>WA</v>
      </c>
      <c r="M316">
        <f>VLOOKUP(Sales2[[#This Row],[Service Category]],Table7[],3,FALSE)</f>
        <v>0.3</v>
      </c>
      <c r="N316">
        <f>Sales2[[#This Row],[Sale Price ]]*Sales2[[#This Row],[Margins]]</f>
        <v>210.9</v>
      </c>
      <c r="O316">
        <v>703</v>
      </c>
      <c r="P316">
        <f>IFERROR(Sales2[[#This Row],[Sale Price ]],0)</f>
        <v>703</v>
      </c>
      <c r="Q316">
        <f>IFERROR(Sales2[[#This Row],[Cleaned Sale Price]]/Sales2[[#This Row],[Quantity Ordered]],0)</f>
        <v>351.5</v>
      </c>
      <c r="R316">
        <f>Sales2[[#This Row],[Cleaned Sale Price]]-Sales2[[#This Row],[Service Provider Expense]]</f>
        <v>492.1</v>
      </c>
      <c r="S316">
        <f>SUMIF(F:F,Sales2[[#This Row],[Customer ID]],P:P)</f>
        <v>703</v>
      </c>
      <c r="T316">
        <f>Sales2[[#This Row],[Sale Price ]]-Sales2[[#This Row],[Service Provider Expense]]</f>
        <v>492.1</v>
      </c>
      <c r="U316" t="s">
        <v>39</v>
      </c>
    </row>
    <row r="317" spans="1:21" x14ac:dyDescent="0.25">
      <c r="A317">
        <v>3316</v>
      </c>
      <c r="B317">
        <f>COUNTIF(A:A,Sales2[[#This Row],[Order ID]])</f>
        <v>1</v>
      </c>
      <c r="C317" t="s">
        <v>340</v>
      </c>
      <c r="D317" t="s">
        <v>548</v>
      </c>
      <c r="E317" t="str">
        <f>PROPER(TRIM(Sales2[[#This Row],[Customer First Name]]))</f>
        <v>Weston</v>
      </c>
      <c r="F317">
        <v>1549</v>
      </c>
      <c r="G317" t="s">
        <v>36</v>
      </c>
      <c r="H317" s="7">
        <v>45614</v>
      </c>
      <c r="I317" s="6">
        <v>3</v>
      </c>
      <c r="J317" t="s">
        <v>56</v>
      </c>
      <c r="K317" t="s">
        <v>32</v>
      </c>
      <c r="L317" t="str">
        <f>UPPER(Sales2[[#This Row],[State]])</f>
        <v>VIC</v>
      </c>
      <c r="M317">
        <f>VLOOKUP(Sales2[[#This Row],[Service Category]],Table7[],3,FALSE)</f>
        <v>0.2</v>
      </c>
      <c r="N317">
        <f>Sales2[[#This Row],[Sale Price ]]*Sales2[[#This Row],[Margins]]</f>
        <v>22.8</v>
      </c>
      <c r="O317">
        <v>114</v>
      </c>
      <c r="P317">
        <f>IFERROR(Sales2[[#This Row],[Sale Price ]],0)</f>
        <v>114</v>
      </c>
      <c r="Q317">
        <f>IFERROR(Sales2[[#This Row],[Cleaned Sale Price]]/Sales2[[#This Row],[Quantity Ordered]],0)</f>
        <v>38</v>
      </c>
      <c r="R317">
        <f>Sales2[[#This Row],[Cleaned Sale Price]]-Sales2[[#This Row],[Service Provider Expense]]</f>
        <v>91.2</v>
      </c>
      <c r="S317">
        <f>SUMIF(F:F,Sales2[[#This Row],[Customer ID]],P:P)</f>
        <v>114</v>
      </c>
      <c r="T317">
        <f>Sales2[[#This Row],[Sale Price ]]-Sales2[[#This Row],[Service Provider Expense]]</f>
        <v>91.2</v>
      </c>
      <c r="U317" t="s">
        <v>39</v>
      </c>
    </row>
    <row r="318" spans="1:21" x14ac:dyDescent="0.25">
      <c r="A318">
        <v>3317</v>
      </c>
      <c r="B318">
        <f>COUNTIF(A:A,Sales2[[#This Row],[Order ID]])</f>
        <v>1</v>
      </c>
      <c r="C318" t="s">
        <v>549</v>
      </c>
      <c r="D318" t="s">
        <v>550</v>
      </c>
      <c r="E318" t="str">
        <f>PROPER(TRIM(Sales2[[#This Row],[Customer First Name]]))</f>
        <v>Alana</v>
      </c>
      <c r="F318">
        <v>1550</v>
      </c>
      <c r="G318" t="s">
        <v>61</v>
      </c>
      <c r="H318" s="7">
        <v>45373</v>
      </c>
      <c r="I318" s="6">
        <v>2</v>
      </c>
      <c r="J318" s="1" t="s">
        <v>23</v>
      </c>
      <c r="K318" t="s">
        <v>42</v>
      </c>
      <c r="L318" t="str">
        <f>UPPER(Sales2[[#This Row],[State]])</f>
        <v>SA</v>
      </c>
      <c r="M318">
        <f>VLOOKUP(Sales2[[#This Row],[Service Category]],Table7[],3,FALSE)</f>
        <v>0.25</v>
      </c>
      <c r="N318">
        <f>Sales2[[#This Row],[Sale Price ]]*Sales2[[#This Row],[Margins]]</f>
        <v>239.25</v>
      </c>
      <c r="O318">
        <v>957</v>
      </c>
      <c r="P318">
        <f>IFERROR(Sales2[[#This Row],[Sale Price ]],0)</f>
        <v>957</v>
      </c>
      <c r="Q318">
        <f>IFERROR(Sales2[[#This Row],[Cleaned Sale Price]]/Sales2[[#This Row],[Quantity Ordered]],0)</f>
        <v>478.5</v>
      </c>
      <c r="R318">
        <f>Sales2[[#This Row],[Cleaned Sale Price]]-Sales2[[#This Row],[Service Provider Expense]]</f>
        <v>717.75</v>
      </c>
      <c r="S318">
        <f>SUMIF(F:F,Sales2[[#This Row],[Customer ID]],P:P)</f>
        <v>957</v>
      </c>
      <c r="T318">
        <f>Sales2[[#This Row],[Sale Price ]]-Sales2[[#This Row],[Service Provider Expense]]</f>
        <v>717.75</v>
      </c>
      <c r="U318" t="s">
        <v>29</v>
      </c>
    </row>
    <row r="319" spans="1:21" x14ac:dyDescent="0.25">
      <c r="A319">
        <v>3318</v>
      </c>
      <c r="B319">
        <f>COUNTIF(A:A,Sales2[[#This Row],[Order ID]])</f>
        <v>1</v>
      </c>
      <c r="C319" t="s">
        <v>551</v>
      </c>
      <c r="D319" t="s">
        <v>552</v>
      </c>
      <c r="E319" t="str">
        <f>PROPER(TRIM(Sales2[[#This Row],[Customer First Name]]))</f>
        <v>Milani</v>
      </c>
      <c r="F319">
        <v>1551</v>
      </c>
      <c r="G319" t="s">
        <v>16</v>
      </c>
      <c r="H319" s="7">
        <v>45484</v>
      </c>
      <c r="I319" s="6">
        <v>3</v>
      </c>
      <c r="J319" t="s">
        <v>17</v>
      </c>
      <c r="K319" t="s">
        <v>28</v>
      </c>
      <c r="L319" t="str">
        <f>UPPER(Sales2[[#This Row],[State]])</f>
        <v>NSW</v>
      </c>
      <c r="M319">
        <f>VLOOKUP(Sales2[[#This Row],[Service Category]],Table7[],3,FALSE)</f>
        <v>0.1</v>
      </c>
      <c r="N319">
        <f>Sales2[[#This Row],[Sale Price ]]*Sales2[[#This Row],[Margins]]</f>
        <v>90</v>
      </c>
      <c r="O319">
        <v>900</v>
      </c>
      <c r="P319">
        <f>IFERROR(Sales2[[#This Row],[Sale Price ]],0)</f>
        <v>900</v>
      </c>
      <c r="Q319">
        <f>IFERROR(Sales2[[#This Row],[Cleaned Sale Price]]/Sales2[[#This Row],[Quantity Ordered]],0)</f>
        <v>300</v>
      </c>
      <c r="R319">
        <f>Sales2[[#This Row],[Cleaned Sale Price]]-Sales2[[#This Row],[Service Provider Expense]]</f>
        <v>810</v>
      </c>
      <c r="S319">
        <f>SUMIF(F:F,Sales2[[#This Row],[Customer ID]],P:P)</f>
        <v>900</v>
      </c>
      <c r="T319">
        <f>Sales2[[#This Row],[Sale Price ]]-Sales2[[#This Row],[Service Provider Expense]]</f>
        <v>810</v>
      </c>
      <c r="U319" t="s">
        <v>33</v>
      </c>
    </row>
    <row r="320" spans="1:21" x14ac:dyDescent="0.25">
      <c r="A320">
        <v>3319</v>
      </c>
      <c r="B320">
        <f>COUNTIF(A:A,Sales2[[#This Row],[Order ID]])</f>
        <v>1</v>
      </c>
      <c r="C320" t="s">
        <v>553</v>
      </c>
      <c r="D320" t="s">
        <v>554</v>
      </c>
      <c r="E320" t="str">
        <f>PROPER(TRIM(Sales2[[#This Row],[Customer First Name]]))</f>
        <v>Karson</v>
      </c>
      <c r="F320">
        <v>1552</v>
      </c>
      <c r="G320" t="s">
        <v>36</v>
      </c>
      <c r="H320" s="7">
        <v>45324</v>
      </c>
      <c r="I320" s="6">
        <v>1</v>
      </c>
      <c r="J320" s="1" t="s">
        <v>37</v>
      </c>
      <c r="K320" t="s">
        <v>32</v>
      </c>
      <c r="L320" t="str">
        <f>UPPER(Sales2[[#This Row],[State]])</f>
        <v>VIC</v>
      </c>
      <c r="M320">
        <f>VLOOKUP(Sales2[[#This Row],[Service Category]],Table7[],3,FALSE)</f>
        <v>0.2</v>
      </c>
      <c r="N320">
        <f>Sales2[[#This Row],[Sale Price ]]*Sales2[[#This Row],[Margins]]</f>
        <v>170.60000000000002</v>
      </c>
      <c r="O320">
        <v>853</v>
      </c>
      <c r="P320">
        <f>IFERROR(Sales2[[#This Row],[Sale Price ]],0)</f>
        <v>853</v>
      </c>
      <c r="Q320">
        <f>IFERROR(Sales2[[#This Row],[Cleaned Sale Price]]/Sales2[[#This Row],[Quantity Ordered]],0)</f>
        <v>853</v>
      </c>
      <c r="R320">
        <f>Sales2[[#This Row],[Cleaned Sale Price]]-Sales2[[#This Row],[Service Provider Expense]]</f>
        <v>682.4</v>
      </c>
      <c r="S320">
        <f>SUMIF(F:F,Sales2[[#This Row],[Customer ID]],P:P)</f>
        <v>853</v>
      </c>
      <c r="T320">
        <f>Sales2[[#This Row],[Sale Price ]]-Sales2[[#This Row],[Service Provider Expense]]</f>
        <v>682.4</v>
      </c>
      <c r="U320" t="s">
        <v>19</v>
      </c>
    </row>
    <row r="321" spans="1:21" x14ac:dyDescent="0.25">
      <c r="A321">
        <v>3320</v>
      </c>
      <c r="B321">
        <f>COUNTIF(A:A,Sales2[[#This Row],[Order ID]])</f>
        <v>1</v>
      </c>
      <c r="C321" t="s">
        <v>413</v>
      </c>
      <c r="D321" t="s">
        <v>360</v>
      </c>
      <c r="E321" t="str">
        <f>PROPER(TRIM(Sales2[[#This Row],[Customer First Name]]))</f>
        <v>Everett</v>
      </c>
      <c r="F321">
        <v>1553</v>
      </c>
      <c r="G321" t="s">
        <v>61</v>
      </c>
      <c r="H321" s="7">
        <v>45648</v>
      </c>
      <c r="I321" s="6">
        <v>2</v>
      </c>
      <c r="J321" t="s">
        <v>17</v>
      </c>
      <c r="K321" t="s">
        <v>42</v>
      </c>
      <c r="L321" t="str">
        <f>UPPER(Sales2[[#This Row],[State]])</f>
        <v>SA</v>
      </c>
      <c r="M321">
        <f>VLOOKUP(Sales2[[#This Row],[Service Category]],Table7[],3,FALSE)</f>
        <v>0.25</v>
      </c>
      <c r="N321">
        <f>Sales2[[#This Row],[Sale Price ]]*Sales2[[#This Row],[Margins]]</f>
        <v>363</v>
      </c>
      <c r="O321">
        <v>1452</v>
      </c>
      <c r="P321">
        <f>IFERROR(Sales2[[#This Row],[Sale Price ]],0)</f>
        <v>1452</v>
      </c>
      <c r="Q321">
        <f>IFERROR(Sales2[[#This Row],[Cleaned Sale Price]]/Sales2[[#This Row],[Quantity Ordered]],0)</f>
        <v>726</v>
      </c>
      <c r="R321">
        <f>Sales2[[#This Row],[Cleaned Sale Price]]-Sales2[[#This Row],[Service Provider Expense]]</f>
        <v>1089</v>
      </c>
      <c r="S321">
        <f>SUMIF(F:F,Sales2[[#This Row],[Customer ID]],P:P)</f>
        <v>1452</v>
      </c>
      <c r="T321">
        <f>Sales2[[#This Row],[Sale Price ]]-Sales2[[#This Row],[Service Provider Expense]]</f>
        <v>1089</v>
      </c>
      <c r="U321" t="s">
        <v>29</v>
      </c>
    </row>
    <row r="322" spans="1:21" x14ac:dyDescent="0.25">
      <c r="A322">
        <v>3321</v>
      </c>
      <c r="B322">
        <f>COUNTIF(A:A,Sales2[[#This Row],[Order ID]])</f>
        <v>1</v>
      </c>
      <c r="C322" t="s">
        <v>226</v>
      </c>
      <c r="D322" t="s">
        <v>555</v>
      </c>
      <c r="E322" t="str">
        <f>PROPER(TRIM(Sales2[[#This Row],[Customer First Name]]))</f>
        <v>Paxton</v>
      </c>
      <c r="F322">
        <v>1554</v>
      </c>
      <c r="G322" t="s">
        <v>36</v>
      </c>
      <c r="H322" s="7">
        <v>45301</v>
      </c>
      <c r="I322" s="6">
        <v>3</v>
      </c>
      <c r="J322" t="s">
        <v>17</v>
      </c>
      <c r="K322" t="s">
        <v>38</v>
      </c>
      <c r="L322" t="str">
        <f>UPPER(Sales2[[#This Row],[State]])</f>
        <v>QLD</v>
      </c>
      <c r="M322">
        <f>VLOOKUP(Sales2[[#This Row],[Service Category]],Table7[],3,FALSE)</f>
        <v>0.2</v>
      </c>
      <c r="N322">
        <f>Sales2[[#This Row],[Sale Price ]]*Sales2[[#This Row],[Margins]]</f>
        <v>42.400000000000006</v>
      </c>
      <c r="O322">
        <v>212</v>
      </c>
      <c r="P322">
        <f>IFERROR(Sales2[[#This Row],[Sale Price ]],0)</f>
        <v>212</v>
      </c>
      <c r="Q322">
        <f>IFERROR(Sales2[[#This Row],[Cleaned Sale Price]]/Sales2[[#This Row],[Quantity Ordered]],0)</f>
        <v>70.666666666666671</v>
      </c>
      <c r="R322">
        <f>Sales2[[#This Row],[Cleaned Sale Price]]-Sales2[[#This Row],[Service Provider Expense]]</f>
        <v>169.6</v>
      </c>
      <c r="S322">
        <f>SUMIF(F:F,Sales2[[#This Row],[Customer ID]],P:P)</f>
        <v>212</v>
      </c>
      <c r="T322">
        <f>Sales2[[#This Row],[Sale Price ]]-Sales2[[#This Row],[Service Provider Expense]]</f>
        <v>169.6</v>
      </c>
      <c r="U322" t="s">
        <v>19</v>
      </c>
    </row>
    <row r="323" spans="1:21" x14ac:dyDescent="0.25">
      <c r="A323">
        <v>3322</v>
      </c>
      <c r="B323">
        <f>COUNTIF(A:A,Sales2[[#This Row],[Order ID]])</f>
        <v>1</v>
      </c>
      <c r="C323" t="s">
        <v>556</v>
      </c>
      <c r="D323" t="s">
        <v>557</v>
      </c>
      <c r="E323" t="str">
        <f>PROPER(TRIM(Sales2[[#This Row],[Customer First Name]]))</f>
        <v>Kingston</v>
      </c>
      <c r="F323">
        <v>1555</v>
      </c>
      <c r="G323" t="s">
        <v>22</v>
      </c>
      <c r="H323" s="7">
        <v>45428</v>
      </c>
      <c r="I323" s="6">
        <v>2</v>
      </c>
      <c r="J323" s="1" t="s">
        <v>37</v>
      </c>
      <c r="K323" t="s">
        <v>42</v>
      </c>
      <c r="L323" t="str">
        <f>UPPER(Sales2[[#This Row],[State]])</f>
        <v>SA</v>
      </c>
      <c r="M323">
        <f>VLOOKUP(Sales2[[#This Row],[Service Category]],Table7[],3,FALSE)</f>
        <v>0.3</v>
      </c>
      <c r="N323">
        <f>Sales2[[#This Row],[Sale Price ]]*Sales2[[#This Row],[Margins]]</f>
        <v>33.9</v>
      </c>
      <c r="O323">
        <v>113</v>
      </c>
      <c r="P323">
        <f>IFERROR(Sales2[[#This Row],[Sale Price ]],0)</f>
        <v>113</v>
      </c>
      <c r="Q323">
        <f>IFERROR(Sales2[[#This Row],[Cleaned Sale Price]]/Sales2[[#This Row],[Quantity Ordered]],0)</f>
        <v>56.5</v>
      </c>
      <c r="R323">
        <f>Sales2[[#This Row],[Cleaned Sale Price]]-Sales2[[#This Row],[Service Provider Expense]]</f>
        <v>79.099999999999994</v>
      </c>
      <c r="S323">
        <f>SUMIF(F:F,Sales2[[#This Row],[Customer ID]],P:P)</f>
        <v>113</v>
      </c>
      <c r="T323">
        <f>Sales2[[#This Row],[Sale Price ]]-Sales2[[#This Row],[Service Provider Expense]]</f>
        <v>79.099999999999994</v>
      </c>
      <c r="U323" t="s">
        <v>99</v>
      </c>
    </row>
    <row r="324" spans="1:21" x14ac:dyDescent="0.25">
      <c r="A324">
        <v>3323</v>
      </c>
      <c r="B324">
        <f>COUNTIF(A:A,Sales2[[#This Row],[Order ID]])</f>
        <v>1</v>
      </c>
      <c r="C324" t="s">
        <v>558</v>
      </c>
      <c r="D324" t="s">
        <v>559</v>
      </c>
      <c r="E324" t="str">
        <f>PROPER(TRIM(Sales2[[#This Row],[Customer First Name]]))</f>
        <v>Olivia</v>
      </c>
      <c r="F324">
        <v>1556</v>
      </c>
      <c r="G324" t="s">
        <v>22</v>
      </c>
      <c r="H324" s="7">
        <v>45331</v>
      </c>
      <c r="I324" s="6">
        <v>3</v>
      </c>
      <c r="J324" s="1" t="s">
        <v>37</v>
      </c>
      <c r="K324" t="s">
        <v>18</v>
      </c>
      <c r="L324" t="str">
        <f>UPPER(Sales2[[#This Row],[State]])</f>
        <v>WA</v>
      </c>
      <c r="M324">
        <f>VLOOKUP(Sales2[[#This Row],[Service Category]],Table7[],3,FALSE)</f>
        <v>0.3</v>
      </c>
      <c r="N324">
        <f>Sales2[[#This Row],[Sale Price ]]*Sales2[[#This Row],[Margins]]</f>
        <v>385.2</v>
      </c>
      <c r="O324">
        <v>1284</v>
      </c>
      <c r="P324">
        <f>IFERROR(Sales2[[#This Row],[Sale Price ]],0)</f>
        <v>1284</v>
      </c>
      <c r="Q324">
        <f>IFERROR(Sales2[[#This Row],[Cleaned Sale Price]]/Sales2[[#This Row],[Quantity Ordered]],0)</f>
        <v>428</v>
      </c>
      <c r="R324">
        <f>Sales2[[#This Row],[Cleaned Sale Price]]-Sales2[[#This Row],[Service Provider Expense]]</f>
        <v>898.8</v>
      </c>
      <c r="S324">
        <f>SUMIF(F:F,Sales2[[#This Row],[Customer ID]],P:P)</f>
        <v>1284</v>
      </c>
      <c r="T324">
        <f>Sales2[[#This Row],[Sale Price ]]-Sales2[[#This Row],[Service Provider Expense]]</f>
        <v>898.8</v>
      </c>
      <c r="U324" t="s">
        <v>39</v>
      </c>
    </row>
    <row r="325" spans="1:21" x14ac:dyDescent="0.25">
      <c r="A325">
        <v>3324</v>
      </c>
      <c r="B325">
        <f>COUNTIF(A:A,Sales2[[#This Row],[Order ID]])</f>
        <v>1</v>
      </c>
      <c r="C325" t="s">
        <v>560</v>
      </c>
      <c r="D325" t="s">
        <v>561</v>
      </c>
      <c r="E325" t="str">
        <f>PROPER(TRIM(Sales2[[#This Row],[Customer First Name]]))</f>
        <v>Kendall</v>
      </c>
      <c r="F325">
        <v>1557</v>
      </c>
      <c r="G325" t="s">
        <v>61</v>
      </c>
      <c r="H325" s="7">
        <v>45306</v>
      </c>
      <c r="I325" s="6">
        <v>1</v>
      </c>
      <c r="J325" s="1" t="s">
        <v>23</v>
      </c>
      <c r="K325" t="s">
        <v>42</v>
      </c>
      <c r="L325" t="str">
        <f>UPPER(Sales2[[#This Row],[State]])</f>
        <v>SA</v>
      </c>
      <c r="M325">
        <f>VLOOKUP(Sales2[[#This Row],[Service Category]],Table7[],3,FALSE)</f>
        <v>0.25</v>
      </c>
      <c r="N325">
        <f>Sales2[[#This Row],[Sale Price ]]*Sales2[[#This Row],[Margins]]</f>
        <v>107.75</v>
      </c>
      <c r="O325">
        <v>431</v>
      </c>
      <c r="P325">
        <f>IFERROR(Sales2[[#This Row],[Sale Price ]],0)</f>
        <v>431</v>
      </c>
      <c r="Q325">
        <f>IFERROR(Sales2[[#This Row],[Cleaned Sale Price]]/Sales2[[#This Row],[Quantity Ordered]],0)</f>
        <v>431</v>
      </c>
      <c r="R325">
        <f>Sales2[[#This Row],[Cleaned Sale Price]]-Sales2[[#This Row],[Service Provider Expense]]</f>
        <v>323.25</v>
      </c>
      <c r="S325">
        <f>SUMIF(F:F,Sales2[[#This Row],[Customer ID]],P:P)</f>
        <v>431</v>
      </c>
      <c r="T325">
        <f>Sales2[[#This Row],[Sale Price ]]-Sales2[[#This Row],[Service Provider Expense]]</f>
        <v>323.25</v>
      </c>
      <c r="U325" t="s">
        <v>33</v>
      </c>
    </row>
    <row r="326" spans="1:21" x14ac:dyDescent="0.25">
      <c r="A326">
        <v>3325</v>
      </c>
      <c r="B326">
        <f>COUNTIF(A:A,Sales2[[#This Row],[Order ID]])</f>
        <v>1</v>
      </c>
      <c r="C326" t="s">
        <v>562</v>
      </c>
      <c r="D326" t="s">
        <v>60</v>
      </c>
      <c r="E326" t="str">
        <f>PROPER(TRIM(Sales2[[#This Row],[Customer First Name]]))</f>
        <v>Devin</v>
      </c>
      <c r="F326">
        <v>1558</v>
      </c>
      <c r="G326" t="s">
        <v>61</v>
      </c>
      <c r="H326" s="7">
        <v>45386</v>
      </c>
      <c r="I326" s="6">
        <v>2</v>
      </c>
      <c r="J326" s="1" t="s">
        <v>37</v>
      </c>
      <c r="K326" t="s">
        <v>49</v>
      </c>
      <c r="L326" t="str">
        <f>UPPER(Sales2[[#This Row],[State]])</f>
        <v>TAS</v>
      </c>
      <c r="M326">
        <f>VLOOKUP(Sales2[[#This Row],[Service Category]],Table7[],3,FALSE)</f>
        <v>0.25</v>
      </c>
      <c r="N326">
        <f>Sales2[[#This Row],[Sale Price ]]*Sales2[[#This Row],[Margins]]</f>
        <v>224.25</v>
      </c>
      <c r="O326">
        <v>897</v>
      </c>
      <c r="P326">
        <f>IFERROR(Sales2[[#This Row],[Sale Price ]],0)</f>
        <v>897</v>
      </c>
      <c r="Q326">
        <f>IFERROR(Sales2[[#This Row],[Cleaned Sale Price]]/Sales2[[#This Row],[Quantity Ordered]],0)</f>
        <v>448.5</v>
      </c>
      <c r="R326">
        <f>Sales2[[#This Row],[Cleaned Sale Price]]-Sales2[[#This Row],[Service Provider Expense]]</f>
        <v>672.75</v>
      </c>
      <c r="S326">
        <f>SUMIF(F:F,Sales2[[#This Row],[Customer ID]],P:P)</f>
        <v>897</v>
      </c>
      <c r="T326">
        <f>Sales2[[#This Row],[Sale Price ]]-Sales2[[#This Row],[Service Provider Expense]]</f>
        <v>672.75</v>
      </c>
      <c r="U326" t="s">
        <v>99</v>
      </c>
    </row>
    <row r="327" spans="1:21" x14ac:dyDescent="0.25">
      <c r="A327">
        <v>3326</v>
      </c>
      <c r="B327">
        <f>COUNTIF(A:A,Sales2[[#This Row],[Order ID]])</f>
        <v>1</v>
      </c>
      <c r="C327" t="s">
        <v>563</v>
      </c>
      <c r="D327" t="s">
        <v>564</v>
      </c>
      <c r="E327" t="str">
        <f>PROPER(TRIM(Sales2[[#This Row],[Customer First Name]]))</f>
        <v>Fiona</v>
      </c>
      <c r="F327">
        <v>1559</v>
      </c>
      <c r="G327" t="s">
        <v>77</v>
      </c>
      <c r="H327" s="7">
        <v>45456</v>
      </c>
      <c r="I327" s="6">
        <v>2</v>
      </c>
      <c r="J327" t="s">
        <v>17</v>
      </c>
      <c r="K327" t="s">
        <v>28</v>
      </c>
      <c r="L327" t="str">
        <f>UPPER(Sales2[[#This Row],[State]])</f>
        <v>NSW</v>
      </c>
      <c r="M327">
        <f>VLOOKUP(Sales2[[#This Row],[Service Category]],Table7[],3,FALSE)</f>
        <v>0.3</v>
      </c>
      <c r="N327">
        <f>Sales2[[#This Row],[Sale Price ]]*Sales2[[#This Row],[Margins]]</f>
        <v>503.09999999999997</v>
      </c>
      <c r="O327">
        <v>1677</v>
      </c>
      <c r="P327">
        <f>IFERROR(Sales2[[#This Row],[Sale Price ]],0)</f>
        <v>1677</v>
      </c>
      <c r="Q327">
        <f>IFERROR(Sales2[[#This Row],[Cleaned Sale Price]]/Sales2[[#This Row],[Quantity Ordered]],0)</f>
        <v>838.5</v>
      </c>
      <c r="R327">
        <f>Sales2[[#This Row],[Cleaned Sale Price]]-Sales2[[#This Row],[Service Provider Expense]]</f>
        <v>1173.9000000000001</v>
      </c>
      <c r="S327">
        <f>SUMIF(F:F,Sales2[[#This Row],[Customer ID]],P:P)</f>
        <v>1677</v>
      </c>
      <c r="T327">
        <f>Sales2[[#This Row],[Sale Price ]]-Sales2[[#This Row],[Service Provider Expense]]</f>
        <v>1173.9000000000001</v>
      </c>
      <c r="U327" t="s">
        <v>99</v>
      </c>
    </row>
    <row r="328" spans="1:21" x14ac:dyDescent="0.25">
      <c r="A328">
        <v>3327</v>
      </c>
      <c r="B328">
        <f>COUNTIF(A:A,Sales2[[#This Row],[Order ID]])</f>
        <v>1</v>
      </c>
      <c r="C328" t="s">
        <v>357</v>
      </c>
      <c r="D328" t="s">
        <v>565</v>
      </c>
      <c r="E328" t="str">
        <f>PROPER(TRIM(Sales2[[#This Row],[Customer First Name]]))</f>
        <v>Brinley</v>
      </c>
      <c r="F328">
        <v>1560</v>
      </c>
      <c r="G328" t="s">
        <v>16</v>
      </c>
      <c r="H328" s="7">
        <v>45442</v>
      </c>
      <c r="I328" s="6">
        <v>1</v>
      </c>
      <c r="J328" t="s">
        <v>56</v>
      </c>
      <c r="K328" t="s">
        <v>18</v>
      </c>
      <c r="L328" t="str">
        <f>UPPER(Sales2[[#This Row],[State]])</f>
        <v>WA</v>
      </c>
      <c r="M328">
        <f>VLOOKUP(Sales2[[#This Row],[Service Category]],Table7[],3,FALSE)</f>
        <v>0.1</v>
      </c>
      <c r="N328">
        <f>Sales2[[#This Row],[Sale Price ]]*Sales2[[#This Row],[Margins]]</f>
        <v>146.30000000000001</v>
      </c>
      <c r="O328">
        <v>1463</v>
      </c>
      <c r="P328">
        <f>IFERROR(Sales2[[#This Row],[Sale Price ]],0)</f>
        <v>1463</v>
      </c>
      <c r="Q328">
        <f>IFERROR(Sales2[[#This Row],[Cleaned Sale Price]]/Sales2[[#This Row],[Quantity Ordered]],0)</f>
        <v>1463</v>
      </c>
      <c r="R328">
        <f>Sales2[[#This Row],[Cleaned Sale Price]]-Sales2[[#This Row],[Service Provider Expense]]</f>
        <v>1316.7</v>
      </c>
      <c r="S328">
        <f>SUMIF(F:F,Sales2[[#This Row],[Customer ID]],P:P)</f>
        <v>1463</v>
      </c>
      <c r="T328">
        <f>Sales2[[#This Row],[Sale Price ]]-Sales2[[#This Row],[Service Provider Expense]]</f>
        <v>1316.7</v>
      </c>
      <c r="U328" t="s">
        <v>29</v>
      </c>
    </row>
    <row r="329" spans="1:21" x14ac:dyDescent="0.25">
      <c r="A329">
        <v>3328</v>
      </c>
      <c r="B329">
        <f>COUNTIF(A:A,Sales2[[#This Row],[Order ID]])</f>
        <v>1</v>
      </c>
      <c r="C329" t="s">
        <v>566</v>
      </c>
      <c r="D329" t="s">
        <v>567</v>
      </c>
      <c r="E329" t="str">
        <f>PROPER(TRIM(Sales2[[#This Row],[Customer First Name]]))</f>
        <v>Angelina</v>
      </c>
      <c r="F329">
        <v>1561</v>
      </c>
      <c r="G329" t="s">
        <v>22</v>
      </c>
      <c r="H329" s="7">
        <v>45372</v>
      </c>
      <c r="I329" s="6">
        <v>1</v>
      </c>
      <c r="J329" t="s">
        <v>17</v>
      </c>
      <c r="K329" t="s">
        <v>24</v>
      </c>
      <c r="L329" t="str">
        <f>UPPER(Sales2[[#This Row],[State]])</f>
        <v>ACT</v>
      </c>
      <c r="M329">
        <f>VLOOKUP(Sales2[[#This Row],[Service Category]],Table7[],3,FALSE)</f>
        <v>0.3</v>
      </c>
      <c r="N329">
        <f>Sales2[[#This Row],[Sale Price ]]*Sales2[[#This Row],[Margins]]</f>
        <v>454.2</v>
      </c>
      <c r="O329">
        <v>1514</v>
      </c>
      <c r="P329">
        <f>IFERROR(Sales2[[#This Row],[Sale Price ]],0)</f>
        <v>1514</v>
      </c>
      <c r="Q329">
        <f>IFERROR(Sales2[[#This Row],[Cleaned Sale Price]]/Sales2[[#This Row],[Quantity Ordered]],0)</f>
        <v>1514</v>
      </c>
      <c r="R329">
        <f>Sales2[[#This Row],[Cleaned Sale Price]]-Sales2[[#This Row],[Service Provider Expense]]</f>
        <v>1059.8</v>
      </c>
      <c r="S329">
        <f>SUMIF(F:F,Sales2[[#This Row],[Customer ID]],P:P)</f>
        <v>1514</v>
      </c>
      <c r="T329">
        <f>Sales2[[#This Row],[Sale Price ]]-Sales2[[#This Row],[Service Provider Expense]]</f>
        <v>1059.8</v>
      </c>
      <c r="U329" t="s">
        <v>99</v>
      </c>
    </row>
    <row r="330" spans="1:21" x14ac:dyDescent="0.25">
      <c r="A330">
        <v>3329</v>
      </c>
      <c r="B330">
        <f>COUNTIF(A:A,Sales2[[#This Row],[Order ID]])</f>
        <v>1</v>
      </c>
      <c r="C330" t="s">
        <v>568</v>
      </c>
      <c r="D330" t="s">
        <v>569</v>
      </c>
      <c r="E330" t="str">
        <f>PROPER(TRIM(Sales2[[#This Row],[Customer First Name]]))</f>
        <v>Alora</v>
      </c>
      <c r="F330">
        <v>1562</v>
      </c>
      <c r="G330" t="s">
        <v>36</v>
      </c>
      <c r="H330" s="7">
        <v>45504</v>
      </c>
      <c r="I330" s="6">
        <v>1</v>
      </c>
      <c r="J330" s="1" t="s">
        <v>23</v>
      </c>
      <c r="K330" t="s">
        <v>28</v>
      </c>
      <c r="L330" t="str">
        <f>UPPER(Sales2[[#This Row],[State]])</f>
        <v>NSW</v>
      </c>
      <c r="M330">
        <f>VLOOKUP(Sales2[[#This Row],[Service Category]],Table7[],3,FALSE)</f>
        <v>0.2</v>
      </c>
      <c r="N330">
        <f>Sales2[[#This Row],[Sale Price ]]*Sales2[[#This Row],[Margins]]</f>
        <v>270.60000000000002</v>
      </c>
      <c r="O330">
        <v>1353</v>
      </c>
      <c r="P330">
        <f>IFERROR(Sales2[[#This Row],[Sale Price ]],0)</f>
        <v>1353</v>
      </c>
      <c r="Q330">
        <f>IFERROR(Sales2[[#This Row],[Cleaned Sale Price]]/Sales2[[#This Row],[Quantity Ordered]],0)</f>
        <v>1353</v>
      </c>
      <c r="R330">
        <f>Sales2[[#This Row],[Cleaned Sale Price]]-Sales2[[#This Row],[Service Provider Expense]]</f>
        <v>1082.4000000000001</v>
      </c>
      <c r="S330">
        <f>SUMIF(F:F,Sales2[[#This Row],[Customer ID]],P:P)</f>
        <v>1353</v>
      </c>
      <c r="T330">
        <f>Sales2[[#This Row],[Sale Price ]]-Sales2[[#This Row],[Service Provider Expense]]</f>
        <v>1082.4000000000001</v>
      </c>
      <c r="U330" t="s">
        <v>19</v>
      </c>
    </row>
    <row r="331" spans="1:21" x14ac:dyDescent="0.25">
      <c r="A331">
        <v>3330</v>
      </c>
      <c r="B331">
        <f>COUNTIF(A:A,Sales2[[#This Row],[Order ID]])</f>
        <v>1</v>
      </c>
      <c r="C331" t="s">
        <v>570</v>
      </c>
      <c r="D331" t="s">
        <v>109</v>
      </c>
      <c r="E331" t="str">
        <f>PROPER(TRIM(Sales2[[#This Row],[Customer First Name]]))</f>
        <v>Aspen</v>
      </c>
      <c r="F331">
        <v>1563</v>
      </c>
      <c r="G331" t="s">
        <v>22</v>
      </c>
      <c r="H331" s="7">
        <v>45648</v>
      </c>
      <c r="I331" s="6">
        <v>3</v>
      </c>
      <c r="J331" t="s">
        <v>17</v>
      </c>
      <c r="K331" t="s">
        <v>66</v>
      </c>
      <c r="L331" t="str">
        <f>UPPER(Sales2[[#This Row],[State]])</f>
        <v>NT</v>
      </c>
      <c r="M331">
        <f>VLOOKUP(Sales2[[#This Row],[Service Category]],Table7[],3,FALSE)</f>
        <v>0.3</v>
      </c>
      <c r="N331">
        <f>Sales2[[#This Row],[Sale Price ]]*Sales2[[#This Row],[Margins]]</f>
        <v>443.7</v>
      </c>
      <c r="O331">
        <v>1479</v>
      </c>
      <c r="P331">
        <f>IFERROR(Sales2[[#This Row],[Sale Price ]],0)</f>
        <v>1479</v>
      </c>
      <c r="Q331">
        <f>IFERROR(Sales2[[#This Row],[Cleaned Sale Price]]/Sales2[[#This Row],[Quantity Ordered]],0)</f>
        <v>493</v>
      </c>
      <c r="R331">
        <f>Sales2[[#This Row],[Cleaned Sale Price]]-Sales2[[#This Row],[Service Provider Expense]]</f>
        <v>1035.3</v>
      </c>
      <c r="S331">
        <f>SUMIF(F:F,Sales2[[#This Row],[Customer ID]],P:P)</f>
        <v>1479</v>
      </c>
      <c r="T331">
        <f>Sales2[[#This Row],[Sale Price ]]-Sales2[[#This Row],[Service Provider Expense]]</f>
        <v>1035.3</v>
      </c>
      <c r="U331" t="s">
        <v>39</v>
      </c>
    </row>
    <row r="332" spans="1:21" x14ac:dyDescent="0.25">
      <c r="A332">
        <v>3331</v>
      </c>
      <c r="B332">
        <f>COUNTIF(A:A,Sales2[[#This Row],[Order ID]])</f>
        <v>1</v>
      </c>
      <c r="C332" t="s">
        <v>571</v>
      </c>
      <c r="D332" t="s">
        <v>256</v>
      </c>
      <c r="E332" t="str">
        <f>PROPER(TRIM(Sales2[[#This Row],[Customer First Name]]))</f>
        <v>Clark</v>
      </c>
      <c r="F332">
        <v>1564</v>
      </c>
      <c r="G332" t="s">
        <v>77</v>
      </c>
      <c r="H332" s="7">
        <v>45628</v>
      </c>
      <c r="I332" s="6">
        <v>1</v>
      </c>
      <c r="J332" t="s">
        <v>17</v>
      </c>
      <c r="K332" t="s">
        <v>18</v>
      </c>
      <c r="L332" t="str">
        <f>UPPER(Sales2[[#This Row],[State]])</f>
        <v>WA</v>
      </c>
      <c r="M332">
        <f>VLOOKUP(Sales2[[#This Row],[Service Category]],Table7[],3,FALSE)</f>
        <v>0.3</v>
      </c>
      <c r="N332">
        <f>Sales2[[#This Row],[Sale Price ]]*Sales2[[#This Row],[Margins]]</f>
        <v>58.5</v>
      </c>
      <c r="O332">
        <v>195</v>
      </c>
      <c r="P332">
        <f>IFERROR(Sales2[[#This Row],[Sale Price ]],0)</f>
        <v>195</v>
      </c>
      <c r="Q332">
        <f>IFERROR(Sales2[[#This Row],[Cleaned Sale Price]]/Sales2[[#This Row],[Quantity Ordered]],0)</f>
        <v>195</v>
      </c>
      <c r="R332">
        <f>Sales2[[#This Row],[Cleaned Sale Price]]-Sales2[[#This Row],[Service Provider Expense]]</f>
        <v>136.5</v>
      </c>
      <c r="S332">
        <f>SUMIF(F:F,Sales2[[#This Row],[Customer ID]],P:P)</f>
        <v>195</v>
      </c>
      <c r="T332">
        <f>Sales2[[#This Row],[Sale Price ]]-Sales2[[#This Row],[Service Provider Expense]]</f>
        <v>136.5</v>
      </c>
      <c r="U332" t="s">
        <v>29</v>
      </c>
    </row>
    <row r="333" spans="1:21" x14ac:dyDescent="0.25">
      <c r="A333">
        <v>3332</v>
      </c>
      <c r="B333">
        <f>COUNTIF(A:A,Sales2[[#This Row],[Order ID]])</f>
        <v>1</v>
      </c>
      <c r="C333" t="s">
        <v>572</v>
      </c>
      <c r="D333" t="s">
        <v>573</v>
      </c>
      <c r="E333" t="str">
        <f>PROPER(TRIM(Sales2[[#This Row],[Customer First Name]]))</f>
        <v>Daleyza</v>
      </c>
      <c r="F333">
        <v>1565</v>
      </c>
      <c r="G333" t="s">
        <v>22</v>
      </c>
      <c r="H333" s="7">
        <v>45642</v>
      </c>
      <c r="I333" s="6">
        <v>3</v>
      </c>
      <c r="J333" t="s">
        <v>17</v>
      </c>
      <c r="K333" t="s">
        <v>42</v>
      </c>
      <c r="L333" t="str">
        <f>UPPER(Sales2[[#This Row],[State]])</f>
        <v>SA</v>
      </c>
      <c r="M333">
        <f>VLOOKUP(Sales2[[#This Row],[Service Category]],Table7[],3,FALSE)</f>
        <v>0.3</v>
      </c>
      <c r="N333">
        <f>Sales2[[#This Row],[Sale Price ]]*Sales2[[#This Row],[Margins]]</f>
        <v>109.8</v>
      </c>
      <c r="O333">
        <v>366</v>
      </c>
      <c r="P333">
        <f>IFERROR(Sales2[[#This Row],[Sale Price ]],0)</f>
        <v>366</v>
      </c>
      <c r="Q333">
        <f>IFERROR(Sales2[[#This Row],[Cleaned Sale Price]]/Sales2[[#This Row],[Quantity Ordered]],0)</f>
        <v>122</v>
      </c>
      <c r="R333">
        <f>Sales2[[#This Row],[Cleaned Sale Price]]-Sales2[[#This Row],[Service Provider Expense]]</f>
        <v>256.2</v>
      </c>
      <c r="S333">
        <f>SUMIF(F:F,Sales2[[#This Row],[Customer ID]],P:P)</f>
        <v>366</v>
      </c>
      <c r="T333">
        <f>Sales2[[#This Row],[Sale Price ]]-Sales2[[#This Row],[Service Provider Expense]]</f>
        <v>256.2</v>
      </c>
      <c r="U333" t="s">
        <v>39</v>
      </c>
    </row>
    <row r="334" spans="1:21" x14ac:dyDescent="0.25">
      <c r="A334">
        <v>3333</v>
      </c>
      <c r="B334">
        <f>COUNTIF(A:A,Sales2[[#This Row],[Order ID]])</f>
        <v>1</v>
      </c>
      <c r="C334" t="s">
        <v>574</v>
      </c>
      <c r="D334" t="s">
        <v>575</v>
      </c>
      <c r="E334" t="str">
        <f>PROPER(TRIM(Sales2[[#This Row],[Customer First Name]]))</f>
        <v>Esteban</v>
      </c>
      <c r="F334">
        <v>1566</v>
      </c>
      <c r="G334" t="s">
        <v>27</v>
      </c>
      <c r="H334" s="7">
        <v>45611</v>
      </c>
      <c r="I334" s="6">
        <v>1</v>
      </c>
      <c r="J334" t="s">
        <v>17</v>
      </c>
      <c r="K334" t="s">
        <v>32</v>
      </c>
      <c r="L334" t="str">
        <f>UPPER(Sales2[[#This Row],[State]])</f>
        <v>VIC</v>
      </c>
      <c r="M334">
        <f>VLOOKUP(Sales2[[#This Row],[Service Category]],Table7[],3,FALSE)</f>
        <v>0.25</v>
      </c>
      <c r="N334">
        <f>Sales2[[#This Row],[Sale Price ]]*Sales2[[#This Row],[Margins]]</f>
        <v>398.25</v>
      </c>
      <c r="O334">
        <v>1593</v>
      </c>
      <c r="P334">
        <f>IFERROR(Sales2[[#This Row],[Sale Price ]],0)</f>
        <v>1593</v>
      </c>
      <c r="Q334">
        <f>IFERROR(Sales2[[#This Row],[Cleaned Sale Price]]/Sales2[[#This Row],[Quantity Ordered]],0)</f>
        <v>1593</v>
      </c>
      <c r="R334">
        <f>Sales2[[#This Row],[Cleaned Sale Price]]-Sales2[[#This Row],[Service Provider Expense]]</f>
        <v>1194.75</v>
      </c>
      <c r="S334">
        <f>SUMIF(F:F,Sales2[[#This Row],[Customer ID]],P:P)</f>
        <v>1593</v>
      </c>
      <c r="T334">
        <f>Sales2[[#This Row],[Sale Price ]]-Sales2[[#This Row],[Service Provider Expense]]</f>
        <v>1194.75</v>
      </c>
      <c r="U334" t="s">
        <v>33</v>
      </c>
    </row>
    <row r="335" spans="1:21" x14ac:dyDescent="0.25">
      <c r="A335">
        <v>3334</v>
      </c>
      <c r="B335">
        <f>COUNTIF(A:A,Sales2[[#This Row],[Order ID]])</f>
        <v>1</v>
      </c>
      <c r="C335" t="s">
        <v>576</v>
      </c>
      <c r="D335" t="s">
        <v>577</v>
      </c>
      <c r="E335" t="str">
        <f>PROPER(TRIM(Sales2[[#This Row],[Customer First Name]]))</f>
        <v>Zaire</v>
      </c>
      <c r="F335">
        <v>1567</v>
      </c>
      <c r="G335" t="s">
        <v>36</v>
      </c>
      <c r="H335" s="7">
        <v>45568</v>
      </c>
      <c r="I335" s="6">
        <v>1</v>
      </c>
      <c r="J335" s="1" t="s">
        <v>23</v>
      </c>
      <c r="K335" t="s">
        <v>66</v>
      </c>
      <c r="L335" t="str">
        <f>UPPER(Sales2[[#This Row],[State]])</f>
        <v>NT</v>
      </c>
      <c r="M335">
        <f>VLOOKUP(Sales2[[#This Row],[Service Category]],Table7[],3,FALSE)</f>
        <v>0.2</v>
      </c>
      <c r="N335">
        <f>Sales2[[#This Row],[Sale Price ]]*Sales2[[#This Row],[Margins]]</f>
        <v>134.80000000000001</v>
      </c>
      <c r="O335">
        <v>674</v>
      </c>
      <c r="P335">
        <f>IFERROR(Sales2[[#This Row],[Sale Price ]],0)</f>
        <v>674</v>
      </c>
      <c r="Q335">
        <f>IFERROR(Sales2[[#This Row],[Cleaned Sale Price]]/Sales2[[#This Row],[Quantity Ordered]],0)</f>
        <v>674</v>
      </c>
      <c r="R335">
        <f>Sales2[[#This Row],[Cleaned Sale Price]]-Sales2[[#This Row],[Service Provider Expense]]</f>
        <v>539.20000000000005</v>
      </c>
      <c r="S335">
        <f>SUMIF(F:F,Sales2[[#This Row],[Customer ID]],P:P)</f>
        <v>674</v>
      </c>
      <c r="T335">
        <f>Sales2[[#This Row],[Sale Price ]]-Sales2[[#This Row],[Service Provider Expense]]</f>
        <v>539.20000000000005</v>
      </c>
      <c r="U335" t="s">
        <v>19</v>
      </c>
    </row>
    <row r="336" spans="1:21" x14ac:dyDescent="0.25">
      <c r="A336">
        <v>3335</v>
      </c>
      <c r="B336">
        <f>COUNTIF(A:A,Sales2[[#This Row],[Order ID]])</f>
        <v>1</v>
      </c>
      <c r="C336" t="s">
        <v>578</v>
      </c>
      <c r="D336" t="s">
        <v>412</v>
      </c>
      <c r="E336" t="str">
        <f>PROPER(TRIM(Sales2[[#This Row],[Customer First Name]]))</f>
        <v>Diego</v>
      </c>
      <c r="F336">
        <v>1568</v>
      </c>
      <c r="G336" t="s">
        <v>22</v>
      </c>
      <c r="H336" s="7">
        <v>45391</v>
      </c>
      <c r="I336" s="6">
        <v>2</v>
      </c>
      <c r="J336" t="s">
        <v>17</v>
      </c>
      <c r="K336" t="s">
        <v>28</v>
      </c>
      <c r="L336" t="str">
        <f>UPPER(Sales2[[#This Row],[State]])</f>
        <v>NSW</v>
      </c>
      <c r="M336">
        <f>VLOOKUP(Sales2[[#This Row],[Service Category]],Table7[],3,FALSE)</f>
        <v>0.3</v>
      </c>
      <c r="N336">
        <f>Sales2[[#This Row],[Sale Price ]]*Sales2[[#This Row],[Margins]]</f>
        <v>323.09999999999997</v>
      </c>
      <c r="O336">
        <v>1077</v>
      </c>
      <c r="P336">
        <f>IFERROR(Sales2[[#This Row],[Sale Price ]],0)</f>
        <v>1077</v>
      </c>
      <c r="Q336">
        <f>IFERROR(Sales2[[#This Row],[Cleaned Sale Price]]/Sales2[[#This Row],[Quantity Ordered]],0)</f>
        <v>538.5</v>
      </c>
      <c r="R336">
        <f>Sales2[[#This Row],[Cleaned Sale Price]]-Sales2[[#This Row],[Service Provider Expense]]</f>
        <v>753.90000000000009</v>
      </c>
      <c r="S336">
        <f>SUMIF(F:F,Sales2[[#This Row],[Customer ID]],P:P)</f>
        <v>1077</v>
      </c>
      <c r="T336">
        <f>Sales2[[#This Row],[Sale Price ]]-Sales2[[#This Row],[Service Provider Expense]]</f>
        <v>753.90000000000009</v>
      </c>
      <c r="U336" t="s">
        <v>19</v>
      </c>
    </row>
    <row r="337" spans="1:21" x14ac:dyDescent="0.25">
      <c r="A337">
        <v>3336</v>
      </c>
      <c r="B337">
        <f>COUNTIF(A:A,Sales2[[#This Row],[Order ID]])</f>
        <v>1</v>
      </c>
      <c r="C337" t="s">
        <v>579</v>
      </c>
      <c r="D337" t="s">
        <v>580</v>
      </c>
      <c r="E337" t="str">
        <f>PROPER(TRIM(Sales2[[#This Row],[Customer First Name]]))</f>
        <v>Niko</v>
      </c>
      <c r="F337">
        <v>1569</v>
      </c>
      <c r="G337" t="s">
        <v>16</v>
      </c>
      <c r="H337" s="7">
        <v>45613</v>
      </c>
      <c r="I337" s="6">
        <v>3</v>
      </c>
      <c r="J337" s="1" t="s">
        <v>37</v>
      </c>
      <c r="K337" t="s">
        <v>24</v>
      </c>
      <c r="L337" t="str">
        <f>UPPER(Sales2[[#This Row],[State]])</f>
        <v>ACT</v>
      </c>
      <c r="M337">
        <f>VLOOKUP(Sales2[[#This Row],[Service Category]],Table7[],3,FALSE)</f>
        <v>0.1</v>
      </c>
      <c r="N337">
        <f>Sales2[[#This Row],[Sale Price ]]*Sales2[[#This Row],[Margins]]</f>
        <v>174.20000000000002</v>
      </c>
      <c r="O337">
        <v>1742</v>
      </c>
      <c r="P337">
        <f>IFERROR(Sales2[[#This Row],[Sale Price ]],0)</f>
        <v>1742</v>
      </c>
      <c r="Q337">
        <f>IFERROR(Sales2[[#This Row],[Cleaned Sale Price]]/Sales2[[#This Row],[Quantity Ordered]],0)</f>
        <v>580.66666666666663</v>
      </c>
      <c r="R337">
        <f>Sales2[[#This Row],[Cleaned Sale Price]]-Sales2[[#This Row],[Service Provider Expense]]</f>
        <v>1567.8</v>
      </c>
      <c r="S337">
        <f>SUMIF(F:F,Sales2[[#This Row],[Customer ID]],P:P)</f>
        <v>1742</v>
      </c>
      <c r="T337">
        <f>Sales2[[#This Row],[Sale Price ]]-Sales2[[#This Row],[Service Provider Expense]]</f>
        <v>1567.8</v>
      </c>
      <c r="U337" t="s">
        <v>39</v>
      </c>
    </row>
    <row r="338" spans="1:21" x14ac:dyDescent="0.25">
      <c r="A338">
        <v>3337</v>
      </c>
      <c r="B338">
        <f>COUNTIF(A:A,Sales2[[#This Row],[Order ID]])</f>
        <v>1</v>
      </c>
      <c r="C338" t="s">
        <v>581</v>
      </c>
      <c r="D338" t="s">
        <v>375</v>
      </c>
      <c r="E338" t="str">
        <f>PROPER(TRIM(Sales2[[#This Row],[Customer First Name]]))</f>
        <v>Maximus</v>
      </c>
      <c r="F338">
        <v>1570</v>
      </c>
      <c r="G338" t="s">
        <v>77</v>
      </c>
      <c r="H338" s="7">
        <v>45649</v>
      </c>
      <c r="I338" s="6">
        <v>3</v>
      </c>
      <c r="J338" s="1" t="s">
        <v>37</v>
      </c>
      <c r="K338" t="s">
        <v>18</v>
      </c>
      <c r="L338" t="str">
        <f>UPPER(Sales2[[#This Row],[State]])</f>
        <v>WA</v>
      </c>
      <c r="M338">
        <f>VLOOKUP(Sales2[[#This Row],[Service Category]],Table7[],3,FALSE)</f>
        <v>0.3</v>
      </c>
      <c r="N338">
        <f>Sales2[[#This Row],[Sale Price ]]*Sales2[[#This Row],[Margins]]</f>
        <v>364.8</v>
      </c>
      <c r="O338">
        <v>1216</v>
      </c>
      <c r="P338">
        <f>IFERROR(Sales2[[#This Row],[Sale Price ]],0)</f>
        <v>1216</v>
      </c>
      <c r="Q338">
        <f>IFERROR(Sales2[[#This Row],[Cleaned Sale Price]]/Sales2[[#This Row],[Quantity Ordered]],0)</f>
        <v>405.33333333333331</v>
      </c>
      <c r="R338">
        <f>Sales2[[#This Row],[Cleaned Sale Price]]-Sales2[[#This Row],[Service Provider Expense]]</f>
        <v>851.2</v>
      </c>
      <c r="S338">
        <f>SUMIF(F:F,Sales2[[#This Row],[Customer ID]],P:P)</f>
        <v>1216</v>
      </c>
      <c r="T338">
        <f>Sales2[[#This Row],[Sale Price ]]-Sales2[[#This Row],[Service Provider Expense]]</f>
        <v>851.2</v>
      </c>
      <c r="U338" t="s">
        <v>29</v>
      </c>
    </row>
    <row r="339" spans="1:21" x14ac:dyDescent="0.25">
      <c r="A339">
        <v>3338</v>
      </c>
      <c r="B339">
        <f>COUNTIF(A:A,Sales2[[#This Row],[Order ID]])</f>
        <v>1</v>
      </c>
      <c r="C339" t="s">
        <v>154</v>
      </c>
      <c r="D339" t="s">
        <v>582</v>
      </c>
      <c r="E339" t="str">
        <f>PROPER(TRIM(Sales2[[#This Row],[Customer First Name]]))</f>
        <v>Paris</v>
      </c>
      <c r="F339">
        <v>1571</v>
      </c>
      <c r="G339" t="s">
        <v>61</v>
      </c>
      <c r="H339" s="7">
        <v>45529</v>
      </c>
      <c r="I339" s="6">
        <v>1</v>
      </c>
      <c r="J339" s="1" t="s">
        <v>37</v>
      </c>
      <c r="K339" t="s">
        <v>24</v>
      </c>
      <c r="L339" t="str">
        <f>UPPER(Sales2[[#This Row],[State]])</f>
        <v>ACT</v>
      </c>
      <c r="M339">
        <f>VLOOKUP(Sales2[[#This Row],[Service Category]],Table7[],3,FALSE)</f>
        <v>0.25</v>
      </c>
      <c r="N339">
        <f>Sales2[[#This Row],[Sale Price ]]*Sales2[[#This Row],[Margins]]</f>
        <v>77.25</v>
      </c>
      <c r="O339">
        <v>309</v>
      </c>
      <c r="P339">
        <f>IFERROR(Sales2[[#This Row],[Sale Price ]],0)</f>
        <v>309</v>
      </c>
      <c r="Q339">
        <f>IFERROR(Sales2[[#This Row],[Cleaned Sale Price]]/Sales2[[#This Row],[Quantity Ordered]],0)</f>
        <v>309</v>
      </c>
      <c r="R339">
        <f>Sales2[[#This Row],[Cleaned Sale Price]]-Sales2[[#This Row],[Service Provider Expense]]</f>
        <v>231.75</v>
      </c>
      <c r="S339">
        <f>SUMIF(F:F,Sales2[[#This Row],[Customer ID]],P:P)</f>
        <v>309</v>
      </c>
      <c r="T339">
        <f>Sales2[[#This Row],[Sale Price ]]-Sales2[[#This Row],[Service Provider Expense]]</f>
        <v>231.75</v>
      </c>
      <c r="U339" t="s">
        <v>99</v>
      </c>
    </row>
    <row r="340" spans="1:21" x14ac:dyDescent="0.25">
      <c r="A340">
        <v>3339</v>
      </c>
      <c r="B340">
        <f>COUNTIF(A:A,Sales2[[#This Row],[Order ID]])</f>
        <v>1</v>
      </c>
      <c r="C340" t="s">
        <v>583</v>
      </c>
      <c r="D340" t="s">
        <v>170</v>
      </c>
      <c r="E340" t="str">
        <f>PROPER(TRIM(Sales2[[#This Row],[Customer First Name]]))</f>
        <v>Rosie</v>
      </c>
      <c r="F340">
        <v>1572</v>
      </c>
      <c r="G340" t="s">
        <v>22</v>
      </c>
      <c r="H340" s="7">
        <v>45411</v>
      </c>
      <c r="I340" s="6">
        <v>1</v>
      </c>
      <c r="J340" s="1" t="s">
        <v>37</v>
      </c>
      <c r="K340" t="s">
        <v>49</v>
      </c>
      <c r="L340" t="str">
        <f>UPPER(Sales2[[#This Row],[State]])</f>
        <v>TAS</v>
      </c>
      <c r="M340">
        <f>VLOOKUP(Sales2[[#This Row],[Service Category]],Table7[],3,FALSE)</f>
        <v>0.3</v>
      </c>
      <c r="N340">
        <f>Sales2[[#This Row],[Sale Price ]]*Sales2[[#This Row],[Margins]]</f>
        <v>28.2</v>
      </c>
      <c r="O340">
        <v>94</v>
      </c>
      <c r="P340">
        <f>IFERROR(Sales2[[#This Row],[Sale Price ]],0)</f>
        <v>94</v>
      </c>
      <c r="Q340">
        <f>IFERROR(Sales2[[#This Row],[Cleaned Sale Price]]/Sales2[[#This Row],[Quantity Ordered]],0)</f>
        <v>94</v>
      </c>
      <c r="R340">
        <f>Sales2[[#This Row],[Cleaned Sale Price]]-Sales2[[#This Row],[Service Provider Expense]]</f>
        <v>65.8</v>
      </c>
      <c r="S340">
        <f>SUMIF(F:F,Sales2[[#This Row],[Customer ID]],P:P)</f>
        <v>94</v>
      </c>
      <c r="T340">
        <f>Sales2[[#This Row],[Sale Price ]]-Sales2[[#This Row],[Service Provider Expense]]</f>
        <v>65.8</v>
      </c>
      <c r="U340" t="s">
        <v>19</v>
      </c>
    </row>
    <row r="341" spans="1:21" x14ac:dyDescent="0.25">
      <c r="A341">
        <v>3340</v>
      </c>
      <c r="B341">
        <f>COUNTIF(A:A,Sales2[[#This Row],[Order ID]])</f>
        <v>1</v>
      </c>
      <c r="C341" t="s">
        <v>185</v>
      </c>
      <c r="D341" t="s">
        <v>434</v>
      </c>
      <c r="E341" t="str">
        <f>PROPER(TRIM(Sales2[[#This Row],[Customer First Name]]))</f>
        <v>Mackenzie</v>
      </c>
      <c r="F341">
        <v>1573</v>
      </c>
      <c r="G341" t="s">
        <v>16</v>
      </c>
      <c r="H341" s="7">
        <v>45385</v>
      </c>
      <c r="I341" s="6">
        <v>3</v>
      </c>
      <c r="J341" t="s">
        <v>17</v>
      </c>
      <c r="K341" t="s">
        <v>38</v>
      </c>
      <c r="L341" t="str">
        <f>UPPER(Sales2[[#This Row],[State]])</f>
        <v>QLD</v>
      </c>
      <c r="M341">
        <f>VLOOKUP(Sales2[[#This Row],[Service Category]],Table7[],3,FALSE)</f>
        <v>0.1</v>
      </c>
      <c r="N341">
        <f>Sales2[[#This Row],[Sale Price ]]*Sales2[[#This Row],[Margins]]</f>
        <v>138.9</v>
      </c>
      <c r="O341">
        <v>1389</v>
      </c>
      <c r="P341">
        <f>IFERROR(Sales2[[#This Row],[Sale Price ]],0)</f>
        <v>1389</v>
      </c>
      <c r="Q341">
        <f>IFERROR(Sales2[[#This Row],[Cleaned Sale Price]]/Sales2[[#This Row],[Quantity Ordered]],0)</f>
        <v>463</v>
      </c>
      <c r="R341">
        <f>Sales2[[#This Row],[Cleaned Sale Price]]-Sales2[[#This Row],[Service Provider Expense]]</f>
        <v>1250.0999999999999</v>
      </c>
      <c r="S341">
        <f>SUMIF(F:F,Sales2[[#This Row],[Customer ID]],P:P)</f>
        <v>1389</v>
      </c>
      <c r="T341">
        <f>Sales2[[#This Row],[Sale Price ]]-Sales2[[#This Row],[Service Provider Expense]]</f>
        <v>1250.0999999999999</v>
      </c>
      <c r="U341" t="s">
        <v>19</v>
      </c>
    </row>
    <row r="342" spans="1:21" x14ac:dyDescent="0.25">
      <c r="A342">
        <v>3341</v>
      </c>
      <c r="B342">
        <f>COUNTIF(A:A,Sales2[[#This Row],[Order ID]])</f>
        <v>1</v>
      </c>
      <c r="C342" t="s">
        <v>243</v>
      </c>
      <c r="D342" t="s">
        <v>584</v>
      </c>
      <c r="E342" t="str">
        <f>PROPER(TRIM(Sales2[[#This Row],[Customer First Name]]))</f>
        <v>Aylin</v>
      </c>
      <c r="F342">
        <v>1574</v>
      </c>
      <c r="G342" t="s">
        <v>77</v>
      </c>
      <c r="H342" s="7">
        <v>45656</v>
      </c>
      <c r="I342" s="6">
        <v>3</v>
      </c>
      <c r="J342" s="1" t="s">
        <v>23</v>
      </c>
      <c r="K342" t="s">
        <v>49</v>
      </c>
      <c r="L342" t="str">
        <f>UPPER(Sales2[[#This Row],[State]])</f>
        <v>TAS</v>
      </c>
      <c r="M342">
        <f>VLOOKUP(Sales2[[#This Row],[Service Category]],Table7[],3,FALSE)</f>
        <v>0.3</v>
      </c>
      <c r="N342">
        <f>Sales2[[#This Row],[Sale Price ]]*Sales2[[#This Row],[Margins]]</f>
        <v>299.09999999999997</v>
      </c>
      <c r="O342">
        <v>997</v>
      </c>
      <c r="P342">
        <f>IFERROR(Sales2[[#This Row],[Sale Price ]],0)</f>
        <v>997</v>
      </c>
      <c r="Q342">
        <f>IFERROR(Sales2[[#This Row],[Cleaned Sale Price]]/Sales2[[#This Row],[Quantity Ordered]],0)</f>
        <v>332.33333333333331</v>
      </c>
      <c r="R342">
        <f>Sales2[[#This Row],[Cleaned Sale Price]]-Sales2[[#This Row],[Service Provider Expense]]</f>
        <v>697.90000000000009</v>
      </c>
      <c r="S342">
        <f>SUMIF(F:F,Sales2[[#This Row],[Customer ID]],P:P)</f>
        <v>997</v>
      </c>
      <c r="T342">
        <f>Sales2[[#This Row],[Sale Price ]]-Sales2[[#This Row],[Service Provider Expense]]</f>
        <v>697.90000000000009</v>
      </c>
      <c r="U342" t="s">
        <v>39</v>
      </c>
    </row>
    <row r="343" spans="1:21" x14ac:dyDescent="0.25">
      <c r="A343">
        <v>3342</v>
      </c>
      <c r="B343">
        <f>COUNTIF(A:A,Sales2[[#This Row],[Order ID]])</f>
        <v>1</v>
      </c>
      <c r="C343" t="s">
        <v>433</v>
      </c>
      <c r="D343" t="s">
        <v>585</v>
      </c>
      <c r="E343" t="str">
        <f>PROPER(TRIM(Sales2[[#This Row],[Customer First Name]]))</f>
        <v>Juliana</v>
      </c>
      <c r="F343">
        <v>1575</v>
      </c>
      <c r="G343" t="s">
        <v>22</v>
      </c>
      <c r="H343" s="7">
        <v>45464</v>
      </c>
      <c r="I343" s="6">
        <v>1</v>
      </c>
      <c r="J343" t="s">
        <v>17</v>
      </c>
      <c r="K343" t="s">
        <v>24</v>
      </c>
      <c r="L343" t="str">
        <f>UPPER(Sales2[[#This Row],[State]])</f>
        <v>ACT</v>
      </c>
      <c r="M343">
        <f>VLOOKUP(Sales2[[#This Row],[Service Category]],Table7[],3,FALSE)</f>
        <v>0.3</v>
      </c>
      <c r="N343">
        <f>Sales2[[#This Row],[Sale Price ]]*Sales2[[#This Row],[Margins]]</f>
        <v>168.9</v>
      </c>
      <c r="O343">
        <v>563</v>
      </c>
      <c r="P343">
        <f>IFERROR(Sales2[[#This Row],[Sale Price ]],0)</f>
        <v>563</v>
      </c>
      <c r="Q343">
        <f>IFERROR(Sales2[[#This Row],[Cleaned Sale Price]]/Sales2[[#This Row],[Quantity Ordered]],0)</f>
        <v>563</v>
      </c>
      <c r="R343">
        <f>Sales2[[#This Row],[Cleaned Sale Price]]-Sales2[[#This Row],[Service Provider Expense]]</f>
        <v>394.1</v>
      </c>
      <c r="S343">
        <f>SUMIF(F:F,Sales2[[#This Row],[Customer ID]],P:P)</f>
        <v>563</v>
      </c>
      <c r="T343">
        <f>Sales2[[#This Row],[Sale Price ]]-Sales2[[#This Row],[Service Provider Expense]]</f>
        <v>394.1</v>
      </c>
      <c r="U343" t="s">
        <v>39</v>
      </c>
    </row>
    <row r="344" spans="1:21" x14ac:dyDescent="0.25">
      <c r="A344">
        <v>3343</v>
      </c>
      <c r="B344">
        <f>COUNTIF(A:A,Sales2[[#This Row],[Order ID]])</f>
        <v>1</v>
      </c>
      <c r="C344" t="s">
        <v>586</v>
      </c>
      <c r="D344" t="s">
        <v>587</v>
      </c>
      <c r="E344" t="str">
        <f>PROPER(TRIM(Sales2[[#This Row],[Customer First Name]]))</f>
        <v>Robert</v>
      </c>
      <c r="F344">
        <v>1576</v>
      </c>
      <c r="G344" t="s">
        <v>36</v>
      </c>
      <c r="H344" s="7">
        <v>45346</v>
      </c>
      <c r="I344" s="6">
        <v>3</v>
      </c>
      <c r="J344" t="s">
        <v>17</v>
      </c>
      <c r="K344" t="s">
        <v>66</v>
      </c>
      <c r="L344" t="str">
        <f>UPPER(Sales2[[#This Row],[State]])</f>
        <v>NT</v>
      </c>
      <c r="M344">
        <f>VLOOKUP(Sales2[[#This Row],[Service Category]],Table7[],3,FALSE)</f>
        <v>0.2</v>
      </c>
      <c r="N344">
        <f>Sales2[[#This Row],[Sale Price ]]*Sales2[[#This Row],[Margins]]</f>
        <v>178</v>
      </c>
      <c r="O344">
        <v>890</v>
      </c>
      <c r="P344">
        <f>IFERROR(Sales2[[#This Row],[Sale Price ]],0)</f>
        <v>890</v>
      </c>
      <c r="Q344">
        <f>IFERROR(Sales2[[#This Row],[Cleaned Sale Price]]/Sales2[[#This Row],[Quantity Ordered]],0)</f>
        <v>296.66666666666669</v>
      </c>
      <c r="R344">
        <f>Sales2[[#This Row],[Cleaned Sale Price]]-Sales2[[#This Row],[Service Provider Expense]]</f>
        <v>712</v>
      </c>
      <c r="S344">
        <f>SUMIF(F:F,Sales2[[#This Row],[Customer ID]],P:P)</f>
        <v>890</v>
      </c>
      <c r="T344">
        <f>Sales2[[#This Row],[Sale Price ]]-Sales2[[#This Row],[Service Provider Expense]]</f>
        <v>712</v>
      </c>
      <c r="U344" t="s">
        <v>99</v>
      </c>
    </row>
    <row r="345" spans="1:21" x14ac:dyDescent="0.25">
      <c r="A345">
        <v>3344</v>
      </c>
      <c r="B345">
        <f>COUNTIF(A:A,Sales2[[#This Row],[Order ID]])</f>
        <v>1</v>
      </c>
      <c r="C345" t="s">
        <v>588</v>
      </c>
      <c r="D345" t="s">
        <v>589</v>
      </c>
      <c r="E345" t="str">
        <f>PROPER(TRIM(Sales2[[#This Row],[Customer First Name]]))</f>
        <v>Ezequiel</v>
      </c>
      <c r="F345">
        <v>1577</v>
      </c>
      <c r="G345" t="s">
        <v>61</v>
      </c>
      <c r="H345" s="7">
        <v>45535</v>
      </c>
      <c r="I345" s="6">
        <v>2</v>
      </c>
      <c r="J345" s="1" t="s">
        <v>37</v>
      </c>
      <c r="K345" t="s">
        <v>32</v>
      </c>
      <c r="L345" t="str">
        <f>UPPER(Sales2[[#This Row],[State]])</f>
        <v>VIC</v>
      </c>
      <c r="M345">
        <f>VLOOKUP(Sales2[[#This Row],[Service Category]],Table7[],3,FALSE)</f>
        <v>0.25</v>
      </c>
      <c r="N345">
        <f>Sales2[[#This Row],[Sale Price ]]*Sales2[[#This Row],[Margins]]</f>
        <v>400.5</v>
      </c>
      <c r="O345">
        <v>1602</v>
      </c>
      <c r="P345">
        <f>IFERROR(Sales2[[#This Row],[Sale Price ]],0)</f>
        <v>1602</v>
      </c>
      <c r="Q345">
        <f>IFERROR(Sales2[[#This Row],[Cleaned Sale Price]]/Sales2[[#This Row],[Quantity Ordered]],0)</f>
        <v>801</v>
      </c>
      <c r="R345">
        <f>Sales2[[#This Row],[Cleaned Sale Price]]-Sales2[[#This Row],[Service Provider Expense]]</f>
        <v>1201.5</v>
      </c>
      <c r="S345">
        <f>SUMIF(F:F,Sales2[[#This Row],[Customer ID]],P:P)</f>
        <v>1602</v>
      </c>
      <c r="T345">
        <f>Sales2[[#This Row],[Sale Price ]]-Sales2[[#This Row],[Service Provider Expense]]</f>
        <v>1201.5</v>
      </c>
      <c r="U345" t="s">
        <v>19</v>
      </c>
    </row>
    <row r="346" spans="1:21" x14ac:dyDescent="0.25">
      <c r="A346">
        <v>3345</v>
      </c>
      <c r="B346">
        <f>COUNTIF(A:A,Sales2[[#This Row],[Order ID]])</f>
        <v>1</v>
      </c>
      <c r="C346" t="s">
        <v>366</v>
      </c>
      <c r="D346" t="s">
        <v>590</v>
      </c>
      <c r="E346" t="str">
        <f>PROPER(TRIM(Sales2[[#This Row],[Customer First Name]]))</f>
        <v>Dahlia</v>
      </c>
      <c r="F346">
        <v>1578</v>
      </c>
      <c r="G346" t="s">
        <v>22</v>
      </c>
      <c r="H346" s="7">
        <v>45460</v>
      </c>
      <c r="I346" s="6">
        <v>1</v>
      </c>
      <c r="J346" t="s">
        <v>56</v>
      </c>
      <c r="K346" t="s">
        <v>42</v>
      </c>
      <c r="L346" t="str">
        <f>UPPER(Sales2[[#This Row],[State]])</f>
        <v>SA</v>
      </c>
      <c r="M346">
        <f>VLOOKUP(Sales2[[#This Row],[Service Category]],Table7[],3,FALSE)</f>
        <v>0.3</v>
      </c>
      <c r="N346">
        <f>Sales2[[#This Row],[Sale Price ]]*Sales2[[#This Row],[Margins]]</f>
        <v>30.9</v>
      </c>
      <c r="O346">
        <v>103</v>
      </c>
      <c r="P346">
        <f>IFERROR(Sales2[[#This Row],[Sale Price ]],0)</f>
        <v>103</v>
      </c>
      <c r="Q346">
        <f>IFERROR(Sales2[[#This Row],[Cleaned Sale Price]]/Sales2[[#This Row],[Quantity Ordered]],0)</f>
        <v>103</v>
      </c>
      <c r="R346">
        <f>Sales2[[#This Row],[Cleaned Sale Price]]-Sales2[[#This Row],[Service Provider Expense]]</f>
        <v>72.099999999999994</v>
      </c>
      <c r="S346">
        <f>SUMIF(F:F,Sales2[[#This Row],[Customer ID]],P:P)</f>
        <v>103</v>
      </c>
      <c r="T346">
        <f>Sales2[[#This Row],[Sale Price ]]-Sales2[[#This Row],[Service Provider Expense]]</f>
        <v>72.099999999999994</v>
      </c>
      <c r="U346" t="s">
        <v>39</v>
      </c>
    </row>
    <row r="347" spans="1:21" x14ac:dyDescent="0.25">
      <c r="A347">
        <v>3346</v>
      </c>
      <c r="B347">
        <f>COUNTIF(A:A,Sales2[[#This Row],[Order ID]])</f>
        <v>1</v>
      </c>
      <c r="C347" t="s">
        <v>182</v>
      </c>
      <c r="D347" t="s">
        <v>591</v>
      </c>
      <c r="E347" t="str">
        <f>PROPER(TRIM(Sales2[[#This Row],[Customer First Name]]))</f>
        <v>Maya</v>
      </c>
      <c r="F347">
        <v>1579</v>
      </c>
      <c r="G347" t="s">
        <v>61</v>
      </c>
      <c r="H347" s="7">
        <v>45359</v>
      </c>
      <c r="I347" s="6">
        <v>2</v>
      </c>
      <c r="J347" s="1" t="s">
        <v>23</v>
      </c>
      <c r="K347" t="s">
        <v>42</v>
      </c>
      <c r="L347" t="str">
        <f>UPPER(Sales2[[#This Row],[State]])</f>
        <v>SA</v>
      </c>
      <c r="M347">
        <f>VLOOKUP(Sales2[[#This Row],[Service Category]],Table7[],3,FALSE)</f>
        <v>0.25</v>
      </c>
      <c r="N347">
        <f>Sales2[[#This Row],[Sale Price ]]*Sales2[[#This Row],[Margins]]</f>
        <v>103.75</v>
      </c>
      <c r="O347">
        <v>415</v>
      </c>
      <c r="P347">
        <f>IFERROR(Sales2[[#This Row],[Sale Price ]],0)</f>
        <v>415</v>
      </c>
      <c r="Q347">
        <f>IFERROR(Sales2[[#This Row],[Cleaned Sale Price]]/Sales2[[#This Row],[Quantity Ordered]],0)</f>
        <v>207.5</v>
      </c>
      <c r="R347">
        <f>Sales2[[#This Row],[Cleaned Sale Price]]-Sales2[[#This Row],[Service Provider Expense]]</f>
        <v>311.25</v>
      </c>
      <c r="S347">
        <f>SUMIF(F:F,Sales2[[#This Row],[Customer ID]],P:P)</f>
        <v>415</v>
      </c>
      <c r="T347">
        <f>Sales2[[#This Row],[Sale Price ]]-Sales2[[#This Row],[Service Provider Expense]]</f>
        <v>311.25</v>
      </c>
      <c r="U347" t="s">
        <v>39</v>
      </c>
    </row>
    <row r="348" spans="1:21" x14ac:dyDescent="0.25">
      <c r="A348">
        <v>3347</v>
      </c>
      <c r="B348">
        <f>COUNTIF(A:A,Sales2[[#This Row],[Order ID]])</f>
        <v>1</v>
      </c>
      <c r="C348" t="s">
        <v>220</v>
      </c>
      <c r="D348" t="s">
        <v>592</v>
      </c>
      <c r="E348" t="str">
        <f>PROPER(TRIM(Sales2[[#This Row],[Customer First Name]]))</f>
        <v>Ayla</v>
      </c>
      <c r="F348">
        <v>1580</v>
      </c>
      <c r="G348" t="s">
        <v>27</v>
      </c>
      <c r="H348" s="7">
        <v>45379</v>
      </c>
      <c r="I348" s="6">
        <v>3</v>
      </c>
      <c r="J348" t="s">
        <v>17</v>
      </c>
      <c r="K348" t="s">
        <v>66</v>
      </c>
      <c r="L348" t="str">
        <f>UPPER(Sales2[[#This Row],[State]])</f>
        <v>NT</v>
      </c>
      <c r="M348">
        <f>VLOOKUP(Sales2[[#This Row],[Service Category]],Table7[],3,FALSE)</f>
        <v>0.25</v>
      </c>
      <c r="N348">
        <f>Sales2[[#This Row],[Sale Price ]]*Sales2[[#This Row],[Margins]]</f>
        <v>229.5</v>
      </c>
      <c r="O348">
        <v>918</v>
      </c>
      <c r="P348">
        <f>IFERROR(Sales2[[#This Row],[Sale Price ]],0)</f>
        <v>918</v>
      </c>
      <c r="Q348">
        <f>IFERROR(Sales2[[#This Row],[Cleaned Sale Price]]/Sales2[[#This Row],[Quantity Ordered]],0)</f>
        <v>306</v>
      </c>
      <c r="R348">
        <f>Sales2[[#This Row],[Cleaned Sale Price]]-Sales2[[#This Row],[Service Provider Expense]]</f>
        <v>688.5</v>
      </c>
      <c r="S348">
        <f>SUMIF(F:F,Sales2[[#This Row],[Customer ID]],P:P)</f>
        <v>918</v>
      </c>
      <c r="T348">
        <f>Sales2[[#This Row],[Sale Price ]]-Sales2[[#This Row],[Service Provider Expense]]</f>
        <v>688.5</v>
      </c>
      <c r="U348" t="s">
        <v>19</v>
      </c>
    </row>
    <row r="349" spans="1:21" x14ac:dyDescent="0.25">
      <c r="A349">
        <v>3348</v>
      </c>
      <c r="B349">
        <f>COUNTIF(A:A,Sales2[[#This Row],[Order ID]])</f>
        <v>1</v>
      </c>
      <c r="C349" t="s">
        <v>593</v>
      </c>
      <c r="D349" t="s">
        <v>439</v>
      </c>
      <c r="E349" t="str">
        <f>PROPER(TRIM(Sales2[[#This Row],[Customer First Name]]))</f>
        <v>Santiago</v>
      </c>
      <c r="F349">
        <v>1581</v>
      </c>
      <c r="G349" t="s">
        <v>77</v>
      </c>
      <c r="H349" s="7">
        <v>45604</v>
      </c>
      <c r="I349" s="6">
        <v>2</v>
      </c>
      <c r="J349" s="1" t="s">
        <v>37</v>
      </c>
      <c r="K349" t="s">
        <v>66</v>
      </c>
      <c r="L349" t="str">
        <f>UPPER(Sales2[[#This Row],[State]])</f>
        <v>NT</v>
      </c>
      <c r="M349">
        <f>VLOOKUP(Sales2[[#This Row],[Service Category]],Table7[],3,FALSE)</f>
        <v>0.3</v>
      </c>
      <c r="N349">
        <f>Sales2[[#This Row],[Sale Price ]]*Sales2[[#This Row],[Margins]]</f>
        <v>122.1</v>
      </c>
      <c r="O349">
        <v>407</v>
      </c>
      <c r="P349">
        <f>IFERROR(Sales2[[#This Row],[Sale Price ]],0)</f>
        <v>407</v>
      </c>
      <c r="Q349">
        <f>IFERROR(Sales2[[#This Row],[Cleaned Sale Price]]/Sales2[[#This Row],[Quantity Ordered]],0)</f>
        <v>203.5</v>
      </c>
      <c r="R349">
        <f>Sales2[[#This Row],[Cleaned Sale Price]]-Sales2[[#This Row],[Service Provider Expense]]</f>
        <v>284.89999999999998</v>
      </c>
      <c r="S349">
        <f>SUMIF(F:F,Sales2[[#This Row],[Customer ID]],P:P)</f>
        <v>407</v>
      </c>
      <c r="T349">
        <f>Sales2[[#This Row],[Sale Price ]]-Sales2[[#This Row],[Service Provider Expense]]</f>
        <v>284.89999999999998</v>
      </c>
      <c r="U349" t="s">
        <v>29</v>
      </c>
    </row>
    <row r="350" spans="1:21" x14ac:dyDescent="0.25">
      <c r="A350">
        <v>3349</v>
      </c>
      <c r="B350">
        <f>COUNTIF(A:A,Sales2[[#This Row],[Order ID]])</f>
        <v>1</v>
      </c>
      <c r="C350" t="s">
        <v>129</v>
      </c>
      <c r="D350" t="s">
        <v>594</v>
      </c>
      <c r="E350" t="str">
        <f>PROPER(TRIM(Sales2[[#This Row],[Customer First Name]]))</f>
        <v>Alejandro</v>
      </c>
      <c r="F350">
        <v>1582</v>
      </c>
      <c r="G350" t="s">
        <v>61</v>
      </c>
      <c r="H350" s="7">
        <v>45564</v>
      </c>
      <c r="I350" s="6">
        <v>1</v>
      </c>
      <c r="J350" s="1" t="s">
        <v>37</v>
      </c>
      <c r="K350" t="s">
        <v>49</v>
      </c>
      <c r="L350" t="str">
        <f>UPPER(Sales2[[#This Row],[State]])</f>
        <v>TAS</v>
      </c>
      <c r="M350">
        <f>VLOOKUP(Sales2[[#This Row],[Service Category]],Table7[],3,FALSE)</f>
        <v>0.25</v>
      </c>
      <c r="N350">
        <f>Sales2[[#This Row],[Sale Price ]]*Sales2[[#This Row],[Margins]]</f>
        <v>176</v>
      </c>
      <c r="O350">
        <v>704</v>
      </c>
      <c r="P350">
        <f>IFERROR(Sales2[[#This Row],[Sale Price ]],0)</f>
        <v>704</v>
      </c>
      <c r="Q350">
        <f>IFERROR(Sales2[[#This Row],[Cleaned Sale Price]]/Sales2[[#This Row],[Quantity Ordered]],0)</f>
        <v>704</v>
      </c>
      <c r="R350">
        <f>Sales2[[#This Row],[Cleaned Sale Price]]-Sales2[[#This Row],[Service Provider Expense]]</f>
        <v>528</v>
      </c>
      <c r="S350">
        <f>SUMIF(F:F,Sales2[[#This Row],[Customer ID]],P:P)</f>
        <v>704</v>
      </c>
      <c r="T350">
        <f>Sales2[[#This Row],[Sale Price ]]-Sales2[[#This Row],[Service Provider Expense]]</f>
        <v>528</v>
      </c>
      <c r="U350" t="s">
        <v>33</v>
      </c>
    </row>
    <row r="351" spans="1:21" x14ac:dyDescent="0.25">
      <c r="A351">
        <v>3350</v>
      </c>
      <c r="B351">
        <f>COUNTIF(A:A,Sales2[[#This Row],[Order ID]])</f>
        <v>1</v>
      </c>
      <c r="C351" t="s">
        <v>595</v>
      </c>
      <c r="D351" t="s">
        <v>596</v>
      </c>
      <c r="E351" t="str">
        <f>PROPER(TRIM(Sales2[[#This Row],[Customer First Name]]))</f>
        <v>Elliott</v>
      </c>
      <c r="F351">
        <v>1583</v>
      </c>
      <c r="G351" t="s">
        <v>77</v>
      </c>
      <c r="H351" s="7">
        <v>45590</v>
      </c>
      <c r="I351" s="6">
        <v>2</v>
      </c>
      <c r="J351" s="1" t="s">
        <v>37</v>
      </c>
      <c r="K351" t="s">
        <v>42</v>
      </c>
      <c r="L351" t="str">
        <f>UPPER(Sales2[[#This Row],[State]])</f>
        <v>SA</v>
      </c>
      <c r="M351">
        <f>VLOOKUP(Sales2[[#This Row],[Service Category]],Table7[],3,FALSE)</f>
        <v>0.3</v>
      </c>
      <c r="N351">
        <f>Sales2[[#This Row],[Sale Price ]]*Sales2[[#This Row],[Margins]]</f>
        <v>176.4</v>
      </c>
      <c r="O351">
        <v>588</v>
      </c>
      <c r="P351">
        <f>IFERROR(Sales2[[#This Row],[Sale Price ]],0)</f>
        <v>588</v>
      </c>
      <c r="Q351">
        <f>IFERROR(Sales2[[#This Row],[Cleaned Sale Price]]/Sales2[[#This Row],[Quantity Ordered]],0)</f>
        <v>294</v>
      </c>
      <c r="R351">
        <f>Sales2[[#This Row],[Cleaned Sale Price]]-Sales2[[#This Row],[Service Provider Expense]]</f>
        <v>411.6</v>
      </c>
      <c r="S351">
        <f>SUMIF(F:F,Sales2[[#This Row],[Customer ID]],P:P)</f>
        <v>588</v>
      </c>
      <c r="T351">
        <f>Sales2[[#This Row],[Sale Price ]]-Sales2[[#This Row],[Service Provider Expense]]</f>
        <v>411.6</v>
      </c>
      <c r="U351" t="s">
        <v>33</v>
      </c>
    </row>
    <row r="352" spans="1:21" x14ac:dyDescent="0.25">
      <c r="A352">
        <v>3351</v>
      </c>
      <c r="B352">
        <f>COUNTIF(A:A,Sales2[[#This Row],[Order ID]])</f>
        <v>1</v>
      </c>
      <c r="C352" t="s">
        <v>188</v>
      </c>
      <c r="D352" t="s">
        <v>597</v>
      </c>
      <c r="E352" t="str">
        <f>PROPER(TRIM(Sales2[[#This Row],[Customer First Name]]))</f>
        <v>Nasir</v>
      </c>
      <c r="F352">
        <v>1584</v>
      </c>
      <c r="G352" t="s">
        <v>27</v>
      </c>
      <c r="H352" s="7">
        <v>45588</v>
      </c>
      <c r="I352" s="6">
        <v>3</v>
      </c>
      <c r="J352" t="s">
        <v>17</v>
      </c>
      <c r="K352" t="s">
        <v>42</v>
      </c>
      <c r="L352" t="str">
        <f>UPPER(Sales2[[#This Row],[State]])</f>
        <v>SA</v>
      </c>
      <c r="M352">
        <f>VLOOKUP(Sales2[[#This Row],[Service Category]],Table7[],3,FALSE)</f>
        <v>0.25</v>
      </c>
      <c r="N352">
        <f>Sales2[[#This Row],[Sale Price ]]*Sales2[[#This Row],[Margins]]</f>
        <v>264.5</v>
      </c>
      <c r="O352">
        <v>1058</v>
      </c>
      <c r="P352">
        <f>IFERROR(Sales2[[#This Row],[Sale Price ]],0)</f>
        <v>1058</v>
      </c>
      <c r="Q352">
        <f>IFERROR(Sales2[[#This Row],[Cleaned Sale Price]]/Sales2[[#This Row],[Quantity Ordered]],0)</f>
        <v>352.66666666666669</v>
      </c>
      <c r="R352">
        <f>Sales2[[#This Row],[Cleaned Sale Price]]-Sales2[[#This Row],[Service Provider Expense]]</f>
        <v>793.5</v>
      </c>
      <c r="S352">
        <f>SUMIF(F:F,Sales2[[#This Row],[Customer ID]],P:P)</f>
        <v>1058</v>
      </c>
      <c r="T352">
        <f>Sales2[[#This Row],[Sale Price ]]-Sales2[[#This Row],[Service Provider Expense]]</f>
        <v>793.5</v>
      </c>
      <c r="U352" t="s">
        <v>99</v>
      </c>
    </row>
    <row r="353" spans="1:21" x14ac:dyDescent="0.25">
      <c r="A353">
        <v>3352</v>
      </c>
      <c r="B353">
        <f>COUNTIF(A:A,Sales2[[#This Row],[Order ID]])</f>
        <v>1</v>
      </c>
      <c r="C353" t="s">
        <v>598</v>
      </c>
      <c r="D353" t="s">
        <v>359</v>
      </c>
      <c r="E353" t="str">
        <f>PROPER(TRIM(Sales2[[#This Row],[Customer First Name]]))</f>
        <v>Calvin</v>
      </c>
      <c r="F353">
        <v>1585</v>
      </c>
      <c r="G353" t="s">
        <v>61</v>
      </c>
      <c r="H353" s="7">
        <v>45411</v>
      </c>
      <c r="I353" s="6">
        <v>2</v>
      </c>
      <c r="J353" t="s">
        <v>56</v>
      </c>
      <c r="K353" t="s">
        <v>18</v>
      </c>
      <c r="L353" t="str">
        <f>UPPER(Sales2[[#This Row],[State]])</f>
        <v>WA</v>
      </c>
      <c r="M353">
        <f>VLOOKUP(Sales2[[#This Row],[Service Category]],Table7[],3,FALSE)</f>
        <v>0.25</v>
      </c>
      <c r="N353">
        <f>Sales2[[#This Row],[Sale Price ]]*Sales2[[#This Row],[Margins]]</f>
        <v>173</v>
      </c>
      <c r="O353">
        <v>692</v>
      </c>
      <c r="P353">
        <f>IFERROR(Sales2[[#This Row],[Sale Price ]],0)</f>
        <v>692</v>
      </c>
      <c r="Q353">
        <f>IFERROR(Sales2[[#This Row],[Cleaned Sale Price]]/Sales2[[#This Row],[Quantity Ordered]],0)</f>
        <v>346</v>
      </c>
      <c r="R353">
        <f>Sales2[[#This Row],[Cleaned Sale Price]]-Sales2[[#This Row],[Service Provider Expense]]</f>
        <v>519</v>
      </c>
      <c r="S353">
        <f>SUMIF(F:F,Sales2[[#This Row],[Customer ID]],P:P)</f>
        <v>692</v>
      </c>
      <c r="T353">
        <f>Sales2[[#This Row],[Sale Price ]]-Sales2[[#This Row],[Service Provider Expense]]</f>
        <v>519</v>
      </c>
      <c r="U353" t="s">
        <v>29</v>
      </c>
    </row>
    <row r="354" spans="1:21" x14ac:dyDescent="0.25">
      <c r="A354">
        <v>3353</v>
      </c>
      <c r="B354">
        <f>COUNTIF(A:A,Sales2[[#This Row],[Order ID]])</f>
        <v>1</v>
      </c>
      <c r="C354" t="s">
        <v>411</v>
      </c>
      <c r="D354" t="s">
        <v>109</v>
      </c>
      <c r="E354" t="str">
        <f>PROPER(TRIM(Sales2[[#This Row],[Customer First Name]]))</f>
        <v>Aspen</v>
      </c>
      <c r="F354">
        <v>1586</v>
      </c>
      <c r="G354" t="s">
        <v>22</v>
      </c>
      <c r="H354" s="7">
        <v>45460</v>
      </c>
      <c r="I354" s="6">
        <v>3</v>
      </c>
      <c r="J354" t="s">
        <v>56</v>
      </c>
      <c r="K354" t="s">
        <v>24</v>
      </c>
      <c r="L354" t="str">
        <f>UPPER(Sales2[[#This Row],[State]])</f>
        <v>ACT</v>
      </c>
      <c r="M354">
        <f>VLOOKUP(Sales2[[#This Row],[Service Category]],Table7[],3,FALSE)</f>
        <v>0.3</v>
      </c>
      <c r="N354">
        <f>Sales2[[#This Row],[Sale Price ]]*Sales2[[#This Row],[Margins]]</f>
        <v>491.7</v>
      </c>
      <c r="O354">
        <v>1639</v>
      </c>
      <c r="P354">
        <f>IFERROR(Sales2[[#This Row],[Sale Price ]],0)</f>
        <v>1639</v>
      </c>
      <c r="Q354">
        <f>IFERROR(Sales2[[#This Row],[Cleaned Sale Price]]/Sales2[[#This Row],[Quantity Ordered]],0)</f>
        <v>546.33333333333337</v>
      </c>
      <c r="R354">
        <f>Sales2[[#This Row],[Cleaned Sale Price]]-Sales2[[#This Row],[Service Provider Expense]]</f>
        <v>1147.3</v>
      </c>
      <c r="S354">
        <f>SUMIF(F:F,Sales2[[#This Row],[Customer ID]],P:P)</f>
        <v>1639</v>
      </c>
      <c r="T354">
        <f>Sales2[[#This Row],[Sale Price ]]-Sales2[[#This Row],[Service Provider Expense]]</f>
        <v>1147.3</v>
      </c>
      <c r="U354" t="s">
        <v>39</v>
      </c>
    </row>
    <row r="355" spans="1:21" x14ac:dyDescent="0.25">
      <c r="A355">
        <v>3354</v>
      </c>
      <c r="B355">
        <f>COUNTIF(A:A,Sales2[[#This Row],[Order ID]])</f>
        <v>1</v>
      </c>
      <c r="C355" t="s">
        <v>225</v>
      </c>
      <c r="D355" t="s">
        <v>599</v>
      </c>
      <c r="E355" t="str">
        <f>PROPER(TRIM(Sales2[[#This Row],[Customer First Name]]))</f>
        <v>Esme</v>
      </c>
      <c r="F355">
        <v>1587</v>
      </c>
      <c r="G355" t="s">
        <v>61</v>
      </c>
      <c r="H355" s="7">
        <v>45396</v>
      </c>
      <c r="I355" s="6">
        <v>1</v>
      </c>
      <c r="J355" t="s">
        <v>17</v>
      </c>
      <c r="K355" t="s">
        <v>28</v>
      </c>
      <c r="L355" t="str">
        <f>UPPER(Sales2[[#This Row],[State]])</f>
        <v>NSW</v>
      </c>
      <c r="M355">
        <f>VLOOKUP(Sales2[[#This Row],[Service Category]],Table7[],3,FALSE)</f>
        <v>0.25</v>
      </c>
      <c r="N355">
        <f>Sales2[[#This Row],[Sale Price ]]*Sales2[[#This Row],[Margins]]</f>
        <v>295.25</v>
      </c>
      <c r="O355">
        <v>1181</v>
      </c>
      <c r="P355">
        <f>IFERROR(Sales2[[#This Row],[Sale Price ]],0)</f>
        <v>1181</v>
      </c>
      <c r="Q355">
        <f>IFERROR(Sales2[[#This Row],[Cleaned Sale Price]]/Sales2[[#This Row],[Quantity Ordered]],0)</f>
        <v>1181</v>
      </c>
      <c r="R355">
        <f>Sales2[[#This Row],[Cleaned Sale Price]]-Sales2[[#This Row],[Service Provider Expense]]</f>
        <v>885.75</v>
      </c>
      <c r="S355">
        <f>SUMIF(F:F,Sales2[[#This Row],[Customer ID]],P:P)</f>
        <v>1181</v>
      </c>
      <c r="T355">
        <f>Sales2[[#This Row],[Sale Price ]]-Sales2[[#This Row],[Service Provider Expense]]</f>
        <v>885.75</v>
      </c>
      <c r="U355" t="s">
        <v>99</v>
      </c>
    </row>
    <row r="356" spans="1:21" x14ac:dyDescent="0.25">
      <c r="A356">
        <v>3355</v>
      </c>
      <c r="B356">
        <f>COUNTIF(A:A,Sales2[[#This Row],[Order ID]])</f>
        <v>1</v>
      </c>
      <c r="C356" t="s">
        <v>600</v>
      </c>
      <c r="D356" t="s">
        <v>601</v>
      </c>
      <c r="E356" t="str">
        <f>PROPER(TRIM(Sales2[[#This Row],[Customer First Name]]))</f>
        <v>Blake</v>
      </c>
      <c r="F356">
        <v>1588</v>
      </c>
      <c r="G356" t="s">
        <v>77</v>
      </c>
      <c r="H356" s="7">
        <v>45552</v>
      </c>
      <c r="I356" s="6">
        <v>2</v>
      </c>
      <c r="J356" t="s">
        <v>17</v>
      </c>
      <c r="K356" t="s">
        <v>24</v>
      </c>
      <c r="L356" t="str">
        <f>UPPER(Sales2[[#This Row],[State]])</f>
        <v>ACT</v>
      </c>
      <c r="M356">
        <f>VLOOKUP(Sales2[[#This Row],[Service Category]],Table7[],3,FALSE)</f>
        <v>0.3</v>
      </c>
      <c r="N356">
        <f>Sales2[[#This Row],[Sale Price ]]*Sales2[[#This Row],[Margins]]</f>
        <v>98.7</v>
      </c>
      <c r="O356">
        <v>329</v>
      </c>
      <c r="P356">
        <f>IFERROR(Sales2[[#This Row],[Sale Price ]],0)</f>
        <v>329</v>
      </c>
      <c r="Q356">
        <f>IFERROR(Sales2[[#This Row],[Cleaned Sale Price]]/Sales2[[#This Row],[Quantity Ordered]],0)</f>
        <v>164.5</v>
      </c>
      <c r="R356">
        <f>Sales2[[#This Row],[Cleaned Sale Price]]-Sales2[[#This Row],[Service Provider Expense]]</f>
        <v>230.3</v>
      </c>
      <c r="S356">
        <f>SUMIF(F:F,Sales2[[#This Row],[Customer ID]],P:P)</f>
        <v>543</v>
      </c>
      <c r="T356">
        <f>Sales2[[#This Row],[Sale Price ]]-Sales2[[#This Row],[Service Provider Expense]]</f>
        <v>230.3</v>
      </c>
      <c r="U356" t="s">
        <v>29</v>
      </c>
    </row>
    <row r="357" spans="1:21" x14ac:dyDescent="0.25">
      <c r="A357">
        <v>3356</v>
      </c>
      <c r="B357">
        <f>COUNTIF(A:A,Sales2[[#This Row],[Order ID]])</f>
        <v>1</v>
      </c>
      <c r="C357" t="s">
        <v>396</v>
      </c>
      <c r="D357" t="s">
        <v>602</v>
      </c>
      <c r="E357" t="str">
        <f>PROPER(TRIM(Sales2[[#This Row],[Customer First Name]]))</f>
        <v>Oakley</v>
      </c>
      <c r="F357">
        <v>1589</v>
      </c>
      <c r="G357" t="s">
        <v>36</v>
      </c>
      <c r="H357" s="7">
        <v>45483</v>
      </c>
      <c r="I357" s="6">
        <v>2</v>
      </c>
      <c r="J357" s="1" t="s">
        <v>23</v>
      </c>
      <c r="K357" t="s">
        <v>24</v>
      </c>
      <c r="L357" t="str">
        <f>UPPER(Sales2[[#This Row],[State]])</f>
        <v>ACT</v>
      </c>
      <c r="M357">
        <f>VLOOKUP(Sales2[[#This Row],[Service Category]],Table7[],3,FALSE)</f>
        <v>0.2</v>
      </c>
      <c r="N357">
        <f>Sales2[[#This Row],[Sale Price ]]*Sales2[[#This Row],[Margins]]</f>
        <v>239.8</v>
      </c>
      <c r="O357">
        <v>1199</v>
      </c>
      <c r="P357">
        <f>IFERROR(Sales2[[#This Row],[Sale Price ]],0)</f>
        <v>1199</v>
      </c>
      <c r="Q357">
        <f>IFERROR(Sales2[[#This Row],[Cleaned Sale Price]]/Sales2[[#This Row],[Quantity Ordered]],0)</f>
        <v>599.5</v>
      </c>
      <c r="R357">
        <f>Sales2[[#This Row],[Cleaned Sale Price]]-Sales2[[#This Row],[Service Provider Expense]]</f>
        <v>959.2</v>
      </c>
      <c r="S357">
        <f>SUMIF(F:F,Sales2[[#This Row],[Customer ID]],P:P)</f>
        <v>1199</v>
      </c>
      <c r="T357">
        <f>Sales2[[#This Row],[Sale Price ]]-Sales2[[#This Row],[Service Provider Expense]]</f>
        <v>959.2</v>
      </c>
      <c r="U357" t="s">
        <v>99</v>
      </c>
    </row>
    <row r="358" spans="1:21" x14ac:dyDescent="0.25">
      <c r="A358">
        <v>3357</v>
      </c>
      <c r="B358">
        <f>COUNTIF(A:A,Sales2[[#This Row],[Order ID]])</f>
        <v>1</v>
      </c>
      <c r="C358" t="s">
        <v>271</v>
      </c>
      <c r="D358" t="s">
        <v>603</v>
      </c>
      <c r="E358" t="str">
        <f>PROPER(TRIM(Sales2[[#This Row],[Customer First Name]]))</f>
        <v>Brynlee</v>
      </c>
      <c r="F358">
        <v>1590</v>
      </c>
      <c r="G358" t="s">
        <v>36</v>
      </c>
      <c r="H358" s="7">
        <v>45507</v>
      </c>
      <c r="I358" s="6">
        <v>2</v>
      </c>
      <c r="J358" s="1" t="s">
        <v>37</v>
      </c>
      <c r="K358" t="s">
        <v>38</v>
      </c>
      <c r="L358" t="str">
        <f>UPPER(Sales2[[#This Row],[State]])</f>
        <v>QLD</v>
      </c>
      <c r="M358">
        <f>VLOOKUP(Sales2[[#This Row],[Service Category]],Table7[],3,FALSE)</f>
        <v>0.2</v>
      </c>
      <c r="N358">
        <f>Sales2[[#This Row],[Sale Price ]]*Sales2[[#This Row],[Margins]]</f>
        <v>97.800000000000011</v>
      </c>
      <c r="O358">
        <v>489</v>
      </c>
      <c r="P358">
        <f>IFERROR(Sales2[[#This Row],[Sale Price ]],0)</f>
        <v>489</v>
      </c>
      <c r="Q358">
        <f>IFERROR(Sales2[[#This Row],[Cleaned Sale Price]]/Sales2[[#This Row],[Quantity Ordered]],0)</f>
        <v>244.5</v>
      </c>
      <c r="R358">
        <f>Sales2[[#This Row],[Cleaned Sale Price]]-Sales2[[#This Row],[Service Provider Expense]]</f>
        <v>391.2</v>
      </c>
      <c r="S358">
        <f>SUMIF(F:F,Sales2[[#This Row],[Customer ID]],P:P)</f>
        <v>489</v>
      </c>
      <c r="T358">
        <f>Sales2[[#This Row],[Sale Price ]]-Sales2[[#This Row],[Service Provider Expense]]</f>
        <v>391.2</v>
      </c>
      <c r="U358" t="s">
        <v>19</v>
      </c>
    </row>
    <row r="359" spans="1:21" x14ac:dyDescent="0.25">
      <c r="A359">
        <v>3358</v>
      </c>
      <c r="B359">
        <f>COUNTIF(A:A,Sales2[[#This Row],[Order ID]])</f>
        <v>1</v>
      </c>
      <c r="C359" t="s">
        <v>123</v>
      </c>
      <c r="D359" t="s">
        <v>203</v>
      </c>
      <c r="E359" t="str">
        <f>PROPER(TRIM(Sales2[[#This Row],[Customer First Name]]))</f>
        <v>Amir</v>
      </c>
      <c r="F359">
        <v>1591</v>
      </c>
      <c r="G359" t="s">
        <v>27</v>
      </c>
      <c r="H359" s="7">
        <v>45618</v>
      </c>
      <c r="I359" s="6">
        <v>1</v>
      </c>
      <c r="J359" t="s">
        <v>17</v>
      </c>
      <c r="K359" t="s">
        <v>24</v>
      </c>
      <c r="L359" t="str">
        <f>UPPER(Sales2[[#This Row],[State]])</f>
        <v>ACT</v>
      </c>
      <c r="M359">
        <f>VLOOKUP(Sales2[[#This Row],[Service Category]],Table7[],3,FALSE)</f>
        <v>0.25</v>
      </c>
      <c r="N359">
        <f>Sales2[[#This Row],[Sale Price ]]*Sales2[[#This Row],[Margins]]</f>
        <v>97.75</v>
      </c>
      <c r="O359">
        <v>391</v>
      </c>
      <c r="P359">
        <f>IFERROR(Sales2[[#This Row],[Sale Price ]],0)</f>
        <v>391</v>
      </c>
      <c r="Q359">
        <f>IFERROR(Sales2[[#This Row],[Cleaned Sale Price]]/Sales2[[#This Row],[Quantity Ordered]],0)</f>
        <v>391</v>
      </c>
      <c r="R359">
        <f>Sales2[[#This Row],[Cleaned Sale Price]]-Sales2[[#This Row],[Service Provider Expense]]</f>
        <v>293.25</v>
      </c>
      <c r="S359">
        <f>SUMIF(F:F,Sales2[[#This Row],[Customer ID]],P:P)</f>
        <v>391</v>
      </c>
      <c r="T359">
        <f>Sales2[[#This Row],[Sale Price ]]-Sales2[[#This Row],[Service Provider Expense]]</f>
        <v>293.25</v>
      </c>
      <c r="U359" t="s">
        <v>29</v>
      </c>
    </row>
    <row r="360" spans="1:21" x14ac:dyDescent="0.25">
      <c r="A360">
        <v>3359</v>
      </c>
      <c r="B360">
        <f>COUNTIF(A:A,Sales2[[#This Row],[Order ID]])</f>
        <v>1</v>
      </c>
      <c r="C360" t="s">
        <v>604</v>
      </c>
      <c r="D360" t="s">
        <v>605</v>
      </c>
      <c r="E360" t="str">
        <f>PROPER(TRIM(Sales2[[#This Row],[Customer First Name]]))</f>
        <v>Reid</v>
      </c>
      <c r="F360">
        <v>1592</v>
      </c>
      <c r="G360" t="s">
        <v>16</v>
      </c>
      <c r="H360" s="7">
        <v>45446</v>
      </c>
      <c r="I360" s="6">
        <v>1</v>
      </c>
      <c r="J360" t="s">
        <v>56</v>
      </c>
      <c r="K360" t="s">
        <v>66</v>
      </c>
      <c r="L360" t="str">
        <f>UPPER(Sales2[[#This Row],[State]])</f>
        <v>NT</v>
      </c>
      <c r="M360">
        <f>VLOOKUP(Sales2[[#This Row],[Service Category]],Table7[],3,FALSE)</f>
        <v>0.1</v>
      </c>
      <c r="N360">
        <f>Sales2[[#This Row],[Sale Price ]]*Sales2[[#This Row],[Margins]]</f>
        <v>18.7</v>
      </c>
      <c r="O360">
        <v>187</v>
      </c>
      <c r="P360">
        <f>IFERROR(Sales2[[#This Row],[Sale Price ]],0)</f>
        <v>187</v>
      </c>
      <c r="Q360">
        <f>IFERROR(Sales2[[#This Row],[Cleaned Sale Price]]/Sales2[[#This Row],[Quantity Ordered]],0)</f>
        <v>187</v>
      </c>
      <c r="R360">
        <f>Sales2[[#This Row],[Cleaned Sale Price]]-Sales2[[#This Row],[Service Provider Expense]]</f>
        <v>168.3</v>
      </c>
      <c r="S360">
        <f>SUMIF(F:F,Sales2[[#This Row],[Customer ID]],P:P)</f>
        <v>187</v>
      </c>
      <c r="T360">
        <f>Sales2[[#This Row],[Sale Price ]]-Sales2[[#This Row],[Service Provider Expense]]</f>
        <v>168.3</v>
      </c>
      <c r="U360" t="s">
        <v>99</v>
      </c>
    </row>
    <row r="361" spans="1:21" x14ac:dyDescent="0.25">
      <c r="A361">
        <v>3360</v>
      </c>
      <c r="B361">
        <f>COUNTIF(A:A,Sales2[[#This Row],[Order ID]])</f>
        <v>1</v>
      </c>
      <c r="C361" t="s">
        <v>260</v>
      </c>
      <c r="D361" t="s">
        <v>606</v>
      </c>
      <c r="E361" t="str">
        <f>PROPER(TRIM(Sales2[[#This Row],[Customer First Name]]))</f>
        <v>Rebecca</v>
      </c>
      <c r="F361">
        <v>1593</v>
      </c>
      <c r="G361" t="s">
        <v>61</v>
      </c>
      <c r="H361" s="7">
        <v>45506</v>
      </c>
      <c r="I361" s="6">
        <v>2</v>
      </c>
      <c r="J361" t="s">
        <v>17</v>
      </c>
      <c r="K361" t="s">
        <v>66</v>
      </c>
      <c r="L361" t="str">
        <f>UPPER(Sales2[[#This Row],[State]])</f>
        <v>NT</v>
      </c>
      <c r="M361">
        <f>VLOOKUP(Sales2[[#This Row],[Service Category]],Table7[],3,FALSE)</f>
        <v>0.25</v>
      </c>
      <c r="N361">
        <f>Sales2[[#This Row],[Sale Price ]]*Sales2[[#This Row],[Margins]]</f>
        <v>275</v>
      </c>
      <c r="O361">
        <v>1100</v>
      </c>
      <c r="P361">
        <f>IFERROR(Sales2[[#This Row],[Sale Price ]],0)</f>
        <v>1100</v>
      </c>
      <c r="Q361">
        <f>IFERROR(Sales2[[#This Row],[Cleaned Sale Price]]/Sales2[[#This Row],[Quantity Ordered]],0)</f>
        <v>550</v>
      </c>
      <c r="R361">
        <f>Sales2[[#This Row],[Cleaned Sale Price]]-Sales2[[#This Row],[Service Provider Expense]]</f>
        <v>825</v>
      </c>
      <c r="S361">
        <f>SUMIF(F:F,Sales2[[#This Row],[Customer ID]],P:P)</f>
        <v>1100</v>
      </c>
      <c r="T361">
        <f>Sales2[[#This Row],[Sale Price ]]-Sales2[[#This Row],[Service Provider Expense]]</f>
        <v>825</v>
      </c>
      <c r="U361" t="s">
        <v>29</v>
      </c>
    </row>
    <row r="362" spans="1:21" x14ac:dyDescent="0.25">
      <c r="A362">
        <v>3361</v>
      </c>
      <c r="B362">
        <f>COUNTIF(A:A,Sales2[[#This Row],[Order ID]])</f>
        <v>1</v>
      </c>
      <c r="C362" t="s">
        <v>607</v>
      </c>
      <c r="D362" t="s">
        <v>227</v>
      </c>
      <c r="E362" t="str">
        <f>PROPER(TRIM(Sales2[[#This Row],[Customer First Name]]))</f>
        <v>Zuri</v>
      </c>
      <c r="F362">
        <v>1594</v>
      </c>
      <c r="G362" t="s">
        <v>61</v>
      </c>
      <c r="H362" s="7">
        <v>45576</v>
      </c>
      <c r="I362" s="6">
        <v>1</v>
      </c>
      <c r="J362" s="1" t="s">
        <v>37</v>
      </c>
      <c r="K362" t="s">
        <v>18</v>
      </c>
      <c r="L362" t="str">
        <f>UPPER(Sales2[[#This Row],[State]])</f>
        <v>WA</v>
      </c>
      <c r="M362">
        <f>VLOOKUP(Sales2[[#This Row],[Service Category]],Table7[],3,FALSE)</f>
        <v>0.25</v>
      </c>
      <c r="N362">
        <f>Sales2[[#This Row],[Sale Price ]]*Sales2[[#This Row],[Margins]]</f>
        <v>359.25</v>
      </c>
      <c r="O362">
        <v>1437</v>
      </c>
      <c r="P362">
        <f>IFERROR(Sales2[[#This Row],[Sale Price ]],0)</f>
        <v>1437</v>
      </c>
      <c r="Q362">
        <f>IFERROR(Sales2[[#This Row],[Cleaned Sale Price]]/Sales2[[#This Row],[Quantity Ordered]],0)</f>
        <v>1437</v>
      </c>
      <c r="R362">
        <f>Sales2[[#This Row],[Cleaned Sale Price]]-Sales2[[#This Row],[Service Provider Expense]]</f>
        <v>1077.75</v>
      </c>
      <c r="S362">
        <f>SUMIF(F:F,Sales2[[#This Row],[Customer ID]],P:P)</f>
        <v>1437</v>
      </c>
      <c r="T362">
        <f>Sales2[[#This Row],[Sale Price ]]-Sales2[[#This Row],[Service Provider Expense]]</f>
        <v>1077.75</v>
      </c>
      <c r="U362" t="s">
        <v>33</v>
      </c>
    </row>
    <row r="363" spans="1:21" x14ac:dyDescent="0.25">
      <c r="A363">
        <v>3362</v>
      </c>
      <c r="B363">
        <f>COUNTIF(A:A,Sales2[[#This Row],[Order ID]])</f>
        <v>1</v>
      </c>
      <c r="C363" t="s">
        <v>608</v>
      </c>
      <c r="D363" t="s">
        <v>609</v>
      </c>
      <c r="E363" t="str">
        <f>PROPER(TRIM(Sales2[[#This Row],[Customer First Name]]))</f>
        <v>Kyler</v>
      </c>
      <c r="F363">
        <v>1595</v>
      </c>
      <c r="G363" t="s">
        <v>61</v>
      </c>
      <c r="H363" s="7">
        <v>45441</v>
      </c>
      <c r="I363" s="6">
        <v>1</v>
      </c>
      <c r="J363" s="1" t="s">
        <v>37</v>
      </c>
      <c r="K363" t="s">
        <v>28</v>
      </c>
      <c r="L363" t="str">
        <f>UPPER(Sales2[[#This Row],[State]])</f>
        <v>NSW</v>
      </c>
      <c r="M363">
        <f>VLOOKUP(Sales2[[#This Row],[Service Category]],Table7[],3,FALSE)</f>
        <v>0.25</v>
      </c>
      <c r="N363">
        <f>Sales2[[#This Row],[Sale Price ]]*Sales2[[#This Row],[Margins]]</f>
        <v>97.25</v>
      </c>
      <c r="O363">
        <v>389</v>
      </c>
      <c r="P363">
        <f>IFERROR(Sales2[[#This Row],[Sale Price ]],0)</f>
        <v>389</v>
      </c>
      <c r="Q363">
        <f>IFERROR(Sales2[[#This Row],[Cleaned Sale Price]]/Sales2[[#This Row],[Quantity Ordered]],0)</f>
        <v>389</v>
      </c>
      <c r="R363">
        <f>Sales2[[#This Row],[Cleaned Sale Price]]-Sales2[[#This Row],[Service Provider Expense]]</f>
        <v>291.75</v>
      </c>
      <c r="S363">
        <f>SUMIF(F:F,Sales2[[#This Row],[Customer ID]],P:P)</f>
        <v>389</v>
      </c>
      <c r="T363">
        <f>Sales2[[#This Row],[Sale Price ]]-Sales2[[#This Row],[Service Provider Expense]]</f>
        <v>291.75</v>
      </c>
      <c r="U363" t="s">
        <v>99</v>
      </c>
    </row>
    <row r="364" spans="1:21" x14ac:dyDescent="0.25">
      <c r="A364">
        <v>3363</v>
      </c>
      <c r="B364">
        <f>COUNTIF(A:A,Sales2[[#This Row],[Order ID]])</f>
        <v>1</v>
      </c>
      <c r="C364" t="s">
        <v>336</v>
      </c>
      <c r="D364" t="s">
        <v>516</v>
      </c>
      <c r="E364" t="str">
        <f>PROPER(TRIM(Sales2[[#This Row],[Customer First Name]]))</f>
        <v>Lennox</v>
      </c>
      <c r="F364">
        <v>1596</v>
      </c>
      <c r="G364" t="s">
        <v>77</v>
      </c>
      <c r="H364" s="7">
        <v>45464</v>
      </c>
      <c r="I364" s="6">
        <v>2</v>
      </c>
      <c r="J364" t="s">
        <v>56</v>
      </c>
      <c r="K364" t="s">
        <v>66</v>
      </c>
      <c r="L364" t="str">
        <f>UPPER(Sales2[[#This Row],[State]])</f>
        <v>NT</v>
      </c>
      <c r="M364">
        <f>VLOOKUP(Sales2[[#This Row],[Service Category]],Table7[],3,FALSE)</f>
        <v>0.3</v>
      </c>
      <c r="N364">
        <f>Sales2[[#This Row],[Sale Price ]]*Sales2[[#This Row],[Margins]]</f>
        <v>208.79999999999998</v>
      </c>
      <c r="O364">
        <v>696</v>
      </c>
      <c r="P364">
        <f>IFERROR(Sales2[[#This Row],[Sale Price ]],0)</f>
        <v>696</v>
      </c>
      <c r="Q364">
        <f>IFERROR(Sales2[[#This Row],[Cleaned Sale Price]]/Sales2[[#This Row],[Quantity Ordered]],0)</f>
        <v>348</v>
      </c>
      <c r="R364">
        <f>Sales2[[#This Row],[Cleaned Sale Price]]-Sales2[[#This Row],[Service Provider Expense]]</f>
        <v>487.20000000000005</v>
      </c>
      <c r="S364">
        <f>SUMIF(F:F,Sales2[[#This Row],[Customer ID]],P:P)</f>
        <v>696</v>
      </c>
      <c r="T364">
        <f>Sales2[[#This Row],[Sale Price ]]-Sales2[[#This Row],[Service Provider Expense]]</f>
        <v>487.20000000000005</v>
      </c>
      <c r="U364" t="s">
        <v>39</v>
      </c>
    </row>
    <row r="365" spans="1:21" x14ac:dyDescent="0.25">
      <c r="A365">
        <v>3364</v>
      </c>
      <c r="B365">
        <f>COUNTIF(A:A,Sales2[[#This Row],[Order ID]])</f>
        <v>1</v>
      </c>
      <c r="C365" t="s">
        <v>396</v>
      </c>
      <c r="D365" t="s">
        <v>610</v>
      </c>
      <c r="E365" t="str">
        <f>PROPER(TRIM(Sales2[[#This Row],[Customer First Name]]))</f>
        <v>Holden</v>
      </c>
      <c r="F365">
        <v>1597</v>
      </c>
      <c r="G365" t="s">
        <v>16</v>
      </c>
      <c r="H365" s="7">
        <v>45348</v>
      </c>
      <c r="I365" s="6">
        <v>2</v>
      </c>
      <c r="J365" s="1" t="s">
        <v>37</v>
      </c>
      <c r="K365" t="s">
        <v>18</v>
      </c>
      <c r="L365" t="str">
        <f>UPPER(Sales2[[#This Row],[State]])</f>
        <v>WA</v>
      </c>
      <c r="M365">
        <f>VLOOKUP(Sales2[[#This Row],[Service Category]],Table7[],3,FALSE)</f>
        <v>0.1</v>
      </c>
      <c r="N365">
        <f>Sales2[[#This Row],[Sale Price ]]*Sales2[[#This Row],[Margins]]</f>
        <v>79.400000000000006</v>
      </c>
      <c r="O365">
        <v>794</v>
      </c>
      <c r="P365">
        <f>IFERROR(Sales2[[#This Row],[Sale Price ]],0)</f>
        <v>794</v>
      </c>
      <c r="Q365">
        <f>IFERROR(Sales2[[#This Row],[Cleaned Sale Price]]/Sales2[[#This Row],[Quantity Ordered]],0)</f>
        <v>397</v>
      </c>
      <c r="R365">
        <f>Sales2[[#This Row],[Cleaned Sale Price]]-Sales2[[#This Row],[Service Provider Expense]]</f>
        <v>714.6</v>
      </c>
      <c r="S365">
        <f>SUMIF(F:F,Sales2[[#This Row],[Customer ID]],P:P)</f>
        <v>794</v>
      </c>
      <c r="T365">
        <f>Sales2[[#This Row],[Sale Price ]]-Sales2[[#This Row],[Service Provider Expense]]</f>
        <v>714.6</v>
      </c>
      <c r="U365" t="s">
        <v>99</v>
      </c>
    </row>
    <row r="366" spans="1:21" x14ac:dyDescent="0.25">
      <c r="A366">
        <v>3365</v>
      </c>
      <c r="B366">
        <f>COUNTIF(A:A,Sales2[[#This Row],[Order ID]])</f>
        <v>1</v>
      </c>
      <c r="C366" t="s">
        <v>611</v>
      </c>
      <c r="D366" t="s">
        <v>384</v>
      </c>
      <c r="E366" t="str">
        <f>PROPER(TRIM(Sales2[[#This Row],[Customer First Name]]))</f>
        <v>Elaina</v>
      </c>
      <c r="F366">
        <v>1598</v>
      </c>
      <c r="G366" t="s">
        <v>61</v>
      </c>
      <c r="H366" s="7">
        <v>45582</v>
      </c>
      <c r="I366" s="6">
        <v>3</v>
      </c>
      <c r="J366" s="1" t="s">
        <v>37</v>
      </c>
      <c r="K366" t="s">
        <v>42</v>
      </c>
      <c r="L366" t="str">
        <f>UPPER(Sales2[[#This Row],[State]])</f>
        <v>SA</v>
      </c>
      <c r="M366">
        <f>VLOOKUP(Sales2[[#This Row],[Service Category]],Table7[],3,FALSE)</f>
        <v>0.25</v>
      </c>
      <c r="N366">
        <f>Sales2[[#This Row],[Sale Price ]]*Sales2[[#This Row],[Margins]]</f>
        <v>199.5</v>
      </c>
      <c r="O366">
        <v>798</v>
      </c>
      <c r="P366">
        <f>IFERROR(Sales2[[#This Row],[Sale Price ]],0)</f>
        <v>798</v>
      </c>
      <c r="Q366">
        <f>IFERROR(Sales2[[#This Row],[Cleaned Sale Price]]/Sales2[[#This Row],[Quantity Ordered]],0)</f>
        <v>266</v>
      </c>
      <c r="R366">
        <f>Sales2[[#This Row],[Cleaned Sale Price]]-Sales2[[#This Row],[Service Provider Expense]]</f>
        <v>598.5</v>
      </c>
      <c r="S366">
        <f>SUMIF(F:F,Sales2[[#This Row],[Customer ID]],P:P)</f>
        <v>798</v>
      </c>
      <c r="T366">
        <f>Sales2[[#This Row],[Sale Price ]]-Sales2[[#This Row],[Service Provider Expense]]</f>
        <v>598.5</v>
      </c>
      <c r="U366" t="s">
        <v>39</v>
      </c>
    </row>
    <row r="367" spans="1:21" x14ac:dyDescent="0.25">
      <c r="A367">
        <v>3366</v>
      </c>
      <c r="B367">
        <f>COUNTIF(A:A,Sales2[[#This Row],[Order ID]])</f>
        <v>1</v>
      </c>
      <c r="C367" t="s">
        <v>612</v>
      </c>
      <c r="D367" t="s">
        <v>191</v>
      </c>
      <c r="E367" t="str">
        <f>PROPER(TRIM(Sales2[[#This Row],[Customer First Name]]))</f>
        <v>Ari</v>
      </c>
      <c r="F367">
        <v>1599</v>
      </c>
      <c r="G367" t="s">
        <v>16</v>
      </c>
      <c r="H367" s="7">
        <v>45563</v>
      </c>
      <c r="I367" s="6">
        <v>1</v>
      </c>
      <c r="J367" t="s">
        <v>17</v>
      </c>
      <c r="K367" t="s">
        <v>18</v>
      </c>
      <c r="L367" t="str">
        <f>UPPER(Sales2[[#This Row],[State]])</f>
        <v>WA</v>
      </c>
      <c r="M367">
        <f>VLOOKUP(Sales2[[#This Row],[Service Category]],Table7[],3,FALSE)</f>
        <v>0.1</v>
      </c>
      <c r="N367">
        <f>Sales2[[#This Row],[Sale Price ]]*Sales2[[#This Row],[Margins]]</f>
        <v>100.9</v>
      </c>
      <c r="O367">
        <v>1009</v>
      </c>
      <c r="P367">
        <f>IFERROR(Sales2[[#This Row],[Sale Price ]],0)</f>
        <v>1009</v>
      </c>
      <c r="Q367">
        <f>IFERROR(Sales2[[#This Row],[Cleaned Sale Price]]/Sales2[[#This Row],[Quantity Ordered]],0)</f>
        <v>1009</v>
      </c>
      <c r="R367">
        <f>Sales2[[#This Row],[Cleaned Sale Price]]-Sales2[[#This Row],[Service Provider Expense]]</f>
        <v>908.1</v>
      </c>
      <c r="S367">
        <f>SUMIF(F:F,Sales2[[#This Row],[Customer ID]],P:P)</f>
        <v>1009</v>
      </c>
      <c r="T367">
        <f>Sales2[[#This Row],[Sale Price ]]-Sales2[[#This Row],[Service Provider Expense]]</f>
        <v>908.1</v>
      </c>
      <c r="U367" t="s">
        <v>29</v>
      </c>
    </row>
    <row r="368" spans="1:21" x14ac:dyDescent="0.25">
      <c r="A368">
        <v>3367</v>
      </c>
      <c r="B368">
        <f>COUNTIF(A:A,Sales2[[#This Row],[Order ID]])</f>
        <v>1</v>
      </c>
      <c r="C368" t="s">
        <v>90</v>
      </c>
      <c r="D368" t="s">
        <v>175</v>
      </c>
      <c r="E368" t="str">
        <f>PROPER(TRIM(Sales2[[#This Row],[Customer First Name]]))</f>
        <v>Parker</v>
      </c>
      <c r="F368">
        <v>1600</v>
      </c>
      <c r="G368" t="s">
        <v>77</v>
      </c>
      <c r="H368" s="7">
        <v>45349</v>
      </c>
      <c r="I368" s="6">
        <v>2</v>
      </c>
      <c r="J368" s="1" t="s">
        <v>23</v>
      </c>
      <c r="K368" t="s">
        <v>28</v>
      </c>
      <c r="L368" t="str">
        <f>UPPER(Sales2[[#This Row],[State]])</f>
        <v>NSW</v>
      </c>
      <c r="M368">
        <f>VLOOKUP(Sales2[[#This Row],[Service Category]],Table7[],3,FALSE)</f>
        <v>0.3</v>
      </c>
      <c r="N368">
        <f>Sales2[[#This Row],[Sale Price ]]*Sales2[[#This Row],[Margins]]</f>
        <v>364.5</v>
      </c>
      <c r="O368">
        <v>1215</v>
      </c>
      <c r="P368">
        <f>IFERROR(Sales2[[#This Row],[Sale Price ]],0)</f>
        <v>1215</v>
      </c>
      <c r="Q368">
        <f>IFERROR(Sales2[[#This Row],[Cleaned Sale Price]]/Sales2[[#This Row],[Quantity Ordered]],0)</f>
        <v>607.5</v>
      </c>
      <c r="R368">
        <f>Sales2[[#This Row],[Cleaned Sale Price]]-Sales2[[#This Row],[Service Provider Expense]]</f>
        <v>850.5</v>
      </c>
      <c r="S368">
        <f>SUMIF(F:F,Sales2[[#This Row],[Customer ID]],P:P)</f>
        <v>1215</v>
      </c>
      <c r="T368">
        <f>Sales2[[#This Row],[Sale Price ]]-Sales2[[#This Row],[Service Provider Expense]]</f>
        <v>850.5</v>
      </c>
      <c r="U368" t="s">
        <v>39</v>
      </c>
    </row>
    <row r="369" spans="1:21" x14ac:dyDescent="0.25">
      <c r="A369">
        <v>3368</v>
      </c>
      <c r="B369">
        <f>COUNTIF(A:A,Sales2[[#This Row],[Order ID]])</f>
        <v>1</v>
      </c>
      <c r="C369" t="s">
        <v>613</v>
      </c>
      <c r="D369" t="s">
        <v>614</v>
      </c>
      <c r="E369" t="str">
        <f>PROPER(TRIM(Sales2[[#This Row],[Customer First Name]]))</f>
        <v>Norah</v>
      </c>
      <c r="F369">
        <v>1601</v>
      </c>
      <c r="G369" t="s">
        <v>22</v>
      </c>
      <c r="H369" s="7">
        <v>45631</v>
      </c>
      <c r="I369" s="6">
        <v>3</v>
      </c>
      <c r="J369" s="1" t="s">
        <v>37</v>
      </c>
      <c r="K369" t="s">
        <v>38</v>
      </c>
      <c r="L369" t="str">
        <f>UPPER(Sales2[[#This Row],[State]])</f>
        <v>QLD</v>
      </c>
      <c r="M369">
        <f>VLOOKUP(Sales2[[#This Row],[Service Category]],Table7[],3,FALSE)</f>
        <v>0.3</v>
      </c>
      <c r="N369">
        <f>Sales2[[#This Row],[Sale Price ]]*Sales2[[#This Row],[Margins]]</f>
        <v>499.5</v>
      </c>
      <c r="O369">
        <v>1665</v>
      </c>
      <c r="P369">
        <f>IFERROR(Sales2[[#This Row],[Sale Price ]],0)</f>
        <v>1665</v>
      </c>
      <c r="Q369">
        <f>IFERROR(Sales2[[#This Row],[Cleaned Sale Price]]/Sales2[[#This Row],[Quantity Ordered]],0)</f>
        <v>555</v>
      </c>
      <c r="R369">
        <f>Sales2[[#This Row],[Cleaned Sale Price]]-Sales2[[#This Row],[Service Provider Expense]]</f>
        <v>1165.5</v>
      </c>
      <c r="S369">
        <f>SUMIF(F:F,Sales2[[#This Row],[Customer ID]],P:P)</f>
        <v>1665</v>
      </c>
      <c r="T369">
        <f>Sales2[[#This Row],[Sale Price ]]-Sales2[[#This Row],[Service Provider Expense]]</f>
        <v>1165.5</v>
      </c>
      <c r="U369" t="s">
        <v>19</v>
      </c>
    </row>
    <row r="370" spans="1:21" x14ac:dyDescent="0.25">
      <c r="A370">
        <v>3369</v>
      </c>
      <c r="B370">
        <f>COUNTIF(A:A,Sales2[[#This Row],[Order ID]])</f>
        <v>1</v>
      </c>
      <c r="C370" t="s">
        <v>194</v>
      </c>
      <c r="D370" t="s">
        <v>615</v>
      </c>
      <c r="E370" t="str">
        <f>PROPER(TRIM(Sales2[[#This Row],[Customer First Name]]))</f>
        <v>Ruby</v>
      </c>
      <c r="F370">
        <v>1602</v>
      </c>
      <c r="G370" t="s">
        <v>27</v>
      </c>
      <c r="H370" s="7">
        <v>45337</v>
      </c>
      <c r="I370" s="6">
        <v>3</v>
      </c>
      <c r="J370" t="s">
        <v>17</v>
      </c>
      <c r="K370" t="s">
        <v>18</v>
      </c>
      <c r="L370" t="str">
        <f>UPPER(Sales2[[#This Row],[State]])</f>
        <v>WA</v>
      </c>
      <c r="M370">
        <f>VLOOKUP(Sales2[[#This Row],[Service Category]],Table7[],3,FALSE)</f>
        <v>0.25</v>
      </c>
      <c r="N370">
        <f>Sales2[[#This Row],[Sale Price ]]*Sales2[[#This Row],[Margins]]</f>
        <v>166.75</v>
      </c>
      <c r="O370">
        <v>667</v>
      </c>
      <c r="P370">
        <f>IFERROR(Sales2[[#This Row],[Sale Price ]],0)</f>
        <v>667</v>
      </c>
      <c r="Q370">
        <f>IFERROR(Sales2[[#This Row],[Cleaned Sale Price]]/Sales2[[#This Row],[Quantity Ordered]],0)</f>
        <v>222.33333333333334</v>
      </c>
      <c r="R370">
        <f>Sales2[[#This Row],[Cleaned Sale Price]]-Sales2[[#This Row],[Service Provider Expense]]</f>
        <v>500.25</v>
      </c>
      <c r="S370">
        <f>SUMIF(F:F,Sales2[[#This Row],[Customer ID]],P:P)</f>
        <v>667</v>
      </c>
      <c r="T370">
        <f>Sales2[[#This Row],[Sale Price ]]-Sales2[[#This Row],[Service Provider Expense]]</f>
        <v>500.25</v>
      </c>
      <c r="U370" t="s">
        <v>39</v>
      </c>
    </row>
    <row r="371" spans="1:21" x14ac:dyDescent="0.25">
      <c r="A371">
        <v>3370</v>
      </c>
      <c r="B371">
        <f>COUNTIF(A:A,Sales2[[#This Row],[Order ID]])</f>
        <v>1</v>
      </c>
      <c r="C371" t="s">
        <v>616</v>
      </c>
      <c r="D371" t="s">
        <v>617</v>
      </c>
      <c r="E371" t="str">
        <f>PROPER(TRIM(Sales2[[#This Row],[Customer First Name]]))</f>
        <v>Morgan</v>
      </c>
      <c r="F371">
        <v>1603</v>
      </c>
      <c r="G371" t="s">
        <v>77</v>
      </c>
      <c r="H371" s="7">
        <v>45576</v>
      </c>
      <c r="I371" s="6">
        <v>2</v>
      </c>
      <c r="J371" t="s">
        <v>17</v>
      </c>
      <c r="K371" t="s">
        <v>49</v>
      </c>
      <c r="L371" t="str">
        <f>UPPER(Sales2[[#This Row],[State]])</f>
        <v>TAS</v>
      </c>
      <c r="M371">
        <f>VLOOKUP(Sales2[[#This Row],[Service Category]],Table7[],3,FALSE)</f>
        <v>0.3</v>
      </c>
      <c r="N371">
        <f>Sales2[[#This Row],[Sale Price ]]*Sales2[[#This Row],[Margins]]</f>
        <v>354</v>
      </c>
      <c r="O371">
        <v>1180</v>
      </c>
      <c r="P371">
        <f>IFERROR(Sales2[[#This Row],[Sale Price ]],0)</f>
        <v>1180</v>
      </c>
      <c r="Q371">
        <f>IFERROR(Sales2[[#This Row],[Cleaned Sale Price]]/Sales2[[#This Row],[Quantity Ordered]],0)</f>
        <v>590</v>
      </c>
      <c r="R371">
        <f>Sales2[[#This Row],[Cleaned Sale Price]]-Sales2[[#This Row],[Service Provider Expense]]</f>
        <v>826</v>
      </c>
      <c r="S371">
        <f>SUMIF(F:F,Sales2[[#This Row],[Customer ID]],P:P)</f>
        <v>1180</v>
      </c>
      <c r="T371">
        <f>Sales2[[#This Row],[Sale Price ]]-Sales2[[#This Row],[Service Provider Expense]]</f>
        <v>826</v>
      </c>
      <c r="U371" t="s">
        <v>33</v>
      </c>
    </row>
    <row r="372" spans="1:21" x14ac:dyDescent="0.25">
      <c r="A372">
        <v>3371</v>
      </c>
      <c r="B372">
        <f>COUNTIF(A:A,Sales2[[#This Row],[Order ID]])</f>
        <v>1</v>
      </c>
      <c r="C372" t="s">
        <v>618</v>
      </c>
      <c r="D372" t="s">
        <v>592</v>
      </c>
      <c r="E372" t="str">
        <f>PROPER(TRIM(Sales2[[#This Row],[Customer First Name]]))</f>
        <v>Ayla</v>
      </c>
      <c r="F372">
        <v>1604</v>
      </c>
      <c r="G372" t="s">
        <v>61</v>
      </c>
      <c r="H372" s="7">
        <v>45628</v>
      </c>
      <c r="I372" s="6">
        <v>2</v>
      </c>
      <c r="J372" s="1" t="s">
        <v>37</v>
      </c>
      <c r="K372" t="s">
        <v>18</v>
      </c>
      <c r="L372" t="str">
        <f>UPPER(Sales2[[#This Row],[State]])</f>
        <v>WA</v>
      </c>
      <c r="M372">
        <f>VLOOKUP(Sales2[[#This Row],[Service Category]],Table7[],3,FALSE)</f>
        <v>0.25</v>
      </c>
      <c r="N372">
        <f>Sales2[[#This Row],[Sale Price ]]*Sales2[[#This Row],[Margins]]</f>
        <v>121.25</v>
      </c>
      <c r="O372">
        <v>485</v>
      </c>
      <c r="P372">
        <f>IFERROR(Sales2[[#This Row],[Sale Price ]],0)</f>
        <v>485</v>
      </c>
      <c r="Q372">
        <f>IFERROR(Sales2[[#This Row],[Cleaned Sale Price]]/Sales2[[#This Row],[Quantity Ordered]],0)</f>
        <v>242.5</v>
      </c>
      <c r="R372">
        <f>Sales2[[#This Row],[Cleaned Sale Price]]-Sales2[[#This Row],[Service Provider Expense]]</f>
        <v>363.75</v>
      </c>
      <c r="S372">
        <f>SUMIF(F:F,Sales2[[#This Row],[Customer ID]],P:P)</f>
        <v>485</v>
      </c>
      <c r="T372">
        <f>Sales2[[#This Row],[Sale Price ]]-Sales2[[#This Row],[Service Provider Expense]]</f>
        <v>363.75</v>
      </c>
      <c r="U372" t="s">
        <v>39</v>
      </c>
    </row>
    <row r="373" spans="1:21" x14ac:dyDescent="0.25">
      <c r="A373">
        <v>3372</v>
      </c>
      <c r="B373">
        <f>COUNTIF(A:A,Sales2[[#This Row],[Order ID]])</f>
        <v>1</v>
      </c>
      <c r="C373" t="s">
        <v>619</v>
      </c>
      <c r="D373" t="s">
        <v>620</v>
      </c>
      <c r="E373" t="str">
        <f>PROPER(TRIM(Sales2[[#This Row],[Customer First Name]]))</f>
        <v>Koa</v>
      </c>
      <c r="F373">
        <v>1605</v>
      </c>
      <c r="G373" t="s">
        <v>61</v>
      </c>
      <c r="H373" s="7">
        <v>45353</v>
      </c>
      <c r="I373" s="6">
        <v>3</v>
      </c>
      <c r="J373" s="1" t="s">
        <v>37</v>
      </c>
      <c r="K373" t="s">
        <v>32</v>
      </c>
      <c r="L373" t="str">
        <f>UPPER(Sales2[[#This Row],[State]])</f>
        <v>VIC</v>
      </c>
      <c r="M373">
        <f>VLOOKUP(Sales2[[#This Row],[Service Category]],Table7[],3,FALSE)</f>
        <v>0.25</v>
      </c>
      <c r="N373">
        <f>Sales2[[#This Row],[Sale Price ]]*Sales2[[#This Row],[Margins]]</f>
        <v>75.25</v>
      </c>
      <c r="O373">
        <v>301</v>
      </c>
      <c r="P373">
        <f>IFERROR(Sales2[[#This Row],[Sale Price ]],0)</f>
        <v>301</v>
      </c>
      <c r="Q373">
        <f>IFERROR(Sales2[[#This Row],[Cleaned Sale Price]]/Sales2[[#This Row],[Quantity Ordered]],0)</f>
        <v>100.33333333333333</v>
      </c>
      <c r="R373">
        <f>Sales2[[#This Row],[Cleaned Sale Price]]-Sales2[[#This Row],[Service Provider Expense]]</f>
        <v>225.75</v>
      </c>
      <c r="S373">
        <f>SUMIF(F:F,Sales2[[#This Row],[Customer ID]],P:P)</f>
        <v>301</v>
      </c>
      <c r="T373">
        <f>Sales2[[#This Row],[Sale Price ]]-Sales2[[#This Row],[Service Provider Expense]]</f>
        <v>225.75</v>
      </c>
      <c r="U373" t="s">
        <v>29</v>
      </c>
    </row>
    <row r="374" spans="1:21" x14ac:dyDescent="0.25">
      <c r="A374">
        <v>3373</v>
      </c>
      <c r="B374">
        <f>COUNTIF(A:A,Sales2[[#This Row],[Order ID]])</f>
        <v>1</v>
      </c>
      <c r="C374" t="s">
        <v>621</v>
      </c>
      <c r="D374" t="s">
        <v>357</v>
      </c>
      <c r="E374" t="str">
        <f>PROPER(TRIM(Sales2[[#This Row],[Customer First Name]]))</f>
        <v>Patrick</v>
      </c>
      <c r="F374">
        <v>1606</v>
      </c>
      <c r="G374" t="s">
        <v>77</v>
      </c>
      <c r="H374" s="7">
        <v>45370</v>
      </c>
      <c r="I374" s="6">
        <v>3</v>
      </c>
      <c r="J374" s="1" t="s">
        <v>37</v>
      </c>
      <c r="K374" t="s">
        <v>49</v>
      </c>
      <c r="L374" t="str">
        <f>UPPER(Sales2[[#This Row],[State]])</f>
        <v>TAS</v>
      </c>
      <c r="M374">
        <f>VLOOKUP(Sales2[[#This Row],[Service Category]],Table7[],3,FALSE)</f>
        <v>0.3</v>
      </c>
      <c r="N374">
        <f>Sales2[[#This Row],[Sale Price ]]*Sales2[[#This Row],[Margins]]</f>
        <v>365.4</v>
      </c>
      <c r="O374">
        <v>1218</v>
      </c>
      <c r="P374">
        <f>IFERROR(Sales2[[#This Row],[Sale Price ]],0)</f>
        <v>1218</v>
      </c>
      <c r="Q374">
        <f>IFERROR(Sales2[[#This Row],[Cleaned Sale Price]]/Sales2[[#This Row],[Quantity Ordered]],0)</f>
        <v>406</v>
      </c>
      <c r="R374">
        <f>Sales2[[#This Row],[Cleaned Sale Price]]-Sales2[[#This Row],[Service Provider Expense]]</f>
        <v>852.6</v>
      </c>
      <c r="S374">
        <f>SUMIF(F:F,Sales2[[#This Row],[Customer ID]],P:P)</f>
        <v>1218</v>
      </c>
      <c r="T374">
        <f>Sales2[[#This Row],[Sale Price ]]-Sales2[[#This Row],[Service Provider Expense]]</f>
        <v>852.6</v>
      </c>
      <c r="U374" t="s">
        <v>19</v>
      </c>
    </row>
    <row r="375" spans="1:21" x14ac:dyDescent="0.25">
      <c r="A375">
        <v>3374</v>
      </c>
      <c r="B375">
        <f>COUNTIF(A:A,Sales2[[#This Row],[Order ID]])</f>
        <v>1</v>
      </c>
      <c r="C375" t="s">
        <v>622</v>
      </c>
      <c r="D375" t="s">
        <v>486</v>
      </c>
      <c r="E375" t="str">
        <f>PROPER(TRIM(Sales2[[#This Row],[Customer First Name]]))</f>
        <v>Logan</v>
      </c>
      <c r="F375">
        <v>1607</v>
      </c>
      <c r="G375" t="s">
        <v>22</v>
      </c>
      <c r="H375" s="7">
        <v>45501</v>
      </c>
      <c r="I375" s="6">
        <v>3</v>
      </c>
      <c r="J375" t="s">
        <v>17</v>
      </c>
      <c r="K375" t="s">
        <v>38</v>
      </c>
      <c r="L375" t="str">
        <f>UPPER(Sales2[[#This Row],[State]])</f>
        <v>QLD</v>
      </c>
      <c r="M375">
        <f>VLOOKUP(Sales2[[#This Row],[Service Category]],Table7[],3,FALSE)</f>
        <v>0.3</v>
      </c>
      <c r="N375">
        <f>Sales2[[#This Row],[Sale Price ]]*Sales2[[#This Row],[Margins]]</f>
        <v>36.299999999999997</v>
      </c>
      <c r="O375">
        <v>121</v>
      </c>
      <c r="P375">
        <f>IFERROR(Sales2[[#This Row],[Sale Price ]],0)</f>
        <v>121</v>
      </c>
      <c r="Q375">
        <f>IFERROR(Sales2[[#This Row],[Cleaned Sale Price]]/Sales2[[#This Row],[Quantity Ordered]],0)</f>
        <v>40.333333333333336</v>
      </c>
      <c r="R375">
        <f>Sales2[[#This Row],[Cleaned Sale Price]]-Sales2[[#This Row],[Service Provider Expense]]</f>
        <v>84.7</v>
      </c>
      <c r="S375">
        <f>SUMIF(F:F,Sales2[[#This Row],[Customer ID]],P:P)</f>
        <v>121</v>
      </c>
      <c r="T375">
        <f>Sales2[[#This Row],[Sale Price ]]-Sales2[[#This Row],[Service Provider Expense]]</f>
        <v>84.7</v>
      </c>
      <c r="U375" t="s">
        <v>29</v>
      </c>
    </row>
    <row r="376" spans="1:21" x14ac:dyDescent="0.25">
      <c r="A376">
        <v>3375</v>
      </c>
      <c r="B376">
        <f>COUNTIF(A:A,Sales2[[#This Row],[Order ID]])</f>
        <v>1</v>
      </c>
      <c r="C376" t="s">
        <v>553</v>
      </c>
      <c r="D376" t="s">
        <v>381</v>
      </c>
      <c r="E376" t="str">
        <f>PROPER(TRIM(Sales2[[#This Row],[Customer First Name]]))</f>
        <v>Jensen</v>
      </c>
      <c r="F376">
        <v>1608</v>
      </c>
      <c r="G376" t="s">
        <v>16</v>
      </c>
      <c r="H376" s="7">
        <v>45377</v>
      </c>
      <c r="I376" s="6">
        <v>1</v>
      </c>
      <c r="J376" s="1" t="s">
        <v>37</v>
      </c>
      <c r="K376" t="s">
        <v>18</v>
      </c>
      <c r="L376" t="str">
        <f>UPPER(Sales2[[#This Row],[State]])</f>
        <v>WA</v>
      </c>
      <c r="M376">
        <f>VLOOKUP(Sales2[[#This Row],[Service Category]],Table7[],3,FALSE)</f>
        <v>0.1</v>
      </c>
      <c r="N376">
        <f>Sales2[[#This Row],[Sale Price ]]*Sales2[[#This Row],[Margins]]</f>
        <v>68</v>
      </c>
      <c r="O376">
        <v>680</v>
      </c>
      <c r="P376">
        <f>IFERROR(Sales2[[#This Row],[Sale Price ]],0)</f>
        <v>680</v>
      </c>
      <c r="Q376">
        <f>IFERROR(Sales2[[#This Row],[Cleaned Sale Price]]/Sales2[[#This Row],[Quantity Ordered]],0)</f>
        <v>680</v>
      </c>
      <c r="R376">
        <f>Sales2[[#This Row],[Cleaned Sale Price]]-Sales2[[#This Row],[Service Provider Expense]]</f>
        <v>612</v>
      </c>
      <c r="S376">
        <f>SUMIF(F:F,Sales2[[#This Row],[Customer ID]],P:P)</f>
        <v>680</v>
      </c>
      <c r="T376">
        <f>Sales2[[#This Row],[Sale Price ]]-Sales2[[#This Row],[Service Provider Expense]]</f>
        <v>612</v>
      </c>
      <c r="U376" t="s">
        <v>99</v>
      </c>
    </row>
    <row r="377" spans="1:21" x14ac:dyDescent="0.25">
      <c r="A377">
        <v>3376</v>
      </c>
      <c r="B377">
        <f>COUNTIF(A:A,Sales2[[#This Row],[Order ID]])</f>
        <v>1</v>
      </c>
      <c r="C377" t="s">
        <v>623</v>
      </c>
      <c r="D377" t="s">
        <v>624</v>
      </c>
      <c r="E377" t="str">
        <f>PROPER(TRIM(Sales2[[#This Row],[Customer First Name]]))</f>
        <v>Lana</v>
      </c>
      <c r="F377">
        <v>1609</v>
      </c>
      <c r="G377" t="s">
        <v>77</v>
      </c>
      <c r="H377" s="7">
        <v>45526</v>
      </c>
      <c r="I377" s="6">
        <v>2</v>
      </c>
      <c r="J377" s="1" t="s">
        <v>23</v>
      </c>
      <c r="K377" t="s">
        <v>49</v>
      </c>
      <c r="L377" t="str">
        <f>UPPER(Sales2[[#This Row],[State]])</f>
        <v>TAS</v>
      </c>
      <c r="M377">
        <f>VLOOKUP(Sales2[[#This Row],[Service Category]],Table7[],3,FALSE)</f>
        <v>0.3</v>
      </c>
      <c r="N377">
        <f>Sales2[[#This Row],[Sale Price ]]*Sales2[[#This Row],[Margins]]</f>
        <v>165</v>
      </c>
      <c r="O377">
        <v>550</v>
      </c>
      <c r="P377">
        <f>IFERROR(Sales2[[#This Row],[Sale Price ]],0)</f>
        <v>550</v>
      </c>
      <c r="Q377">
        <f>IFERROR(Sales2[[#This Row],[Cleaned Sale Price]]/Sales2[[#This Row],[Quantity Ordered]],0)</f>
        <v>275</v>
      </c>
      <c r="R377">
        <f>Sales2[[#This Row],[Cleaned Sale Price]]-Sales2[[#This Row],[Service Provider Expense]]</f>
        <v>385</v>
      </c>
      <c r="S377">
        <f>SUMIF(F:F,Sales2[[#This Row],[Customer ID]],P:P)</f>
        <v>550</v>
      </c>
      <c r="T377">
        <f>Sales2[[#This Row],[Sale Price ]]-Sales2[[#This Row],[Service Provider Expense]]</f>
        <v>385</v>
      </c>
      <c r="U377" t="s">
        <v>99</v>
      </c>
    </row>
    <row r="378" spans="1:21" x14ac:dyDescent="0.25">
      <c r="A378">
        <v>3377</v>
      </c>
      <c r="B378">
        <f>COUNTIF(A:A,Sales2[[#This Row],[Order ID]])</f>
        <v>1</v>
      </c>
      <c r="C378" t="s">
        <v>625</v>
      </c>
      <c r="D378" t="s">
        <v>552</v>
      </c>
      <c r="E378" t="str">
        <f>PROPER(TRIM(Sales2[[#This Row],[Customer First Name]]))</f>
        <v>Milani</v>
      </c>
      <c r="F378">
        <v>1610</v>
      </c>
      <c r="G378" t="s">
        <v>27</v>
      </c>
      <c r="H378" s="7">
        <v>45566</v>
      </c>
      <c r="I378" s="6">
        <v>1</v>
      </c>
      <c r="J378" s="1" t="s">
        <v>23</v>
      </c>
      <c r="K378" t="s">
        <v>42</v>
      </c>
      <c r="L378" t="str">
        <f>UPPER(Sales2[[#This Row],[State]])</f>
        <v>SA</v>
      </c>
      <c r="M378">
        <f>VLOOKUP(Sales2[[#This Row],[Service Category]],Table7[],3,FALSE)</f>
        <v>0.25</v>
      </c>
      <c r="N378">
        <f>Sales2[[#This Row],[Sale Price ]]*Sales2[[#This Row],[Margins]]</f>
        <v>266.25</v>
      </c>
      <c r="O378">
        <v>1065</v>
      </c>
      <c r="P378">
        <f>IFERROR(Sales2[[#This Row],[Sale Price ]],0)</f>
        <v>1065</v>
      </c>
      <c r="Q378">
        <f>IFERROR(Sales2[[#This Row],[Cleaned Sale Price]]/Sales2[[#This Row],[Quantity Ordered]],0)</f>
        <v>1065</v>
      </c>
      <c r="R378">
        <f>Sales2[[#This Row],[Cleaned Sale Price]]-Sales2[[#This Row],[Service Provider Expense]]</f>
        <v>798.75</v>
      </c>
      <c r="S378">
        <f>SUMIF(F:F,Sales2[[#This Row],[Customer ID]],P:P)</f>
        <v>1065</v>
      </c>
      <c r="T378">
        <f>Sales2[[#This Row],[Sale Price ]]-Sales2[[#This Row],[Service Provider Expense]]</f>
        <v>798.75</v>
      </c>
      <c r="U378" t="s">
        <v>39</v>
      </c>
    </row>
    <row r="379" spans="1:21" x14ac:dyDescent="0.25">
      <c r="A379">
        <v>3378</v>
      </c>
      <c r="B379">
        <f>COUNTIF(A:A,Sales2[[#This Row],[Order ID]])</f>
        <v>1</v>
      </c>
      <c r="C379" t="s">
        <v>204</v>
      </c>
      <c r="D379" t="s">
        <v>626</v>
      </c>
      <c r="E379" t="str">
        <f>PROPER(TRIM(Sales2[[#This Row],[Customer First Name]]))</f>
        <v>Laura</v>
      </c>
      <c r="F379">
        <v>1611</v>
      </c>
      <c r="G379" t="s">
        <v>61</v>
      </c>
      <c r="H379" s="7">
        <v>45515</v>
      </c>
      <c r="I379" s="6">
        <v>2</v>
      </c>
      <c r="J379" t="s">
        <v>56</v>
      </c>
      <c r="K379" t="s">
        <v>24</v>
      </c>
      <c r="L379" t="str">
        <f>UPPER(Sales2[[#This Row],[State]])</f>
        <v>ACT</v>
      </c>
      <c r="M379">
        <f>VLOOKUP(Sales2[[#This Row],[Service Category]],Table7[],3,FALSE)</f>
        <v>0.25</v>
      </c>
      <c r="N379">
        <f>Sales2[[#This Row],[Sale Price ]]*Sales2[[#This Row],[Margins]]</f>
        <v>96.75</v>
      </c>
      <c r="O379">
        <v>387</v>
      </c>
      <c r="P379">
        <f>IFERROR(Sales2[[#This Row],[Sale Price ]],0)</f>
        <v>387</v>
      </c>
      <c r="Q379">
        <f>IFERROR(Sales2[[#This Row],[Cleaned Sale Price]]/Sales2[[#This Row],[Quantity Ordered]],0)</f>
        <v>193.5</v>
      </c>
      <c r="R379">
        <f>Sales2[[#This Row],[Cleaned Sale Price]]-Sales2[[#This Row],[Service Provider Expense]]</f>
        <v>290.25</v>
      </c>
      <c r="S379">
        <f>SUMIF(F:F,Sales2[[#This Row],[Customer ID]],P:P)</f>
        <v>387</v>
      </c>
      <c r="T379">
        <f>Sales2[[#This Row],[Sale Price ]]-Sales2[[#This Row],[Service Provider Expense]]</f>
        <v>290.25</v>
      </c>
      <c r="U379" t="s">
        <v>39</v>
      </c>
    </row>
    <row r="380" spans="1:21" x14ac:dyDescent="0.25">
      <c r="A380">
        <v>3379</v>
      </c>
      <c r="B380">
        <f>COUNTIF(A:A,Sales2[[#This Row],[Order ID]])</f>
        <v>1</v>
      </c>
      <c r="C380" t="s">
        <v>627</v>
      </c>
      <c r="D380" t="s">
        <v>628</v>
      </c>
      <c r="E380" t="str">
        <f>PROPER(TRIM(Sales2[[#This Row],[Customer First Name]]))</f>
        <v>Arthur</v>
      </c>
      <c r="F380">
        <v>1612</v>
      </c>
      <c r="G380" t="s">
        <v>61</v>
      </c>
      <c r="H380" s="7">
        <v>45570</v>
      </c>
      <c r="I380" s="6">
        <v>3</v>
      </c>
      <c r="J380" t="s">
        <v>17</v>
      </c>
      <c r="K380" t="s">
        <v>42</v>
      </c>
      <c r="L380" t="str">
        <f>UPPER(Sales2[[#This Row],[State]])</f>
        <v>SA</v>
      </c>
      <c r="M380">
        <f>VLOOKUP(Sales2[[#This Row],[Service Category]],Table7[],3,FALSE)</f>
        <v>0.25</v>
      </c>
      <c r="N380">
        <f>Sales2[[#This Row],[Sale Price ]]*Sales2[[#This Row],[Margins]]</f>
        <v>79.25</v>
      </c>
      <c r="O380">
        <v>317</v>
      </c>
      <c r="P380">
        <f>IFERROR(Sales2[[#This Row],[Sale Price ]],0)</f>
        <v>317</v>
      </c>
      <c r="Q380">
        <f>IFERROR(Sales2[[#This Row],[Cleaned Sale Price]]/Sales2[[#This Row],[Quantity Ordered]],0)</f>
        <v>105.66666666666667</v>
      </c>
      <c r="R380">
        <f>Sales2[[#This Row],[Cleaned Sale Price]]-Sales2[[#This Row],[Service Provider Expense]]</f>
        <v>237.75</v>
      </c>
      <c r="S380">
        <f>SUMIF(F:F,Sales2[[#This Row],[Customer ID]],P:P)</f>
        <v>317</v>
      </c>
      <c r="T380">
        <f>Sales2[[#This Row],[Sale Price ]]-Sales2[[#This Row],[Service Provider Expense]]</f>
        <v>237.75</v>
      </c>
      <c r="U380" t="s">
        <v>29</v>
      </c>
    </row>
    <row r="381" spans="1:21" x14ac:dyDescent="0.25">
      <c r="A381">
        <v>3380</v>
      </c>
      <c r="B381">
        <f>COUNTIF(A:A,Sales2[[#This Row],[Order ID]])</f>
        <v>1</v>
      </c>
      <c r="C381" t="s">
        <v>588</v>
      </c>
      <c r="D381" t="s">
        <v>331</v>
      </c>
      <c r="E381" t="str">
        <f>PROPER(TRIM(Sales2[[#This Row],[Customer First Name]]))</f>
        <v>Jayden</v>
      </c>
      <c r="F381">
        <v>1613</v>
      </c>
      <c r="G381" t="s">
        <v>16</v>
      </c>
      <c r="H381" s="7">
        <v>45471</v>
      </c>
      <c r="I381" s="6">
        <v>1</v>
      </c>
      <c r="J381" s="1" t="s">
        <v>37</v>
      </c>
      <c r="K381" t="s">
        <v>49</v>
      </c>
      <c r="L381" t="str">
        <f>UPPER(Sales2[[#This Row],[State]])</f>
        <v>TAS</v>
      </c>
      <c r="M381">
        <f>VLOOKUP(Sales2[[#This Row],[Service Category]],Table7[],3,FALSE)</f>
        <v>0.1</v>
      </c>
      <c r="N381">
        <f>Sales2[[#This Row],[Sale Price ]]*Sales2[[#This Row],[Margins]]</f>
        <v>80.2</v>
      </c>
      <c r="O381">
        <v>802</v>
      </c>
      <c r="P381">
        <f>IFERROR(Sales2[[#This Row],[Sale Price ]],0)</f>
        <v>802</v>
      </c>
      <c r="Q381">
        <f>IFERROR(Sales2[[#This Row],[Cleaned Sale Price]]/Sales2[[#This Row],[Quantity Ordered]],0)</f>
        <v>802</v>
      </c>
      <c r="R381">
        <f>Sales2[[#This Row],[Cleaned Sale Price]]-Sales2[[#This Row],[Service Provider Expense]]</f>
        <v>721.8</v>
      </c>
      <c r="S381">
        <f>SUMIF(F:F,Sales2[[#This Row],[Customer ID]],P:P)</f>
        <v>802</v>
      </c>
      <c r="T381">
        <f>Sales2[[#This Row],[Sale Price ]]-Sales2[[#This Row],[Service Provider Expense]]</f>
        <v>721.8</v>
      </c>
      <c r="U381" t="s">
        <v>29</v>
      </c>
    </row>
    <row r="382" spans="1:21" x14ac:dyDescent="0.25">
      <c r="A382">
        <v>3381</v>
      </c>
      <c r="B382">
        <f>COUNTIF(A:A,Sales2[[#This Row],[Order ID]])</f>
        <v>1</v>
      </c>
      <c r="C382" t="s">
        <v>629</v>
      </c>
      <c r="D382" t="s">
        <v>554</v>
      </c>
      <c r="E382" t="str">
        <f>PROPER(TRIM(Sales2[[#This Row],[Customer First Name]]))</f>
        <v>Karson</v>
      </c>
      <c r="F382">
        <v>1614</v>
      </c>
      <c r="G382" t="s">
        <v>16</v>
      </c>
      <c r="H382" s="7">
        <v>45501</v>
      </c>
      <c r="I382" s="6">
        <v>2</v>
      </c>
      <c r="J382" t="s">
        <v>56</v>
      </c>
      <c r="K382" t="s">
        <v>42</v>
      </c>
      <c r="L382" t="str">
        <f>UPPER(Sales2[[#This Row],[State]])</f>
        <v>SA</v>
      </c>
      <c r="M382">
        <f>VLOOKUP(Sales2[[#This Row],[Service Category]],Table7[],3,FALSE)</f>
        <v>0.1</v>
      </c>
      <c r="N382">
        <f>Sales2[[#This Row],[Sale Price ]]*Sales2[[#This Row],[Margins]]</f>
        <v>32.200000000000003</v>
      </c>
      <c r="O382">
        <v>322</v>
      </c>
      <c r="P382">
        <f>IFERROR(Sales2[[#This Row],[Sale Price ]],0)</f>
        <v>322</v>
      </c>
      <c r="Q382">
        <f>IFERROR(Sales2[[#This Row],[Cleaned Sale Price]]/Sales2[[#This Row],[Quantity Ordered]],0)</f>
        <v>161</v>
      </c>
      <c r="R382">
        <f>Sales2[[#This Row],[Cleaned Sale Price]]-Sales2[[#This Row],[Service Provider Expense]]</f>
        <v>289.8</v>
      </c>
      <c r="S382">
        <f>SUMIF(F:F,Sales2[[#This Row],[Customer ID]],P:P)</f>
        <v>322</v>
      </c>
      <c r="T382">
        <f>Sales2[[#This Row],[Sale Price ]]-Sales2[[#This Row],[Service Provider Expense]]</f>
        <v>289.8</v>
      </c>
      <c r="U382" t="s">
        <v>99</v>
      </c>
    </row>
    <row r="383" spans="1:21" x14ac:dyDescent="0.25">
      <c r="A383">
        <v>3382</v>
      </c>
      <c r="B383">
        <f>COUNTIF(A:A,Sales2[[#This Row],[Order ID]])</f>
        <v>1</v>
      </c>
      <c r="C383" t="s">
        <v>291</v>
      </c>
      <c r="D383" t="s">
        <v>292</v>
      </c>
      <c r="E383" t="str">
        <f>PROPER(TRIM(Sales2[[#This Row],[Customer First Name]]))</f>
        <v>Charli</v>
      </c>
      <c r="F383">
        <v>1373</v>
      </c>
      <c r="G383" t="s">
        <v>61</v>
      </c>
      <c r="H383" s="7">
        <v>45405</v>
      </c>
      <c r="I383" s="6">
        <v>2</v>
      </c>
      <c r="J383" s="1" t="s">
        <v>37</v>
      </c>
      <c r="K383" t="s">
        <v>66</v>
      </c>
      <c r="L383" t="str">
        <f>UPPER(Sales2[[#This Row],[State]])</f>
        <v>NT</v>
      </c>
      <c r="M383">
        <f>VLOOKUP(Sales2[[#This Row],[Service Category]],Table7[],3,FALSE)</f>
        <v>0.25</v>
      </c>
      <c r="N383">
        <f>Sales2[[#This Row],[Sale Price ]]*Sales2[[#This Row],[Margins]]</f>
        <v>144.75</v>
      </c>
      <c r="O383">
        <v>579</v>
      </c>
      <c r="P383">
        <f>IFERROR(Sales2[[#This Row],[Sale Price ]],0)</f>
        <v>579</v>
      </c>
      <c r="Q383">
        <f>IFERROR(Sales2[[#This Row],[Cleaned Sale Price]]/Sales2[[#This Row],[Quantity Ordered]],0)</f>
        <v>289.5</v>
      </c>
      <c r="R383">
        <f>Sales2[[#This Row],[Cleaned Sale Price]]-Sales2[[#This Row],[Service Provider Expense]]</f>
        <v>434.25</v>
      </c>
      <c r="S383">
        <f>SUMIF(F:F,Sales2[[#This Row],[Customer ID]],P:P)</f>
        <v>1170</v>
      </c>
      <c r="T383">
        <f>Sales2[[#This Row],[Sale Price ]]-Sales2[[#This Row],[Service Provider Expense]]</f>
        <v>434.25</v>
      </c>
      <c r="U383" t="s">
        <v>99</v>
      </c>
    </row>
    <row r="384" spans="1:21" x14ac:dyDescent="0.25">
      <c r="A384">
        <v>3383</v>
      </c>
      <c r="B384">
        <f>COUNTIF(A:A,Sales2[[#This Row],[Order ID]])</f>
        <v>1</v>
      </c>
      <c r="C384" t="s">
        <v>630</v>
      </c>
      <c r="D384" t="s">
        <v>631</v>
      </c>
      <c r="E384" t="str">
        <f>PROPER(TRIM(Sales2[[#This Row],[Customer First Name]]))</f>
        <v>Armani</v>
      </c>
      <c r="F384">
        <v>1615</v>
      </c>
      <c r="G384" t="s">
        <v>22</v>
      </c>
      <c r="H384" s="7">
        <v>45378</v>
      </c>
      <c r="I384" s="6">
        <v>1</v>
      </c>
      <c r="J384" s="1" t="s">
        <v>37</v>
      </c>
      <c r="K384" t="s">
        <v>49</v>
      </c>
      <c r="L384" t="str">
        <f>UPPER(Sales2[[#This Row],[State]])</f>
        <v>TAS</v>
      </c>
      <c r="M384">
        <f>VLOOKUP(Sales2[[#This Row],[Service Category]],Table7[],3,FALSE)</f>
        <v>0.3</v>
      </c>
      <c r="N384">
        <f>Sales2[[#This Row],[Sale Price ]]*Sales2[[#This Row],[Margins]]</f>
        <v>141.29999999999998</v>
      </c>
      <c r="O384">
        <v>471</v>
      </c>
      <c r="P384">
        <f>IFERROR(Sales2[[#This Row],[Sale Price ]],0)</f>
        <v>471</v>
      </c>
      <c r="Q384">
        <f>IFERROR(Sales2[[#This Row],[Cleaned Sale Price]]/Sales2[[#This Row],[Quantity Ordered]],0)</f>
        <v>471</v>
      </c>
      <c r="R384">
        <f>Sales2[[#This Row],[Cleaned Sale Price]]-Sales2[[#This Row],[Service Provider Expense]]</f>
        <v>329.70000000000005</v>
      </c>
      <c r="S384">
        <f>SUMIF(F:F,Sales2[[#This Row],[Customer ID]],P:P)</f>
        <v>471</v>
      </c>
      <c r="T384">
        <f>Sales2[[#This Row],[Sale Price ]]-Sales2[[#This Row],[Service Provider Expense]]</f>
        <v>329.70000000000005</v>
      </c>
      <c r="U384" t="s">
        <v>19</v>
      </c>
    </row>
    <row r="385" spans="1:21" x14ac:dyDescent="0.25">
      <c r="A385">
        <v>3384</v>
      </c>
      <c r="B385">
        <f>COUNTIF(A:A,Sales2[[#This Row],[Order ID]])</f>
        <v>1</v>
      </c>
      <c r="C385" t="s">
        <v>632</v>
      </c>
      <c r="D385" t="s">
        <v>164</v>
      </c>
      <c r="E385" t="str">
        <f>PROPER(TRIM(Sales2[[#This Row],[Customer First Name]]))</f>
        <v>Hattie</v>
      </c>
      <c r="F385">
        <v>1616</v>
      </c>
      <c r="G385" t="s">
        <v>61</v>
      </c>
      <c r="H385" s="7">
        <v>45439</v>
      </c>
      <c r="I385" s="6">
        <v>3</v>
      </c>
      <c r="J385" s="1" t="s">
        <v>23</v>
      </c>
      <c r="K385" t="s">
        <v>38</v>
      </c>
      <c r="L385" t="str">
        <f>UPPER(Sales2[[#This Row],[State]])</f>
        <v>QLD</v>
      </c>
      <c r="M385">
        <f>VLOOKUP(Sales2[[#This Row],[Service Category]],Table7[],3,FALSE)</f>
        <v>0.25</v>
      </c>
      <c r="N385">
        <f>Sales2[[#This Row],[Sale Price ]]*Sales2[[#This Row],[Margins]]</f>
        <v>131.75</v>
      </c>
      <c r="O385">
        <v>527</v>
      </c>
      <c r="P385">
        <f>IFERROR(Sales2[[#This Row],[Sale Price ]],0)</f>
        <v>527</v>
      </c>
      <c r="Q385">
        <f>IFERROR(Sales2[[#This Row],[Cleaned Sale Price]]/Sales2[[#This Row],[Quantity Ordered]],0)</f>
        <v>175.66666666666666</v>
      </c>
      <c r="R385">
        <f>Sales2[[#This Row],[Cleaned Sale Price]]-Sales2[[#This Row],[Service Provider Expense]]</f>
        <v>395.25</v>
      </c>
      <c r="S385">
        <f>SUMIF(F:F,Sales2[[#This Row],[Customer ID]],P:P)</f>
        <v>527</v>
      </c>
      <c r="T385">
        <f>Sales2[[#This Row],[Sale Price ]]-Sales2[[#This Row],[Service Provider Expense]]</f>
        <v>395.25</v>
      </c>
      <c r="U385" t="s">
        <v>99</v>
      </c>
    </row>
    <row r="386" spans="1:21" x14ac:dyDescent="0.25">
      <c r="A386">
        <v>3385</v>
      </c>
      <c r="B386">
        <f>COUNTIF(A:A,Sales2[[#This Row],[Order ID]])</f>
        <v>1</v>
      </c>
      <c r="C386" t="s">
        <v>633</v>
      </c>
      <c r="D386" t="s">
        <v>634</v>
      </c>
      <c r="E386" t="str">
        <f>PROPER(TRIM(Sales2[[#This Row],[Customer First Name]]))</f>
        <v>Teagan</v>
      </c>
      <c r="F386">
        <v>1617</v>
      </c>
      <c r="G386" t="s">
        <v>61</v>
      </c>
      <c r="H386" s="7">
        <v>45605</v>
      </c>
      <c r="I386" s="6">
        <v>2</v>
      </c>
      <c r="J386" s="1" t="s">
        <v>37</v>
      </c>
      <c r="K386" t="s">
        <v>49</v>
      </c>
      <c r="L386" t="str">
        <f>UPPER(Sales2[[#This Row],[State]])</f>
        <v>TAS</v>
      </c>
      <c r="M386">
        <f>VLOOKUP(Sales2[[#This Row],[Service Category]],Table7[],3,FALSE)</f>
        <v>0.25</v>
      </c>
      <c r="N386">
        <f>Sales2[[#This Row],[Sale Price ]]*Sales2[[#This Row],[Margins]]</f>
        <v>38.5</v>
      </c>
      <c r="O386">
        <v>154</v>
      </c>
      <c r="P386">
        <f>IFERROR(Sales2[[#This Row],[Sale Price ]],0)</f>
        <v>154</v>
      </c>
      <c r="Q386">
        <f>IFERROR(Sales2[[#This Row],[Cleaned Sale Price]]/Sales2[[#This Row],[Quantity Ordered]],0)</f>
        <v>77</v>
      </c>
      <c r="R386">
        <f>Sales2[[#This Row],[Cleaned Sale Price]]-Sales2[[#This Row],[Service Provider Expense]]</f>
        <v>115.5</v>
      </c>
      <c r="S386">
        <f>SUMIF(F:F,Sales2[[#This Row],[Customer ID]],P:P)</f>
        <v>154</v>
      </c>
      <c r="T386">
        <f>Sales2[[#This Row],[Sale Price ]]-Sales2[[#This Row],[Service Provider Expense]]</f>
        <v>115.5</v>
      </c>
      <c r="U386" t="s">
        <v>19</v>
      </c>
    </row>
    <row r="387" spans="1:21" x14ac:dyDescent="0.25">
      <c r="A387">
        <v>3386</v>
      </c>
      <c r="B387">
        <f>COUNTIF(A:A,Sales2[[#This Row],[Order ID]])</f>
        <v>1</v>
      </c>
      <c r="C387" t="s">
        <v>496</v>
      </c>
      <c r="D387" t="s">
        <v>635</v>
      </c>
      <c r="E387" t="str">
        <f>PROPER(TRIM(Sales2[[#This Row],[Customer First Name]]))</f>
        <v>Amara</v>
      </c>
      <c r="F387">
        <v>1618</v>
      </c>
      <c r="G387" t="s">
        <v>27</v>
      </c>
      <c r="H387" s="7">
        <v>45415</v>
      </c>
      <c r="I387" s="6">
        <v>1</v>
      </c>
      <c r="J387" t="s">
        <v>17</v>
      </c>
      <c r="K387" t="s">
        <v>24</v>
      </c>
      <c r="L387" t="str">
        <f>UPPER(Sales2[[#This Row],[State]])</f>
        <v>ACT</v>
      </c>
      <c r="M387">
        <f>VLOOKUP(Sales2[[#This Row],[Service Category]],Table7[],3,FALSE)</f>
        <v>0.25</v>
      </c>
      <c r="N387">
        <f>Sales2[[#This Row],[Sale Price ]]*Sales2[[#This Row],[Margins]]</f>
        <v>386.5</v>
      </c>
      <c r="O387">
        <v>1546</v>
      </c>
      <c r="P387">
        <f>IFERROR(Sales2[[#This Row],[Sale Price ]],0)</f>
        <v>1546</v>
      </c>
      <c r="Q387">
        <f>IFERROR(Sales2[[#This Row],[Cleaned Sale Price]]/Sales2[[#This Row],[Quantity Ordered]],0)</f>
        <v>1546</v>
      </c>
      <c r="R387">
        <f>Sales2[[#This Row],[Cleaned Sale Price]]-Sales2[[#This Row],[Service Provider Expense]]</f>
        <v>1159.5</v>
      </c>
      <c r="S387">
        <f>SUMIF(F:F,Sales2[[#This Row],[Customer ID]],P:P)</f>
        <v>1546</v>
      </c>
      <c r="T387">
        <f>Sales2[[#This Row],[Sale Price ]]-Sales2[[#This Row],[Service Provider Expense]]</f>
        <v>1159.5</v>
      </c>
      <c r="U387" t="s">
        <v>29</v>
      </c>
    </row>
    <row r="388" spans="1:21" x14ac:dyDescent="0.25">
      <c r="A388">
        <v>3387</v>
      </c>
      <c r="B388">
        <f>COUNTIF(A:A,Sales2[[#This Row],[Order ID]])</f>
        <v>1</v>
      </c>
      <c r="C388" t="s">
        <v>636</v>
      </c>
      <c r="D388" t="s">
        <v>466</v>
      </c>
      <c r="E388" t="str">
        <f>PROPER(TRIM(Sales2[[#This Row],[Customer First Name]]))</f>
        <v>Damian</v>
      </c>
      <c r="F388">
        <v>1619</v>
      </c>
      <c r="G388" t="s">
        <v>61</v>
      </c>
      <c r="H388" s="7">
        <v>45573</v>
      </c>
      <c r="I388" s="6">
        <v>1</v>
      </c>
      <c r="J388" t="s">
        <v>17</v>
      </c>
      <c r="K388" t="s">
        <v>38</v>
      </c>
      <c r="L388" t="str">
        <f>UPPER(Sales2[[#This Row],[State]])</f>
        <v>QLD</v>
      </c>
      <c r="M388">
        <f>VLOOKUP(Sales2[[#This Row],[Service Category]],Table7[],3,FALSE)</f>
        <v>0.25</v>
      </c>
      <c r="N388">
        <f>Sales2[[#This Row],[Sale Price ]]*Sales2[[#This Row],[Margins]]</f>
        <v>385.5</v>
      </c>
      <c r="O388">
        <v>1542</v>
      </c>
      <c r="P388">
        <f>IFERROR(Sales2[[#This Row],[Sale Price ]],0)</f>
        <v>1542</v>
      </c>
      <c r="Q388">
        <f>IFERROR(Sales2[[#This Row],[Cleaned Sale Price]]/Sales2[[#This Row],[Quantity Ordered]],0)</f>
        <v>1542</v>
      </c>
      <c r="R388">
        <f>Sales2[[#This Row],[Cleaned Sale Price]]-Sales2[[#This Row],[Service Provider Expense]]</f>
        <v>1156.5</v>
      </c>
      <c r="S388">
        <f>SUMIF(F:F,Sales2[[#This Row],[Customer ID]],P:P)</f>
        <v>1542</v>
      </c>
      <c r="T388">
        <f>Sales2[[#This Row],[Sale Price ]]-Sales2[[#This Row],[Service Provider Expense]]</f>
        <v>1156.5</v>
      </c>
      <c r="U388" t="s">
        <v>33</v>
      </c>
    </row>
    <row r="389" spans="1:21" x14ac:dyDescent="0.25">
      <c r="A389">
        <v>3388</v>
      </c>
      <c r="B389">
        <f>COUNTIF(A:A,Sales2[[#This Row],[Order ID]])</f>
        <v>1</v>
      </c>
      <c r="C389" t="s">
        <v>137</v>
      </c>
      <c r="D389" t="s">
        <v>637</v>
      </c>
      <c r="E389" t="str">
        <f>PROPER(TRIM(Sales2[[#This Row],[Customer First Name]]))</f>
        <v>Lane</v>
      </c>
      <c r="F389">
        <v>1620</v>
      </c>
      <c r="G389" t="s">
        <v>77</v>
      </c>
      <c r="H389" s="7">
        <v>45491</v>
      </c>
      <c r="I389" s="6">
        <v>1</v>
      </c>
      <c r="J389" t="s">
        <v>56</v>
      </c>
      <c r="K389" t="s">
        <v>42</v>
      </c>
      <c r="L389" t="str">
        <f>UPPER(Sales2[[#This Row],[State]])</f>
        <v>SA</v>
      </c>
      <c r="M389">
        <f>VLOOKUP(Sales2[[#This Row],[Service Category]],Table7[],3,FALSE)</f>
        <v>0.3</v>
      </c>
      <c r="N389">
        <f>Sales2[[#This Row],[Sale Price ]]*Sales2[[#This Row],[Margins]]</f>
        <v>95.7</v>
      </c>
      <c r="O389">
        <v>319</v>
      </c>
      <c r="P389">
        <f>IFERROR(Sales2[[#This Row],[Sale Price ]],0)</f>
        <v>319</v>
      </c>
      <c r="Q389">
        <f>IFERROR(Sales2[[#This Row],[Cleaned Sale Price]]/Sales2[[#This Row],[Quantity Ordered]],0)</f>
        <v>319</v>
      </c>
      <c r="R389">
        <f>Sales2[[#This Row],[Cleaned Sale Price]]-Sales2[[#This Row],[Service Provider Expense]]</f>
        <v>223.3</v>
      </c>
      <c r="S389">
        <f>SUMIF(F:F,Sales2[[#This Row],[Customer ID]],P:P)</f>
        <v>319</v>
      </c>
      <c r="T389">
        <f>Sales2[[#This Row],[Sale Price ]]-Sales2[[#This Row],[Service Provider Expense]]</f>
        <v>223.3</v>
      </c>
      <c r="U389" t="s">
        <v>29</v>
      </c>
    </row>
    <row r="390" spans="1:21" x14ac:dyDescent="0.25">
      <c r="A390">
        <v>3389</v>
      </c>
      <c r="B390">
        <f>COUNTIF(A:A,Sales2[[#This Row],[Order ID]])</f>
        <v>1</v>
      </c>
      <c r="C390" t="s">
        <v>638</v>
      </c>
      <c r="D390" t="s">
        <v>639</v>
      </c>
      <c r="E390" t="str">
        <f>PROPER(TRIM(Sales2[[#This Row],[Customer First Name]]))</f>
        <v>Angela</v>
      </c>
      <c r="F390">
        <v>1621</v>
      </c>
      <c r="G390" t="s">
        <v>61</v>
      </c>
      <c r="H390" s="7">
        <v>45608</v>
      </c>
      <c r="I390" s="6">
        <v>2</v>
      </c>
      <c r="J390" t="s">
        <v>56</v>
      </c>
      <c r="K390" t="s">
        <v>28</v>
      </c>
      <c r="L390" t="str">
        <f>UPPER(Sales2[[#This Row],[State]])</f>
        <v>NSW</v>
      </c>
      <c r="M390">
        <f>VLOOKUP(Sales2[[#This Row],[Service Category]],Table7[],3,FALSE)</f>
        <v>0.25</v>
      </c>
      <c r="N390">
        <f>Sales2[[#This Row],[Sale Price ]]*Sales2[[#This Row],[Margins]]</f>
        <v>24.75</v>
      </c>
      <c r="O390">
        <v>99</v>
      </c>
      <c r="P390">
        <f>IFERROR(Sales2[[#This Row],[Sale Price ]],0)</f>
        <v>99</v>
      </c>
      <c r="Q390">
        <f>IFERROR(Sales2[[#This Row],[Cleaned Sale Price]]/Sales2[[#This Row],[Quantity Ordered]],0)</f>
        <v>49.5</v>
      </c>
      <c r="R390">
        <f>Sales2[[#This Row],[Cleaned Sale Price]]-Sales2[[#This Row],[Service Provider Expense]]</f>
        <v>74.25</v>
      </c>
      <c r="S390">
        <f>SUMIF(F:F,Sales2[[#This Row],[Customer ID]],P:P)</f>
        <v>99</v>
      </c>
      <c r="T390">
        <f>Sales2[[#This Row],[Sale Price ]]-Sales2[[#This Row],[Service Provider Expense]]</f>
        <v>74.25</v>
      </c>
      <c r="U390" t="s">
        <v>39</v>
      </c>
    </row>
    <row r="391" spans="1:21" x14ac:dyDescent="0.25">
      <c r="A391">
        <v>3390</v>
      </c>
      <c r="B391">
        <f>COUNTIF(A:A,Sales2[[#This Row],[Order ID]])</f>
        <v>1</v>
      </c>
      <c r="C391" t="s">
        <v>640</v>
      </c>
      <c r="D391" t="s">
        <v>145</v>
      </c>
      <c r="E391" t="str">
        <f>PROPER(TRIM(Sales2[[#This Row],[Customer First Name]]))</f>
        <v>Molly</v>
      </c>
      <c r="F391">
        <v>1622</v>
      </c>
      <c r="G391" t="s">
        <v>77</v>
      </c>
      <c r="H391" s="7">
        <v>45536</v>
      </c>
      <c r="I391" s="6">
        <v>1</v>
      </c>
      <c r="J391" s="1" t="s">
        <v>37</v>
      </c>
      <c r="K391" t="s">
        <v>42</v>
      </c>
      <c r="L391" t="str">
        <f>UPPER(Sales2[[#This Row],[State]])</f>
        <v>SA</v>
      </c>
      <c r="M391">
        <f>VLOOKUP(Sales2[[#This Row],[Service Category]],Table7[],3,FALSE)</f>
        <v>0.3</v>
      </c>
      <c r="N391">
        <f>Sales2[[#This Row],[Sale Price ]]*Sales2[[#This Row],[Margins]]</f>
        <v>279.3</v>
      </c>
      <c r="O391">
        <v>931</v>
      </c>
      <c r="P391">
        <f>IFERROR(Sales2[[#This Row],[Sale Price ]],0)</f>
        <v>931</v>
      </c>
      <c r="Q391">
        <f>IFERROR(Sales2[[#This Row],[Cleaned Sale Price]]/Sales2[[#This Row],[Quantity Ordered]],0)</f>
        <v>931</v>
      </c>
      <c r="R391">
        <f>Sales2[[#This Row],[Cleaned Sale Price]]-Sales2[[#This Row],[Service Provider Expense]]</f>
        <v>651.70000000000005</v>
      </c>
      <c r="S391">
        <f>SUMIF(F:F,Sales2[[#This Row],[Customer ID]],P:P)</f>
        <v>931</v>
      </c>
      <c r="T391">
        <f>Sales2[[#This Row],[Sale Price ]]-Sales2[[#This Row],[Service Provider Expense]]</f>
        <v>651.70000000000005</v>
      </c>
      <c r="U391" t="s">
        <v>39</v>
      </c>
    </row>
    <row r="392" spans="1:21" x14ac:dyDescent="0.25">
      <c r="A392">
        <v>3391</v>
      </c>
      <c r="B392">
        <f>COUNTIF(A:A,Sales2[[#This Row],[Order ID]])</f>
        <v>1</v>
      </c>
      <c r="C392" t="s">
        <v>307</v>
      </c>
      <c r="D392" t="s">
        <v>152</v>
      </c>
      <c r="E392" t="str">
        <f>PROPER(TRIM(Sales2[[#This Row],[Customer First Name]]))</f>
        <v>Adalynn</v>
      </c>
      <c r="F392">
        <v>1623</v>
      </c>
      <c r="G392" t="s">
        <v>36</v>
      </c>
      <c r="H392" s="7">
        <v>45514</v>
      </c>
      <c r="I392" s="6">
        <v>2</v>
      </c>
      <c r="J392" t="s">
        <v>17</v>
      </c>
      <c r="K392" t="s">
        <v>49</v>
      </c>
      <c r="L392" t="str">
        <f>UPPER(Sales2[[#This Row],[State]])</f>
        <v>TAS</v>
      </c>
      <c r="M392">
        <f>VLOOKUP(Sales2[[#This Row],[Service Category]],Table7[],3,FALSE)</f>
        <v>0.2</v>
      </c>
      <c r="N392">
        <f>Sales2[[#This Row],[Sale Price ]]*Sales2[[#This Row],[Margins]]</f>
        <v>319.20000000000005</v>
      </c>
      <c r="O392">
        <v>1596</v>
      </c>
      <c r="P392">
        <f>IFERROR(Sales2[[#This Row],[Sale Price ]],0)</f>
        <v>1596</v>
      </c>
      <c r="Q392">
        <f>IFERROR(Sales2[[#This Row],[Cleaned Sale Price]]/Sales2[[#This Row],[Quantity Ordered]],0)</f>
        <v>798</v>
      </c>
      <c r="R392">
        <f>Sales2[[#This Row],[Cleaned Sale Price]]-Sales2[[#This Row],[Service Provider Expense]]</f>
        <v>1276.8</v>
      </c>
      <c r="S392">
        <f>SUMIF(F:F,Sales2[[#This Row],[Customer ID]],P:P)</f>
        <v>1596</v>
      </c>
      <c r="T392">
        <f>Sales2[[#This Row],[Sale Price ]]-Sales2[[#This Row],[Service Provider Expense]]</f>
        <v>1276.8</v>
      </c>
      <c r="U392" t="s">
        <v>39</v>
      </c>
    </row>
    <row r="393" spans="1:21" x14ac:dyDescent="0.25">
      <c r="A393">
        <v>3392</v>
      </c>
      <c r="B393">
        <f>COUNTIF(A:A,Sales2[[#This Row],[Order ID]])</f>
        <v>1</v>
      </c>
      <c r="C393" t="s">
        <v>641</v>
      </c>
      <c r="D393" t="s">
        <v>642</v>
      </c>
      <c r="E393" t="str">
        <f>PROPER(TRIM(Sales2[[#This Row],[Customer First Name]]))</f>
        <v>Alexandria</v>
      </c>
      <c r="F393">
        <v>1624</v>
      </c>
      <c r="G393" t="s">
        <v>77</v>
      </c>
      <c r="H393" s="7">
        <v>45517</v>
      </c>
      <c r="I393" s="6">
        <v>3</v>
      </c>
      <c r="J393" s="1" t="s">
        <v>37</v>
      </c>
      <c r="K393" t="s">
        <v>28</v>
      </c>
      <c r="L393" t="str">
        <f>UPPER(Sales2[[#This Row],[State]])</f>
        <v>NSW</v>
      </c>
      <c r="M393">
        <f>VLOOKUP(Sales2[[#This Row],[Service Category]],Table7[],3,FALSE)</f>
        <v>0.3</v>
      </c>
      <c r="N393">
        <f>Sales2[[#This Row],[Sale Price ]]*Sales2[[#This Row],[Margins]]</f>
        <v>133.5</v>
      </c>
      <c r="O393">
        <v>445</v>
      </c>
      <c r="P393">
        <f>IFERROR(Sales2[[#This Row],[Sale Price ]],0)</f>
        <v>445</v>
      </c>
      <c r="Q393">
        <f>IFERROR(Sales2[[#This Row],[Cleaned Sale Price]]/Sales2[[#This Row],[Quantity Ordered]],0)</f>
        <v>148.33333333333334</v>
      </c>
      <c r="R393">
        <f>Sales2[[#This Row],[Cleaned Sale Price]]-Sales2[[#This Row],[Service Provider Expense]]</f>
        <v>311.5</v>
      </c>
      <c r="S393">
        <f>SUMIF(F:F,Sales2[[#This Row],[Customer ID]],P:P)</f>
        <v>445</v>
      </c>
      <c r="T393">
        <f>Sales2[[#This Row],[Sale Price ]]-Sales2[[#This Row],[Service Provider Expense]]</f>
        <v>311.5</v>
      </c>
      <c r="U393" t="s">
        <v>29</v>
      </c>
    </row>
    <row r="394" spans="1:21" x14ac:dyDescent="0.25">
      <c r="A394">
        <v>3393</v>
      </c>
      <c r="B394">
        <f>COUNTIF(A:A,Sales2[[#This Row],[Order ID]])</f>
        <v>1</v>
      </c>
      <c r="C394" t="s">
        <v>633</v>
      </c>
      <c r="D394" t="s">
        <v>108</v>
      </c>
      <c r="E394" t="str">
        <f>PROPER(TRIM(Sales2[[#This Row],[Customer First Name]]))</f>
        <v>Avery</v>
      </c>
      <c r="F394">
        <v>1625</v>
      </c>
      <c r="G394" t="s">
        <v>36</v>
      </c>
      <c r="H394" s="7">
        <v>45443</v>
      </c>
      <c r="I394" s="6">
        <v>3</v>
      </c>
      <c r="J394" t="s">
        <v>56</v>
      </c>
      <c r="K394" t="s">
        <v>32</v>
      </c>
      <c r="L394" t="str">
        <f>UPPER(Sales2[[#This Row],[State]])</f>
        <v>VIC</v>
      </c>
      <c r="M394">
        <f>VLOOKUP(Sales2[[#This Row],[Service Category]],Table7[],3,FALSE)</f>
        <v>0.2</v>
      </c>
      <c r="N394">
        <f>Sales2[[#This Row],[Sale Price ]]*Sales2[[#This Row],[Margins]]</f>
        <v>102.80000000000001</v>
      </c>
      <c r="O394">
        <v>514</v>
      </c>
      <c r="P394">
        <f>IFERROR(Sales2[[#This Row],[Sale Price ]],0)</f>
        <v>514</v>
      </c>
      <c r="Q394">
        <f>IFERROR(Sales2[[#This Row],[Cleaned Sale Price]]/Sales2[[#This Row],[Quantity Ordered]],0)</f>
        <v>171.33333333333334</v>
      </c>
      <c r="R394">
        <f>Sales2[[#This Row],[Cleaned Sale Price]]-Sales2[[#This Row],[Service Provider Expense]]</f>
        <v>411.2</v>
      </c>
      <c r="S394">
        <f>SUMIF(F:F,Sales2[[#This Row],[Customer ID]],P:P)</f>
        <v>514</v>
      </c>
      <c r="T394">
        <f>Sales2[[#This Row],[Sale Price ]]-Sales2[[#This Row],[Service Provider Expense]]</f>
        <v>411.2</v>
      </c>
      <c r="U394" t="s">
        <v>39</v>
      </c>
    </row>
    <row r="395" spans="1:21" x14ac:dyDescent="0.25">
      <c r="A395">
        <v>3394</v>
      </c>
      <c r="B395">
        <f>COUNTIF(A:A,Sales2[[#This Row],[Order ID]])</f>
        <v>1</v>
      </c>
      <c r="C395" t="s">
        <v>643</v>
      </c>
      <c r="D395" t="s">
        <v>644</v>
      </c>
      <c r="E395" t="str">
        <f>PROPER(TRIM(Sales2[[#This Row],[Customer First Name]]))</f>
        <v>Judah</v>
      </c>
      <c r="F395">
        <v>1626</v>
      </c>
      <c r="G395" t="s">
        <v>77</v>
      </c>
      <c r="H395" s="7">
        <v>45611</v>
      </c>
      <c r="I395" s="6">
        <v>1</v>
      </c>
      <c r="J395" s="1" t="s">
        <v>37</v>
      </c>
      <c r="K395" t="s">
        <v>18</v>
      </c>
      <c r="L395" t="str">
        <f>UPPER(Sales2[[#This Row],[State]])</f>
        <v>WA</v>
      </c>
      <c r="M395">
        <f>VLOOKUP(Sales2[[#This Row],[Service Category]],Table7[],3,FALSE)</f>
        <v>0.3</v>
      </c>
      <c r="N395">
        <f>Sales2[[#This Row],[Sale Price ]]*Sales2[[#This Row],[Margins]]</f>
        <v>240.89999999999998</v>
      </c>
      <c r="O395">
        <v>803</v>
      </c>
      <c r="P395">
        <f>IFERROR(Sales2[[#This Row],[Sale Price ]],0)</f>
        <v>803</v>
      </c>
      <c r="Q395">
        <f>IFERROR(Sales2[[#This Row],[Cleaned Sale Price]]/Sales2[[#This Row],[Quantity Ordered]],0)</f>
        <v>803</v>
      </c>
      <c r="R395">
        <f>Sales2[[#This Row],[Cleaned Sale Price]]-Sales2[[#This Row],[Service Provider Expense]]</f>
        <v>562.1</v>
      </c>
      <c r="S395">
        <f>SUMIF(F:F,Sales2[[#This Row],[Customer ID]],P:P)</f>
        <v>803</v>
      </c>
      <c r="T395">
        <f>Sales2[[#This Row],[Sale Price ]]-Sales2[[#This Row],[Service Provider Expense]]</f>
        <v>562.1</v>
      </c>
      <c r="U395" t="s">
        <v>33</v>
      </c>
    </row>
    <row r="396" spans="1:21" x14ac:dyDescent="0.25">
      <c r="A396">
        <v>3395</v>
      </c>
      <c r="B396">
        <f>COUNTIF(A:A,Sales2[[#This Row],[Order ID]])</f>
        <v>1</v>
      </c>
      <c r="C396" t="s">
        <v>645</v>
      </c>
      <c r="D396" t="s">
        <v>646</v>
      </c>
      <c r="E396" t="str">
        <f>PROPER(TRIM(Sales2[[#This Row],[Customer First Name]]))</f>
        <v>Kaia</v>
      </c>
      <c r="F396">
        <v>1627</v>
      </c>
      <c r="G396" t="s">
        <v>61</v>
      </c>
      <c r="H396" s="7">
        <v>45602</v>
      </c>
      <c r="I396" s="6">
        <v>1</v>
      </c>
      <c r="J396" t="s">
        <v>17</v>
      </c>
      <c r="K396" t="s">
        <v>66</v>
      </c>
      <c r="L396" t="str">
        <f>UPPER(Sales2[[#This Row],[State]])</f>
        <v>NT</v>
      </c>
      <c r="M396">
        <f>VLOOKUP(Sales2[[#This Row],[Service Category]],Table7[],3,FALSE)</f>
        <v>0.25</v>
      </c>
      <c r="N396">
        <f>Sales2[[#This Row],[Sale Price ]]*Sales2[[#This Row],[Margins]]</f>
        <v>10.25</v>
      </c>
      <c r="O396">
        <v>41</v>
      </c>
      <c r="P396">
        <f>IFERROR(Sales2[[#This Row],[Sale Price ]],0)</f>
        <v>41</v>
      </c>
      <c r="Q396">
        <f>IFERROR(Sales2[[#This Row],[Cleaned Sale Price]]/Sales2[[#This Row],[Quantity Ordered]],0)</f>
        <v>41</v>
      </c>
      <c r="R396">
        <f>Sales2[[#This Row],[Cleaned Sale Price]]-Sales2[[#This Row],[Service Provider Expense]]</f>
        <v>30.75</v>
      </c>
      <c r="S396">
        <f>SUMIF(F:F,Sales2[[#This Row],[Customer ID]],P:P)</f>
        <v>41</v>
      </c>
      <c r="T396">
        <f>Sales2[[#This Row],[Sale Price ]]-Sales2[[#This Row],[Service Provider Expense]]</f>
        <v>30.75</v>
      </c>
      <c r="U396" t="s">
        <v>39</v>
      </c>
    </row>
    <row r="397" spans="1:21" x14ac:dyDescent="0.25">
      <c r="A397">
        <v>3396</v>
      </c>
      <c r="B397">
        <f>COUNTIF(A:A,Sales2[[#This Row],[Order ID]])</f>
        <v>1</v>
      </c>
      <c r="C397" t="s">
        <v>647</v>
      </c>
      <c r="D397" t="s">
        <v>648</v>
      </c>
      <c r="E397" t="str">
        <f>PROPER(TRIM(Sales2[[#This Row],[Customer First Name]]))</f>
        <v>Josephine</v>
      </c>
      <c r="F397">
        <v>1628</v>
      </c>
      <c r="G397" t="s">
        <v>22</v>
      </c>
      <c r="H397" s="7">
        <v>45591</v>
      </c>
      <c r="I397" s="6">
        <v>1</v>
      </c>
      <c r="J397" s="1" t="s">
        <v>37</v>
      </c>
      <c r="K397" t="s">
        <v>32</v>
      </c>
      <c r="L397" t="str">
        <f>UPPER(Sales2[[#This Row],[State]])</f>
        <v>VIC</v>
      </c>
      <c r="M397">
        <f>VLOOKUP(Sales2[[#This Row],[Service Category]],Table7[],3,FALSE)</f>
        <v>0.3</v>
      </c>
      <c r="N397">
        <f>Sales2[[#This Row],[Sale Price ]]*Sales2[[#This Row],[Margins]]</f>
        <v>269.09999999999997</v>
      </c>
      <c r="O397">
        <v>897</v>
      </c>
      <c r="P397">
        <f>IFERROR(Sales2[[#This Row],[Sale Price ]],0)</f>
        <v>897</v>
      </c>
      <c r="Q397">
        <f>IFERROR(Sales2[[#This Row],[Cleaned Sale Price]]/Sales2[[#This Row],[Quantity Ordered]],0)</f>
        <v>897</v>
      </c>
      <c r="R397">
        <f>Sales2[[#This Row],[Cleaned Sale Price]]-Sales2[[#This Row],[Service Provider Expense]]</f>
        <v>627.90000000000009</v>
      </c>
      <c r="S397">
        <f>SUMIF(F:F,Sales2[[#This Row],[Customer ID]],P:P)</f>
        <v>897</v>
      </c>
      <c r="T397">
        <f>Sales2[[#This Row],[Sale Price ]]-Sales2[[#This Row],[Service Provider Expense]]</f>
        <v>627.90000000000009</v>
      </c>
      <c r="U397" t="s">
        <v>99</v>
      </c>
    </row>
    <row r="398" spans="1:21" x14ac:dyDescent="0.25">
      <c r="A398">
        <v>3397</v>
      </c>
      <c r="B398">
        <f>COUNTIF(A:A,Sales2[[#This Row],[Order ID]])</f>
        <v>1</v>
      </c>
      <c r="C398" t="s">
        <v>157</v>
      </c>
      <c r="D398" t="s">
        <v>312</v>
      </c>
      <c r="E398" t="str">
        <f>PROPER(TRIM(Sales2[[#This Row],[Customer First Name]]))</f>
        <v>Abel</v>
      </c>
      <c r="F398">
        <v>1629</v>
      </c>
      <c r="G398" t="s">
        <v>61</v>
      </c>
      <c r="H398" s="7">
        <v>45341</v>
      </c>
      <c r="I398" s="6">
        <v>2</v>
      </c>
      <c r="J398" s="1" t="s">
        <v>37</v>
      </c>
      <c r="K398" t="s">
        <v>66</v>
      </c>
      <c r="L398" t="str">
        <f>UPPER(Sales2[[#This Row],[State]])</f>
        <v>NT</v>
      </c>
      <c r="M398">
        <f>VLOOKUP(Sales2[[#This Row],[Service Category]],Table7[],3,FALSE)</f>
        <v>0.25</v>
      </c>
      <c r="N398">
        <f>Sales2[[#This Row],[Sale Price ]]*Sales2[[#This Row],[Margins]]</f>
        <v>289.75</v>
      </c>
      <c r="O398">
        <v>1159</v>
      </c>
      <c r="P398">
        <f>IFERROR(Sales2[[#This Row],[Sale Price ]],0)</f>
        <v>1159</v>
      </c>
      <c r="Q398">
        <f>IFERROR(Sales2[[#This Row],[Cleaned Sale Price]]/Sales2[[#This Row],[Quantity Ordered]],0)</f>
        <v>579.5</v>
      </c>
      <c r="R398">
        <f>Sales2[[#This Row],[Cleaned Sale Price]]-Sales2[[#This Row],[Service Provider Expense]]</f>
        <v>869.25</v>
      </c>
      <c r="S398">
        <f>SUMIF(F:F,Sales2[[#This Row],[Customer ID]],P:P)</f>
        <v>1159</v>
      </c>
      <c r="T398">
        <f>Sales2[[#This Row],[Sale Price ]]-Sales2[[#This Row],[Service Provider Expense]]</f>
        <v>869.25</v>
      </c>
      <c r="U398" t="s">
        <v>19</v>
      </c>
    </row>
    <row r="399" spans="1:21" x14ac:dyDescent="0.25">
      <c r="A399">
        <v>3398</v>
      </c>
      <c r="B399">
        <f>COUNTIF(A:A,Sales2[[#This Row],[Order ID]])</f>
        <v>1</v>
      </c>
      <c r="C399" t="s">
        <v>528</v>
      </c>
      <c r="D399" t="s">
        <v>649</v>
      </c>
      <c r="E399" t="str">
        <f>PROPER(TRIM(Sales2[[#This Row],[Customer First Name]]))</f>
        <v>Kali</v>
      </c>
      <c r="F399">
        <v>1630</v>
      </c>
      <c r="G399" t="s">
        <v>77</v>
      </c>
      <c r="H399" s="7">
        <v>45538</v>
      </c>
      <c r="I399" s="6">
        <v>3</v>
      </c>
      <c r="J399" s="1" t="s">
        <v>37</v>
      </c>
      <c r="K399" t="s">
        <v>18</v>
      </c>
      <c r="L399" t="str">
        <f>UPPER(Sales2[[#This Row],[State]])</f>
        <v>WA</v>
      </c>
      <c r="M399">
        <f>VLOOKUP(Sales2[[#This Row],[Service Category]],Table7[],3,FALSE)</f>
        <v>0.3</v>
      </c>
      <c r="N399">
        <f>Sales2[[#This Row],[Sale Price ]]*Sales2[[#This Row],[Margins]]</f>
        <v>414</v>
      </c>
      <c r="O399">
        <v>1380</v>
      </c>
      <c r="P399">
        <f>IFERROR(Sales2[[#This Row],[Sale Price ]],0)</f>
        <v>1380</v>
      </c>
      <c r="Q399">
        <f>IFERROR(Sales2[[#This Row],[Cleaned Sale Price]]/Sales2[[#This Row],[Quantity Ordered]],0)</f>
        <v>460</v>
      </c>
      <c r="R399">
        <f>Sales2[[#This Row],[Cleaned Sale Price]]-Sales2[[#This Row],[Service Provider Expense]]</f>
        <v>966</v>
      </c>
      <c r="S399">
        <f>SUMIF(F:F,Sales2[[#This Row],[Customer ID]],P:P)</f>
        <v>1380</v>
      </c>
      <c r="T399">
        <f>Sales2[[#This Row],[Sale Price ]]-Sales2[[#This Row],[Service Provider Expense]]</f>
        <v>966</v>
      </c>
      <c r="U399" t="s">
        <v>99</v>
      </c>
    </row>
    <row r="400" spans="1:21" x14ac:dyDescent="0.25">
      <c r="A400">
        <v>3399</v>
      </c>
      <c r="B400">
        <f>COUNTIF(A:A,Sales2[[#This Row],[Order ID]])</f>
        <v>1</v>
      </c>
      <c r="C400" t="s">
        <v>596</v>
      </c>
      <c r="D400" t="s">
        <v>188</v>
      </c>
      <c r="E400" t="str">
        <f>PROPER(TRIM(Sales2[[#This Row],[Customer First Name]]))</f>
        <v>Cooper</v>
      </c>
      <c r="F400">
        <v>1631</v>
      </c>
      <c r="G400" t="s">
        <v>27</v>
      </c>
      <c r="H400" s="7">
        <v>45375</v>
      </c>
      <c r="I400" s="6">
        <v>2</v>
      </c>
      <c r="J400" t="s">
        <v>17</v>
      </c>
      <c r="K400" t="s">
        <v>49</v>
      </c>
      <c r="L400" t="str">
        <f>UPPER(Sales2[[#This Row],[State]])</f>
        <v>TAS</v>
      </c>
      <c r="M400">
        <f>VLOOKUP(Sales2[[#This Row],[Service Category]],Table7[],3,FALSE)</f>
        <v>0.25</v>
      </c>
      <c r="N400">
        <f>Sales2[[#This Row],[Sale Price ]]*Sales2[[#This Row],[Margins]]</f>
        <v>198.5</v>
      </c>
      <c r="O400">
        <v>794</v>
      </c>
      <c r="P400">
        <f>IFERROR(Sales2[[#This Row],[Sale Price ]],0)</f>
        <v>794</v>
      </c>
      <c r="Q400">
        <f>IFERROR(Sales2[[#This Row],[Cleaned Sale Price]]/Sales2[[#This Row],[Quantity Ordered]],0)</f>
        <v>397</v>
      </c>
      <c r="R400">
        <f>Sales2[[#This Row],[Cleaned Sale Price]]-Sales2[[#This Row],[Service Provider Expense]]</f>
        <v>595.5</v>
      </c>
      <c r="S400">
        <f>SUMIF(F:F,Sales2[[#This Row],[Customer ID]],P:P)</f>
        <v>794</v>
      </c>
      <c r="T400">
        <f>Sales2[[#This Row],[Sale Price ]]-Sales2[[#This Row],[Service Provider Expense]]</f>
        <v>595.5</v>
      </c>
      <c r="U400" t="s">
        <v>19</v>
      </c>
    </row>
    <row r="401" spans="1:21" x14ac:dyDescent="0.25">
      <c r="A401">
        <v>3400</v>
      </c>
      <c r="B401">
        <f>COUNTIF(A:A,Sales2[[#This Row],[Order ID]])</f>
        <v>1</v>
      </c>
      <c r="C401" t="s">
        <v>650</v>
      </c>
      <c r="D401" t="s">
        <v>444</v>
      </c>
      <c r="E401" t="str">
        <f>PROPER(TRIM(Sales2[[#This Row],[Customer First Name]]))</f>
        <v>Grady</v>
      </c>
      <c r="F401">
        <v>1632</v>
      </c>
      <c r="G401" t="s">
        <v>77</v>
      </c>
      <c r="H401" s="7">
        <v>45352</v>
      </c>
      <c r="I401" s="6">
        <v>2</v>
      </c>
      <c r="J401" t="s">
        <v>17</v>
      </c>
      <c r="K401" t="s">
        <v>32</v>
      </c>
      <c r="L401" t="str">
        <f>UPPER(Sales2[[#This Row],[State]])</f>
        <v>VIC</v>
      </c>
      <c r="M401">
        <f>VLOOKUP(Sales2[[#This Row],[Service Category]],Table7[],3,FALSE)</f>
        <v>0.3</v>
      </c>
      <c r="N401">
        <f>Sales2[[#This Row],[Sale Price ]]*Sales2[[#This Row],[Margins]]</f>
        <v>94.2</v>
      </c>
      <c r="O401">
        <v>314</v>
      </c>
      <c r="P401">
        <f>IFERROR(Sales2[[#This Row],[Sale Price ]],0)</f>
        <v>314</v>
      </c>
      <c r="Q401">
        <f>IFERROR(Sales2[[#This Row],[Cleaned Sale Price]]/Sales2[[#This Row],[Quantity Ordered]],0)</f>
        <v>157</v>
      </c>
      <c r="R401">
        <f>Sales2[[#This Row],[Cleaned Sale Price]]-Sales2[[#This Row],[Service Provider Expense]]</f>
        <v>219.8</v>
      </c>
      <c r="S401">
        <f>SUMIF(F:F,Sales2[[#This Row],[Customer ID]],P:P)</f>
        <v>314</v>
      </c>
      <c r="T401">
        <f>Sales2[[#This Row],[Sale Price ]]-Sales2[[#This Row],[Service Provider Expense]]</f>
        <v>219.8</v>
      </c>
      <c r="U401" t="s">
        <v>99</v>
      </c>
    </row>
    <row r="402" spans="1:21" x14ac:dyDescent="0.25">
      <c r="A402">
        <v>3401</v>
      </c>
      <c r="B402">
        <f>COUNTIF(A:A,Sales2[[#This Row],[Order ID]])</f>
        <v>1</v>
      </c>
      <c r="C402" t="s">
        <v>73</v>
      </c>
      <c r="D402" t="s">
        <v>651</v>
      </c>
      <c r="E402" t="str">
        <f>PROPER(TRIM(Sales2[[#This Row],[Customer First Name]]))</f>
        <v>Dream</v>
      </c>
      <c r="F402">
        <v>1633</v>
      </c>
      <c r="G402" t="s">
        <v>61</v>
      </c>
      <c r="H402" s="7">
        <v>45607</v>
      </c>
      <c r="I402" s="6">
        <v>1</v>
      </c>
      <c r="J402" s="1" t="s">
        <v>37</v>
      </c>
      <c r="K402" t="s">
        <v>24</v>
      </c>
      <c r="L402" t="str">
        <f>UPPER(Sales2[[#This Row],[State]])</f>
        <v>ACT</v>
      </c>
      <c r="M402">
        <f>VLOOKUP(Sales2[[#This Row],[Service Category]],Table7[],3,FALSE)</f>
        <v>0.25</v>
      </c>
      <c r="N402">
        <f>Sales2[[#This Row],[Sale Price ]]*Sales2[[#This Row],[Margins]]</f>
        <v>363.5</v>
      </c>
      <c r="O402">
        <v>1454</v>
      </c>
      <c r="P402">
        <f>IFERROR(Sales2[[#This Row],[Sale Price ]],0)</f>
        <v>1454</v>
      </c>
      <c r="Q402">
        <f>IFERROR(Sales2[[#This Row],[Cleaned Sale Price]]/Sales2[[#This Row],[Quantity Ordered]],0)</f>
        <v>1454</v>
      </c>
      <c r="R402">
        <f>Sales2[[#This Row],[Cleaned Sale Price]]-Sales2[[#This Row],[Service Provider Expense]]</f>
        <v>1090.5</v>
      </c>
      <c r="S402">
        <f>SUMIF(F:F,Sales2[[#This Row],[Customer ID]],P:P)</f>
        <v>1454</v>
      </c>
      <c r="T402">
        <f>Sales2[[#This Row],[Sale Price ]]-Sales2[[#This Row],[Service Provider Expense]]</f>
        <v>1090.5</v>
      </c>
      <c r="U402" t="s">
        <v>39</v>
      </c>
    </row>
    <row r="403" spans="1:21" x14ac:dyDescent="0.25">
      <c r="A403">
        <v>3402</v>
      </c>
      <c r="B403">
        <f>COUNTIF(A:A,Sales2[[#This Row],[Order ID]])</f>
        <v>1</v>
      </c>
      <c r="C403" t="s">
        <v>652</v>
      </c>
      <c r="D403" t="s">
        <v>653</v>
      </c>
      <c r="E403" t="str">
        <f>PROPER(TRIM(Sales2[[#This Row],[Customer First Name]]))</f>
        <v>Nathan</v>
      </c>
      <c r="F403">
        <v>1634</v>
      </c>
      <c r="G403" t="s">
        <v>22</v>
      </c>
      <c r="H403" s="7">
        <v>45419</v>
      </c>
      <c r="I403" s="6">
        <v>1</v>
      </c>
      <c r="J403" s="1" t="s">
        <v>37</v>
      </c>
      <c r="K403" t="s">
        <v>66</v>
      </c>
      <c r="L403" t="str">
        <f>UPPER(Sales2[[#This Row],[State]])</f>
        <v>NT</v>
      </c>
      <c r="M403">
        <f>VLOOKUP(Sales2[[#This Row],[Service Category]],Table7[],3,FALSE)</f>
        <v>0.3</v>
      </c>
      <c r="N403">
        <f>Sales2[[#This Row],[Sale Price ]]*Sales2[[#This Row],[Margins]]</f>
        <v>318.89999999999998</v>
      </c>
      <c r="O403">
        <v>1063</v>
      </c>
      <c r="P403">
        <f>IFERROR(Sales2[[#This Row],[Sale Price ]],0)</f>
        <v>1063</v>
      </c>
      <c r="Q403">
        <f>IFERROR(Sales2[[#This Row],[Cleaned Sale Price]]/Sales2[[#This Row],[Quantity Ordered]],0)</f>
        <v>1063</v>
      </c>
      <c r="R403">
        <f>Sales2[[#This Row],[Cleaned Sale Price]]-Sales2[[#This Row],[Service Provider Expense]]</f>
        <v>744.1</v>
      </c>
      <c r="S403">
        <f>SUMIF(F:F,Sales2[[#This Row],[Customer ID]],P:P)</f>
        <v>1063</v>
      </c>
      <c r="T403">
        <f>Sales2[[#This Row],[Sale Price ]]-Sales2[[#This Row],[Service Provider Expense]]</f>
        <v>744.1</v>
      </c>
      <c r="U403" t="s">
        <v>39</v>
      </c>
    </row>
    <row r="404" spans="1:21" x14ac:dyDescent="0.25">
      <c r="A404">
        <v>3403</v>
      </c>
      <c r="B404">
        <f>COUNTIF(A:A,Sales2[[#This Row],[Order ID]])</f>
        <v>1</v>
      </c>
      <c r="C404" t="s">
        <v>654</v>
      </c>
      <c r="D404" t="s">
        <v>255</v>
      </c>
      <c r="E404" t="str">
        <f>PROPER(TRIM(Sales2[[#This Row],[Customer First Name]]))</f>
        <v>Rory</v>
      </c>
      <c r="F404">
        <v>1635</v>
      </c>
      <c r="G404" t="s">
        <v>61</v>
      </c>
      <c r="H404" s="7">
        <v>45529</v>
      </c>
      <c r="I404" s="6">
        <v>3</v>
      </c>
      <c r="J404" t="s">
        <v>17</v>
      </c>
      <c r="K404" t="s">
        <v>32</v>
      </c>
      <c r="L404" t="str">
        <f>UPPER(Sales2[[#This Row],[State]])</f>
        <v>VIC</v>
      </c>
      <c r="M404">
        <f>VLOOKUP(Sales2[[#This Row],[Service Category]],Table7[],3,FALSE)</f>
        <v>0.25</v>
      </c>
      <c r="N404">
        <f>Sales2[[#This Row],[Sale Price ]]*Sales2[[#This Row],[Margins]]</f>
        <v>141.5</v>
      </c>
      <c r="O404">
        <v>566</v>
      </c>
      <c r="P404">
        <f>IFERROR(Sales2[[#This Row],[Sale Price ]],0)</f>
        <v>566</v>
      </c>
      <c r="Q404">
        <f>IFERROR(Sales2[[#This Row],[Cleaned Sale Price]]/Sales2[[#This Row],[Quantity Ordered]],0)</f>
        <v>188.66666666666666</v>
      </c>
      <c r="R404">
        <f>Sales2[[#This Row],[Cleaned Sale Price]]-Sales2[[#This Row],[Service Provider Expense]]</f>
        <v>424.5</v>
      </c>
      <c r="S404">
        <f>SUMIF(F:F,Sales2[[#This Row],[Customer ID]],P:P)</f>
        <v>566</v>
      </c>
      <c r="T404">
        <f>Sales2[[#This Row],[Sale Price ]]-Sales2[[#This Row],[Service Provider Expense]]</f>
        <v>424.5</v>
      </c>
      <c r="U404" t="s">
        <v>19</v>
      </c>
    </row>
    <row r="405" spans="1:21" x14ac:dyDescent="0.25">
      <c r="A405">
        <v>3404</v>
      </c>
      <c r="B405">
        <f>COUNTIF(A:A,Sales2[[#This Row],[Order ID]])</f>
        <v>1</v>
      </c>
      <c r="C405" t="s">
        <v>50</v>
      </c>
      <c r="D405" t="s">
        <v>655</v>
      </c>
      <c r="E405" t="str">
        <f>PROPER(TRIM(Sales2[[#This Row],[Customer First Name]]))</f>
        <v>Bianca</v>
      </c>
      <c r="F405">
        <v>1636</v>
      </c>
      <c r="G405" t="s">
        <v>16</v>
      </c>
      <c r="H405" s="7">
        <v>45503</v>
      </c>
      <c r="I405" s="6">
        <v>3</v>
      </c>
      <c r="J405" t="s">
        <v>56</v>
      </c>
      <c r="K405" t="s">
        <v>32</v>
      </c>
      <c r="L405" t="str">
        <f>UPPER(Sales2[[#This Row],[State]])</f>
        <v>VIC</v>
      </c>
      <c r="M405">
        <f>VLOOKUP(Sales2[[#This Row],[Service Category]],Table7[],3,FALSE)</f>
        <v>0.1</v>
      </c>
      <c r="N405">
        <f>Sales2[[#This Row],[Sale Price ]]*Sales2[[#This Row],[Margins]]</f>
        <v>39.1</v>
      </c>
      <c r="O405">
        <v>391</v>
      </c>
      <c r="P405">
        <f>IFERROR(Sales2[[#This Row],[Sale Price ]],0)</f>
        <v>391</v>
      </c>
      <c r="Q405">
        <f>IFERROR(Sales2[[#This Row],[Cleaned Sale Price]]/Sales2[[#This Row],[Quantity Ordered]],0)</f>
        <v>130.33333333333334</v>
      </c>
      <c r="R405">
        <f>Sales2[[#This Row],[Cleaned Sale Price]]-Sales2[[#This Row],[Service Provider Expense]]</f>
        <v>351.9</v>
      </c>
      <c r="S405">
        <f>SUMIF(F:F,Sales2[[#This Row],[Customer ID]],P:P)</f>
        <v>391</v>
      </c>
      <c r="T405">
        <f>Sales2[[#This Row],[Sale Price ]]-Sales2[[#This Row],[Service Provider Expense]]</f>
        <v>351.9</v>
      </c>
      <c r="U405" t="s">
        <v>19</v>
      </c>
    </row>
    <row r="406" spans="1:21" x14ac:dyDescent="0.25">
      <c r="A406">
        <v>3405</v>
      </c>
      <c r="B406">
        <f>COUNTIF(A:A,Sales2[[#This Row],[Order ID]])</f>
        <v>1</v>
      </c>
      <c r="C406" t="s">
        <v>656</v>
      </c>
      <c r="D406" t="s">
        <v>657</v>
      </c>
      <c r="E406" t="str">
        <f>PROPER(TRIM(Sales2[[#This Row],[Customer First Name]]))</f>
        <v>Garrett</v>
      </c>
      <c r="F406">
        <v>1637</v>
      </c>
      <c r="G406" t="s">
        <v>27</v>
      </c>
      <c r="H406" s="7">
        <v>45656</v>
      </c>
      <c r="I406" s="6">
        <v>1</v>
      </c>
      <c r="J406" s="1" t="s">
        <v>37</v>
      </c>
      <c r="K406" t="s">
        <v>18</v>
      </c>
      <c r="L406" t="str">
        <f>UPPER(Sales2[[#This Row],[State]])</f>
        <v>WA</v>
      </c>
      <c r="M406">
        <f>VLOOKUP(Sales2[[#This Row],[Service Category]],Table7[],3,FALSE)</f>
        <v>0.25</v>
      </c>
      <c r="N406">
        <f>Sales2[[#This Row],[Sale Price ]]*Sales2[[#This Row],[Margins]]</f>
        <v>261.5</v>
      </c>
      <c r="O406">
        <v>1046</v>
      </c>
      <c r="P406">
        <f>IFERROR(Sales2[[#This Row],[Sale Price ]],0)</f>
        <v>1046</v>
      </c>
      <c r="Q406">
        <f>IFERROR(Sales2[[#This Row],[Cleaned Sale Price]]/Sales2[[#This Row],[Quantity Ordered]],0)</f>
        <v>1046</v>
      </c>
      <c r="R406">
        <f>Sales2[[#This Row],[Cleaned Sale Price]]-Sales2[[#This Row],[Service Provider Expense]]</f>
        <v>784.5</v>
      </c>
      <c r="S406">
        <f>SUMIF(F:F,Sales2[[#This Row],[Customer ID]],P:P)</f>
        <v>1046</v>
      </c>
      <c r="T406">
        <f>Sales2[[#This Row],[Sale Price ]]-Sales2[[#This Row],[Service Provider Expense]]</f>
        <v>784.5</v>
      </c>
      <c r="U406" t="s">
        <v>39</v>
      </c>
    </row>
    <row r="407" spans="1:21" x14ac:dyDescent="0.25">
      <c r="A407">
        <v>3406</v>
      </c>
      <c r="B407">
        <f>COUNTIF(A:A,Sales2[[#This Row],[Order ID]])</f>
        <v>1</v>
      </c>
      <c r="C407" t="s">
        <v>658</v>
      </c>
      <c r="D407" t="s">
        <v>514</v>
      </c>
      <c r="E407" t="str">
        <f>PROPER(TRIM(Sales2[[#This Row],[Customer First Name]]))</f>
        <v>Kaleb</v>
      </c>
      <c r="F407">
        <v>1638</v>
      </c>
      <c r="G407" t="s">
        <v>22</v>
      </c>
      <c r="H407" s="7">
        <v>45339</v>
      </c>
      <c r="I407" s="6">
        <v>3</v>
      </c>
      <c r="J407" s="1" t="s">
        <v>23</v>
      </c>
      <c r="K407" t="s">
        <v>24</v>
      </c>
      <c r="L407" t="str">
        <f>UPPER(Sales2[[#This Row],[State]])</f>
        <v>ACT</v>
      </c>
      <c r="M407">
        <f>VLOOKUP(Sales2[[#This Row],[Service Category]],Table7[],3,FALSE)</f>
        <v>0.3</v>
      </c>
      <c r="N407">
        <f>Sales2[[#This Row],[Sale Price ]]*Sales2[[#This Row],[Margins]]</f>
        <v>319.5</v>
      </c>
      <c r="O407">
        <v>1065</v>
      </c>
      <c r="P407">
        <f>IFERROR(Sales2[[#This Row],[Sale Price ]],0)</f>
        <v>1065</v>
      </c>
      <c r="Q407">
        <f>IFERROR(Sales2[[#This Row],[Cleaned Sale Price]]/Sales2[[#This Row],[Quantity Ordered]],0)</f>
        <v>355</v>
      </c>
      <c r="R407">
        <f>Sales2[[#This Row],[Cleaned Sale Price]]-Sales2[[#This Row],[Service Provider Expense]]</f>
        <v>745.5</v>
      </c>
      <c r="S407">
        <f>SUMIF(F:F,Sales2[[#This Row],[Customer ID]],P:P)</f>
        <v>1065</v>
      </c>
      <c r="T407">
        <f>Sales2[[#This Row],[Sale Price ]]-Sales2[[#This Row],[Service Provider Expense]]</f>
        <v>745.5</v>
      </c>
      <c r="U407" t="s">
        <v>19</v>
      </c>
    </row>
    <row r="408" spans="1:21" x14ac:dyDescent="0.25">
      <c r="A408">
        <v>3407</v>
      </c>
      <c r="B408">
        <f>COUNTIF(A:A,Sales2[[#This Row],[Order ID]])</f>
        <v>1</v>
      </c>
      <c r="C408" t="s">
        <v>659</v>
      </c>
      <c r="D408" t="s">
        <v>436</v>
      </c>
      <c r="E408" t="str">
        <f>PROPER(TRIM(Sales2[[#This Row],[Customer First Name]]))</f>
        <v>Stevie</v>
      </c>
      <c r="F408">
        <v>1639</v>
      </c>
      <c r="G408" t="s">
        <v>36</v>
      </c>
      <c r="H408" s="7">
        <v>45337</v>
      </c>
      <c r="I408" s="6">
        <v>2</v>
      </c>
      <c r="J408" t="s">
        <v>56</v>
      </c>
      <c r="K408" t="s">
        <v>32</v>
      </c>
      <c r="L408" t="str">
        <f>UPPER(Sales2[[#This Row],[State]])</f>
        <v>VIC</v>
      </c>
      <c r="M408">
        <f>VLOOKUP(Sales2[[#This Row],[Service Category]],Table7[],3,FALSE)</f>
        <v>0.2</v>
      </c>
      <c r="N408">
        <f>Sales2[[#This Row],[Sale Price ]]*Sales2[[#This Row],[Margins]]</f>
        <v>253.60000000000002</v>
      </c>
      <c r="O408">
        <v>1268</v>
      </c>
      <c r="P408">
        <f>IFERROR(Sales2[[#This Row],[Sale Price ]],0)</f>
        <v>1268</v>
      </c>
      <c r="Q408">
        <f>IFERROR(Sales2[[#This Row],[Cleaned Sale Price]]/Sales2[[#This Row],[Quantity Ordered]],0)</f>
        <v>634</v>
      </c>
      <c r="R408">
        <f>Sales2[[#This Row],[Cleaned Sale Price]]-Sales2[[#This Row],[Service Provider Expense]]</f>
        <v>1014.4</v>
      </c>
      <c r="S408">
        <f>SUMIF(F:F,Sales2[[#This Row],[Customer ID]],P:P)</f>
        <v>1268</v>
      </c>
      <c r="T408">
        <f>Sales2[[#This Row],[Sale Price ]]-Sales2[[#This Row],[Service Provider Expense]]</f>
        <v>1014.4</v>
      </c>
      <c r="U408" t="s">
        <v>19</v>
      </c>
    </row>
    <row r="409" spans="1:21" x14ac:dyDescent="0.25">
      <c r="A409">
        <v>3408</v>
      </c>
      <c r="B409">
        <f>COUNTIF(A:A,Sales2[[#This Row],[Order ID]])</f>
        <v>1</v>
      </c>
      <c r="C409" t="s">
        <v>660</v>
      </c>
      <c r="D409" t="s">
        <v>661</v>
      </c>
      <c r="E409" t="str">
        <f>PROPER(TRIM(Sales2[[#This Row],[Customer First Name]]))</f>
        <v>Romeo</v>
      </c>
      <c r="F409">
        <v>1640</v>
      </c>
      <c r="G409" t="s">
        <v>36</v>
      </c>
      <c r="H409" s="7">
        <v>45597</v>
      </c>
      <c r="I409" s="6">
        <v>3</v>
      </c>
      <c r="J409" s="1" t="s">
        <v>37</v>
      </c>
      <c r="K409" t="s">
        <v>49</v>
      </c>
      <c r="L409" t="str">
        <f>UPPER(Sales2[[#This Row],[State]])</f>
        <v>TAS</v>
      </c>
      <c r="M409">
        <f>VLOOKUP(Sales2[[#This Row],[Service Category]],Table7[],3,FALSE)</f>
        <v>0.2</v>
      </c>
      <c r="N409">
        <f>Sales2[[#This Row],[Sale Price ]]*Sales2[[#This Row],[Margins]]</f>
        <v>295</v>
      </c>
      <c r="O409">
        <v>1475</v>
      </c>
      <c r="P409">
        <f>IFERROR(Sales2[[#This Row],[Sale Price ]],0)</f>
        <v>1475</v>
      </c>
      <c r="Q409">
        <f>IFERROR(Sales2[[#This Row],[Cleaned Sale Price]]/Sales2[[#This Row],[Quantity Ordered]],0)</f>
        <v>491.66666666666669</v>
      </c>
      <c r="R409">
        <f>Sales2[[#This Row],[Cleaned Sale Price]]-Sales2[[#This Row],[Service Provider Expense]]</f>
        <v>1180</v>
      </c>
      <c r="S409">
        <f>SUMIF(F:F,Sales2[[#This Row],[Customer ID]],P:P)</f>
        <v>1475</v>
      </c>
      <c r="T409">
        <f>Sales2[[#This Row],[Sale Price ]]-Sales2[[#This Row],[Service Provider Expense]]</f>
        <v>1180</v>
      </c>
      <c r="U409" t="s">
        <v>29</v>
      </c>
    </row>
    <row r="410" spans="1:21" x14ac:dyDescent="0.25">
      <c r="A410">
        <v>3409</v>
      </c>
      <c r="B410">
        <f>COUNTIF(A:A,Sales2[[#This Row],[Order ID]])</f>
        <v>1</v>
      </c>
      <c r="C410" t="s">
        <v>662</v>
      </c>
      <c r="D410" t="s">
        <v>663</v>
      </c>
      <c r="E410" t="str">
        <f>PROPER(TRIM(Sales2[[#This Row],[Customer First Name]]))</f>
        <v>August</v>
      </c>
      <c r="F410">
        <v>1641</v>
      </c>
      <c r="G410" t="s">
        <v>77</v>
      </c>
      <c r="H410" s="7">
        <v>45321</v>
      </c>
      <c r="I410" s="6">
        <v>2</v>
      </c>
      <c r="J410" s="1" t="s">
        <v>37</v>
      </c>
      <c r="K410" t="s">
        <v>24</v>
      </c>
      <c r="L410" t="str">
        <f>UPPER(Sales2[[#This Row],[State]])</f>
        <v>ACT</v>
      </c>
      <c r="M410">
        <f>VLOOKUP(Sales2[[#This Row],[Service Category]],Table7[],3,FALSE)</f>
        <v>0.3</v>
      </c>
      <c r="N410">
        <f>Sales2[[#This Row],[Sale Price ]]*Sales2[[#This Row],[Margins]]</f>
        <v>371.09999999999997</v>
      </c>
      <c r="O410">
        <v>1237</v>
      </c>
      <c r="P410">
        <f>IFERROR(Sales2[[#This Row],[Sale Price ]],0)</f>
        <v>1237</v>
      </c>
      <c r="Q410">
        <f>IFERROR(Sales2[[#This Row],[Cleaned Sale Price]]/Sales2[[#This Row],[Quantity Ordered]],0)</f>
        <v>618.5</v>
      </c>
      <c r="R410">
        <f>Sales2[[#This Row],[Cleaned Sale Price]]-Sales2[[#This Row],[Service Provider Expense]]</f>
        <v>865.90000000000009</v>
      </c>
      <c r="S410">
        <f>SUMIF(F:F,Sales2[[#This Row],[Customer ID]],P:P)</f>
        <v>1237</v>
      </c>
      <c r="T410">
        <f>Sales2[[#This Row],[Sale Price ]]-Sales2[[#This Row],[Service Provider Expense]]</f>
        <v>865.90000000000009</v>
      </c>
      <c r="U410" t="s">
        <v>19</v>
      </c>
    </row>
    <row r="411" spans="1:21" x14ac:dyDescent="0.25">
      <c r="A411">
        <v>3410</v>
      </c>
      <c r="B411">
        <f>COUNTIF(A:A,Sales2[[#This Row],[Order ID]])</f>
        <v>1</v>
      </c>
      <c r="C411" t="s">
        <v>664</v>
      </c>
      <c r="D411" t="s">
        <v>665</v>
      </c>
      <c r="E411" t="str">
        <f>PROPER(TRIM(Sales2[[#This Row],[Customer First Name]]))</f>
        <v>Maeve</v>
      </c>
      <c r="F411">
        <v>1642</v>
      </c>
      <c r="G411" t="s">
        <v>27</v>
      </c>
      <c r="H411" s="7">
        <v>45414</v>
      </c>
      <c r="I411" s="6">
        <v>3</v>
      </c>
      <c r="J411" s="1" t="s">
        <v>23</v>
      </c>
      <c r="K411" t="s">
        <v>38</v>
      </c>
      <c r="L411" t="str">
        <f>UPPER(Sales2[[#This Row],[State]])</f>
        <v>QLD</v>
      </c>
      <c r="M411">
        <f>VLOOKUP(Sales2[[#This Row],[Service Category]],Table7[],3,FALSE)</f>
        <v>0.25</v>
      </c>
      <c r="N411">
        <f>Sales2[[#This Row],[Sale Price ]]*Sales2[[#This Row],[Margins]]</f>
        <v>280</v>
      </c>
      <c r="O411">
        <v>1120</v>
      </c>
      <c r="P411">
        <f>IFERROR(Sales2[[#This Row],[Sale Price ]],0)</f>
        <v>1120</v>
      </c>
      <c r="Q411">
        <f>IFERROR(Sales2[[#This Row],[Cleaned Sale Price]]/Sales2[[#This Row],[Quantity Ordered]],0)</f>
        <v>373.33333333333331</v>
      </c>
      <c r="R411">
        <f>Sales2[[#This Row],[Cleaned Sale Price]]-Sales2[[#This Row],[Service Provider Expense]]</f>
        <v>840</v>
      </c>
      <c r="S411">
        <f>SUMIF(F:F,Sales2[[#This Row],[Customer ID]],P:P)</f>
        <v>1120</v>
      </c>
      <c r="T411">
        <f>Sales2[[#This Row],[Sale Price ]]-Sales2[[#This Row],[Service Provider Expense]]</f>
        <v>840</v>
      </c>
      <c r="U411" t="s">
        <v>19</v>
      </c>
    </row>
    <row r="412" spans="1:21" x14ac:dyDescent="0.25">
      <c r="A412">
        <v>3411</v>
      </c>
      <c r="B412">
        <f>COUNTIF(A:A,Sales2[[#This Row],[Order ID]])</f>
        <v>1</v>
      </c>
      <c r="C412" t="s">
        <v>650</v>
      </c>
      <c r="D412" t="s">
        <v>666</v>
      </c>
      <c r="E412" t="str">
        <f>PROPER(TRIM(Sales2[[#This Row],[Customer First Name]]))</f>
        <v>Alonzo</v>
      </c>
      <c r="F412">
        <v>1643</v>
      </c>
      <c r="G412" t="s">
        <v>16</v>
      </c>
      <c r="H412" s="7">
        <v>45511</v>
      </c>
      <c r="I412" s="6">
        <v>3</v>
      </c>
      <c r="J412" s="1" t="s">
        <v>23</v>
      </c>
      <c r="K412" t="s">
        <v>32</v>
      </c>
      <c r="L412" t="str">
        <f>UPPER(Sales2[[#This Row],[State]])</f>
        <v>VIC</v>
      </c>
      <c r="M412">
        <f>VLOOKUP(Sales2[[#This Row],[Service Category]],Table7[],3,FALSE)</f>
        <v>0.1</v>
      </c>
      <c r="N412">
        <f>Sales2[[#This Row],[Sale Price ]]*Sales2[[#This Row],[Margins]]</f>
        <v>70.400000000000006</v>
      </c>
      <c r="O412">
        <v>704</v>
      </c>
      <c r="P412">
        <f>IFERROR(Sales2[[#This Row],[Sale Price ]],0)</f>
        <v>704</v>
      </c>
      <c r="Q412">
        <f>IFERROR(Sales2[[#This Row],[Cleaned Sale Price]]/Sales2[[#This Row],[Quantity Ordered]],0)</f>
        <v>234.66666666666666</v>
      </c>
      <c r="R412">
        <f>Sales2[[#This Row],[Cleaned Sale Price]]-Sales2[[#This Row],[Service Provider Expense]]</f>
        <v>633.6</v>
      </c>
      <c r="S412">
        <f>SUMIF(F:F,Sales2[[#This Row],[Customer ID]],P:P)</f>
        <v>704</v>
      </c>
      <c r="T412">
        <f>Sales2[[#This Row],[Sale Price ]]-Sales2[[#This Row],[Service Provider Expense]]</f>
        <v>633.6</v>
      </c>
      <c r="U412" t="s">
        <v>19</v>
      </c>
    </row>
    <row r="413" spans="1:21" x14ac:dyDescent="0.25">
      <c r="A413">
        <v>3412</v>
      </c>
      <c r="B413">
        <f>COUNTIF(A:A,Sales2[[#This Row],[Order ID]])</f>
        <v>1</v>
      </c>
      <c r="C413" t="s">
        <v>546</v>
      </c>
      <c r="D413" t="s">
        <v>103</v>
      </c>
      <c r="E413" t="str">
        <f>PROPER(TRIM(Sales2[[#This Row],[Customer First Name]]))</f>
        <v>Layla</v>
      </c>
      <c r="F413">
        <v>1644</v>
      </c>
      <c r="G413" t="s">
        <v>77</v>
      </c>
      <c r="H413" s="7">
        <v>45541</v>
      </c>
      <c r="I413" s="6">
        <v>2</v>
      </c>
      <c r="J413" s="1" t="s">
        <v>37</v>
      </c>
      <c r="K413" t="s">
        <v>28</v>
      </c>
      <c r="L413" t="str">
        <f>UPPER(Sales2[[#This Row],[State]])</f>
        <v>NSW</v>
      </c>
      <c r="M413">
        <f>VLOOKUP(Sales2[[#This Row],[Service Category]],Table7[],3,FALSE)</f>
        <v>0.3</v>
      </c>
      <c r="N413">
        <f>Sales2[[#This Row],[Sale Price ]]*Sales2[[#This Row],[Margins]]</f>
        <v>340.2</v>
      </c>
      <c r="O413">
        <v>1134</v>
      </c>
      <c r="P413">
        <f>IFERROR(Sales2[[#This Row],[Sale Price ]],0)</f>
        <v>1134</v>
      </c>
      <c r="Q413">
        <f>IFERROR(Sales2[[#This Row],[Cleaned Sale Price]]/Sales2[[#This Row],[Quantity Ordered]],0)</f>
        <v>567</v>
      </c>
      <c r="R413">
        <f>Sales2[[#This Row],[Cleaned Sale Price]]-Sales2[[#This Row],[Service Provider Expense]]</f>
        <v>793.8</v>
      </c>
      <c r="S413">
        <f>SUMIF(F:F,Sales2[[#This Row],[Customer ID]],P:P)</f>
        <v>1134</v>
      </c>
      <c r="T413">
        <f>Sales2[[#This Row],[Sale Price ]]-Sales2[[#This Row],[Service Provider Expense]]</f>
        <v>793.8</v>
      </c>
      <c r="U413" t="s">
        <v>19</v>
      </c>
    </row>
    <row r="414" spans="1:21" x14ac:dyDescent="0.25">
      <c r="A414">
        <v>3413</v>
      </c>
      <c r="B414">
        <f>COUNTIF(A:A,Sales2[[#This Row],[Order ID]])</f>
        <v>1</v>
      </c>
      <c r="C414" t="s">
        <v>667</v>
      </c>
      <c r="D414" t="s">
        <v>668</v>
      </c>
      <c r="E414" t="str">
        <f>PROPER(TRIM(Sales2[[#This Row],[Customer First Name]]))</f>
        <v>Londyn</v>
      </c>
      <c r="F414">
        <v>1645</v>
      </c>
      <c r="G414" t="s">
        <v>61</v>
      </c>
      <c r="H414" s="7">
        <v>45339</v>
      </c>
      <c r="I414" s="6">
        <v>3</v>
      </c>
      <c r="J414" t="s">
        <v>17</v>
      </c>
      <c r="K414" t="s">
        <v>49</v>
      </c>
      <c r="L414" t="str">
        <f>UPPER(Sales2[[#This Row],[State]])</f>
        <v>TAS</v>
      </c>
      <c r="M414">
        <f>VLOOKUP(Sales2[[#This Row],[Service Category]],Table7[],3,FALSE)</f>
        <v>0.25</v>
      </c>
      <c r="N414">
        <f>Sales2[[#This Row],[Sale Price ]]*Sales2[[#This Row],[Margins]]</f>
        <v>380.75</v>
      </c>
      <c r="O414">
        <v>1523</v>
      </c>
      <c r="P414">
        <f>IFERROR(Sales2[[#This Row],[Sale Price ]],0)</f>
        <v>1523</v>
      </c>
      <c r="Q414">
        <f>IFERROR(Sales2[[#This Row],[Cleaned Sale Price]]/Sales2[[#This Row],[Quantity Ordered]],0)</f>
        <v>507.66666666666669</v>
      </c>
      <c r="R414">
        <f>Sales2[[#This Row],[Cleaned Sale Price]]-Sales2[[#This Row],[Service Provider Expense]]</f>
        <v>1142.25</v>
      </c>
      <c r="S414">
        <f>SUMIF(F:F,Sales2[[#This Row],[Customer ID]],P:P)</f>
        <v>1523</v>
      </c>
      <c r="T414">
        <f>Sales2[[#This Row],[Sale Price ]]-Sales2[[#This Row],[Service Provider Expense]]</f>
        <v>1142.25</v>
      </c>
      <c r="U414" t="s">
        <v>19</v>
      </c>
    </row>
    <row r="415" spans="1:21" x14ac:dyDescent="0.25">
      <c r="A415">
        <v>3414</v>
      </c>
      <c r="B415">
        <f>COUNTIF(A:A,Sales2[[#This Row],[Order ID]])</f>
        <v>1</v>
      </c>
      <c r="C415" t="s">
        <v>69</v>
      </c>
      <c r="D415" t="s">
        <v>669</v>
      </c>
      <c r="E415" t="str">
        <f>PROPER(TRIM(Sales2[[#This Row],[Customer First Name]]))</f>
        <v>Miracle</v>
      </c>
      <c r="F415">
        <v>1646</v>
      </c>
      <c r="G415" t="s">
        <v>77</v>
      </c>
      <c r="H415" s="7">
        <v>45328</v>
      </c>
      <c r="I415" s="6">
        <v>1</v>
      </c>
      <c r="J415" s="1" t="s">
        <v>23</v>
      </c>
      <c r="K415" t="s">
        <v>24</v>
      </c>
      <c r="L415" t="str">
        <f>UPPER(Sales2[[#This Row],[State]])</f>
        <v>ACT</v>
      </c>
      <c r="M415">
        <f>VLOOKUP(Sales2[[#This Row],[Service Category]],Table7[],3,FALSE)</f>
        <v>0.3</v>
      </c>
      <c r="N415">
        <f>Sales2[[#This Row],[Sale Price ]]*Sales2[[#This Row],[Margins]]</f>
        <v>117</v>
      </c>
      <c r="O415">
        <v>390</v>
      </c>
      <c r="P415">
        <f>IFERROR(Sales2[[#This Row],[Sale Price ]],0)</f>
        <v>390</v>
      </c>
      <c r="Q415">
        <f>IFERROR(Sales2[[#This Row],[Cleaned Sale Price]]/Sales2[[#This Row],[Quantity Ordered]],0)</f>
        <v>390</v>
      </c>
      <c r="R415">
        <f>Sales2[[#This Row],[Cleaned Sale Price]]-Sales2[[#This Row],[Service Provider Expense]]</f>
        <v>273</v>
      </c>
      <c r="S415">
        <f>SUMIF(F:F,Sales2[[#This Row],[Customer ID]],P:P)</f>
        <v>390</v>
      </c>
      <c r="T415">
        <f>Sales2[[#This Row],[Sale Price ]]-Sales2[[#This Row],[Service Provider Expense]]</f>
        <v>273</v>
      </c>
      <c r="U415" t="s">
        <v>29</v>
      </c>
    </row>
    <row r="416" spans="1:21" x14ac:dyDescent="0.25">
      <c r="A416">
        <v>3415</v>
      </c>
      <c r="B416">
        <f>COUNTIF(A:A,Sales2[[#This Row],[Order ID]])</f>
        <v>1</v>
      </c>
      <c r="C416" t="s">
        <v>670</v>
      </c>
      <c r="D416" t="s">
        <v>210</v>
      </c>
      <c r="E416" t="str">
        <f>PROPER(TRIM(Sales2[[#This Row],[Customer First Name]]))</f>
        <v>Luna</v>
      </c>
      <c r="F416">
        <v>1647</v>
      </c>
      <c r="G416" t="s">
        <v>16</v>
      </c>
      <c r="H416" s="7">
        <v>45518</v>
      </c>
      <c r="I416" s="6">
        <v>3</v>
      </c>
      <c r="J416" t="s">
        <v>17</v>
      </c>
      <c r="K416" t="s">
        <v>42</v>
      </c>
      <c r="L416" t="str">
        <f>UPPER(Sales2[[#This Row],[State]])</f>
        <v>SA</v>
      </c>
      <c r="M416">
        <f>VLOOKUP(Sales2[[#This Row],[Service Category]],Table7[],3,FALSE)</f>
        <v>0.1</v>
      </c>
      <c r="N416">
        <f>Sales2[[#This Row],[Sale Price ]]*Sales2[[#This Row],[Margins]]</f>
        <v>92.100000000000009</v>
      </c>
      <c r="O416">
        <v>921</v>
      </c>
      <c r="P416">
        <f>IFERROR(Sales2[[#This Row],[Sale Price ]],0)</f>
        <v>921</v>
      </c>
      <c r="Q416">
        <f>IFERROR(Sales2[[#This Row],[Cleaned Sale Price]]/Sales2[[#This Row],[Quantity Ordered]],0)</f>
        <v>307</v>
      </c>
      <c r="R416">
        <f>Sales2[[#This Row],[Cleaned Sale Price]]-Sales2[[#This Row],[Service Provider Expense]]</f>
        <v>828.9</v>
      </c>
      <c r="S416">
        <f>SUMIF(F:F,Sales2[[#This Row],[Customer ID]],P:P)</f>
        <v>921</v>
      </c>
      <c r="T416">
        <f>Sales2[[#This Row],[Sale Price ]]-Sales2[[#This Row],[Service Provider Expense]]</f>
        <v>828.9</v>
      </c>
      <c r="U416" t="s">
        <v>19</v>
      </c>
    </row>
    <row r="417" spans="1:21" x14ac:dyDescent="0.25">
      <c r="A417">
        <v>3416</v>
      </c>
      <c r="B417">
        <f>COUNTIF(A:A,Sales2[[#This Row],[Order ID]])</f>
        <v>1</v>
      </c>
      <c r="C417" t="s">
        <v>671</v>
      </c>
      <c r="D417" t="s">
        <v>672</v>
      </c>
      <c r="E417" t="str">
        <f>PROPER(TRIM(Sales2[[#This Row],[Customer First Name]]))</f>
        <v>Noelle</v>
      </c>
      <c r="F417">
        <v>1648</v>
      </c>
      <c r="G417" t="s">
        <v>36</v>
      </c>
      <c r="H417" s="7">
        <v>45447</v>
      </c>
      <c r="I417" s="6">
        <v>2</v>
      </c>
      <c r="J417" t="s">
        <v>17</v>
      </c>
      <c r="K417" t="s">
        <v>32</v>
      </c>
      <c r="L417" t="str">
        <f>UPPER(Sales2[[#This Row],[State]])</f>
        <v>VIC</v>
      </c>
      <c r="M417">
        <f>VLOOKUP(Sales2[[#This Row],[Service Category]],Table7[],3,FALSE)</f>
        <v>0.2</v>
      </c>
      <c r="N417">
        <f>Sales2[[#This Row],[Sale Price ]]*Sales2[[#This Row],[Margins]]</f>
        <v>221.20000000000002</v>
      </c>
      <c r="O417">
        <v>1106</v>
      </c>
      <c r="P417">
        <f>IFERROR(Sales2[[#This Row],[Sale Price ]],0)</f>
        <v>1106</v>
      </c>
      <c r="Q417">
        <f>IFERROR(Sales2[[#This Row],[Cleaned Sale Price]]/Sales2[[#This Row],[Quantity Ordered]],0)</f>
        <v>553</v>
      </c>
      <c r="R417">
        <f>Sales2[[#This Row],[Cleaned Sale Price]]-Sales2[[#This Row],[Service Provider Expense]]</f>
        <v>884.8</v>
      </c>
      <c r="S417">
        <f>SUMIF(F:F,Sales2[[#This Row],[Customer ID]],P:P)</f>
        <v>1106</v>
      </c>
      <c r="T417">
        <f>Sales2[[#This Row],[Sale Price ]]-Sales2[[#This Row],[Service Provider Expense]]</f>
        <v>884.8</v>
      </c>
      <c r="U417" t="s">
        <v>29</v>
      </c>
    </row>
    <row r="418" spans="1:21" x14ac:dyDescent="0.25">
      <c r="A418">
        <v>3417</v>
      </c>
      <c r="B418">
        <f>COUNTIF(A:A,Sales2[[#This Row],[Order ID]])</f>
        <v>1</v>
      </c>
      <c r="C418" t="s">
        <v>673</v>
      </c>
      <c r="D418" t="s">
        <v>674</v>
      </c>
      <c r="E418" t="str">
        <f>PROPER(TRIM(Sales2[[#This Row],[Customer First Name]]))</f>
        <v>Alessia</v>
      </c>
      <c r="F418">
        <v>1649</v>
      </c>
      <c r="G418" t="s">
        <v>16</v>
      </c>
      <c r="H418" s="7">
        <v>45521</v>
      </c>
      <c r="I418" s="6">
        <v>1</v>
      </c>
      <c r="J418" s="1" t="s">
        <v>37</v>
      </c>
      <c r="K418" t="s">
        <v>38</v>
      </c>
      <c r="L418" t="str">
        <f>UPPER(Sales2[[#This Row],[State]])</f>
        <v>QLD</v>
      </c>
      <c r="M418">
        <f>VLOOKUP(Sales2[[#This Row],[Service Category]],Table7[],3,FALSE)</f>
        <v>0.1</v>
      </c>
      <c r="N418">
        <f>Sales2[[#This Row],[Sale Price ]]*Sales2[[#This Row],[Margins]]</f>
        <v>98</v>
      </c>
      <c r="O418">
        <v>980</v>
      </c>
      <c r="P418">
        <f>IFERROR(Sales2[[#This Row],[Sale Price ]],0)</f>
        <v>980</v>
      </c>
      <c r="Q418">
        <f>IFERROR(Sales2[[#This Row],[Cleaned Sale Price]]/Sales2[[#This Row],[Quantity Ordered]],0)</f>
        <v>980</v>
      </c>
      <c r="R418">
        <f>Sales2[[#This Row],[Cleaned Sale Price]]-Sales2[[#This Row],[Service Provider Expense]]</f>
        <v>882</v>
      </c>
      <c r="S418">
        <f>SUMIF(F:F,Sales2[[#This Row],[Customer ID]],P:P)</f>
        <v>980</v>
      </c>
      <c r="T418">
        <f>Sales2[[#This Row],[Sale Price ]]-Sales2[[#This Row],[Service Provider Expense]]</f>
        <v>882</v>
      </c>
      <c r="U418" t="s">
        <v>19</v>
      </c>
    </row>
    <row r="419" spans="1:21" x14ac:dyDescent="0.25">
      <c r="A419">
        <v>3418</v>
      </c>
      <c r="B419">
        <f>COUNTIF(A:A,Sales2[[#This Row],[Order ID]])</f>
        <v>1</v>
      </c>
      <c r="C419" t="s">
        <v>675</v>
      </c>
      <c r="D419" t="s">
        <v>676</v>
      </c>
      <c r="E419" t="str">
        <f>PROPER(TRIM(Sales2[[#This Row],[Customer First Name]]))</f>
        <v>Chloe</v>
      </c>
      <c r="F419">
        <v>1650</v>
      </c>
      <c r="G419" t="s">
        <v>22</v>
      </c>
      <c r="H419" s="7">
        <v>45657</v>
      </c>
      <c r="I419" s="6">
        <v>1</v>
      </c>
      <c r="J419" s="1" t="s">
        <v>37</v>
      </c>
      <c r="K419" t="s">
        <v>42</v>
      </c>
      <c r="L419" t="str">
        <f>UPPER(Sales2[[#This Row],[State]])</f>
        <v>SA</v>
      </c>
      <c r="M419">
        <f>VLOOKUP(Sales2[[#This Row],[Service Category]],Table7[],3,FALSE)</f>
        <v>0.3</v>
      </c>
      <c r="N419">
        <f>Sales2[[#This Row],[Sale Price ]]*Sales2[[#This Row],[Margins]]</f>
        <v>347.7</v>
      </c>
      <c r="O419">
        <v>1159</v>
      </c>
      <c r="P419">
        <f>IFERROR(Sales2[[#This Row],[Sale Price ]],0)</f>
        <v>1159</v>
      </c>
      <c r="Q419">
        <f>IFERROR(Sales2[[#This Row],[Cleaned Sale Price]]/Sales2[[#This Row],[Quantity Ordered]],0)</f>
        <v>1159</v>
      </c>
      <c r="R419">
        <f>Sales2[[#This Row],[Cleaned Sale Price]]-Sales2[[#This Row],[Service Provider Expense]]</f>
        <v>811.3</v>
      </c>
      <c r="S419">
        <f>SUMIF(F:F,Sales2[[#This Row],[Customer ID]],P:P)</f>
        <v>1159</v>
      </c>
      <c r="T419">
        <f>Sales2[[#This Row],[Sale Price ]]-Sales2[[#This Row],[Service Provider Expense]]</f>
        <v>811.3</v>
      </c>
      <c r="U419" t="s">
        <v>19</v>
      </c>
    </row>
    <row r="420" spans="1:21" x14ac:dyDescent="0.25">
      <c r="A420">
        <v>3419</v>
      </c>
      <c r="B420">
        <f>COUNTIF(A:A,Sales2[[#This Row],[Order ID]])</f>
        <v>1</v>
      </c>
      <c r="C420" t="s">
        <v>677</v>
      </c>
      <c r="D420" t="s">
        <v>678</v>
      </c>
      <c r="E420" t="str">
        <f>PROPER(TRIM(Sales2[[#This Row],[Customer First Name]]))</f>
        <v>Maxwell</v>
      </c>
      <c r="F420">
        <v>1651</v>
      </c>
      <c r="G420" t="s">
        <v>36</v>
      </c>
      <c r="H420" s="7">
        <v>45456</v>
      </c>
      <c r="I420" s="6">
        <v>1</v>
      </c>
      <c r="J420" t="s">
        <v>56</v>
      </c>
      <c r="K420" t="s">
        <v>49</v>
      </c>
      <c r="L420" t="str">
        <f>UPPER(Sales2[[#This Row],[State]])</f>
        <v>TAS</v>
      </c>
      <c r="M420">
        <f>VLOOKUP(Sales2[[#This Row],[Service Category]],Table7[],3,FALSE)</f>
        <v>0.2</v>
      </c>
      <c r="N420">
        <f>Sales2[[#This Row],[Sale Price ]]*Sales2[[#This Row],[Margins]]</f>
        <v>31</v>
      </c>
      <c r="O420">
        <v>155</v>
      </c>
      <c r="P420">
        <f>IFERROR(Sales2[[#This Row],[Sale Price ]],0)</f>
        <v>155</v>
      </c>
      <c r="Q420">
        <f>IFERROR(Sales2[[#This Row],[Cleaned Sale Price]]/Sales2[[#This Row],[Quantity Ordered]],0)</f>
        <v>155</v>
      </c>
      <c r="R420">
        <f>Sales2[[#This Row],[Cleaned Sale Price]]-Sales2[[#This Row],[Service Provider Expense]]</f>
        <v>124</v>
      </c>
      <c r="S420">
        <f>SUMIF(F:F,Sales2[[#This Row],[Customer ID]],P:P)</f>
        <v>155</v>
      </c>
      <c r="T420">
        <f>Sales2[[#This Row],[Sale Price ]]-Sales2[[#This Row],[Service Provider Expense]]</f>
        <v>124</v>
      </c>
      <c r="U420" t="s">
        <v>33</v>
      </c>
    </row>
    <row r="421" spans="1:21" x14ac:dyDescent="0.25">
      <c r="A421">
        <v>3420</v>
      </c>
      <c r="B421">
        <f>COUNTIF(A:A,Sales2[[#This Row],[Order ID]])</f>
        <v>1</v>
      </c>
      <c r="C421" t="s">
        <v>139</v>
      </c>
      <c r="D421" t="s">
        <v>595</v>
      </c>
      <c r="E421" t="str">
        <f>PROPER(TRIM(Sales2[[#This Row],[Customer First Name]]))</f>
        <v>Leon</v>
      </c>
      <c r="F421">
        <v>1652</v>
      </c>
      <c r="G421" t="s">
        <v>61</v>
      </c>
      <c r="H421" s="7">
        <v>45528</v>
      </c>
      <c r="I421" s="6">
        <v>3</v>
      </c>
      <c r="J421" t="s">
        <v>17</v>
      </c>
      <c r="K421" t="s">
        <v>28</v>
      </c>
      <c r="L421" t="str">
        <f>UPPER(Sales2[[#This Row],[State]])</f>
        <v>NSW</v>
      </c>
      <c r="M421">
        <f>VLOOKUP(Sales2[[#This Row],[Service Category]],Table7[],3,FALSE)</f>
        <v>0.25</v>
      </c>
      <c r="N421">
        <f>Sales2[[#This Row],[Sale Price ]]*Sales2[[#This Row],[Margins]]</f>
        <v>192.5</v>
      </c>
      <c r="O421">
        <v>770</v>
      </c>
      <c r="P421">
        <f>IFERROR(Sales2[[#This Row],[Sale Price ]],0)</f>
        <v>770</v>
      </c>
      <c r="Q421">
        <f>IFERROR(Sales2[[#This Row],[Cleaned Sale Price]]/Sales2[[#This Row],[Quantity Ordered]],0)</f>
        <v>256.66666666666669</v>
      </c>
      <c r="R421">
        <f>Sales2[[#This Row],[Cleaned Sale Price]]-Sales2[[#This Row],[Service Provider Expense]]</f>
        <v>577.5</v>
      </c>
      <c r="S421">
        <f>SUMIF(F:F,Sales2[[#This Row],[Customer ID]],P:P)</f>
        <v>770</v>
      </c>
      <c r="T421">
        <f>Sales2[[#This Row],[Sale Price ]]-Sales2[[#This Row],[Service Provider Expense]]</f>
        <v>577.5</v>
      </c>
      <c r="U421" t="s">
        <v>19</v>
      </c>
    </row>
    <row r="422" spans="1:21" x14ac:dyDescent="0.25">
      <c r="A422">
        <v>3421</v>
      </c>
      <c r="B422">
        <f>COUNTIF(A:A,Sales2[[#This Row],[Order ID]])</f>
        <v>1</v>
      </c>
      <c r="C422" t="s">
        <v>291</v>
      </c>
      <c r="D422" t="s">
        <v>41</v>
      </c>
      <c r="E422" t="str">
        <f>PROPER(TRIM(Sales2[[#This Row],[Customer First Name]]))</f>
        <v>Hayden</v>
      </c>
      <c r="F422">
        <v>1653</v>
      </c>
      <c r="G422" t="s">
        <v>22</v>
      </c>
      <c r="H422" s="7">
        <v>45591</v>
      </c>
      <c r="I422" s="6">
        <v>2</v>
      </c>
      <c r="J422" s="1" t="s">
        <v>23</v>
      </c>
      <c r="K422" t="s">
        <v>18</v>
      </c>
      <c r="L422" t="str">
        <f>UPPER(Sales2[[#This Row],[State]])</f>
        <v>WA</v>
      </c>
      <c r="M422">
        <f>VLOOKUP(Sales2[[#This Row],[Service Category]],Table7[],3,FALSE)</f>
        <v>0.3</v>
      </c>
      <c r="N422">
        <f>Sales2[[#This Row],[Sale Price ]]*Sales2[[#This Row],[Margins]]</f>
        <v>514.19999999999993</v>
      </c>
      <c r="O422">
        <v>1714</v>
      </c>
      <c r="P422">
        <f>IFERROR(Sales2[[#This Row],[Sale Price ]],0)</f>
        <v>1714</v>
      </c>
      <c r="Q422">
        <f>IFERROR(Sales2[[#This Row],[Cleaned Sale Price]]/Sales2[[#This Row],[Quantity Ordered]],0)</f>
        <v>857</v>
      </c>
      <c r="R422">
        <f>Sales2[[#This Row],[Cleaned Sale Price]]-Sales2[[#This Row],[Service Provider Expense]]</f>
        <v>1199.8000000000002</v>
      </c>
      <c r="S422">
        <f>SUMIF(F:F,Sales2[[#This Row],[Customer ID]],P:P)</f>
        <v>1714</v>
      </c>
      <c r="T422">
        <f>Sales2[[#This Row],[Sale Price ]]-Sales2[[#This Row],[Service Provider Expense]]</f>
        <v>1199.8000000000002</v>
      </c>
      <c r="U422" t="s">
        <v>29</v>
      </c>
    </row>
    <row r="423" spans="1:21" x14ac:dyDescent="0.25">
      <c r="A423">
        <v>3422</v>
      </c>
      <c r="B423">
        <f>COUNTIF(A:A,Sales2[[#This Row],[Order ID]])</f>
        <v>1</v>
      </c>
      <c r="C423" t="s">
        <v>679</v>
      </c>
      <c r="D423" t="s">
        <v>680</v>
      </c>
      <c r="E423" t="str">
        <f>PROPER(TRIM(Sales2[[#This Row],[Customer First Name]]))</f>
        <v>Nora</v>
      </c>
      <c r="F423">
        <v>1654</v>
      </c>
      <c r="G423" t="s">
        <v>61</v>
      </c>
      <c r="H423" s="7">
        <v>45422</v>
      </c>
      <c r="I423" s="6">
        <v>3</v>
      </c>
      <c r="J423" t="s">
        <v>17</v>
      </c>
      <c r="K423" t="s">
        <v>18</v>
      </c>
      <c r="L423" t="str">
        <f>UPPER(Sales2[[#This Row],[State]])</f>
        <v>WA</v>
      </c>
      <c r="M423">
        <f>VLOOKUP(Sales2[[#This Row],[Service Category]],Table7[],3,FALSE)</f>
        <v>0.25</v>
      </c>
      <c r="N423">
        <f>Sales2[[#This Row],[Sale Price ]]*Sales2[[#This Row],[Margins]]</f>
        <v>32.25</v>
      </c>
      <c r="O423">
        <v>129</v>
      </c>
      <c r="P423">
        <f>IFERROR(Sales2[[#This Row],[Sale Price ]],0)</f>
        <v>129</v>
      </c>
      <c r="Q423">
        <f>IFERROR(Sales2[[#This Row],[Cleaned Sale Price]]/Sales2[[#This Row],[Quantity Ordered]],0)</f>
        <v>43</v>
      </c>
      <c r="R423">
        <f>Sales2[[#This Row],[Cleaned Sale Price]]-Sales2[[#This Row],[Service Provider Expense]]</f>
        <v>96.75</v>
      </c>
      <c r="S423">
        <f>SUMIF(F:F,Sales2[[#This Row],[Customer ID]],P:P)</f>
        <v>129</v>
      </c>
      <c r="T423">
        <f>Sales2[[#This Row],[Sale Price ]]-Sales2[[#This Row],[Service Provider Expense]]</f>
        <v>96.75</v>
      </c>
      <c r="U423" t="s">
        <v>19</v>
      </c>
    </row>
    <row r="424" spans="1:21" x14ac:dyDescent="0.25">
      <c r="A424">
        <v>3423</v>
      </c>
      <c r="B424">
        <f>COUNTIF(A:A,Sales2[[#This Row],[Order ID]])</f>
        <v>1</v>
      </c>
      <c r="C424" t="s">
        <v>681</v>
      </c>
      <c r="D424" t="s">
        <v>361</v>
      </c>
      <c r="E424" t="str">
        <f>PROPER(TRIM(Sales2[[#This Row],[Customer First Name]]))</f>
        <v>Lyra</v>
      </c>
      <c r="F424">
        <v>1655</v>
      </c>
      <c r="G424" t="s">
        <v>22</v>
      </c>
      <c r="H424" s="7">
        <v>45609</v>
      </c>
      <c r="I424" s="6">
        <v>3</v>
      </c>
      <c r="J424" t="s">
        <v>17</v>
      </c>
      <c r="K424" t="s">
        <v>66</v>
      </c>
      <c r="L424" t="str">
        <f>UPPER(Sales2[[#This Row],[State]])</f>
        <v>NT</v>
      </c>
      <c r="M424">
        <f>VLOOKUP(Sales2[[#This Row],[Service Category]],Table7[],3,FALSE)</f>
        <v>0.3</v>
      </c>
      <c r="N424">
        <f>Sales2[[#This Row],[Sale Price ]]*Sales2[[#This Row],[Margins]]</f>
        <v>63.599999999999994</v>
      </c>
      <c r="O424">
        <v>212</v>
      </c>
      <c r="P424">
        <f>IFERROR(Sales2[[#This Row],[Sale Price ]],0)</f>
        <v>212</v>
      </c>
      <c r="Q424">
        <f>IFERROR(Sales2[[#This Row],[Cleaned Sale Price]]/Sales2[[#This Row],[Quantity Ordered]],0)</f>
        <v>70.666666666666671</v>
      </c>
      <c r="R424">
        <f>Sales2[[#This Row],[Cleaned Sale Price]]-Sales2[[#This Row],[Service Provider Expense]]</f>
        <v>148.4</v>
      </c>
      <c r="S424">
        <f>SUMIF(F:F,Sales2[[#This Row],[Customer ID]],P:P)</f>
        <v>212</v>
      </c>
      <c r="T424">
        <f>Sales2[[#This Row],[Sale Price ]]-Sales2[[#This Row],[Service Provider Expense]]</f>
        <v>148.4</v>
      </c>
      <c r="U424" t="s">
        <v>33</v>
      </c>
    </row>
    <row r="425" spans="1:21" x14ac:dyDescent="0.25">
      <c r="A425">
        <v>3424</v>
      </c>
      <c r="B425">
        <f>COUNTIF(A:A,Sales2[[#This Row],[Order ID]])</f>
        <v>1</v>
      </c>
      <c r="C425" t="s">
        <v>439</v>
      </c>
      <c r="D425" t="s">
        <v>292</v>
      </c>
      <c r="E425" t="str">
        <f>PROPER(TRIM(Sales2[[#This Row],[Customer First Name]]))</f>
        <v>Charli</v>
      </c>
      <c r="F425">
        <v>1656</v>
      </c>
      <c r="G425" t="s">
        <v>36</v>
      </c>
      <c r="H425" s="7">
        <v>45379</v>
      </c>
      <c r="I425" s="6">
        <v>2</v>
      </c>
      <c r="J425" s="1" t="s">
        <v>37</v>
      </c>
      <c r="K425" t="s">
        <v>38</v>
      </c>
      <c r="L425" t="str">
        <f>UPPER(Sales2[[#This Row],[State]])</f>
        <v>QLD</v>
      </c>
      <c r="M425">
        <f>VLOOKUP(Sales2[[#This Row],[Service Category]],Table7[],3,FALSE)</f>
        <v>0.2</v>
      </c>
      <c r="N425">
        <f>Sales2[[#This Row],[Sale Price ]]*Sales2[[#This Row],[Margins]]</f>
        <v>83.4</v>
      </c>
      <c r="O425">
        <v>417</v>
      </c>
      <c r="P425">
        <f>IFERROR(Sales2[[#This Row],[Sale Price ]],0)</f>
        <v>417</v>
      </c>
      <c r="Q425">
        <f>IFERROR(Sales2[[#This Row],[Cleaned Sale Price]]/Sales2[[#This Row],[Quantity Ordered]],0)</f>
        <v>208.5</v>
      </c>
      <c r="R425">
        <f>Sales2[[#This Row],[Cleaned Sale Price]]-Sales2[[#This Row],[Service Provider Expense]]</f>
        <v>333.6</v>
      </c>
      <c r="S425">
        <f>SUMIF(F:F,Sales2[[#This Row],[Customer ID]],P:P)</f>
        <v>417</v>
      </c>
      <c r="T425">
        <f>Sales2[[#This Row],[Sale Price ]]-Sales2[[#This Row],[Service Provider Expense]]</f>
        <v>333.6</v>
      </c>
      <c r="U425" t="s">
        <v>33</v>
      </c>
    </row>
    <row r="426" spans="1:21" x14ac:dyDescent="0.25">
      <c r="A426">
        <v>3425</v>
      </c>
      <c r="B426">
        <f>COUNTIF(A:A,Sales2[[#This Row],[Order ID]])</f>
        <v>1</v>
      </c>
      <c r="C426" t="s">
        <v>682</v>
      </c>
      <c r="D426" t="s">
        <v>683</v>
      </c>
      <c r="E426" t="str">
        <f>PROPER(TRIM(Sales2[[#This Row],[Customer First Name]]))</f>
        <v>Enzo</v>
      </c>
      <c r="F426">
        <v>1657</v>
      </c>
      <c r="G426" t="s">
        <v>27</v>
      </c>
      <c r="H426" s="7">
        <v>45335</v>
      </c>
      <c r="I426" s="6">
        <v>2</v>
      </c>
      <c r="J426" t="s">
        <v>17</v>
      </c>
      <c r="K426" t="s">
        <v>18</v>
      </c>
      <c r="L426" t="str">
        <f>UPPER(Sales2[[#This Row],[State]])</f>
        <v>WA</v>
      </c>
      <c r="M426">
        <f>VLOOKUP(Sales2[[#This Row],[Service Category]],Table7[],3,FALSE)</f>
        <v>0.25</v>
      </c>
      <c r="N426">
        <f>Sales2[[#This Row],[Sale Price ]]*Sales2[[#This Row],[Margins]]</f>
        <v>268.75</v>
      </c>
      <c r="O426">
        <v>1075</v>
      </c>
      <c r="P426">
        <f>IFERROR(Sales2[[#This Row],[Sale Price ]],0)</f>
        <v>1075</v>
      </c>
      <c r="Q426">
        <f>IFERROR(Sales2[[#This Row],[Cleaned Sale Price]]/Sales2[[#This Row],[Quantity Ordered]],0)</f>
        <v>537.5</v>
      </c>
      <c r="R426">
        <f>Sales2[[#This Row],[Cleaned Sale Price]]-Sales2[[#This Row],[Service Provider Expense]]</f>
        <v>806.25</v>
      </c>
      <c r="S426">
        <f>SUMIF(F:F,Sales2[[#This Row],[Customer ID]],P:P)</f>
        <v>1075</v>
      </c>
      <c r="T426">
        <f>Sales2[[#This Row],[Sale Price ]]-Sales2[[#This Row],[Service Provider Expense]]</f>
        <v>806.25</v>
      </c>
      <c r="U426" t="s">
        <v>29</v>
      </c>
    </row>
    <row r="427" spans="1:21" x14ac:dyDescent="0.25">
      <c r="A427">
        <v>3426</v>
      </c>
      <c r="B427">
        <f>COUNTIF(A:A,Sales2[[#This Row],[Order ID]])</f>
        <v>1</v>
      </c>
      <c r="C427" t="s">
        <v>110</v>
      </c>
      <c r="D427" t="s">
        <v>44</v>
      </c>
      <c r="E427" t="str">
        <f>PROPER(TRIM(Sales2[[#This Row],[Customer First Name]]))</f>
        <v>Brooke</v>
      </c>
      <c r="F427">
        <v>1658</v>
      </c>
      <c r="G427" t="s">
        <v>22</v>
      </c>
      <c r="H427" s="7">
        <v>45550</v>
      </c>
      <c r="I427" s="6">
        <v>3</v>
      </c>
      <c r="J427" t="s">
        <v>56</v>
      </c>
      <c r="K427" t="s">
        <v>49</v>
      </c>
      <c r="L427" t="str">
        <f>UPPER(Sales2[[#This Row],[State]])</f>
        <v>TAS</v>
      </c>
      <c r="M427">
        <f>VLOOKUP(Sales2[[#This Row],[Service Category]],Table7[],3,FALSE)</f>
        <v>0.3</v>
      </c>
      <c r="N427">
        <f>Sales2[[#This Row],[Sale Price ]]*Sales2[[#This Row],[Margins]]</f>
        <v>71.099999999999994</v>
      </c>
      <c r="O427">
        <v>237</v>
      </c>
      <c r="P427">
        <f>IFERROR(Sales2[[#This Row],[Sale Price ]],0)</f>
        <v>237</v>
      </c>
      <c r="Q427">
        <f>IFERROR(Sales2[[#This Row],[Cleaned Sale Price]]/Sales2[[#This Row],[Quantity Ordered]],0)</f>
        <v>79</v>
      </c>
      <c r="R427">
        <f>Sales2[[#This Row],[Cleaned Sale Price]]-Sales2[[#This Row],[Service Provider Expense]]</f>
        <v>165.9</v>
      </c>
      <c r="S427">
        <f>SUMIF(F:F,Sales2[[#This Row],[Customer ID]],P:P)</f>
        <v>237</v>
      </c>
      <c r="T427">
        <f>Sales2[[#This Row],[Sale Price ]]-Sales2[[#This Row],[Service Provider Expense]]</f>
        <v>165.9</v>
      </c>
      <c r="U427" t="s">
        <v>19</v>
      </c>
    </row>
    <row r="428" spans="1:21" x14ac:dyDescent="0.25">
      <c r="A428">
        <v>3427</v>
      </c>
      <c r="B428">
        <f>COUNTIF(A:A,Sales2[[#This Row],[Order ID]])</f>
        <v>1</v>
      </c>
      <c r="C428" t="s">
        <v>684</v>
      </c>
      <c r="D428" t="s">
        <v>685</v>
      </c>
      <c r="E428" t="str">
        <f>PROPER(TRIM(Sales2[[#This Row],[Customer First Name]]))</f>
        <v>Finn</v>
      </c>
      <c r="F428">
        <v>1659</v>
      </c>
      <c r="G428" t="s">
        <v>16</v>
      </c>
      <c r="H428" s="7">
        <v>45457</v>
      </c>
      <c r="I428" s="6">
        <v>3</v>
      </c>
      <c r="J428" s="1" t="s">
        <v>37</v>
      </c>
      <c r="K428" t="s">
        <v>66</v>
      </c>
      <c r="L428" t="str">
        <f>UPPER(Sales2[[#This Row],[State]])</f>
        <v>NT</v>
      </c>
      <c r="M428">
        <f>VLOOKUP(Sales2[[#This Row],[Service Category]],Table7[],3,FALSE)</f>
        <v>0.1</v>
      </c>
      <c r="N428">
        <f>Sales2[[#This Row],[Sale Price ]]*Sales2[[#This Row],[Margins]]</f>
        <v>16.7</v>
      </c>
      <c r="O428">
        <v>167</v>
      </c>
      <c r="P428">
        <f>IFERROR(Sales2[[#This Row],[Sale Price ]],0)</f>
        <v>167</v>
      </c>
      <c r="Q428">
        <f>IFERROR(Sales2[[#This Row],[Cleaned Sale Price]]/Sales2[[#This Row],[Quantity Ordered]],0)</f>
        <v>55.666666666666664</v>
      </c>
      <c r="R428">
        <f>Sales2[[#This Row],[Cleaned Sale Price]]-Sales2[[#This Row],[Service Provider Expense]]</f>
        <v>150.30000000000001</v>
      </c>
      <c r="S428">
        <f>SUMIF(F:F,Sales2[[#This Row],[Customer ID]],P:P)</f>
        <v>167</v>
      </c>
      <c r="T428">
        <f>Sales2[[#This Row],[Sale Price ]]-Sales2[[#This Row],[Service Provider Expense]]</f>
        <v>150.30000000000001</v>
      </c>
      <c r="U428" t="s">
        <v>19</v>
      </c>
    </row>
    <row r="429" spans="1:21" x14ac:dyDescent="0.25">
      <c r="A429">
        <v>3428</v>
      </c>
      <c r="B429">
        <f>COUNTIF(A:A,Sales2[[#This Row],[Order ID]])</f>
        <v>1</v>
      </c>
      <c r="C429" t="s">
        <v>686</v>
      </c>
      <c r="D429" t="s">
        <v>687</v>
      </c>
      <c r="E429" t="str">
        <f>PROPER(TRIM(Sales2[[#This Row],[Customer First Name]]))</f>
        <v>Brody</v>
      </c>
      <c r="F429">
        <v>1660</v>
      </c>
      <c r="G429" t="s">
        <v>27</v>
      </c>
      <c r="H429" s="7">
        <v>45627</v>
      </c>
      <c r="I429" s="6">
        <v>3</v>
      </c>
      <c r="J429" s="1" t="s">
        <v>37</v>
      </c>
      <c r="K429" t="s">
        <v>49</v>
      </c>
      <c r="L429" t="str">
        <f>UPPER(Sales2[[#This Row],[State]])</f>
        <v>TAS</v>
      </c>
      <c r="M429">
        <f>VLOOKUP(Sales2[[#This Row],[Service Category]],Table7[],3,FALSE)</f>
        <v>0.25</v>
      </c>
      <c r="N429">
        <f>Sales2[[#This Row],[Sale Price ]]*Sales2[[#This Row],[Margins]]</f>
        <v>12</v>
      </c>
      <c r="O429">
        <v>48</v>
      </c>
      <c r="P429">
        <f>IFERROR(Sales2[[#This Row],[Sale Price ]],0)</f>
        <v>48</v>
      </c>
      <c r="Q429">
        <f>IFERROR(Sales2[[#This Row],[Cleaned Sale Price]]/Sales2[[#This Row],[Quantity Ordered]],0)</f>
        <v>16</v>
      </c>
      <c r="R429">
        <f>Sales2[[#This Row],[Cleaned Sale Price]]-Sales2[[#This Row],[Service Provider Expense]]</f>
        <v>36</v>
      </c>
      <c r="S429">
        <f>SUMIF(F:F,Sales2[[#This Row],[Customer ID]],P:P)</f>
        <v>48</v>
      </c>
      <c r="T429">
        <f>Sales2[[#This Row],[Sale Price ]]-Sales2[[#This Row],[Service Provider Expense]]</f>
        <v>36</v>
      </c>
      <c r="U429" t="s">
        <v>19</v>
      </c>
    </row>
    <row r="430" spans="1:21" x14ac:dyDescent="0.25">
      <c r="A430">
        <v>3429</v>
      </c>
      <c r="B430">
        <f>COUNTIF(A:A,Sales2[[#This Row],[Order ID]])</f>
        <v>1</v>
      </c>
      <c r="C430" t="s">
        <v>433</v>
      </c>
      <c r="D430" t="s">
        <v>688</v>
      </c>
      <c r="E430" t="str">
        <f>PROPER(TRIM(Sales2[[#This Row],[Customer First Name]]))</f>
        <v>Kyle</v>
      </c>
      <c r="F430">
        <v>1661</v>
      </c>
      <c r="G430" t="s">
        <v>36</v>
      </c>
      <c r="H430" s="7">
        <v>45657</v>
      </c>
      <c r="I430" s="6">
        <v>3</v>
      </c>
      <c r="J430" s="1" t="s">
        <v>23</v>
      </c>
      <c r="K430" t="s">
        <v>28</v>
      </c>
      <c r="L430" t="str">
        <f>UPPER(Sales2[[#This Row],[State]])</f>
        <v>NSW</v>
      </c>
      <c r="M430">
        <f>VLOOKUP(Sales2[[#This Row],[Service Category]],Table7[],3,FALSE)</f>
        <v>0.2</v>
      </c>
      <c r="N430">
        <f>Sales2[[#This Row],[Sale Price ]]*Sales2[[#This Row],[Margins]]</f>
        <v>63.6</v>
      </c>
      <c r="O430">
        <v>318</v>
      </c>
      <c r="P430">
        <f>IFERROR(Sales2[[#This Row],[Sale Price ]],0)</f>
        <v>318</v>
      </c>
      <c r="Q430">
        <f>IFERROR(Sales2[[#This Row],[Cleaned Sale Price]]/Sales2[[#This Row],[Quantity Ordered]],0)</f>
        <v>106</v>
      </c>
      <c r="R430">
        <f>Sales2[[#This Row],[Cleaned Sale Price]]-Sales2[[#This Row],[Service Provider Expense]]</f>
        <v>254.4</v>
      </c>
      <c r="S430">
        <f>SUMIF(F:F,Sales2[[#This Row],[Customer ID]],P:P)</f>
        <v>318</v>
      </c>
      <c r="T430">
        <f>Sales2[[#This Row],[Sale Price ]]-Sales2[[#This Row],[Service Provider Expense]]</f>
        <v>254.4</v>
      </c>
      <c r="U430" t="s">
        <v>19</v>
      </c>
    </row>
    <row r="431" spans="1:21" x14ac:dyDescent="0.25">
      <c r="A431">
        <v>3430</v>
      </c>
      <c r="B431">
        <f>COUNTIF(A:A,Sales2[[#This Row],[Order ID]])</f>
        <v>1</v>
      </c>
      <c r="C431" t="s">
        <v>204</v>
      </c>
      <c r="D431" t="s">
        <v>516</v>
      </c>
      <c r="E431" t="str">
        <f>PROPER(TRIM(Sales2[[#This Row],[Customer First Name]]))</f>
        <v>Lennox</v>
      </c>
      <c r="F431">
        <v>1662</v>
      </c>
      <c r="G431" t="s">
        <v>77</v>
      </c>
      <c r="H431" s="7">
        <v>45441</v>
      </c>
      <c r="I431" s="6">
        <v>2</v>
      </c>
      <c r="J431" t="s">
        <v>17</v>
      </c>
      <c r="K431" t="s">
        <v>24</v>
      </c>
      <c r="L431" t="str">
        <f>UPPER(Sales2[[#This Row],[State]])</f>
        <v>ACT</v>
      </c>
      <c r="M431">
        <f>VLOOKUP(Sales2[[#This Row],[Service Category]],Table7[],3,FALSE)</f>
        <v>0.3</v>
      </c>
      <c r="N431">
        <f>Sales2[[#This Row],[Sale Price ]]*Sales2[[#This Row],[Margins]]</f>
        <v>520.79999999999995</v>
      </c>
      <c r="O431">
        <v>1736</v>
      </c>
      <c r="P431">
        <f>IFERROR(Sales2[[#This Row],[Sale Price ]],0)</f>
        <v>1736</v>
      </c>
      <c r="Q431">
        <f>IFERROR(Sales2[[#This Row],[Cleaned Sale Price]]/Sales2[[#This Row],[Quantity Ordered]],0)</f>
        <v>868</v>
      </c>
      <c r="R431">
        <f>Sales2[[#This Row],[Cleaned Sale Price]]-Sales2[[#This Row],[Service Provider Expense]]</f>
        <v>1215.2</v>
      </c>
      <c r="S431">
        <f>SUMIF(F:F,Sales2[[#This Row],[Customer ID]],P:P)</f>
        <v>1736</v>
      </c>
      <c r="T431">
        <f>Sales2[[#This Row],[Sale Price ]]-Sales2[[#This Row],[Service Provider Expense]]</f>
        <v>1215.2</v>
      </c>
      <c r="U431" t="s">
        <v>29</v>
      </c>
    </row>
    <row r="432" spans="1:21" x14ac:dyDescent="0.25">
      <c r="A432">
        <v>3431</v>
      </c>
      <c r="B432">
        <f>COUNTIF(A:A,Sales2[[#This Row],[Order ID]])</f>
        <v>1</v>
      </c>
      <c r="C432" t="s">
        <v>689</v>
      </c>
      <c r="D432" t="s">
        <v>676</v>
      </c>
      <c r="E432" t="str">
        <f>PROPER(TRIM(Sales2[[#This Row],[Customer First Name]]))</f>
        <v>Chloe</v>
      </c>
      <c r="F432">
        <v>1663</v>
      </c>
      <c r="G432" t="s">
        <v>36</v>
      </c>
      <c r="H432" s="7">
        <v>45362</v>
      </c>
      <c r="I432" s="6">
        <v>3</v>
      </c>
      <c r="J432" s="1" t="s">
        <v>23</v>
      </c>
      <c r="K432" t="s">
        <v>38</v>
      </c>
      <c r="L432" t="str">
        <f>UPPER(Sales2[[#This Row],[State]])</f>
        <v>QLD</v>
      </c>
      <c r="M432">
        <f>VLOOKUP(Sales2[[#This Row],[Service Category]],Table7[],3,FALSE)</f>
        <v>0.2</v>
      </c>
      <c r="N432">
        <f>Sales2[[#This Row],[Sale Price ]]*Sales2[[#This Row],[Margins]]</f>
        <v>349.40000000000003</v>
      </c>
      <c r="O432">
        <v>1747</v>
      </c>
      <c r="P432">
        <f>IFERROR(Sales2[[#This Row],[Sale Price ]],0)</f>
        <v>1747</v>
      </c>
      <c r="Q432">
        <f>IFERROR(Sales2[[#This Row],[Cleaned Sale Price]]/Sales2[[#This Row],[Quantity Ordered]],0)</f>
        <v>582.33333333333337</v>
      </c>
      <c r="R432">
        <f>Sales2[[#This Row],[Cleaned Sale Price]]-Sales2[[#This Row],[Service Provider Expense]]</f>
        <v>1397.6</v>
      </c>
      <c r="S432">
        <f>SUMIF(F:F,Sales2[[#This Row],[Customer ID]],P:P)</f>
        <v>1747</v>
      </c>
      <c r="T432">
        <f>Sales2[[#This Row],[Sale Price ]]-Sales2[[#This Row],[Service Provider Expense]]</f>
        <v>1397.6</v>
      </c>
      <c r="U432" t="s">
        <v>99</v>
      </c>
    </row>
    <row r="433" spans="1:21" x14ac:dyDescent="0.25">
      <c r="A433">
        <v>3432</v>
      </c>
      <c r="B433">
        <f>COUNTIF(A:A,Sales2[[#This Row],[Order ID]])</f>
        <v>1</v>
      </c>
      <c r="C433" t="s">
        <v>513</v>
      </c>
      <c r="D433" t="s">
        <v>690</v>
      </c>
      <c r="E433" t="str">
        <f>PROPER(TRIM(Sales2[[#This Row],[Customer First Name]]))</f>
        <v>Jasper</v>
      </c>
      <c r="F433">
        <v>1664</v>
      </c>
      <c r="G433" t="s">
        <v>27</v>
      </c>
      <c r="H433" s="7">
        <v>45626</v>
      </c>
      <c r="I433" s="6">
        <v>1</v>
      </c>
      <c r="J433" t="s">
        <v>17</v>
      </c>
      <c r="K433" t="s">
        <v>18</v>
      </c>
      <c r="L433" t="str">
        <f>UPPER(Sales2[[#This Row],[State]])</f>
        <v>WA</v>
      </c>
      <c r="M433">
        <f>VLOOKUP(Sales2[[#This Row],[Service Category]],Table7[],3,FALSE)</f>
        <v>0.25</v>
      </c>
      <c r="N433">
        <f>Sales2[[#This Row],[Sale Price ]]*Sales2[[#This Row],[Margins]]</f>
        <v>356.25</v>
      </c>
      <c r="O433">
        <v>1425</v>
      </c>
      <c r="P433">
        <f>IFERROR(Sales2[[#This Row],[Sale Price ]],0)</f>
        <v>1425</v>
      </c>
      <c r="Q433">
        <f>IFERROR(Sales2[[#This Row],[Cleaned Sale Price]]/Sales2[[#This Row],[Quantity Ordered]],0)</f>
        <v>1425</v>
      </c>
      <c r="R433">
        <f>Sales2[[#This Row],[Cleaned Sale Price]]-Sales2[[#This Row],[Service Provider Expense]]</f>
        <v>1068.75</v>
      </c>
      <c r="S433">
        <f>SUMIF(F:F,Sales2[[#This Row],[Customer ID]],P:P)</f>
        <v>1425</v>
      </c>
      <c r="T433">
        <f>Sales2[[#This Row],[Sale Price ]]-Sales2[[#This Row],[Service Provider Expense]]</f>
        <v>1068.75</v>
      </c>
      <c r="U433" t="s">
        <v>29</v>
      </c>
    </row>
    <row r="434" spans="1:21" x14ac:dyDescent="0.25">
      <c r="A434">
        <v>3433</v>
      </c>
      <c r="B434">
        <f>COUNTIF(A:A,Sales2[[#This Row],[Order ID]])</f>
        <v>1</v>
      </c>
      <c r="C434" t="s">
        <v>691</v>
      </c>
      <c r="D434" t="s">
        <v>692</v>
      </c>
      <c r="E434" t="str">
        <f>PROPER(TRIM(Sales2[[#This Row],[Customer First Name]]))</f>
        <v>Colin</v>
      </c>
      <c r="F434">
        <v>1665</v>
      </c>
      <c r="G434" t="s">
        <v>27</v>
      </c>
      <c r="H434" s="7">
        <v>45351</v>
      </c>
      <c r="I434" s="6">
        <v>1</v>
      </c>
      <c r="J434" t="s">
        <v>17</v>
      </c>
      <c r="K434" t="s">
        <v>38</v>
      </c>
      <c r="L434" t="str">
        <f>UPPER(Sales2[[#This Row],[State]])</f>
        <v>QLD</v>
      </c>
      <c r="M434">
        <f>VLOOKUP(Sales2[[#This Row],[Service Category]],Table7[],3,FALSE)</f>
        <v>0.25</v>
      </c>
      <c r="N434">
        <f>Sales2[[#This Row],[Sale Price ]]*Sales2[[#This Row],[Margins]]</f>
        <v>309.75</v>
      </c>
      <c r="O434">
        <v>1239</v>
      </c>
      <c r="P434">
        <f>IFERROR(Sales2[[#This Row],[Sale Price ]],0)</f>
        <v>1239</v>
      </c>
      <c r="Q434">
        <f>IFERROR(Sales2[[#This Row],[Cleaned Sale Price]]/Sales2[[#This Row],[Quantity Ordered]],0)</f>
        <v>1239</v>
      </c>
      <c r="R434">
        <f>Sales2[[#This Row],[Cleaned Sale Price]]-Sales2[[#This Row],[Service Provider Expense]]</f>
        <v>929.25</v>
      </c>
      <c r="S434">
        <f>SUMIF(F:F,Sales2[[#This Row],[Customer ID]],P:P)</f>
        <v>1239</v>
      </c>
      <c r="T434">
        <f>Sales2[[#This Row],[Sale Price ]]-Sales2[[#This Row],[Service Provider Expense]]</f>
        <v>929.25</v>
      </c>
      <c r="U434" t="s">
        <v>33</v>
      </c>
    </row>
    <row r="435" spans="1:21" x14ac:dyDescent="0.25">
      <c r="A435">
        <v>3434</v>
      </c>
      <c r="B435">
        <f>COUNTIF(A:A,Sales2[[#This Row],[Order ID]])</f>
        <v>1</v>
      </c>
      <c r="C435" t="s">
        <v>693</v>
      </c>
      <c r="D435" t="s">
        <v>694</v>
      </c>
      <c r="E435" t="str">
        <f>PROPER(TRIM(Sales2[[#This Row],[Customer First Name]]))</f>
        <v>Kash</v>
      </c>
      <c r="F435">
        <v>1666</v>
      </c>
      <c r="G435" t="s">
        <v>22</v>
      </c>
      <c r="H435" s="7">
        <v>45391</v>
      </c>
      <c r="I435" s="6">
        <v>2</v>
      </c>
      <c r="J435" t="s">
        <v>17</v>
      </c>
      <c r="K435" t="s">
        <v>66</v>
      </c>
      <c r="L435" t="str">
        <f>UPPER(Sales2[[#This Row],[State]])</f>
        <v>NT</v>
      </c>
      <c r="M435">
        <f>VLOOKUP(Sales2[[#This Row],[Service Category]],Table7[],3,FALSE)</f>
        <v>0.3</v>
      </c>
      <c r="N435">
        <f>Sales2[[#This Row],[Sale Price ]]*Sales2[[#This Row],[Margins]]</f>
        <v>108</v>
      </c>
      <c r="O435">
        <v>360</v>
      </c>
      <c r="P435">
        <f>IFERROR(Sales2[[#This Row],[Sale Price ]],0)</f>
        <v>360</v>
      </c>
      <c r="Q435">
        <f>IFERROR(Sales2[[#This Row],[Cleaned Sale Price]]/Sales2[[#This Row],[Quantity Ordered]],0)</f>
        <v>180</v>
      </c>
      <c r="R435">
        <f>Sales2[[#This Row],[Cleaned Sale Price]]-Sales2[[#This Row],[Service Provider Expense]]</f>
        <v>252</v>
      </c>
      <c r="S435">
        <f>SUMIF(F:F,Sales2[[#This Row],[Customer ID]],P:P)</f>
        <v>360</v>
      </c>
      <c r="T435">
        <f>Sales2[[#This Row],[Sale Price ]]-Sales2[[#This Row],[Service Provider Expense]]</f>
        <v>252</v>
      </c>
      <c r="U435" t="s">
        <v>33</v>
      </c>
    </row>
    <row r="436" spans="1:21" x14ac:dyDescent="0.25">
      <c r="A436">
        <v>3435</v>
      </c>
      <c r="B436">
        <f>COUNTIF(A:A,Sales2[[#This Row],[Order ID]])</f>
        <v>1</v>
      </c>
      <c r="C436" t="s">
        <v>695</v>
      </c>
      <c r="D436" t="s">
        <v>696</v>
      </c>
      <c r="E436" t="str">
        <f>PROPER(TRIM(Sales2[[#This Row],[Customer First Name]]))</f>
        <v>Amari</v>
      </c>
      <c r="F436">
        <v>1667</v>
      </c>
      <c r="G436" t="s">
        <v>22</v>
      </c>
      <c r="H436" s="7">
        <v>45581</v>
      </c>
      <c r="I436" s="6">
        <v>1</v>
      </c>
      <c r="J436" t="s">
        <v>17</v>
      </c>
      <c r="K436" t="s">
        <v>28</v>
      </c>
      <c r="L436" t="str">
        <f>UPPER(Sales2[[#This Row],[State]])</f>
        <v>NSW</v>
      </c>
      <c r="M436">
        <f>VLOOKUP(Sales2[[#This Row],[Service Category]],Table7[],3,FALSE)</f>
        <v>0.3</v>
      </c>
      <c r="N436">
        <f>Sales2[[#This Row],[Sale Price ]]*Sales2[[#This Row],[Margins]]</f>
        <v>54.9</v>
      </c>
      <c r="O436">
        <v>183</v>
      </c>
      <c r="P436">
        <f>IFERROR(Sales2[[#This Row],[Sale Price ]],0)</f>
        <v>183</v>
      </c>
      <c r="Q436">
        <f>IFERROR(Sales2[[#This Row],[Cleaned Sale Price]]/Sales2[[#This Row],[Quantity Ordered]],0)</f>
        <v>183</v>
      </c>
      <c r="R436">
        <f>Sales2[[#This Row],[Cleaned Sale Price]]-Sales2[[#This Row],[Service Provider Expense]]</f>
        <v>128.1</v>
      </c>
      <c r="S436">
        <f>SUMIF(F:F,Sales2[[#This Row],[Customer ID]],P:P)</f>
        <v>183</v>
      </c>
      <c r="T436">
        <f>Sales2[[#This Row],[Sale Price ]]-Sales2[[#This Row],[Service Provider Expense]]</f>
        <v>128.1</v>
      </c>
      <c r="U436" t="s">
        <v>33</v>
      </c>
    </row>
    <row r="437" spans="1:21" x14ac:dyDescent="0.25">
      <c r="A437">
        <v>3436</v>
      </c>
      <c r="B437">
        <f>COUNTIF(A:A,Sales2[[#This Row],[Order ID]])</f>
        <v>1</v>
      </c>
      <c r="C437" t="s">
        <v>697</v>
      </c>
      <c r="D437" t="s">
        <v>477</v>
      </c>
      <c r="E437" t="str">
        <f>PROPER(TRIM(Sales2[[#This Row],[Customer First Name]]))</f>
        <v>Gideon</v>
      </c>
      <c r="F437">
        <v>1668</v>
      </c>
      <c r="G437" t="s">
        <v>36</v>
      </c>
      <c r="H437" s="7">
        <v>45550</v>
      </c>
      <c r="I437" s="6">
        <v>3</v>
      </c>
      <c r="J437" s="1" t="s">
        <v>37</v>
      </c>
      <c r="K437" t="s">
        <v>18</v>
      </c>
      <c r="L437" t="str">
        <f>UPPER(Sales2[[#This Row],[State]])</f>
        <v>WA</v>
      </c>
      <c r="M437">
        <f>VLOOKUP(Sales2[[#This Row],[Service Category]],Table7[],3,FALSE)</f>
        <v>0.2</v>
      </c>
      <c r="N437">
        <f>Sales2[[#This Row],[Sale Price ]]*Sales2[[#This Row],[Margins]]</f>
        <v>293</v>
      </c>
      <c r="O437">
        <v>1465</v>
      </c>
      <c r="P437">
        <f>IFERROR(Sales2[[#This Row],[Sale Price ]],0)</f>
        <v>1465</v>
      </c>
      <c r="Q437">
        <f>IFERROR(Sales2[[#This Row],[Cleaned Sale Price]]/Sales2[[#This Row],[Quantity Ordered]],0)</f>
        <v>488.33333333333331</v>
      </c>
      <c r="R437">
        <f>Sales2[[#This Row],[Cleaned Sale Price]]-Sales2[[#This Row],[Service Provider Expense]]</f>
        <v>1172</v>
      </c>
      <c r="S437">
        <f>SUMIF(F:F,Sales2[[#This Row],[Customer ID]],P:P)</f>
        <v>1465</v>
      </c>
      <c r="T437">
        <f>Sales2[[#This Row],[Sale Price ]]-Sales2[[#This Row],[Service Provider Expense]]</f>
        <v>1172</v>
      </c>
      <c r="U437" t="s">
        <v>29</v>
      </c>
    </row>
    <row r="438" spans="1:21" x14ac:dyDescent="0.25">
      <c r="A438">
        <v>3437</v>
      </c>
      <c r="B438">
        <f>COUNTIF(A:A,Sales2[[#This Row],[Order ID]])</f>
        <v>1</v>
      </c>
      <c r="C438" t="s">
        <v>296</v>
      </c>
      <c r="D438" t="s">
        <v>170</v>
      </c>
      <c r="E438" t="str">
        <f>PROPER(TRIM(Sales2[[#This Row],[Customer First Name]]))</f>
        <v>Rosie</v>
      </c>
      <c r="F438">
        <v>1669</v>
      </c>
      <c r="G438" t="s">
        <v>36</v>
      </c>
      <c r="H438" s="7">
        <v>45379</v>
      </c>
      <c r="I438" s="6">
        <v>1</v>
      </c>
      <c r="J438" s="1" t="s">
        <v>37</v>
      </c>
      <c r="K438" t="s">
        <v>38</v>
      </c>
      <c r="L438" t="str">
        <f>UPPER(Sales2[[#This Row],[State]])</f>
        <v>QLD</v>
      </c>
      <c r="M438">
        <f>VLOOKUP(Sales2[[#This Row],[Service Category]],Table7[],3,FALSE)</f>
        <v>0.2</v>
      </c>
      <c r="N438">
        <f>Sales2[[#This Row],[Sale Price ]]*Sales2[[#This Row],[Margins]]</f>
        <v>133.20000000000002</v>
      </c>
      <c r="O438">
        <v>666</v>
      </c>
      <c r="P438">
        <f>IFERROR(Sales2[[#This Row],[Sale Price ]],0)</f>
        <v>666</v>
      </c>
      <c r="Q438">
        <f>IFERROR(Sales2[[#This Row],[Cleaned Sale Price]]/Sales2[[#This Row],[Quantity Ordered]],0)</f>
        <v>666</v>
      </c>
      <c r="R438">
        <f>Sales2[[#This Row],[Cleaned Sale Price]]-Sales2[[#This Row],[Service Provider Expense]]</f>
        <v>532.79999999999995</v>
      </c>
      <c r="S438">
        <f>SUMIF(F:F,Sales2[[#This Row],[Customer ID]],P:P)</f>
        <v>666</v>
      </c>
      <c r="T438">
        <f>Sales2[[#This Row],[Sale Price ]]-Sales2[[#This Row],[Service Provider Expense]]</f>
        <v>532.79999999999995</v>
      </c>
      <c r="U438" t="s">
        <v>99</v>
      </c>
    </row>
    <row r="439" spans="1:21" x14ac:dyDescent="0.25">
      <c r="A439">
        <v>3438</v>
      </c>
      <c r="B439">
        <f>COUNTIF(A:A,Sales2[[#This Row],[Order ID]])</f>
        <v>1</v>
      </c>
      <c r="C439" t="s">
        <v>698</v>
      </c>
      <c r="D439" t="s">
        <v>379</v>
      </c>
      <c r="E439" t="str">
        <f>PROPER(TRIM(Sales2[[#This Row],[Customer First Name]]))</f>
        <v>Heidi</v>
      </c>
      <c r="F439">
        <v>1670</v>
      </c>
      <c r="G439" t="s">
        <v>36</v>
      </c>
      <c r="H439" s="7">
        <v>45636</v>
      </c>
      <c r="I439" s="6">
        <v>1</v>
      </c>
      <c r="J439" s="1" t="s">
        <v>23</v>
      </c>
      <c r="K439" t="s">
        <v>18</v>
      </c>
      <c r="L439" t="str">
        <f>UPPER(Sales2[[#This Row],[State]])</f>
        <v>WA</v>
      </c>
      <c r="M439">
        <f>VLOOKUP(Sales2[[#This Row],[Service Category]],Table7[],3,FALSE)</f>
        <v>0.2</v>
      </c>
      <c r="N439">
        <f>Sales2[[#This Row],[Sale Price ]]*Sales2[[#This Row],[Margins]]</f>
        <v>230.60000000000002</v>
      </c>
      <c r="O439">
        <v>1153</v>
      </c>
      <c r="P439">
        <f>IFERROR(Sales2[[#This Row],[Sale Price ]],0)</f>
        <v>1153</v>
      </c>
      <c r="Q439">
        <f>IFERROR(Sales2[[#This Row],[Cleaned Sale Price]]/Sales2[[#This Row],[Quantity Ordered]],0)</f>
        <v>1153</v>
      </c>
      <c r="R439">
        <f>Sales2[[#This Row],[Cleaned Sale Price]]-Sales2[[#This Row],[Service Provider Expense]]</f>
        <v>922.4</v>
      </c>
      <c r="S439">
        <f>SUMIF(F:F,Sales2[[#This Row],[Customer ID]],P:P)</f>
        <v>1153</v>
      </c>
      <c r="T439">
        <f>Sales2[[#This Row],[Sale Price ]]-Sales2[[#This Row],[Service Provider Expense]]</f>
        <v>922.4</v>
      </c>
      <c r="U439" t="s">
        <v>33</v>
      </c>
    </row>
    <row r="440" spans="1:21" x14ac:dyDescent="0.25">
      <c r="A440">
        <v>3439</v>
      </c>
      <c r="B440">
        <f>COUNTIF(A:A,Sales2[[#This Row],[Order ID]])</f>
        <v>1</v>
      </c>
      <c r="C440" t="s">
        <v>699</v>
      </c>
      <c r="D440" t="s">
        <v>700</v>
      </c>
      <c r="E440" t="str">
        <f>PROPER(TRIM(Sales2[[#This Row],[Customer First Name]]))</f>
        <v>Alison</v>
      </c>
      <c r="F440">
        <v>1671</v>
      </c>
      <c r="G440" t="s">
        <v>16</v>
      </c>
      <c r="H440" s="7">
        <v>45296</v>
      </c>
      <c r="I440" s="6">
        <v>1</v>
      </c>
      <c r="J440" s="1" t="s">
        <v>37</v>
      </c>
      <c r="K440" t="s">
        <v>38</v>
      </c>
      <c r="L440" t="str">
        <f>UPPER(Sales2[[#This Row],[State]])</f>
        <v>QLD</v>
      </c>
      <c r="M440">
        <f>VLOOKUP(Sales2[[#This Row],[Service Category]],Table7[],3,FALSE)</f>
        <v>0.1</v>
      </c>
      <c r="N440">
        <f>Sales2[[#This Row],[Sale Price ]]*Sales2[[#This Row],[Margins]]</f>
        <v>48.6</v>
      </c>
      <c r="O440">
        <v>486</v>
      </c>
      <c r="P440">
        <f>IFERROR(Sales2[[#This Row],[Sale Price ]],0)</f>
        <v>486</v>
      </c>
      <c r="Q440">
        <f>IFERROR(Sales2[[#This Row],[Cleaned Sale Price]]/Sales2[[#This Row],[Quantity Ordered]],0)</f>
        <v>486</v>
      </c>
      <c r="R440">
        <f>Sales2[[#This Row],[Cleaned Sale Price]]-Sales2[[#This Row],[Service Provider Expense]]</f>
        <v>437.4</v>
      </c>
      <c r="S440">
        <f>SUMIF(F:F,Sales2[[#This Row],[Customer ID]],P:P)</f>
        <v>486</v>
      </c>
      <c r="T440">
        <f>Sales2[[#This Row],[Sale Price ]]-Sales2[[#This Row],[Service Provider Expense]]</f>
        <v>437.4</v>
      </c>
      <c r="U440" t="s">
        <v>33</v>
      </c>
    </row>
    <row r="441" spans="1:21" x14ac:dyDescent="0.25">
      <c r="A441">
        <v>3440</v>
      </c>
      <c r="B441">
        <f>COUNTIF(A:A,Sales2[[#This Row],[Order ID]])</f>
        <v>1</v>
      </c>
      <c r="C441" t="s">
        <v>97</v>
      </c>
      <c r="D441" t="s">
        <v>701</v>
      </c>
      <c r="E441" t="str">
        <f>PROPER(TRIM(Sales2[[#This Row],[Customer First Name]]))</f>
        <v>Santino</v>
      </c>
      <c r="F441">
        <v>1672</v>
      </c>
      <c r="G441" t="s">
        <v>27</v>
      </c>
      <c r="H441" s="7">
        <v>45561</v>
      </c>
      <c r="I441" s="6">
        <v>3</v>
      </c>
      <c r="J441" s="1" t="s">
        <v>37</v>
      </c>
      <c r="K441" t="s">
        <v>24</v>
      </c>
      <c r="L441" t="str">
        <f>UPPER(Sales2[[#This Row],[State]])</f>
        <v>ACT</v>
      </c>
      <c r="M441">
        <f>VLOOKUP(Sales2[[#This Row],[Service Category]],Table7[],3,FALSE)</f>
        <v>0.25</v>
      </c>
      <c r="N441">
        <f>Sales2[[#This Row],[Sale Price ]]*Sales2[[#This Row],[Margins]]</f>
        <v>140.5</v>
      </c>
      <c r="O441">
        <v>562</v>
      </c>
      <c r="P441">
        <f>IFERROR(Sales2[[#This Row],[Sale Price ]],0)</f>
        <v>562</v>
      </c>
      <c r="Q441">
        <f>IFERROR(Sales2[[#This Row],[Cleaned Sale Price]]/Sales2[[#This Row],[Quantity Ordered]],0)</f>
        <v>187.33333333333334</v>
      </c>
      <c r="R441">
        <f>Sales2[[#This Row],[Cleaned Sale Price]]-Sales2[[#This Row],[Service Provider Expense]]</f>
        <v>421.5</v>
      </c>
      <c r="S441">
        <f>SUMIF(F:F,Sales2[[#This Row],[Customer ID]],P:P)</f>
        <v>562</v>
      </c>
      <c r="T441">
        <f>Sales2[[#This Row],[Sale Price ]]-Sales2[[#This Row],[Service Provider Expense]]</f>
        <v>421.5</v>
      </c>
      <c r="U441" t="s">
        <v>99</v>
      </c>
    </row>
    <row r="442" spans="1:21" x14ac:dyDescent="0.25">
      <c r="A442">
        <v>3441</v>
      </c>
      <c r="B442">
        <f>COUNTIF(A:A,Sales2[[#This Row],[Order ID]])</f>
        <v>1</v>
      </c>
      <c r="C442" t="s">
        <v>702</v>
      </c>
      <c r="D442" t="s">
        <v>631</v>
      </c>
      <c r="E442" t="str">
        <f>PROPER(TRIM(Sales2[[#This Row],[Customer First Name]]))</f>
        <v>Armani</v>
      </c>
      <c r="F442">
        <v>1673</v>
      </c>
      <c r="G442" t="s">
        <v>61</v>
      </c>
      <c r="H442" s="7">
        <v>45525</v>
      </c>
      <c r="I442" s="6">
        <v>1</v>
      </c>
      <c r="J442" t="s">
        <v>17</v>
      </c>
      <c r="K442" t="s">
        <v>38</v>
      </c>
      <c r="L442" t="str">
        <f>UPPER(Sales2[[#This Row],[State]])</f>
        <v>QLD</v>
      </c>
      <c r="M442">
        <f>VLOOKUP(Sales2[[#This Row],[Service Category]],Table7[],3,FALSE)</f>
        <v>0.25</v>
      </c>
      <c r="N442">
        <f>Sales2[[#This Row],[Sale Price ]]*Sales2[[#This Row],[Margins]]</f>
        <v>237.25</v>
      </c>
      <c r="O442">
        <v>949</v>
      </c>
      <c r="P442">
        <f>IFERROR(Sales2[[#This Row],[Sale Price ]],0)</f>
        <v>949</v>
      </c>
      <c r="Q442">
        <f>IFERROR(Sales2[[#This Row],[Cleaned Sale Price]]/Sales2[[#This Row],[Quantity Ordered]],0)</f>
        <v>949</v>
      </c>
      <c r="R442">
        <f>Sales2[[#This Row],[Cleaned Sale Price]]-Sales2[[#This Row],[Service Provider Expense]]</f>
        <v>711.75</v>
      </c>
      <c r="S442">
        <f>SUMIF(F:F,Sales2[[#This Row],[Customer ID]],P:P)</f>
        <v>949</v>
      </c>
      <c r="T442">
        <f>Sales2[[#This Row],[Sale Price ]]-Sales2[[#This Row],[Service Provider Expense]]</f>
        <v>711.75</v>
      </c>
      <c r="U442" t="s">
        <v>99</v>
      </c>
    </row>
    <row r="443" spans="1:21" x14ac:dyDescent="0.25">
      <c r="A443">
        <v>3442</v>
      </c>
      <c r="B443">
        <f>COUNTIF(A:A,Sales2[[#This Row],[Order ID]])</f>
        <v>1</v>
      </c>
      <c r="C443" t="s">
        <v>703</v>
      </c>
      <c r="D443" t="s">
        <v>704</v>
      </c>
      <c r="E443" t="str">
        <f>PROPER(TRIM(Sales2[[#This Row],[Customer First Name]]))</f>
        <v>Ismael</v>
      </c>
      <c r="F443">
        <v>1674</v>
      </c>
      <c r="G443" t="s">
        <v>16</v>
      </c>
      <c r="H443" s="7">
        <v>45468</v>
      </c>
      <c r="I443" s="6">
        <v>2</v>
      </c>
      <c r="J443" s="1" t="s">
        <v>37</v>
      </c>
      <c r="K443" t="s">
        <v>32</v>
      </c>
      <c r="L443" t="str">
        <f>UPPER(Sales2[[#This Row],[State]])</f>
        <v>VIC</v>
      </c>
      <c r="M443">
        <f>VLOOKUP(Sales2[[#This Row],[Service Category]],Table7[],3,FALSE)</f>
        <v>0.1</v>
      </c>
      <c r="N443">
        <f>Sales2[[#This Row],[Sale Price ]]*Sales2[[#This Row],[Margins]]</f>
        <v>78.600000000000009</v>
      </c>
      <c r="O443">
        <v>786</v>
      </c>
      <c r="P443">
        <f>IFERROR(Sales2[[#This Row],[Sale Price ]],0)</f>
        <v>786</v>
      </c>
      <c r="Q443">
        <f>IFERROR(Sales2[[#This Row],[Cleaned Sale Price]]/Sales2[[#This Row],[Quantity Ordered]],0)</f>
        <v>393</v>
      </c>
      <c r="R443">
        <f>Sales2[[#This Row],[Cleaned Sale Price]]-Sales2[[#This Row],[Service Provider Expense]]</f>
        <v>707.4</v>
      </c>
      <c r="S443">
        <f>SUMIF(F:F,Sales2[[#This Row],[Customer ID]],P:P)</f>
        <v>786</v>
      </c>
      <c r="T443">
        <f>Sales2[[#This Row],[Sale Price ]]-Sales2[[#This Row],[Service Provider Expense]]</f>
        <v>707.4</v>
      </c>
      <c r="U443" t="s">
        <v>99</v>
      </c>
    </row>
    <row r="444" spans="1:21" x14ac:dyDescent="0.25">
      <c r="A444">
        <v>3443</v>
      </c>
      <c r="B444">
        <f>COUNTIF(A:A,Sales2[[#This Row],[Order ID]])</f>
        <v>1</v>
      </c>
      <c r="C444" t="s">
        <v>705</v>
      </c>
      <c r="D444" t="s">
        <v>706</v>
      </c>
      <c r="E444" t="str">
        <f>PROPER(TRIM(Sales2[[#This Row],[Customer First Name]]))</f>
        <v>Felix</v>
      </c>
      <c r="F444">
        <v>1675</v>
      </c>
      <c r="G444" t="s">
        <v>61</v>
      </c>
      <c r="H444" s="7">
        <v>45611</v>
      </c>
      <c r="I444" s="6">
        <v>2</v>
      </c>
      <c r="J444" t="s">
        <v>17</v>
      </c>
      <c r="K444" t="s">
        <v>32</v>
      </c>
      <c r="L444" t="str">
        <f>UPPER(Sales2[[#This Row],[State]])</f>
        <v>VIC</v>
      </c>
      <c r="M444">
        <f>VLOOKUP(Sales2[[#This Row],[Service Category]],Table7[],3,FALSE)</f>
        <v>0.25</v>
      </c>
      <c r="N444">
        <f>Sales2[[#This Row],[Sale Price ]]*Sales2[[#This Row],[Margins]]</f>
        <v>204</v>
      </c>
      <c r="O444">
        <v>816</v>
      </c>
      <c r="P444">
        <f>IFERROR(Sales2[[#This Row],[Sale Price ]],0)</f>
        <v>816</v>
      </c>
      <c r="Q444">
        <f>IFERROR(Sales2[[#This Row],[Cleaned Sale Price]]/Sales2[[#This Row],[Quantity Ordered]],0)</f>
        <v>408</v>
      </c>
      <c r="R444">
        <f>Sales2[[#This Row],[Cleaned Sale Price]]-Sales2[[#This Row],[Service Provider Expense]]</f>
        <v>612</v>
      </c>
      <c r="S444">
        <f>SUMIF(F:F,Sales2[[#This Row],[Customer ID]],P:P)</f>
        <v>816</v>
      </c>
      <c r="T444">
        <f>Sales2[[#This Row],[Sale Price ]]-Sales2[[#This Row],[Service Provider Expense]]</f>
        <v>612</v>
      </c>
      <c r="U444" t="s">
        <v>99</v>
      </c>
    </row>
    <row r="445" spans="1:21" x14ac:dyDescent="0.25">
      <c r="A445">
        <v>3444</v>
      </c>
      <c r="B445">
        <f>COUNTIF(A:A,Sales2[[#This Row],[Order ID]])</f>
        <v>1</v>
      </c>
      <c r="C445" t="s">
        <v>707</v>
      </c>
      <c r="D445" t="s">
        <v>708</v>
      </c>
      <c r="E445" t="str">
        <f>PROPER(TRIM(Sales2[[#This Row],[Customer First Name]]))</f>
        <v>Bradley</v>
      </c>
      <c r="F445">
        <v>1676</v>
      </c>
      <c r="G445" t="s">
        <v>22</v>
      </c>
      <c r="H445" s="7">
        <v>45469</v>
      </c>
      <c r="I445" s="6">
        <v>3</v>
      </c>
      <c r="J445" s="1" t="s">
        <v>37</v>
      </c>
      <c r="K445" t="s">
        <v>32</v>
      </c>
      <c r="L445" t="str">
        <f>UPPER(Sales2[[#This Row],[State]])</f>
        <v>VIC</v>
      </c>
      <c r="M445">
        <f>VLOOKUP(Sales2[[#This Row],[Service Category]],Table7[],3,FALSE)</f>
        <v>0.3</v>
      </c>
      <c r="N445">
        <f>Sales2[[#This Row],[Sale Price ]]*Sales2[[#This Row],[Margins]]</f>
        <v>53.699999999999996</v>
      </c>
      <c r="O445">
        <v>179</v>
      </c>
      <c r="P445">
        <f>IFERROR(Sales2[[#This Row],[Sale Price ]],0)</f>
        <v>179</v>
      </c>
      <c r="Q445">
        <f>IFERROR(Sales2[[#This Row],[Cleaned Sale Price]]/Sales2[[#This Row],[Quantity Ordered]],0)</f>
        <v>59.666666666666664</v>
      </c>
      <c r="R445">
        <f>Sales2[[#This Row],[Cleaned Sale Price]]-Sales2[[#This Row],[Service Provider Expense]]</f>
        <v>125.30000000000001</v>
      </c>
      <c r="S445">
        <f>SUMIF(F:F,Sales2[[#This Row],[Customer ID]],P:P)</f>
        <v>179</v>
      </c>
      <c r="T445">
        <f>Sales2[[#This Row],[Sale Price ]]-Sales2[[#This Row],[Service Provider Expense]]</f>
        <v>125.30000000000001</v>
      </c>
      <c r="U445" t="s">
        <v>33</v>
      </c>
    </row>
    <row r="446" spans="1:21" x14ac:dyDescent="0.25">
      <c r="A446">
        <v>3445</v>
      </c>
      <c r="B446">
        <f>COUNTIF(A:A,Sales2[[#This Row],[Order ID]])</f>
        <v>1</v>
      </c>
      <c r="C446" t="s">
        <v>709</v>
      </c>
      <c r="D446" t="s">
        <v>544</v>
      </c>
      <c r="E446" t="str">
        <f>PROPER(TRIM(Sales2[[#This Row],[Customer First Name]]))</f>
        <v>Gregory</v>
      </c>
      <c r="F446">
        <v>1677</v>
      </c>
      <c r="G446" t="s">
        <v>61</v>
      </c>
      <c r="H446" s="7">
        <v>45488</v>
      </c>
      <c r="I446" s="6">
        <v>3</v>
      </c>
      <c r="J446" s="1" t="s">
        <v>37</v>
      </c>
      <c r="K446" t="s">
        <v>28</v>
      </c>
      <c r="L446" t="str">
        <f>UPPER(Sales2[[#This Row],[State]])</f>
        <v>NSW</v>
      </c>
      <c r="M446">
        <f>VLOOKUP(Sales2[[#This Row],[Service Category]],Table7[],3,FALSE)</f>
        <v>0.25</v>
      </c>
      <c r="N446">
        <f>Sales2[[#This Row],[Sale Price ]]*Sales2[[#This Row],[Margins]]</f>
        <v>144.25</v>
      </c>
      <c r="O446">
        <v>577</v>
      </c>
      <c r="P446">
        <f>IFERROR(Sales2[[#This Row],[Sale Price ]],0)</f>
        <v>577</v>
      </c>
      <c r="Q446">
        <f>IFERROR(Sales2[[#This Row],[Cleaned Sale Price]]/Sales2[[#This Row],[Quantity Ordered]],0)</f>
        <v>192.33333333333334</v>
      </c>
      <c r="R446">
        <f>Sales2[[#This Row],[Cleaned Sale Price]]-Sales2[[#This Row],[Service Provider Expense]]</f>
        <v>432.75</v>
      </c>
      <c r="S446">
        <f>SUMIF(F:F,Sales2[[#This Row],[Customer ID]],P:P)</f>
        <v>577</v>
      </c>
      <c r="T446">
        <f>Sales2[[#This Row],[Sale Price ]]-Sales2[[#This Row],[Service Provider Expense]]</f>
        <v>432.75</v>
      </c>
      <c r="U446" t="s">
        <v>33</v>
      </c>
    </row>
    <row r="447" spans="1:21" x14ac:dyDescent="0.25">
      <c r="A447">
        <v>3446</v>
      </c>
      <c r="B447">
        <f>COUNTIF(A:A,Sales2[[#This Row],[Order ID]])</f>
        <v>1</v>
      </c>
      <c r="C447" t="s">
        <v>472</v>
      </c>
      <c r="D447" t="s">
        <v>710</v>
      </c>
      <c r="E447" t="str">
        <f>PROPER(TRIM(Sales2[[#This Row],[Customer First Name]]))</f>
        <v>Brooklynn</v>
      </c>
      <c r="F447">
        <v>1678</v>
      </c>
      <c r="G447" t="s">
        <v>16</v>
      </c>
      <c r="H447" s="7">
        <v>45558</v>
      </c>
      <c r="I447" s="6">
        <v>3</v>
      </c>
      <c r="J447" s="1" t="s">
        <v>37</v>
      </c>
      <c r="K447" t="s">
        <v>42</v>
      </c>
      <c r="L447" t="str">
        <f>UPPER(Sales2[[#This Row],[State]])</f>
        <v>SA</v>
      </c>
      <c r="M447">
        <f>VLOOKUP(Sales2[[#This Row],[Service Category]],Table7[],3,FALSE)</f>
        <v>0.1</v>
      </c>
      <c r="N447">
        <f>Sales2[[#This Row],[Sale Price ]]*Sales2[[#This Row],[Margins]]</f>
        <v>172.70000000000002</v>
      </c>
      <c r="O447">
        <v>1727</v>
      </c>
      <c r="P447">
        <f>IFERROR(Sales2[[#This Row],[Sale Price ]],0)</f>
        <v>1727</v>
      </c>
      <c r="Q447">
        <f>IFERROR(Sales2[[#This Row],[Cleaned Sale Price]]/Sales2[[#This Row],[Quantity Ordered]],0)</f>
        <v>575.66666666666663</v>
      </c>
      <c r="R447">
        <f>Sales2[[#This Row],[Cleaned Sale Price]]-Sales2[[#This Row],[Service Provider Expense]]</f>
        <v>1554.3</v>
      </c>
      <c r="S447">
        <f>SUMIF(F:F,Sales2[[#This Row],[Customer ID]],P:P)</f>
        <v>1727</v>
      </c>
      <c r="T447">
        <f>Sales2[[#This Row],[Sale Price ]]-Sales2[[#This Row],[Service Provider Expense]]</f>
        <v>1554.3</v>
      </c>
      <c r="U447" t="s">
        <v>33</v>
      </c>
    </row>
    <row r="448" spans="1:21" x14ac:dyDescent="0.25">
      <c r="A448">
        <v>3447</v>
      </c>
      <c r="B448">
        <f>COUNTIF(A:A,Sales2[[#This Row],[Order ID]])</f>
        <v>1</v>
      </c>
      <c r="C448" t="s">
        <v>711</v>
      </c>
      <c r="D448" t="s">
        <v>191</v>
      </c>
      <c r="E448" t="str">
        <f>PROPER(TRIM(Sales2[[#This Row],[Customer First Name]]))</f>
        <v>Ari</v>
      </c>
      <c r="F448">
        <v>1679</v>
      </c>
      <c r="G448" t="s">
        <v>77</v>
      </c>
      <c r="H448" s="7">
        <v>45530</v>
      </c>
      <c r="I448" s="6">
        <v>1</v>
      </c>
      <c r="J448" t="s">
        <v>17</v>
      </c>
      <c r="K448" t="s">
        <v>66</v>
      </c>
      <c r="L448" t="str">
        <f>UPPER(Sales2[[#This Row],[State]])</f>
        <v>NT</v>
      </c>
      <c r="M448">
        <f>VLOOKUP(Sales2[[#This Row],[Service Category]],Table7[],3,FALSE)</f>
        <v>0.3</v>
      </c>
      <c r="N448">
        <f>Sales2[[#This Row],[Sale Price ]]*Sales2[[#This Row],[Margins]]</f>
        <v>229.2</v>
      </c>
      <c r="O448">
        <v>764</v>
      </c>
      <c r="P448">
        <f>IFERROR(Sales2[[#This Row],[Sale Price ]],0)</f>
        <v>764</v>
      </c>
      <c r="Q448">
        <f>IFERROR(Sales2[[#This Row],[Cleaned Sale Price]]/Sales2[[#This Row],[Quantity Ordered]],0)</f>
        <v>764</v>
      </c>
      <c r="R448">
        <f>Sales2[[#This Row],[Cleaned Sale Price]]-Sales2[[#This Row],[Service Provider Expense]]</f>
        <v>534.79999999999995</v>
      </c>
      <c r="S448">
        <f>SUMIF(F:F,Sales2[[#This Row],[Customer ID]],P:P)</f>
        <v>764</v>
      </c>
      <c r="T448">
        <f>Sales2[[#This Row],[Sale Price ]]-Sales2[[#This Row],[Service Provider Expense]]</f>
        <v>534.79999999999995</v>
      </c>
      <c r="U448" t="s">
        <v>33</v>
      </c>
    </row>
    <row r="449" spans="1:21" x14ac:dyDescent="0.25">
      <c r="A449">
        <v>3448</v>
      </c>
      <c r="B449">
        <f>COUNTIF(A:A,Sales2[[#This Row],[Order ID]])</f>
        <v>1</v>
      </c>
      <c r="C449" t="s">
        <v>165</v>
      </c>
      <c r="D449" t="s">
        <v>712</v>
      </c>
      <c r="E449" t="str">
        <f>PROPER(TRIM(Sales2[[#This Row],[Customer First Name]]))</f>
        <v>Briella</v>
      </c>
      <c r="F449">
        <v>1680</v>
      </c>
      <c r="G449" t="s">
        <v>16</v>
      </c>
      <c r="H449" s="7">
        <v>45330</v>
      </c>
      <c r="I449" s="6">
        <v>2</v>
      </c>
      <c r="J449" s="1" t="s">
        <v>23</v>
      </c>
      <c r="K449" t="s">
        <v>28</v>
      </c>
      <c r="L449" t="str">
        <f>UPPER(Sales2[[#This Row],[State]])</f>
        <v>NSW</v>
      </c>
      <c r="M449">
        <f>VLOOKUP(Sales2[[#This Row],[Service Category]],Table7[],3,FALSE)</f>
        <v>0.1</v>
      </c>
      <c r="N449">
        <f>Sales2[[#This Row],[Sale Price ]]*Sales2[[#This Row],[Margins]]</f>
        <v>28.6</v>
      </c>
      <c r="O449">
        <v>286</v>
      </c>
      <c r="P449">
        <f>IFERROR(Sales2[[#This Row],[Sale Price ]],0)</f>
        <v>286</v>
      </c>
      <c r="Q449">
        <f>IFERROR(Sales2[[#This Row],[Cleaned Sale Price]]/Sales2[[#This Row],[Quantity Ordered]],0)</f>
        <v>143</v>
      </c>
      <c r="R449">
        <f>Sales2[[#This Row],[Cleaned Sale Price]]-Sales2[[#This Row],[Service Provider Expense]]</f>
        <v>257.39999999999998</v>
      </c>
      <c r="S449">
        <f>SUMIF(F:F,Sales2[[#This Row],[Customer ID]],P:P)</f>
        <v>286</v>
      </c>
      <c r="T449">
        <f>Sales2[[#This Row],[Sale Price ]]-Sales2[[#This Row],[Service Provider Expense]]</f>
        <v>257.39999999999998</v>
      </c>
      <c r="U449" t="s">
        <v>29</v>
      </c>
    </row>
    <row r="450" spans="1:21" x14ac:dyDescent="0.25">
      <c r="A450">
        <v>3449</v>
      </c>
      <c r="B450">
        <f>COUNTIF(A:A,Sales2[[#This Row],[Order ID]])</f>
        <v>1</v>
      </c>
      <c r="C450" t="s">
        <v>713</v>
      </c>
      <c r="D450" t="s">
        <v>714</v>
      </c>
      <c r="E450" t="str">
        <f>PROPER(TRIM(Sales2[[#This Row],[Customer First Name]]))</f>
        <v>Jeremiah</v>
      </c>
      <c r="F450">
        <v>1681</v>
      </c>
      <c r="G450" t="s">
        <v>27</v>
      </c>
      <c r="H450" s="7">
        <v>45468</v>
      </c>
      <c r="I450" s="6">
        <v>1</v>
      </c>
      <c r="J450" t="s">
        <v>56</v>
      </c>
      <c r="K450" t="s">
        <v>38</v>
      </c>
      <c r="L450" t="str">
        <f>UPPER(Sales2[[#This Row],[State]])</f>
        <v>QLD</v>
      </c>
      <c r="M450">
        <f>VLOOKUP(Sales2[[#This Row],[Service Category]],Table7[],3,FALSE)</f>
        <v>0.25</v>
      </c>
      <c r="N450">
        <f>Sales2[[#This Row],[Sale Price ]]*Sales2[[#This Row],[Margins]]</f>
        <v>411.5</v>
      </c>
      <c r="O450">
        <v>1646</v>
      </c>
      <c r="P450">
        <f>IFERROR(Sales2[[#This Row],[Sale Price ]],0)</f>
        <v>1646</v>
      </c>
      <c r="Q450">
        <f>IFERROR(Sales2[[#This Row],[Cleaned Sale Price]]/Sales2[[#This Row],[Quantity Ordered]],0)</f>
        <v>1646</v>
      </c>
      <c r="R450">
        <f>Sales2[[#This Row],[Cleaned Sale Price]]-Sales2[[#This Row],[Service Provider Expense]]</f>
        <v>1234.5</v>
      </c>
      <c r="S450">
        <f>SUMIF(F:F,Sales2[[#This Row],[Customer ID]],P:P)</f>
        <v>1646</v>
      </c>
      <c r="T450">
        <f>Sales2[[#This Row],[Sale Price ]]-Sales2[[#This Row],[Service Provider Expense]]</f>
        <v>1234.5</v>
      </c>
      <c r="U450" t="s">
        <v>33</v>
      </c>
    </row>
    <row r="451" spans="1:21" x14ac:dyDescent="0.25">
      <c r="A451">
        <v>3450</v>
      </c>
      <c r="B451">
        <f>COUNTIF(A:A,Sales2[[#This Row],[Order ID]])</f>
        <v>1</v>
      </c>
      <c r="C451" t="s">
        <v>113</v>
      </c>
      <c r="D451" t="s">
        <v>715</v>
      </c>
      <c r="E451" t="str">
        <f>PROPER(TRIM(Sales2[[#This Row],[Customer First Name]]))</f>
        <v>Alaya</v>
      </c>
      <c r="F451">
        <v>1682</v>
      </c>
      <c r="G451" t="s">
        <v>22</v>
      </c>
      <c r="H451" s="7">
        <v>45458</v>
      </c>
      <c r="I451" s="6">
        <v>3</v>
      </c>
      <c r="J451" t="s">
        <v>56</v>
      </c>
      <c r="K451" t="s">
        <v>49</v>
      </c>
      <c r="L451" t="str">
        <f>UPPER(Sales2[[#This Row],[State]])</f>
        <v>TAS</v>
      </c>
      <c r="M451">
        <f>VLOOKUP(Sales2[[#This Row],[Service Category]],Table7[],3,FALSE)</f>
        <v>0.3</v>
      </c>
      <c r="N451">
        <f>Sales2[[#This Row],[Sale Price ]]*Sales2[[#This Row],[Margins]]</f>
        <v>539.4</v>
      </c>
      <c r="O451">
        <v>1798</v>
      </c>
      <c r="P451">
        <f>IFERROR(Sales2[[#This Row],[Sale Price ]],0)</f>
        <v>1798</v>
      </c>
      <c r="Q451">
        <f>IFERROR(Sales2[[#This Row],[Cleaned Sale Price]]/Sales2[[#This Row],[Quantity Ordered]],0)</f>
        <v>599.33333333333337</v>
      </c>
      <c r="R451">
        <f>Sales2[[#This Row],[Cleaned Sale Price]]-Sales2[[#This Row],[Service Provider Expense]]</f>
        <v>1258.5999999999999</v>
      </c>
      <c r="S451">
        <f>SUMIF(F:F,Sales2[[#This Row],[Customer ID]],P:P)</f>
        <v>1798</v>
      </c>
      <c r="T451">
        <f>Sales2[[#This Row],[Sale Price ]]-Sales2[[#This Row],[Service Provider Expense]]</f>
        <v>1258.5999999999999</v>
      </c>
      <c r="U451" t="s">
        <v>19</v>
      </c>
    </row>
    <row r="452" spans="1:21" x14ac:dyDescent="0.25">
      <c r="A452">
        <v>3451</v>
      </c>
      <c r="B452">
        <f>COUNTIF(A:A,Sales2[[#This Row],[Order ID]])</f>
        <v>1</v>
      </c>
      <c r="C452" t="s">
        <v>716</v>
      </c>
      <c r="D452" t="s">
        <v>717</v>
      </c>
      <c r="E452" t="str">
        <f>PROPER(TRIM(Sales2[[#This Row],[Customer First Name]]))</f>
        <v>Ada</v>
      </c>
      <c r="F452">
        <v>1683</v>
      </c>
      <c r="G452" t="s">
        <v>36</v>
      </c>
      <c r="H452" s="7">
        <v>45334</v>
      </c>
      <c r="I452" s="6">
        <v>2</v>
      </c>
      <c r="J452" t="s">
        <v>17</v>
      </c>
      <c r="K452" t="s">
        <v>38</v>
      </c>
      <c r="L452" t="str">
        <f>UPPER(Sales2[[#This Row],[State]])</f>
        <v>QLD</v>
      </c>
      <c r="M452">
        <f>VLOOKUP(Sales2[[#This Row],[Service Category]],Table7[],3,FALSE)</f>
        <v>0.2</v>
      </c>
      <c r="N452">
        <f>Sales2[[#This Row],[Sale Price ]]*Sales2[[#This Row],[Margins]]</f>
        <v>302.2</v>
      </c>
      <c r="O452">
        <v>1511</v>
      </c>
      <c r="P452">
        <f>IFERROR(Sales2[[#This Row],[Sale Price ]],0)</f>
        <v>1511</v>
      </c>
      <c r="Q452">
        <f>IFERROR(Sales2[[#This Row],[Cleaned Sale Price]]/Sales2[[#This Row],[Quantity Ordered]],0)</f>
        <v>755.5</v>
      </c>
      <c r="R452">
        <f>Sales2[[#This Row],[Cleaned Sale Price]]-Sales2[[#This Row],[Service Provider Expense]]</f>
        <v>1208.8</v>
      </c>
      <c r="S452">
        <f>SUMIF(F:F,Sales2[[#This Row],[Customer ID]],P:P)</f>
        <v>1511</v>
      </c>
      <c r="T452">
        <f>Sales2[[#This Row],[Sale Price ]]-Sales2[[#This Row],[Service Provider Expense]]</f>
        <v>1208.8</v>
      </c>
      <c r="U452" t="s">
        <v>19</v>
      </c>
    </row>
    <row r="453" spans="1:21" x14ac:dyDescent="0.25">
      <c r="A453">
        <v>3452</v>
      </c>
      <c r="B453">
        <f>COUNTIF(A:A,Sales2[[#This Row],[Order ID]])</f>
        <v>1</v>
      </c>
      <c r="C453" t="s">
        <v>718</v>
      </c>
      <c r="D453" t="s">
        <v>584</v>
      </c>
      <c r="E453" t="str">
        <f>PROPER(TRIM(Sales2[[#This Row],[Customer First Name]]))</f>
        <v>Aylin</v>
      </c>
      <c r="F453">
        <v>1684</v>
      </c>
      <c r="G453" t="s">
        <v>16</v>
      </c>
      <c r="H453" s="7">
        <v>45322</v>
      </c>
      <c r="I453" s="6">
        <v>1</v>
      </c>
      <c r="J453" s="1" t="s">
        <v>23</v>
      </c>
      <c r="K453" t="s">
        <v>32</v>
      </c>
      <c r="L453" t="str">
        <f>UPPER(Sales2[[#This Row],[State]])</f>
        <v>VIC</v>
      </c>
      <c r="M453">
        <f>VLOOKUP(Sales2[[#This Row],[Service Category]],Table7[],3,FALSE)</f>
        <v>0.1</v>
      </c>
      <c r="N453">
        <f>Sales2[[#This Row],[Sale Price ]]*Sales2[[#This Row],[Margins]]</f>
        <v>59.800000000000004</v>
      </c>
      <c r="O453">
        <v>598</v>
      </c>
      <c r="P453">
        <f>IFERROR(Sales2[[#This Row],[Sale Price ]],0)</f>
        <v>598</v>
      </c>
      <c r="Q453">
        <f>IFERROR(Sales2[[#This Row],[Cleaned Sale Price]]/Sales2[[#This Row],[Quantity Ordered]],0)</f>
        <v>598</v>
      </c>
      <c r="R453">
        <f>Sales2[[#This Row],[Cleaned Sale Price]]-Sales2[[#This Row],[Service Provider Expense]]</f>
        <v>538.20000000000005</v>
      </c>
      <c r="S453">
        <f>SUMIF(F:F,Sales2[[#This Row],[Customer ID]],P:P)</f>
        <v>598</v>
      </c>
      <c r="T453">
        <f>Sales2[[#This Row],[Sale Price ]]-Sales2[[#This Row],[Service Provider Expense]]</f>
        <v>538.20000000000005</v>
      </c>
      <c r="U453" t="s">
        <v>99</v>
      </c>
    </row>
    <row r="454" spans="1:21" x14ac:dyDescent="0.25">
      <c r="A454">
        <v>3453</v>
      </c>
      <c r="B454">
        <f>COUNTIF(A:A,Sales2[[#This Row],[Order ID]])</f>
        <v>1</v>
      </c>
      <c r="C454" t="s">
        <v>719</v>
      </c>
      <c r="D454" t="s">
        <v>173</v>
      </c>
      <c r="E454" t="str">
        <f>PROPER(TRIM(Sales2[[#This Row],[Customer First Name]]))</f>
        <v>Chance</v>
      </c>
      <c r="F454">
        <v>1685</v>
      </c>
      <c r="G454" t="s">
        <v>16</v>
      </c>
      <c r="H454" s="7">
        <v>45375</v>
      </c>
      <c r="I454" s="6">
        <v>2</v>
      </c>
      <c r="J454" t="s">
        <v>17</v>
      </c>
      <c r="K454" t="s">
        <v>66</v>
      </c>
      <c r="L454" t="str">
        <f>UPPER(Sales2[[#This Row],[State]])</f>
        <v>NT</v>
      </c>
      <c r="M454">
        <f>VLOOKUP(Sales2[[#This Row],[Service Category]],Table7[],3,FALSE)</f>
        <v>0.1</v>
      </c>
      <c r="N454">
        <f>Sales2[[#This Row],[Sale Price ]]*Sales2[[#This Row],[Margins]]</f>
        <v>114.5</v>
      </c>
      <c r="O454">
        <v>1145</v>
      </c>
      <c r="P454">
        <f>IFERROR(Sales2[[#This Row],[Sale Price ]],0)</f>
        <v>1145</v>
      </c>
      <c r="Q454">
        <f>IFERROR(Sales2[[#This Row],[Cleaned Sale Price]]/Sales2[[#This Row],[Quantity Ordered]],0)</f>
        <v>572.5</v>
      </c>
      <c r="R454">
        <f>Sales2[[#This Row],[Cleaned Sale Price]]-Sales2[[#This Row],[Service Provider Expense]]</f>
        <v>1030.5</v>
      </c>
      <c r="S454">
        <f>SUMIF(F:F,Sales2[[#This Row],[Customer ID]],P:P)</f>
        <v>1145</v>
      </c>
      <c r="T454">
        <f>Sales2[[#This Row],[Sale Price ]]-Sales2[[#This Row],[Service Provider Expense]]</f>
        <v>1030.5</v>
      </c>
      <c r="U454" t="s">
        <v>33</v>
      </c>
    </row>
    <row r="455" spans="1:21" x14ac:dyDescent="0.25">
      <c r="A455">
        <v>3454</v>
      </c>
      <c r="B455">
        <f>COUNTIF(A:A,Sales2[[#This Row],[Order ID]])</f>
        <v>1</v>
      </c>
      <c r="C455" t="s">
        <v>202</v>
      </c>
      <c r="D455" t="s">
        <v>720</v>
      </c>
      <c r="E455" t="str">
        <f>PROPER(TRIM(Sales2[[#This Row],[Customer First Name]]))</f>
        <v>Rylie</v>
      </c>
      <c r="F455">
        <v>1686</v>
      </c>
      <c r="G455" t="s">
        <v>61</v>
      </c>
      <c r="H455" s="7">
        <v>45591</v>
      </c>
      <c r="I455" s="6">
        <v>2</v>
      </c>
      <c r="J455" t="s">
        <v>17</v>
      </c>
      <c r="K455" t="s">
        <v>66</v>
      </c>
      <c r="L455" t="str">
        <f>UPPER(Sales2[[#This Row],[State]])</f>
        <v>NT</v>
      </c>
      <c r="M455">
        <f>VLOOKUP(Sales2[[#This Row],[Service Category]],Table7[],3,FALSE)</f>
        <v>0.25</v>
      </c>
      <c r="N455">
        <f>Sales2[[#This Row],[Sale Price ]]*Sales2[[#This Row],[Margins]]</f>
        <v>254.25</v>
      </c>
      <c r="O455">
        <v>1017</v>
      </c>
      <c r="P455">
        <f>IFERROR(Sales2[[#This Row],[Sale Price ]],0)</f>
        <v>1017</v>
      </c>
      <c r="Q455">
        <f>IFERROR(Sales2[[#This Row],[Cleaned Sale Price]]/Sales2[[#This Row],[Quantity Ordered]],0)</f>
        <v>508.5</v>
      </c>
      <c r="R455">
        <f>Sales2[[#This Row],[Cleaned Sale Price]]-Sales2[[#This Row],[Service Provider Expense]]</f>
        <v>762.75</v>
      </c>
      <c r="S455">
        <f>SUMIF(F:F,Sales2[[#This Row],[Customer ID]],P:P)</f>
        <v>1017</v>
      </c>
      <c r="T455">
        <f>Sales2[[#This Row],[Sale Price ]]-Sales2[[#This Row],[Service Provider Expense]]</f>
        <v>762.75</v>
      </c>
      <c r="U455" t="s">
        <v>33</v>
      </c>
    </row>
    <row r="456" spans="1:21" x14ac:dyDescent="0.25">
      <c r="A456">
        <v>3455</v>
      </c>
      <c r="B456">
        <f>COUNTIF(A:A,Sales2[[#This Row],[Order ID]])</f>
        <v>1</v>
      </c>
      <c r="C456" t="s">
        <v>721</v>
      </c>
      <c r="D456" t="s">
        <v>512</v>
      </c>
      <c r="E456" t="str">
        <f>PROPER(TRIM(Sales2[[#This Row],[Customer First Name]]))</f>
        <v>Kimberly</v>
      </c>
      <c r="F456">
        <v>1687</v>
      </c>
      <c r="G456" t="s">
        <v>36</v>
      </c>
      <c r="H456" s="7">
        <v>45424</v>
      </c>
      <c r="I456" s="6">
        <v>1</v>
      </c>
      <c r="J456" s="1" t="s">
        <v>37</v>
      </c>
      <c r="K456" t="s">
        <v>38</v>
      </c>
      <c r="L456" t="str">
        <f>UPPER(Sales2[[#This Row],[State]])</f>
        <v>QLD</v>
      </c>
      <c r="M456">
        <f>VLOOKUP(Sales2[[#This Row],[Service Category]],Table7[],3,FALSE)</f>
        <v>0.2</v>
      </c>
      <c r="N456">
        <f>Sales2[[#This Row],[Sale Price ]]*Sales2[[#This Row],[Margins]]</f>
        <v>170.8</v>
      </c>
      <c r="O456">
        <v>854</v>
      </c>
      <c r="P456">
        <f>IFERROR(Sales2[[#This Row],[Sale Price ]],0)</f>
        <v>854</v>
      </c>
      <c r="Q456">
        <f>IFERROR(Sales2[[#This Row],[Cleaned Sale Price]]/Sales2[[#This Row],[Quantity Ordered]],0)</f>
        <v>854</v>
      </c>
      <c r="R456">
        <f>Sales2[[#This Row],[Cleaned Sale Price]]-Sales2[[#This Row],[Service Provider Expense]]</f>
        <v>683.2</v>
      </c>
      <c r="S456">
        <f>SUMIF(F:F,Sales2[[#This Row],[Customer ID]],P:P)</f>
        <v>854</v>
      </c>
      <c r="T456">
        <f>Sales2[[#This Row],[Sale Price ]]-Sales2[[#This Row],[Service Provider Expense]]</f>
        <v>683.2</v>
      </c>
      <c r="U456" t="s">
        <v>99</v>
      </c>
    </row>
    <row r="457" spans="1:21" x14ac:dyDescent="0.25">
      <c r="A457">
        <v>3456</v>
      </c>
      <c r="B457">
        <f>COUNTIF(A:A,Sales2[[#This Row],[Order ID]])</f>
        <v>1</v>
      </c>
      <c r="C457" t="s">
        <v>722</v>
      </c>
      <c r="D457" t="s">
        <v>390</v>
      </c>
      <c r="E457" t="str">
        <f>PROPER(TRIM(Sales2[[#This Row],[Customer First Name]]))</f>
        <v>Kobe</v>
      </c>
      <c r="F457">
        <v>1688</v>
      </c>
      <c r="G457" t="s">
        <v>36</v>
      </c>
      <c r="H457" s="7">
        <v>45462</v>
      </c>
      <c r="I457" s="6">
        <v>2</v>
      </c>
      <c r="J457" t="s">
        <v>17</v>
      </c>
      <c r="K457" t="s">
        <v>66</v>
      </c>
      <c r="L457" t="str">
        <f>UPPER(Sales2[[#This Row],[State]])</f>
        <v>NT</v>
      </c>
      <c r="M457">
        <f>VLOOKUP(Sales2[[#This Row],[Service Category]],Table7[],3,FALSE)</f>
        <v>0.2</v>
      </c>
      <c r="N457">
        <f>Sales2[[#This Row],[Sale Price ]]*Sales2[[#This Row],[Margins]]</f>
        <v>152.80000000000001</v>
      </c>
      <c r="O457">
        <v>764</v>
      </c>
      <c r="P457">
        <f>IFERROR(Sales2[[#This Row],[Sale Price ]],0)</f>
        <v>764</v>
      </c>
      <c r="Q457">
        <f>IFERROR(Sales2[[#This Row],[Cleaned Sale Price]]/Sales2[[#This Row],[Quantity Ordered]],0)</f>
        <v>382</v>
      </c>
      <c r="R457">
        <f>Sales2[[#This Row],[Cleaned Sale Price]]-Sales2[[#This Row],[Service Provider Expense]]</f>
        <v>611.20000000000005</v>
      </c>
      <c r="S457">
        <f>SUMIF(F:F,Sales2[[#This Row],[Customer ID]],P:P)</f>
        <v>764</v>
      </c>
      <c r="T457">
        <f>Sales2[[#This Row],[Sale Price ]]-Sales2[[#This Row],[Service Provider Expense]]</f>
        <v>611.20000000000005</v>
      </c>
      <c r="U457" t="s">
        <v>39</v>
      </c>
    </row>
    <row r="458" spans="1:21" x14ac:dyDescent="0.25">
      <c r="A458">
        <v>3457</v>
      </c>
      <c r="B458">
        <f>COUNTIF(A:A,Sales2[[#This Row],[Order ID]])</f>
        <v>1</v>
      </c>
      <c r="C458" t="s">
        <v>723</v>
      </c>
      <c r="D458" t="s">
        <v>724</v>
      </c>
      <c r="E458" t="str">
        <f>PROPER(TRIM(Sales2[[#This Row],[Customer First Name]]))</f>
        <v>Sienna</v>
      </c>
      <c r="F458">
        <v>1689</v>
      </c>
      <c r="G458" t="s">
        <v>22</v>
      </c>
      <c r="H458" s="7">
        <v>45571</v>
      </c>
      <c r="I458" s="6">
        <v>3</v>
      </c>
      <c r="J458" t="s">
        <v>17</v>
      </c>
      <c r="K458" t="s">
        <v>49</v>
      </c>
      <c r="L458" t="str">
        <f>UPPER(Sales2[[#This Row],[State]])</f>
        <v>TAS</v>
      </c>
      <c r="M458">
        <f>VLOOKUP(Sales2[[#This Row],[Service Category]],Table7[],3,FALSE)</f>
        <v>0.3</v>
      </c>
      <c r="N458">
        <f>Sales2[[#This Row],[Sale Price ]]*Sales2[[#This Row],[Margins]]</f>
        <v>204.29999999999998</v>
      </c>
      <c r="O458">
        <v>681</v>
      </c>
      <c r="P458">
        <f>IFERROR(Sales2[[#This Row],[Sale Price ]],0)</f>
        <v>681</v>
      </c>
      <c r="Q458">
        <f>IFERROR(Sales2[[#This Row],[Cleaned Sale Price]]/Sales2[[#This Row],[Quantity Ordered]],0)</f>
        <v>227</v>
      </c>
      <c r="R458">
        <f>Sales2[[#This Row],[Cleaned Sale Price]]-Sales2[[#This Row],[Service Provider Expense]]</f>
        <v>476.70000000000005</v>
      </c>
      <c r="S458">
        <f>SUMIF(F:F,Sales2[[#This Row],[Customer ID]],P:P)</f>
        <v>681</v>
      </c>
      <c r="T458">
        <f>Sales2[[#This Row],[Sale Price ]]-Sales2[[#This Row],[Service Provider Expense]]</f>
        <v>476.70000000000005</v>
      </c>
      <c r="U458" t="s">
        <v>19</v>
      </c>
    </row>
    <row r="459" spans="1:21" x14ac:dyDescent="0.25">
      <c r="A459">
        <v>3458</v>
      </c>
      <c r="B459">
        <f>COUNTIF(A:A,Sales2[[#This Row],[Order ID]])</f>
        <v>1</v>
      </c>
      <c r="C459" t="s">
        <v>725</v>
      </c>
      <c r="D459" t="s">
        <v>726</v>
      </c>
      <c r="E459" t="str">
        <f>PROPER(TRIM(Sales2[[#This Row],[Customer First Name]]))</f>
        <v>Landon</v>
      </c>
      <c r="F459">
        <v>1690</v>
      </c>
      <c r="G459" t="s">
        <v>27</v>
      </c>
      <c r="H459" s="7">
        <v>45497</v>
      </c>
      <c r="I459" s="6">
        <v>3</v>
      </c>
      <c r="J459" t="s">
        <v>17</v>
      </c>
      <c r="K459" t="s">
        <v>66</v>
      </c>
      <c r="L459" t="str">
        <f>UPPER(Sales2[[#This Row],[State]])</f>
        <v>NT</v>
      </c>
      <c r="M459">
        <f>VLOOKUP(Sales2[[#This Row],[Service Category]],Table7[],3,FALSE)</f>
        <v>0.25</v>
      </c>
      <c r="N459">
        <f>Sales2[[#This Row],[Sale Price ]]*Sales2[[#This Row],[Margins]]</f>
        <v>125.25</v>
      </c>
      <c r="O459">
        <v>501</v>
      </c>
      <c r="P459">
        <f>IFERROR(Sales2[[#This Row],[Sale Price ]],0)</f>
        <v>501</v>
      </c>
      <c r="Q459">
        <f>IFERROR(Sales2[[#This Row],[Cleaned Sale Price]]/Sales2[[#This Row],[Quantity Ordered]],0)</f>
        <v>167</v>
      </c>
      <c r="R459">
        <f>Sales2[[#This Row],[Cleaned Sale Price]]-Sales2[[#This Row],[Service Provider Expense]]</f>
        <v>375.75</v>
      </c>
      <c r="S459">
        <f>SUMIF(F:F,Sales2[[#This Row],[Customer ID]],P:P)</f>
        <v>501</v>
      </c>
      <c r="T459">
        <f>Sales2[[#This Row],[Sale Price ]]-Sales2[[#This Row],[Service Provider Expense]]</f>
        <v>375.75</v>
      </c>
      <c r="U459" t="s">
        <v>29</v>
      </c>
    </row>
    <row r="460" spans="1:21" x14ac:dyDescent="0.25">
      <c r="A460">
        <v>3459</v>
      </c>
      <c r="B460">
        <f>COUNTIF(A:A,Sales2[[#This Row],[Order ID]])</f>
        <v>1</v>
      </c>
      <c r="C460" t="s">
        <v>727</v>
      </c>
      <c r="D460" t="s">
        <v>728</v>
      </c>
      <c r="E460" t="str">
        <f>PROPER(TRIM(Sales2[[#This Row],[Customer First Name]]))</f>
        <v>Jax</v>
      </c>
      <c r="F460">
        <v>1691</v>
      </c>
      <c r="G460" t="s">
        <v>27</v>
      </c>
      <c r="H460" s="7">
        <v>45353</v>
      </c>
      <c r="I460" s="6">
        <v>1</v>
      </c>
      <c r="J460" s="1" t="s">
        <v>37</v>
      </c>
      <c r="K460" t="s">
        <v>66</v>
      </c>
      <c r="L460" t="str">
        <f>UPPER(Sales2[[#This Row],[State]])</f>
        <v>NT</v>
      </c>
      <c r="M460">
        <f>VLOOKUP(Sales2[[#This Row],[Service Category]],Table7[],3,FALSE)</f>
        <v>0.25</v>
      </c>
      <c r="N460">
        <f>Sales2[[#This Row],[Sale Price ]]*Sales2[[#This Row],[Margins]]</f>
        <v>403.75</v>
      </c>
      <c r="O460">
        <v>1615</v>
      </c>
      <c r="P460">
        <f>IFERROR(Sales2[[#This Row],[Sale Price ]],0)</f>
        <v>1615</v>
      </c>
      <c r="Q460">
        <f>IFERROR(Sales2[[#This Row],[Cleaned Sale Price]]/Sales2[[#This Row],[Quantity Ordered]],0)</f>
        <v>1615</v>
      </c>
      <c r="R460">
        <f>Sales2[[#This Row],[Cleaned Sale Price]]-Sales2[[#This Row],[Service Provider Expense]]</f>
        <v>1211.25</v>
      </c>
      <c r="S460">
        <f>SUMIF(F:F,Sales2[[#This Row],[Customer ID]],P:P)</f>
        <v>1615</v>
      </c>
      <c r="T460">
        <f>Sales2[[#This Row],[Sale Price ]]-Sales2[[#This Row],[Service Provider Expense]]</f>
        <v>1211.25</v>
      </c>
      <c r="U460" t="s">
        <v>33</v>
      </c>
    </row>
    <row r="461" spans="1:21" x14ac:dyDescent="0.25">
      <c r="A461">
        <v>3460</v>
      </c>
      <c r="B461">
        <f>COUNTIF(A:A,Sales2[[#This Row],[Order ID]])</f>
        <v>1</v>
      </c>
      <c r="C461" t="s">
        <v>729</v>
      </c>
      <c r="D461" t="s">
        <v>730</v>
      </c>
      <c r="E461" t="str">
        <f>PROPER(TRIM(Sales2[[#This Row],[Customer First Name]]))</f>
        <v>Aubrey</v>
      </c>
      <c r="F461">
        <v>1692</v>
      </c>
      <c r="G461" t="s">
        <v>77</v>
      </c>
      <c r="H461" s="7">
        <v>45484</v>
      </c>
      <c r="I461" s="6">
        <v>3</v>
      </c>
      <c r="J461" s="1" t="s">
        <v>37</v>
      </c>
      <c r="K461" t="s">
        <v>42</v>
      </c>
      <c r="L461" t="str">
        <f>UPPER(Sales2[[#This Row],[State]])</f>
        <v>SA</v>
      </c>
      <c r="M461">
        <f>VLOOKUP(Sales2[[#This Row],[Service Category]],Table7[],3,FALSE)</f>
        <v>0.3</v>
      </c>
      <c r="N461">
        <f>Sales2[[#This Row],[Sale Price ]]*Sales2[[#This Row],[Margins]]</f>
        <v>247.5</v>
      </c>
      <c r="O461">
        <v>825</v>
      </c>
      <c r="P461">
        <f>IFERROR(Sales2[[#This Row],[Sale Price ]],0)</f>
        <v>825</v>
      </c>
      <c r="Q461">
        <f>IFERROR(Sales2[[#This Row],[Cleaned Sale Price]]/Sales2[[#This Row],[Quantity Ordered]],0)</f>
        <v>275</v>
      </c>
      <c r="R461">
        <f>Sales2[[#This Row],[Cleaned Sale Price]]-Sales2[[#This Row],[Service Provider Expense]]</f>
        <v>577.5</v>
      </c>
      <c r="S461">
        <f>SUMIF(F:F,Sales2[[#This Row],[Customer ID]],P:P)</f>
        <v>825</v>
      </c>
      <c r="T461">
        <f>Sales2[[#This Row],[Sale Price ]]-Sales2[[#This Row],[Service Provider Expense]]</f>
        <v>577.5</v>
      </c>
      <c r="U461" t="s">
        <v>19</v>
      </c>
    </row>
    <row r="462" spans="1:21" x14ac:dyDescent="0.25">
      <c r="A462">
        <v>3461</v>
      </c>
      <c r="B462">
        <f>COUNTIF(A:A,Sales2[[#This Row],[Order ID]])</f>
        <v>1</v>
      </c>
      <c r="C462" t="s">
        <v>731</v>
      </c>
      <c r="D462" t="s">
        <v>213</v>
      </c>
      <c r="E462" t="str">
        <f>PROPER(TRIM(Sales2[[#This Row],[Customer First Name]]))</f>
        <v>Emanuel</v>
      </c>
      <c r="F462">
        <v>1693</v>
      </c>
      <c r="G462" t="s">
        <v>61</v>
      </c>
      <c r="H462" s="7">
        <v>45607</v>
      </c>
      <c r="I462" s="6">
        <v>3</v>
      </c>
      <c r="J462" s="1" t="s">
        <v>37</v>
      </c>
      <c r="K462" t="s">
        <v>42</v>
      </c>
      <c r="L462" t="str">
        <f>UPPER(Sales2[[#This Row],[State]])</f>
        <v>SA</v>
      </c>
      <c r="M462">
        <f>VLOOKUP(Sales2[[#This Row],[Service Category]],Table7[],3,FALSE)</f>
        <v>0.25</v>
      </c>
      <c r="N462">
        <f>Sales2[[#This Row],[Sale Price ]]*Sales2[[#This Row],[Margins]]</f>
        <v>184.25</v>
      </c>
      <c r="O462">
        <v>737</v>
      </c>
      <c r="P462">
        <f>IFERROR(Sales2[[#This Row],[Sale Price ]],0)</f>
        <v>737</v>
      </c>
      <c r="Q462">
        <f>IFERROR(Sales2[[#This Row],[Cleaned Sale Price]]/Sales2[[#This Row],[Quantity Ordered]],0)</f>
        <v>245.66666666666666</v>
      </c>
      <c r="R462">
        <f>Sales2[[#This Row],[Cleaned Sale Price]]-Sales2[[#This Row],[Service Provider Expense]]</f>
        <v>552.75</v>
      </c>
      <c r="S462">
        <f>SUMIF(F:F,Sales2[[#This Row],[Customer ID]],P:P)</f>
        <v>737</v>
      </c>
      <c r="T462">
        <f>Sales2[[#This Row],[Sale Price ]]-Sales2[[#This Row],[Service Provider Expense]]</f>
        <v>552.75</v>
      </c>
      <c r="U462" t="s">
        <v>19</v>
      </c>
    </row>
    <row r="463" spans="1:21" x14ac:dyDescent="0.25">
      <c r="A463">
        <v>3462</v>
      </c>
      <c r="B463">
        <f>COUNTIF(A:A,Sales2[[#This Row],[Order ID]])</f>
        <v>1</v>
      </c>
      <c r="C463" t="s">
        <v>693</v>
      </c>
      <c r="D463" t="s">
        <v>439</v>
      </c>
      <c r="E463" t="str">
        <f>PROPER(TRIM(Sales2[[#This Row],[Customer First Name]]))</f>
        <v>Santiago</v>
      </c>
      <c r="F463">
        <v>1694</v>
      </c>
      <c r="G463" t="s">
        <v>61</v>
      </c>
      <c r="H463" s="7">
        <v>45370</v>
      </c>
      <c r="I463" s="6">
        <v>3</v>
      </c>
      <c r="J463" s="1" t="s">
        <v>23</v>
      </c>
      <c r="K463" t="s">
        <v>49</v>
      </c>
      <c r="L463" t="str">
        <f>UPPER(Sales2[[#This Row],[State]])</f>
        <v>TAS</v>
      </c>
      <c r="M463">
        <f>VLOOKUP(Sales2[[#This Row],[Service Category]],Table7[],3,FALSE)</f>
        <v>0.25</v>
      </c>
      <c r="N463">
        <f>Sales2[[#This Row],[Sale Price ]]*Sales2[[#This Row],[Margins]]</f>
        <v>316.75</v>
      </c>
      <c r="O463">
        <v>1267</v>
      </c>
      <c r="P463">
        <f>IFERROR(Sales2[[#This Row],[Sale Price ]],0)</f>
        <v>1267</v>
      </c>
      <c r="Q463">
        <f>IFERROR(Sales2[[#This Row],[Cleaned Sale Price]]/Sales2[[#This Row],[Quantity Ordered]],0)</f>
        <v>422.33333333333331</v>
      </c>
      <c r="R463">
        <f>Sales2[[#This Row],[Cleaned Sale Price]]-Sales2[[#This Row],[Service Provider Expense]]</f>
        <v>950.25</v>
      </c>
      <c r="S463">
        <f>SUMIF(F:F,Sales2[[#This Row],[Customer ID]],P:P)</f>
        <v>1267</v>
      </c>
      <c r="T463">
        <f>Sales2[[#This Row],[Sale Price ]]-Sales2[[#This Row],[Service Provider Expense]]</f>
        <v>950.25</v>
      </c>
      <c r="U463" t="s">
        <v>99</v>
      </c>
    </row>
    <row r="464" spans="1:21" x14ac:dyDescent="0.25">
      <c r="A464">
        <v>3463</v>
      </c>
      <c r="B464">
        <f>COUNTIF(A:A,Sales2[[#This Row],[Order ID]])</f>
        <v>1</v>
      </c>
      <c r="C464" t="s">
        <v>487</v>
      </c>
      <c r="D464" t="s">
        <v>732</v>
      </c>
      <c r="E464" t="str">
        <f>PROPER(TRIM(Sales2[[#This Row],[Customer First Name]]))</f>
        <v>Matteo</v>
      </c>
      <c r="F464">
        <v>1695</v>
      </c>
      <c r="G464" t="s">
        <v>27</v>
      </c>
      <c r="H464" s="7">
        <v>45402</v>
      </c>
      <c r="I464" s="6">
        <v>1</v>
      </c>
      <c r="J464" t="s">
        <v>17</v>
      </c>
      <c r="K464" t="s">
        <v>18</v>
      </c>
      <c r="L464" t="str">
        <f>UPPER(Sales2[[#This Row],[State]])</f>
        <v>WA</v>
      </c>
      <c r="M464">
        <f>VLOOKUP(Sales2[[#This Row],[Service Category]],Table7[],3,FALSE)</f>
        <v>0.25</v>
      </c>
      <c r="N464">
        <f>Sales2[[#This Row],[Sale Price ]]*Sales2[[#This Row],[Margins]]</f>
        <v>30</v>
      </c>
      <c r="O464">
        <v>120</v>
      </c>
      <c r="P464">
        <f>IFERROR(Sales2[[#This Row],[Sale Price ]],0)</f>
        <v>120</v>
      </c>
      <c r="Q464">
        <f>IFERROR(Sales2[[#This Row],[Cleaned Sale Price]]/Sales2[[#This Row],[Quantity Ordered]],0)</f>
        <v>120</v>
      </c>
      <c r="R464">
        <f>Sales2[[#This Row],[Cleaned Sale Price]]-Sales2[[#This Row],[Service Provider Expense]]</f>
        <v>90</v>
      </c>
      <c r="S464">
        <f>SUMIF(F:F,Sales2[[#This Row],[Customer ID]],P:P)</f>
        <v>120</v>
      </c>
      <c r="T464">
        <f>Sales2[[#This Row],[Sale Price ]]-Sales2[[#This Row],[Service Provider Expense]]</f>
        <v>90</v>
      </c>
      <c r="U464" t="s">
        <v>29</v>
      </c>
    </row>
    <row r="465" spans="1:21" x14ac:dyDescent="0.25">
      <c r="A465">
        <v>3464</v>
      </c>
      <c r="B465">
        <f>COUNTIF(A:A,Sales2[[#This Row],[Order ID]])</f>
        <v>1</v>
      </c>
      <c r="C465" t="s">
        <v>733</v>
      </c>
      <c r="D465" t="s">
        <v>734</v>
      </c>
      <c r="E465" t="str">
        <f>PROPER(TRIM(Sales2[[#This Row],[Customer First Name]]))</f>
        <v>Richard</v>
      </c>
      <c r="F465">
        <v>1696</v>
      </c>
      <c r="G465" t="s">
        <v>22</v>
      </c>
      <c r="H465" s="7">
        <v>45316</v>
      </c>
      <c r="I465" s="6">
        <v>3</v>
      </c>
      <c r="J465" s="1" t="s">
        <v>37</v>
      </c>
      <c r="K465" t="s">
        <v>42</v>
      </c>
      <c r="L465" t="str">
        <f>UPPER(Sales2[[#This Row],[State]])</f>
        <v>SA</v>
      </c>
      <c r="M465">
        <f>VLOOKUP(Sales2[[#This Row],[Service Category]],Table7[],3,FALSE)</f>
        <v>0.3</v>
      </c>
      <c r="N465">
        <f>Sales2[[#This Row],[Sale Price ]]*Sales2[[#This Row],[Margins]]</f>
        <v>71.7</v>
      </c>
      <c r="O465">
        <v>239</v>
      </c>
      <c r="P465">
        <f>IFERROR(Sales2[[#This Row],[Sale Price ]],0)</f>
        <v>239</v>
      </c>
      <c r="Q465">
        <f>IFERROR(Sales2[[#This Row],[Cleaned Sale Price]]/Sales2[[#This Row],[Quantity Ordered]],0)</f>
        <v>79.666666666666671</v>
      </c>
      <c r="R465">
        <f>Sales2[[#This Row],[Cleaned Sale Price]]-Sales2[[#This Row],[Service Provider Expense]]</f>
        <v>167.3</v>
      </c>
      <c r="S465">
        <f>SUMIF(F:F,Sales2[[#This Row],[Customer ID]],P:P)</f>
        <v>239</v>
      </c>
      <c r="T465">
        <f>Sales2[[#This Row],[Sale Price ]]-Sales2[[#This Row],[Service Provider Expense]]</f>
        <v>167.3</v>
      </c>
      <c r="U465" t="s">
        <v>39</v>
      </c>
    </row>
    <row r="466" spans="1:21" x14ac:dyDescent="0.25">
      <c r="A466">
        <v>3465</v>
      </c>
      <c r="B466">
        <f>COUNTIF(A:A,Sales2[[#This Row],[Order ID]])</f>
        <v>1</v>
      </c>
      <c r="C466" t="s">
        <v>705</v>
      </c>
      <c r="D466" t="s">
        <v>735</v>
      </c>
      <c r="E466" t="str">
        <f>PROPER(TRIM(Sales2[[#This Row],[Customer First Name]]))</f>
        <v>Frances</v>
      </c>
      <c r="F466">
        <v>1697</v>
      </c>
      <c r="G466" t="s">
        <v>36</v>
      </c>
      <c r="H466" s="7">
        <v>45344</v>
      </c>
      <c r="I466" s="6">
        <v>1</v>
      </c>
      <c r="J466" s="1" t="s">
        <v>37</v>
      </c>
      <c r="K466" t="s">
        <v>28</v>
      </c>
      <c r="L466" t="str">
        <f>UPPER(Sales2[[#This Row],[State]])</f>
        <v>NSW</v>
      </c>
      <c r="M466">
        <f>VLOOKUP(Sales2[[#This Row],[Service Category]],Table7[],3,FALSE)</f>
        <v>0.2</v>
      </c>
      <c r="N466">
        <f>Sales2[[#This Row],[Sale Price ]]*Sales2[[#This Row],[Margins]]</f>
        <v>193</v>
      </c>
      <c r="O466">
        <v>965</v>
      </c>
      <c r="P466">
        <f>IFERROR(Sales2[[#This Row],[Sale Price ]],0)</f>
        <v>965</v>
      </c>
      <c r="Q466">
        <f>IFERROR(Sales2[[#This Row],[Cleaned Sale Price]]/Sales2[[#This Row],[Quantity Ordered]],0)</f>
        <v>965</v>
      </c>
      <c r="R466">
        <f>Sales2[[#This Row],[Cleaned Sale Price]]-Sales2[[#This Row],[Service Provider Expense]]</f>
        <v>772</v>
      </c>
      <c r="S466">
        <f>SUMIF(F:F,Sales2[[#This Row],[Customer ID]],P:P)</f>
        <v>965</v>
      </c>
      <c r="T466">
        <f>Sales2[[#This Row],[Sale Price ]]-Sales2[[#This Row],[Service Provider Expense]]</f>
        <v>772</v>
      </c>
      <c r="U466" t="s">
        <v>99</v>
      </c>
    </row>
    <row r="467" spans="1:21" x14ac:dyDescent="0.25">
      <c r="A467">
        <v>3466</v>
      </c>
      <c r="B467">
        <f>COUNTIF(A:A,Sales2[[#This Row],[Order ID]])</f>
        <v>1</v>
      </c>
      <c r="C467" t="s">
        <v>736</v>
      </c>
      <c r="D467" t="s">
        <v>737</v>
      </c>
      <c r="E467" t="str">
        <f>PROPER(TRIM(Sales2[[#This Row],[Customer First Name]]))</f>
        <v>Isabel</v>
      </c>
      <c r="F467">
        <v>1698</v>
      </c>
      <c r="G467" t="s">
        <v>36</v>
      </c>
      <c r="H467" s="7">
        <v>45369</v>
      </c>
      <c r="I467" s="6">
        <v>1</v>
      </c>
      <c r="J467" s="1" t="s">
        <v>37</v>
      </c>
      <c r="K467" t="s">
        <v>32</v>
      </c>
      <c r="L467" t="str">
        <f>UPPER(Sales2[[#This Row],[State]])</f>
        <v>VIC</v>
      </c>
      <c r="M467">
        <f>VLOOKUP(Sales2[[#This Row],[Service Category]],Table7[],3,FALSE)</f>
        <v>0.2</v>
      </c>
      <c r="N467">
        <f>Sales2[[#This Row],[Sale Price ]]*Sales2[[#This Row],[Margins]]</f>
        <v>108</v>
      </c>
      <c r="O467">
        <v>540</v>
      </c>
      <c r="P467">
        <f>IFERROR(Sales2[[#This Row],[Sale Price ]],0)</f>
        <v>540</v>
      </c>
      <c r="Q467">
        <f>IFERROR(Sales2[[#This Row],[Cleaned Sale Price]]/Sales2[[#This Row],[Quantity Ordered]],0)</f>
        <v>540</v>
      </c>
      <c r="R467">
        <f>Sales2[[#This Row],[Cleaned Sale Price]]-Sales2[[#This Row],[Service Provider Expense]]</f>
        <v>432</v>
      </c>
      <c r="S467">
        <f>SUMIF(F:F,Sales2[[#This Row],[Customer ID]],P:P)</f>
        <v>540</v>
      </c>
      <c r="T467">
        <f>Sales2[[#This Row],[Sale Price ]]-Sales2[[#This Row],[Service Provider Expense]]</f>
        <v>432</v>
      </c>
      <c r="U467" t="s">
        <v>19</v>
      </c>
    </row>
    <row r="468" spans="1:21" x14ac:dyDescent="0.25">
      <c r="A468">
        <v>3467</v>
      </c>
      <c r="B468">
        <f>COUNTIF(A:A,Sales2[[#This Row],[Order ID]])</f>
        <v>1</v>
      </c>
      <c r="C468" t="s">
        <v>738</v>
      </c>
      <c r="D468" t="s">
        <v>739</v>
      </c>
      <c r="E468" t="str">
        <f>PROPER(TRIM(Sales2[[#This Row],[Customer First Name]]))</f>
        <v>Stephanie</v>
      </c>
      <c r="F468">
        <v>1699</v>
      </c>
      <c r="G468" t="s">
        <v>27</v>
      </c>
      <c r="H468" s="7">
        <v>45298</v>
      </c>
      <c r="I468" s="6">
        <v>1</v>
      </c>
      <c r="J468" t="s">
        <v>17</v>
      </c>
      <c r="K468" t="s">
        <v>24</v>
      </c>
      <c r="L468" t="str">
        <f>UPPER(Sales2[[#This Row],[State]])</f>
        <v>ACT</v>
      </c>
      <c r="M468">
        <f>VLOOKUP(Sales2[[#This Row],[Service Category]],Table7[],3,FALSE)</f>
        <v>0.25</v>
      </c>
      <c r="N468">
        <f>Sales2[[#This Row],[Sale Price ]]*Sales2[[#This Row],[Margins]]</f>
        <v>110.5</v>
      </c>
      <c r="O468">
        <v>442</v>
      </c>
      <c r="P468">
        <f>IFERROR(Sales2[[#This Row],[Sale Price ]],0)</f>
        <v>442</v>
      </c>
      <c r="Q468">
        <f>IFERROR(Sales2[[#This Row],[Cleaned Sale Price]]/Sales2[[#This Row],[Quantity Ordered]],0)</f>
        <v>442</v>
      </c>
      <c r="R468">
        <f>Sales2[[#This Row],[Cleaned Sale Price]]-Sales2[[#This Row],[Service Provider Expense]]</f>
        <v>331.5</v>
      </c>
      <c r="S468">
        <f>SUMIF(F:F,Sales2[[#This Row],[Customer ID]],P:P)</f>
        <v>442</v>
      </c>
      <c r="T468">
        <f>Sales2[[#This Row],[Sale Price ]]-Sales2[[#This Row],[Service Provider Expense]]</f>
        <v>331.5</v>
      </c>
      <c r="U468" t="s">
        <v>33</v>
      </c>
    </row>
    <row r="469" spans="1:21" x14ac:dyDescent="0.25">
      <c r="A469">
        <v>3468</v>
      </c>
      <c r="B469">
        <f>COUNTIF(A:A,Sales2[[#This Row],[Order ID]])</f>
        <v>1</v>
      </c>
      <c r="C469" t="s">
        <v>532</v>
      </c>
      <c r="D469" t="s">
        <v>304</v>
      </c>
      <c r="E469" t="str">
        <f>PROPER(TRIM(Sales2[[#This Row],[Customer First Name]]))</f>
        <v>Callie</v>
      </c>
      <c r="F469">
        <v>1700</v>
      </c>
      <c r="G469" t="s">
        <v>36</v>
      </c>
      <c r="H469" s="7">
        <v>45425</v>
      </c>
      <c r="I469" s="6">
        <v>1</v>
      </c>
      <c r="J469" s="1" t="s">
        <v>37</v>
      </c>
      <c r="K469" t="s">
        <v>42</v>
      </c>
      <c r="L469" t="str">
        <f>UPPER(Sales2[[#This Row],[State]])</f>
        <v>SA</v>
      </c>
      <c r="M469">
        <f>VLOOKUP(Sales2[[#This Row],[Service Category]],Table7[],3,FALSE)</f>
        <v>0.2</v>
      </c>
      <c r="N469">
        <f>Sales2[[#This Row],[Sale Price ]]*Sales2[[#This Row],[Margins]]</f>
        <v>143.4</v>
      </c>
      <c r="O469">
        <v>717</v>
      </c>
      <c r="P469">
        <f>IFERROR(Sales2[[#This Row],[Sale Price ]],0)</f>
        <v>717</v>
      </c>
      <c r="Q469">
        <f>IFERROR(Sales2[[#This Row],[Cleaned Sale Price]]/Sales2[[#This Row],[Quantity Ordered]],0)</f>
        <v>717</v>
      </c>
      <c r="R469">
        <f>Sales2[[#This Row],[Cleaned Sale Price]]-Sales2[[#This Row],[Service Provider Expense]]</f>
        <v>573.6</v>
      </c>
      <c r="S469">
        <f>SUMIF(F:F,Sales2[[#This Row],[Customer ID]],P:P)</f>
        <v>717</v>
      </c>
      <c r="T469">
        <f>Sales2[[#This Row],[Sale Price ]]-Sales2[[#This Row],[Service Provider Expense]]</f>
        <v>573.6</v>
      </c>
      <c r="U469" t="s">
        <v>29</v>
      </c>
    </row>
    <row r="470" spans="1:21" x14ac:dyDescent="0.25">
      <c r="A470">
        <v>3469</v>
      </c>
      <c r="B470">
        <f>COUNTIF(A:A,Sales2[[#This Row],[Order ID]])</f>
        <v>1</v>
      </c>
      <c r="C470" t="s">
        <v>740</v>
      </c>
      <c r="D470" t="s">
        <v>166</v>
      </c>
      <c r="E470" t="str">
        <f>PROPER(TRIM(Sales2[[#This Row],[Customer First Name]]))</f>
        <v>Legacy</v>
      </c>
      <c r="F470">
        <v>1701</v>
      </c>
      <c r="G470" t="s">
        <v>36</v>
      </c>
      <c r="H470" s="7">
        <v>45504</v>
      </c>
      <c r="I470" s="6">
        <v>3</v>
      </c>
      <c r="J470" s="1" t="s">
        <v>23</v>
      </c>
      <c r="K470" t="s">
        <v>38</v>
      </c>
      <c r="L470" t="str">
        <f>UPPER(Sales2[[#This Row],[State]])</f>
        <v>QLD</v>
      </c>
      <c r="M470">
        <f>VLOOKUP(Sales2[[#This Row],[Service Category]],Table7[],3,FALSE)</f>
        <v>0.2</v>
      </c>
      <c r="N470">
        <f>Sales2[[#This Row],[Sale Price ]]*Sales2[[#This Row],[Margins]]</f>
        <v>252</v>
      </c>
      <c r="O470">
        <v>1260</v>
      </c>
      <c r="P470">
        <f>IFERROR(Sales2[[#This Row],[Sale Price ]],0)</f>
        <v>1260</v>
      </c>
      <c r="Q470">
        <f>IFERROR(Sales2[[#This Row],[Cleaned Sale Price]]/Sales2[[#This Row],[Quantity Ordered]],0)</f>
        <v>420</v>
      </c>
      <c r="R470">
        <f>Sales2[[#This Row],[Cleaned Sale Price]]-Sales2[[#This Row],[Service Provider Expense]]</f>
        <v>1008</v>
      </c>
      <c r="S470">
        <f>SUMIF(F:F,Sales2[[#This Row],[Customer ID]],P:P)</f>
        <v>1260</v>
      </c>
      <c r="T470">
        <f>Sales2[[#This Row],[Sale Price ]]-Sales2[[#This Row],[Service Provider Expense]]</f>
        <v>1008</v>
      </c>
      <c r="U470" t="s">
        <v>29</v>
      </c>
    </row>
    <row r="471" spans="1:21" x14ac:dyDescent="0.25">
      <c r="A471">
        <v>3470</v>
      </c>
      <c r="B471">
        <f>COUNTIF(A:A,Sales2[[#This Row],[Order ID]])</f>
        <v>1</v>
      </c>
      <c r="C471" t="s">
        <v>741</v>
      </c>
      <c r="D471" t="s">
        <v>742</v>
      </c>
      <c r="E471" t="str">
        <f>PROPER(TRIM(Sales2[[#This Row],[Customer First Name]]))</f>
        <v>William</v>
      </c>
      <c r="F471">
        <v>1702</v>
      </c>
      <c r="G471" t="s">
        <v>22</v>
      </c>
      <c r="H471" s="7">
        <v>45515</v>
      </c>
      <c r="I471" s="6">
        <v>3</v>
      </c>
      <c r="J471" t="s">
        <v>17</v>
      </c>
      <c r="K471" t="s">
        <v>24</v>
      </c>
      <c r="L471" t="str">
        <f>UPPER(Sales2[[#This Row],[State]])</f>
        <v>ACT</v>
      </c>
      <c r="M471">
        <f>VLOOKUP(Sales2[[#This Row],[Service Category]],Table7[],3,FALSE)</f>
        <v>0.3</v>
      </c>
      <c r="N471">
        <f>Sales2[[#This Row],[Sale Price ]]*Sales2[[#This Row],[Margins]]</f>
        <v>107.1</v>
      </c>
      <c r="O471">
        <v>357</v>
      </c>
      <c r="P471">
        <f>IFERROR(Sales2[[#This Row],[Sale Price ]],0)</f>
        <v>357</v>
      </c>
      <c r="Q471">
        <f>IFERROR(Sales2[[#This Row],[Cleaned Sale Price]]/Sales2[[#This Row],[Quantity Ordered]],0)</f>
        <v>119</v>
      </c>
      <c r="R471">
        <f>Sales2[[#This Row],[Cleaned Sale Price]]-Sales2[[#This Row],[Service Provider Expense]]</f>
        <v>249.9</v>
      </c>
      <c r="S471">
        <f>SUMIF(F:F,Sales2[[#This Row],[Customer ID]],P:P)</f>
        <v>357</v>
      </c>
      <c r="T471">
        <f>Sales2[[#This Row],[Sale Price ]]-Sales2[[#This Row],[Service Provider Expense]]</f>
        <v>249.9</v>
      </c>
      <c r="U471" t="s">
        <v>99</v>
      </c>
    </row>
    <row r="472" spans="1:21" x14ac:dyDescent="0.25">
      <c r="A472">
        <v>3471</v>
      </c>
      <c r="B472">
        <f>COUNTIF(A:A,Sales2[[#This Row],[Order ID]])</f>
        <v>1</v>
      </c>
      <c r="C472" t="s">
        <v>743</v>
      </c>
      <c r="D472" t="s">
        <v>617</v>
      </c>
      <c r="E472" t="str">
        <f>PROPER(TRIM(Sales2[[#This Row],[Customer First Name]]))</f>
        <v>Morgan</v>
      </c>
      <c r="F472">
        <v>1703</v>
      </c>
      <c r="G472" t="s">
        <v>27</v>
      </c>
      <c r="H472" s="7">
        <v>45604</v>
      </c>
      <c r="I472" s="6">
        <v>3</v>
      </c>
      <c r="J472" s="1" t="s">
        <v>37</v>
      </c>
      <c r="K472" t="s">
        <v>66</v>
      </c>
      <c r="L472" t="str">
        <f>UPPER(Sales2[[#This Row],[State]])</f>
        <v>NT</v>
      </c>
      <c r="M472">
        <f>VLOOKUP(Sales2[[#This Row],[Service Category]],Table7[],3,FALSE)</f>
        <v>0.25</v>
      </c>
      <c r="N472">
        <f>Sales2[[#This Row],[Sale Price ]]*Sales2[[#This Row],[Margins]]</f>
        <v>297</v>
      </c>
      <c r="O472">
        <v>1188</v>
      </c>
      <c r="P472">
        <f>IFERROR(Sales2[[#This Row],[Sale Price ]],0)</f>
        <v>1188</v>
      </c>
      <c r="Q472">
        <f>IFERROR(Sales2[[#This Row],[Cleaned Sale Price]]/Sales2[[#This Row],[Quantity Ordered]],0)</f>
        <v>396</v>
      </c>
      <c r="R472">
        <f>Sales2[[#This Row],[Cleaned Sale Price]]-Sales2[[#This Row],[Service Provider Expense]]</f>
        <v>891</v>
      </c>
      <c r="S472">
        <f>SUMIF(F:F,Sales2[[#This Row],[Customer ID]],P:P)</f>
        <v>1188</v>
      </c>
      <c r="T472">
        <f>Sales2[[#This Row],[Sale Price ]]-Sales2[[#This Row],[Service Provider Expense]]</f>
        <v>891</v>
      </c>
      <c r="U472" t="s">
        <v>19</v>
      </c>
    </row>
    <row r="473" spans="1:21" x14ac:dyDescent="0.25">
      <c r="A473">
        <v>3472</v>
      </c>
      <c r="B473">
        <f>COUNTIF(A:A,Sales2[[#This Row],[Order ID]])</f>
        <v>1</v>
      </c>
      <c r="C473" t="s">
        <v>744</v>
      </c>
      <c r="D473" t="s">
        <v>730</v>
      </c>
      <c r="E473" t="str">
        <f>PROPER(TRIM(Sales2[[#This Row],[Customer First Name]]))</f>
        <v>Aubrey</v>
      </c>
      <c r="F473">
        <v>1704</v>
      </c>
      <c r="G473" t="s">
        <v>36</v>
      </c>
      <c r="H473" s="7">
        <v>45300</v>
      </c>
      <c r="I473" s="6">
        <v>3</v>
      </c>
      <c r="J473" t="s">
        <v>56</v>
      </c>
      <c r="K473" t="s">
        <v>28</v>
      </c>
      <c r="L473" t="str">
        <f>UPPER(Sales2[[#This Row],[State]])</f>
        <v>NSW</v>
      </c>
      <c r="M473">
        <f>VLOOKUP(Sales2[[#This Row],[Service Category]],Table7[],3,FALSE)</f>
        <v>0.2</v>
      </c>
      <c r="N473">
        <f>Sales2[[#This Row],[Sale Price ]]*Sales2[[#This Row],[Margins]]</f>
        <v>154.60000000000002</v>
      </c>
      <c r="O473">
        <v>773</v>
      </c>
      <c r="P473">
        <f>IFERROR(Sales2[[#This Row],[Sale Price ]],0)</f>
        <v>773</v>
      </c>
      <c r="Q473">
        <f>IFERROR(Sales2[[#This Row],[Cleaned Sale Price]]/Sales2[[#This Row],[Quantity Ordered]],0)</f>
        <v>257.66666666666669</v>
      </c>
      <c r="R473">
        <f>Sales2[[#This Row],[Cleaned Sale Price]]-Sales2[[#This Row],[Service Provider Expense]]</f>
        <v>618.4</v>
      </c>
      <c r="S473">
        <f>SUMIF(F:F,Sales2[[#This Row],[Customer ID]],P:P)</f>
        <v>773</v>
      </c>
      <c r="T473">
        <f>Sales2[[#This Row],[Sale Price ]]-Sales2[[#This Row],[Service Provider Expense]]</f>
        <v>618.4</v>
      </c>
      <c r="U473" t="s">
        <v>99</v>
      </c>
    </row>
    <row r="474" spans="1:21" x14ac:dyDescent="0.25">
      <c r="A474">
        <v>3473</v>
      </c>
      <c r="B474">
        <f>COUNTIF(A:A,Sales2[[#This Row],[Order ID]])</f>
        <v>1</v>
      </c>
      <c r="C474" t="s">
        <v>745</v>
      </c>
      <c r="D474" t="s">
        <v>255</v>
      </c>
      <c r="E474" t="str">
        <f>PROPER(TRIM(Sales2[[#This Row],[Customer First Name]]))</f>
        <v>Rory</v>
      </c>
      <c r="F474">
        <v>1705</v>
      </c>
      <c r="G474" t="s">
        <v>61</v>
      </c>
      <c r="H474" s="7">
        <v>45360</v>
      </c>
      <c r="I474" s="6">
        <v>1</v>
      </c>
      <c r="J474" s="1" t="s">
        <v>37</v>
      </c>
      <c r="K474" t="s">
        <v>28</v>
      </c>
      <c r="L474" t="str">
        <f>UPPER(Sales2[[#This Row],[State]])</f>
        <v>NSW</v>
      </c>
      <c r="M474">
        <f>VLOOKUP(Sales2[[#This Row],[Service Category]],Table7[],3,FALSE)</f>
        <v>0.25</v>
      </c>
      <c r="N474">
        <f>Sales2[[#This Row],[Sale Price ]]*Sales2[[#This Row],[Margins]]</f>
        <v>83.5</v>
      </c>
      <c r="O474">
        <v>334</v>
      </c>
      <c r="P474">
        <f>IFERROR(Sales2[[#This Row],[Sale Price ]],0)</f>
        <v>334</v>
      </c>
      <c r="Q474">
        <f>IFERROR(Sales2[[#This Row],[Cleaned Sale Price]]/Sales2[[#This Row],[Quantity Ordered]],0)</f>
        <v>334</v>
      </c>
      <c r="R474">
        <f>Sales2[[#This Row],[Cleaned Sale Price]]-Sales2[[#This Row],[Service Provider Expense]]</f>
        <v>250.5</v>
      </c>
      <c r="S474">
        <f>SUMIF(F:F,Sales2[[#This Row],[Customer ID]],P:P)</f>
        <v>334</v>
      </c>
      <c r="T474">
        <f>Sales2[[#This Row],[Sale Price ]]-Sales2[[#This Row],[Service Provider Expense]]</f>
        <v>250.5</v>
      </c>
      <c r="U474" t="s">
        <v>39</v>
      </c>
    </row>
    <row r="475" spans="1:21" x14ac:dyDescent="0.25">
      <c r="A475">
        <v>3474</v>
      </c>
      <c r="B475">
        <f>COUNTIF(A:A,Sales2[[#This Row],[Order ID]])</f>
        <v>1</v>
      </c>
      <c r="C475" t="s">
        <v>746</v>
      </c>
      <c r="D475" t="s">
        <v>747</v>
      </c>
      <c r="E475" t="str">
        <f>PROPER(TRIM(Sales2[[#This Row],[Customer First Name]]))</f>
        <v>Leonel</v>
      </c>
      <c r="F475">
        <v>1706</v>
      </c>
      <c r="G475" t="s">
        <v>27</v>
      </c>
      <c r="H475" s="7">
        <v>45378</v>
      </c>
      <c r="I475" s="6">
        <v>1</v>
      </c>
      <c r="J475" s="1" t="s">
        <v>37</v>
      </c>
      <c r="K475" t="s">
        <v>24</v>
      </c>
      <c r="L475" t="str">
        <f>UPPER(Sales2[[#This Row],[State]])</f>
        <v>ACT</v>
      </c>
      <c r="M475">
        <f>VLOOKUP(Sales2[[#This Row],[Service Category]],Table7[],3,FALSE)</f>
        <v>0.25</v>
      </c>
      <c r="N475">
        <f>Sales2[[#This Row],[Sale Price ]]*Sales2[[#This Row],[Margins]]</f>
        <v>419</v>
      </c>
      <c r="O475">
        <v>1676</v>
      </c>
      <c r="P475">
        <f>IFERROR(Sales2[[#This Row],[Sale Price ]],0)</f>
        <v>1676</v>
      </c>
      <c r="Q475">
        <f>IFERROR(Sales2[[#This Row],[Cleaned Sale Price]]/Sales2[[#This Row],[Quantity Ordered]],0)</f>
        <v>1676</v>
      </c>
      <c r="R475">
        <f>Sales2[[#This Row],[Cleaned Sale Price]]-Sales2[[#This Row],[Service Provider Expense]]</f>
        <v>1257</v>
      </c>
      <c r="S475">
        <f>SUMIF(F:F,Sales2[[#This Row],[Customer ID]],P:P)</f>
        <v>1676</v>
      </c>
      <c r="T475">
        <f>Sales2[[#This Row],[Sale Price ]]-Sales2[[#This Row],[Service Provider Expense]]</f>
        <v>1257</v>
      </c>
      <c r="U475" t="s">
        <v>99</v>
      </c>
    </row>
    <row r="476" spans="1:21" x14ac:dyDescent="0.25">
      <c r="A476">
        <v>3475</v>
      </c>
      <c r="B476">
        <f>COUNTIF(A:A,Sales2[[#This Row],[Order ID]])</f>
        <v>1</v>
      </c>
      <c r="C476" t="s">
        <v>748</v>
      </c>
      <c r="D476" t="s">
        <v>749</v>
      </c>
      <c r="E476" t="str">
        <f>PROPER(TRIM(Sales2[[#This Row],[Customer First Name]]))</f>
        <v>Anya</v>
      </c>
      <c r="F476">
        <v>1707</v>
      </c>
      <c r="G476" t="s">
        <v>16</v>
      </c>
      <c r="H476" s="7">
        <v>45496</v>
      </c>
      <c r="I476" s="6">
        <v>1</v>
      </c>
      <c r="J476" t="s">
        <v>17</v>
      </c>
      <c r="K476" t="s">
        <v>66</v>
      </c>
      <c r="L476" t="str">
        <f>UPPER(Sales2[[#This Row],[State]])</f>
        <v>NT</v>
      </c>
      <c r="M476">
        <f>VLOOKUP(Sales2[[#This Row],[Service Category]],Table7[],3,FALSE)</f>
        <v>0.1</v>
      </c>
      <c r="N476">
        <f>Sales2[[#This Row],[Sale Price ]]*Sales2[[#This Row],[Margins]]</f>
        <v>176.3</v>
      </c>
      <c r="O476">
        <v>1763</v>
      </c>
      <c r="P476">
        <f>IFERROR(Sales2[[#This Row],[Sale Price ]],0)</f>
        <v>1763</v>
      </c>
      <c r="Q476">
        <f>IFERROR(Sales2[[#This Row],[Cleaned Sale Price]]/Sales2[[#This Row],[Quantity Ordered]],0)</f>
        <v>1763</v>
      </c>
      <c r="R476">
        <f>Sales2[[#This Row],[Cleaned Sale Price]]-Sales2[[#This Row],[Service Provider Expense]]</f>
        <v>1586.7</v>
      </c>
      <c r="S476">
        <f>SUMIF(F:F,Sales2[[#This Row],[Customer ID]],P:P)</f>
        <v>1763</v>
      </c>
      <c r="T476">
        <f>Sales2[[#This Row],[Sale Price ]]-Sales2[[#This Row],[Service Provider Expense]]</f>
        <v>1586.7</v>
      </c>
      <c r="U476" t="s">
        <v>99</v>
      </c>
    </row>
    <row r="477" spans="1:21" x14ac:dyDescent="0.25">
      <c r="A477">
        <v>3476</v>
      </c>
      <c r="B477">
        <f>COUNTIF(A:A,Sales2[[#This Row],[Order ID]])</f>
        <v>1</v>
      </c>
      <c r="C477" t="s">
        <v>675</v>
      </c>
      <c r="D477" t="s">
        <v>228</v>
      </c>
      <c r="E477" t="str">
        <f>PROPER(TRIM(Sales2[[#This Row],[Customer First Name]]))</f>
        <v>Annie</v>
      </c>
      <c r="F477">
        <v>1708</v>
      </c>
      <c r="G477" t="s">
        <v>27</v>
      </c>
      <c r="H477" s="7">
        <v>45323</v>
      </c>
      <c r="I477" s="6">
        <v>2</v>
      </c>
      <c r="J477" t="s">
        <v>17</v>
      </c>
      <c r="K477" t="s">
        <v>28</v>
      </c>
      <c r="L477" t="str">
        <f>UPPER(Sales2[[#This Row],[State]])</f>
        <v>NSW</v>
      </c>
      <c r="M477">
        <f>VLOOKUP(Sales2[[#This Row],[Service Category]],Table7[],3,FALSE)</f>
        <v>0.25</v>
      </c>
      <c r="N477">
        <f>Sales2[[#This Row],[Sale Price ]]*Sales2[[#This Row],[Margins]]</f>
        <v>168.75</v>
      </c>
      <c r="O477">
        <v>675</v>
      </c>
      <c r="P477">
        <f>IFERROR(Sales2[[#This Row],[Sale Price ]],0)</f>
        <v>675</v>
      </c>
      <c r="Q477">
        <f>IFERROR(Sales2[[#This Row],[Cleaned Sale Price]]/Sales2[[#This Row],[Quantity Ordered]],0)</f>
        <v>337.5</v>
      </c>
      <c r="R477">
        <f>Sales2[[#This Row],[Cleaned Sale Price]]-Sales2[[#This Row],[Service Provider Expense]]</f>
        <v>506.25</v>
      </c>
      <c r="S477">
        <f>SUMIF(F:F,Sales2[[#This Row],[Customer ID]],P:P)</f>
        <v>675</v>
      </c>
      <c r="T477">
        <f>Sales2[[#This Row],[Sale Price ]]-Sales2[[#This Row],[Service Provider Expense]]</f>
        <v>506.25</v>
      </c>
      <c r="U477" t="s">
        <v>33</v>
      </c>
    </row>
    <row r="478" spans="1:21" x14ac:dyDescent="0.25">
      <c r="A478">
        <v>3477</v>
      </c>
      <c r="B478">
        <f>COUNTIF(A:A,Sales2[[#This Row],[Order ID]])</f>
        <v>1</v>
      </c>
      <c r="C478" t="s">
        <v>750</v>
      </c>
      <c r="D478" t="s">
        <v>186</v>
      </c>
      <c r="E478" t="str">
        <f>PROPER(TRIM(Sales2[[#This Row],[Customer First Name]]))</f>
        <v>Willa</v>
      </c>
      <c r="F478">
        <v>1709</v>
      </c>
      <c r="G478" t="s">
        <v>16</v>
      </c>
      <c r="H478" s="7">
        <v>45636</v>
      </c>
      <c r="I478" s="6">
        <v>1</v>
      </c>
      <c r="J478" t="s">
        <v>17</v>
      </c>
      <c r="K478" t="s">
        <v>38</v>
      </c>
      <c r="L478" t="str">
        <f>UPPER(Sales2[[#This Row],[State]])</f>
        <v>QLD</v>
      </c>
      <c r="M478">
        <f>VLOOKUP(Sales2[[#This Row],[Service Category]],Table7[],3,FALSE)</f>
        <v>0.1</v>
      </c>
      <c r="N478">
        <f>Sales2[[#This Row],[Sale Price ]]*Sales2[[#This Row],[Margins]]</f>
        <v>184.5</v>
      </c>
      <c r="O478">
        <v>1845</v>
      </c>
      <c r="P478">
        <f>IFERROR(Sales2[[#This Row],[Sale Price ]],0)</f>
        <v>1845</v>
      </c>
      <c r="Q478">
        <f>IFERROR(Sales2[[#This Row],[Cleaned Sale Price]]/Sales2[[#This Row],[Quantity Ordered]],0)</f>
        <v>1845</v>
      </c>
      <c r="R478">
        <f>Sales2[[#This Row],[Cleaned Sale Price]]-Sales2[[#This Row],[Service Provider Expense]]</f>
        <v>1660.5</v>
      </c>
      <c r="S478">
        <f>SUMIF(F:F,Sales2[[#This Row],[Customer ID]],P:P)</f>
        <v>1845</v>
      </c>
      <c r="T478">
        <f>Sales2[[#This Row],[Sale Price ]]-Sales2[[#This Row],[Service Provider Expense]]</f>
        <v>1660.5</v>
      </c>
      <c r="U478" t="s">
        <v>29</v>
      </c>
    </row>
    <row r="479" spans="1:21" x14ac:dyDescent="0.25">
      <c r="A479">
        <v>3478</v>
      </c>
      <c r="B479">
        <f>COUNTIF(A:A,Sales2[[#This Row],[Order ID]])</f>
        <v>1</v>
      </c>
      <c r="C479" t="s">
        <v>392</v>
      </c>
      <c r="D479" t="s">
        <v>714</v>
      </c>
      <c r="E479" t="str">
        <f>PROPER(TRIM(Sales2[[#This Row],[Customer First Name]]))</f>
        <v>Jeremiah</v>
      </c>
      <c r="F479">
        <v>1710</v>
      </c>
      <c r="G479" t="s">
        <v>36</v>
      </c>
      <c r="H479" s="7">
        <v>45424</v>
      </c>
      <c r="I479" s="6">
        <v>2</v>
      </c>
      <c r="J479" t="s">
        <v>17</v>
      </c>
      <c r="K479" t="s">
        <v>32</v>
      </c>
      <c r="L479" t="str">
        <f>UPPER(Sales2[[#This Row],[State]])</f>
        <v>VIC</v>
      </c>
      <c r="M479">
        <f>VLOOKUP(Sales2[[#This Row],[Service Category]],Table7[],3,FALSE)</f>
        <v>0.2</v>
      </c>
      <c r="N479">
        <f>Sales2[[#This Row],[Sale Price ]]*Sales2[[#This Row],[Margins]]</f>
        <v>120.4</v>
      </c>
      <c r="O479">
        <v>602</v>
      </c>
      <c r="P479">
        <f>IFERROR(Sales2[[#This Row],[Sale Price ]],0)</f>
        <v>602</v>
      </c>
      <c r="Q479">
        <f>IFERROR(Sales2[[#This Row],[Cleaned Sale Price]]/Sales2[[#This Row],[Quantity Ordered]],0)</f>
        <v>301</v>
      </c>
      <c r="R479">
        <f>Sales2[[#This Row],[Cleaned Sale Price]]-Sales2[[#This Row],[Service Provider Expense]]</f>
        <v>481.6</v>
      </c>
      <c r="S479">
        <f>SUMIF(F:F,Sales2[[#This Row],[Customer ID]],P:P)</f>
        <v>602</v>
      </c>
      <c r="T479">
        <f>Sales2[[#This Row],[Sale Price ]]-Sales2[[#This Row],[Service Provider Expense]]</f>
        <v>481.6</v>
      </c>
      <c r="U479" t="s">
        <v>19</v>
      </c>
    </row>
    <row r="480" spans="1:21" x14ac:dyDescent="0.25">
      <c r="A480">
        <v>3479</v>
      </c>
      <c r="B480">
        <f>COUNTIF(A:A,Sales2[[#This Row],[Order ID]])</f>
        <v>1</v>
      </c>
      <c r="C480" t="s">
        <v>549</v>
      </c>
      <c r="D480" t="s">
        <v>751</v>
      </c>
      <c r="E480" t="str">
        <f>PROPER(TRIM(Sales2[[#This Row],[Customer First Name]]))</f>
        <v>Valeria</v>
      </c>
      <c r="F480">
        <v>1711</v>
      </c>
      <c r="G480" t="s">
        <v>22</v>
      </c>
      <c r="H480" s="7">
        <v>45561</v>
      </c>
      <c r="I480" s="6">
        <v>1</v>
      </c>
      <c r="J480" s="1" t="s">
        <v>37</v>
      </c>
      <c r="K480" t="s">
        <v>38</v>
      </c>
      <c r="L480" t="str">
        <f>UPPER(Sales2[[#This Row],[State]])</f>
        <v>QLD</v>
      </c>
      <c r="M480">
        <f>VLOOKUP(Sales2[[#This Row],[Service Category]],Table7[],3,FALSE)</f>
        <v>0.3</v>
      </c>
      <c r="N480">
        <f>Sales2[[#This Row],[Sale Price ]]*Sales2[[#This Row],[Margins]]</f>
        <v>46.199999999999996</v>
      </c>
      <c r="O480">
        <v>154</v>
      </c>
      <c r="P480">
        <f>IFERROR(Sales2[[#This Row],[Sale Price ]],0)</f>
        <v>154</v>
      </c>
      <c r="Q480">
        <f>IFERROR(Sales2[[#This Row],[Cleaned Sale Price]]/Sales2[[#This Row],[Quantity Ordered]],0)</f>
        <v>154</v>
      </c>
      <c r="R480">
        <f>Sales2[[#This Row],[Cleaned Sale Price]]-Sales2[[#This Row],[Service Provider Expense]]</f>
        <v>107.80000000000001</v>
      </c>
      <c r="S480">
        <f>SUMIF(F:F,Sales2[[#This Row],[Customer ID]],P:P)</f>
        <v>154</v>
      </c>
      <c r="T480">
        <f>Sales2[[#This Row],[Sale Price ]]-Sales2[[#This Row],[Service Provider Expense]]</f>
        <v>107.80000000000001</v>
      </c>
      <c r="U480" t="s">
        <v>19</v>
      </c>
    </row>
    <row r="481" spans="1:21" x14ac:dyDescent="0.25">
      <c r="A481">
        <v>3480</v>
      </c>
      <c r="B481">
        <f>COUNTIF(A:A,Sales2[[#This Row],[Order ID]])</f>
        <v>1</v>
      </c>
      <c r="C481" t="s">
        <v>462</v>
      </c>
      <c r="D481" t="s">
        <v>507</v>
      </c>
      <c r="E481" t="str">
        <f>PROPER(TRIM(Sales2[[#This Row],[Customer First Name]]))</f>
        <v>Genesis</v>
      </c>
      <c r="F481">
        <v>1712</v>
      </c>
      <c r="G481" t="s">
        <v>36</v>
      </c>
      <c r="H481" s="7">
        <v>45507</v>
      </c>
      <c r="I481" s="6">
        <v>3</v>
      </c>
      <c r="J481" t="s">
        <v>17</v>
      </c>
      <c r="K481" t="s">
        <v>24</v>
      </c>
      <c r="L481" t="str">
        <f>UPPER(Sales2[[#This Row],[State]])</f>
        <v>ACT</v>
      </c>
      <c r="M481">
        <f>VLOOKUP(Sales2[[#This Row],[Service Category]],Table7[],3,FALSE)</f>
        <v>0.2</v>
      </c>
      <c r="N481">
        <f>Sales2[[#This Row],[Sale Price ]]*Sales2[[#This Row],[Margins]]</f>
        <v>307</v>
      </c>
      <c r="O481">
        <v>1535</v>
      </c>
      <c r="P481">
        <f>IFERROR(Sales2[[#This Row],[Sale Price ]],0)</f>
        <v>1535</v>
      </c>
      <c r="Q481">
        <f>IFERROR(Sales2[[#This Row],[Cleaned Sale Price]]/Sales2[[#This Row],[Quantity Ordered]],0)</f>
        <v>511.66666666666669</v>
      </c>
      <c r="R481">
        <f>Sales2[[#This Row],[Cleaned Sale Price]]-Sales2[[#This Row],[Service Provider Expense]]</f>
        <v>1228</v>
      </c>
      <c r="S481">
        <f>SUMIF(F:F,Sales2[[#This Row],[Customer ID]],P:P)</f>
        <v>1535</v>
      </c>
      <c r="T481">
        <f>Sales2[[#This Row],[Sale Price ]]-Sales2[[#This Row],[Service Provider Expense]]</f>
        <v>1228</v>
      </c>
      <c r="U481" t="s">
        <v>99</v>
      </c>
    </row>
    <row r="482" spans="1:21" x14ac:dyDescent="0.25">
      <c r="A482">
        <v>3481</v>
      </c>
      <c r="B482">
        <f>COUNTIF(A:A,Sales2[[#This Row],[Order ID]])</f>
        <v>1</v>
      </c>
      <c r="C482" t="s">
        <v>752</v>
      </c>
      <c r="D482" t="s">
        <v>753</v>
      </c>
      <c r="E482" t="str">
        <f>PROPER(TRIM(Sales2[[#This Row],[Customer First Name]]))</f>
        <v>Asa</v>
      </c>
      <c r="F482">
        <v>1713</v>
      </c>
      <c r="G482" t="s">
        <v>77</v>
      </c>
      <c r="H482" s="7">
        <v>45640</v>
      </c>
      <c r="I482" s="6">
        <v>2</v>
      </c>
      <c r="J482" s="1" t="s">
        <v>37</v>
      </c>
      <c r="K482" t="s">
        <v>42</v>
      </c>
      <c r="L482" t="str">
        <f>UPPER(Sales2[[#This Row],[State]])</f>
        <v>SA</v>
      </c>
      <c r="M482">
        <f>VLOOKUP(Sales2[[#This Row],[Service Category]],Table7[],3,FALSE)</f>
        <v>0.3</v>
      </c>
      <c r="N482">
        <f>Sales2[[#This Row],[Sale Price ]]*Sales2[[#This Row],[Margins]]</f>
        <v>393.3</v>
      </c>
      <c r="O482">
        <v>1311</v>
      </c>
      <c r="P482">
        <f>IFERROR(Sales2[[#This Row],[Sale Price ]],0)</f>
        <v>1311</v>
      </c>
      <c r="Q482">
        <f>IFERROR(Sales2[[#This Row],[Cleaned Sale Price]]/Sales2[[#This Row],[Quantity Ordered]],0)</f>
        <v>655.5</v>
      </c>
      <c r="R482">
        <f>Sales2[[#This Row],[Cleaned Sale Price]]-Sales2[[#This Row],[Service Provider Expense]]</f>
        <v>917.7</v>
      </c>
      <c r="S482">
        <f>SUMIF(F:F,Sales2[[#This Row],[Customer ID]],P:P)</f>
        <v>1311</v>
      </c>
      <c r="T482">
        <f>Sales2[[#This Row],[Sale Price ]]-Sales2[[#This Row],[Service Provider Expense]]</f>
        <v>917.7</v>
      </c>
      <c r="U482" t="s">
        <v>33</v>
      </c>
    </row>
    <row r="483" spans="1:21" x14ac:dyDescent="0.25">
      <c r="A483">
        <v>3482</v>
      </c>
      <c r="B483">
        <f>COUNTIF(A:A,Sales2[[#This Row],[Order ID]])</f>
        <v>1</v>
      </c>
      <c r="C483" t="s">
        <v>754</v>
      </c>
      <c r="D483" t="s">
        <v>473</v>
      </c>
      <c r="E483" t="str">
        <f>PROPER(TRIM(Sales2[[#This Row],[Customer First Name]]))</f>
        <v>Amaya</v>
      </c>
      <c r="F483">
        <v>1714</v>
      </c>
      <c r="G483" t="s">
        <v>36</v>
      </c>
      <c r="H483" s="7">
        <v>45500</v>
      </c>
      <c r="I483" s="6">
        <v>3</v>
      </c>
      <c r="J483" s="1" t="s">
        <v>37</v>
      </c>
      <c r="K483" t="s">
        <v>18</v>
      </c>
      <c r="L483" t="str">
        <f>UPPER(Sales2[[#This Row],[State]])</f>
        <v>WA</v>
      </c>
      <c r="M483">
        <f>VLOOKUP(Sales2[[#This Row],[Service Category]],Table7[],3,FALSE)</f>
        <v>0.2</v>
      </c>
      <c r="N483">
        <f>Sales2[[#This Row],[Sale Price ]]*Sales2[[#This Row],[Margins]]</f>
        <v>204.20000000000002</v>
      </c>
      <c r="O483">
        <v>1021</v>
      </c>
      <c r="P483">
        <f>IFERROR(Sales2[[#This Row],[Sale Price ]],0)</f>
        <v>1021</v>
      </c>
      <c r="Q483">
        <f>IFERROR(Sales2[[#This Row],[Cleaned Sale Price]]/Sales2[[#This Row],[Quantity Ordered]],0)</f>
        <v>340.33333333333331</v>
      </c>
      <c r="R483">
        <f>Sales2[[#This Row],[Cleaned Sale Price]]-Sales2[[#This Row],[Service Provider Expense]]</f>
        <v>816.8</v>
      </c>
      <c r="S483">
        <f>SUMIF(F:F,Sales2[[#This Row],[Customer ID]],P:P)</f>
        <v>1021</v>
      </c>
      <c r="T483">
        <f>Sales2[[#This Row],[Sale Price ]]-Sales2[[#This Row],[Service Provider Expense]]</f>
        <v>816.8</v>
      </c>
      <c r="U483" t="s">
        <v>29</v>
      </c>
    </row>
    <row r="484" spans="1:21" x14ac:dyDescent="0.25">
      <c r="A484">
        <v>3483</v>
      </c>
      <c r="B484">
        <f>COUNTIF(A:A,Sales2[[#This Row],[Order ID]])</f>
        <v>1</v>
      </c>
      <c r="C484" t="s">
        <v>755</v>
      </c>
      <c r="D484" t="s">
        <v>756</v>
      </c>
      <c r="E484" t="str">
        <f>PROPER(TRIM(Sales2[[#This Row],[Customer First Name]]))</f>
        <v>Hank</v>
      </c>
      <c r="F484">
        <v>1715</v>
      </c>
      <c r="G484" t="s">
        <v>27</v>
      </c>
      <c r="H484" s="7">
        <v>45375</v>
      </c>
      <c r="I484" s="6">
        <v>3</v>
      </c>
      <c r="J484" s="1" t="s">
        <v>37</v>
      </c>
      <c r="K484" t="s">
        <v>18</v>
      </c>
      <c r="L484" t="str">
        <f>UPPER(Sales2[[#This Row],[State]])</f>
        <v>WA</v>
      </c>
      <c r="M484">
        <f>VLOOKUP(Sales2[[#This Row],[Service Category]],Table7[],3,FALSE)</f>
        <v>0.25</v>
      </c>
      <c r="N484">
        <f>Sales2[[#This Row],[Sale Price ]]*Sales2[[#This Row],[Margins]]</f>
        <v>369</v>
      </c>
      <c r="O484">
        <v>1476</v>
      </c>
      <c r="P484">
        <f>IFERROR(Sales2[[#This Row],[Sale Price ]],0)</f>
        <v>1476</v>
      </c>
      <c r="Q484">
        <f>IFERROR(Sales2[[#This Row],[Cleaned Sale Price]]/Sales2[[#This Row],[Quantity Ordered]],0)</f>
        <v>492</v>
      </c>
      <c r="R484">
        <f>Sales2[[#This Row],[Cleaned Sale Price]]-Sales2[[#This Row],[Service Provider Expense]]</f>
        <v>1107</v>
      </c>
      <c r="S484">
        <f>SUMIF(F:F,Sales2[[#This Row],[Customer ID]],P:P)</f>
        <v>1476</v>
      </c>
      <c r="T484">
        <f>Sales2[[#This Row],[Sale Price ]]-Sales2[[#This Row],[Service Provider Expense]]</f>
        <v>1107</v>
      </c>
      <c r="U484" t="s">
        <v>33</v>
      </c>
    </row>
    <row r="485" spans="1:21" x14ac:dyDescent="0.25">
      <c r="A485">
        <v>3484</v>
      </c>
      <c r="B485">
        <f>COUNTIF(A:A,Sales2[[#This Row],[Order ID]])</f>
        <v>1</v>
      </c>
      <c r="C485" t="s">
        <v>435</v>
      </c>
      <c r="D485" t="s">
        <v>280</v>
      </c>
      <c r="E485" t="str">
        <f>PROPER(TRIM(Sales2[[#This Row],[Customer First Name]]))</f>
        <v>Kylo</v>
      </c>
      <c r="F485">
        <v>1716</v>
      </c>
      <c r="G485" t="s">
        <v>27</v>
      </c>
      <c r="H485" s="7">
        <v>45579</v>
      </c>
      <c r="I485" s="6">
        <v>2</v>
      </c>
      <c r="J485" s="1" t="s">
        <v>37</v>
      </c>
      <c r="K485" t="s">
        <v>38</v>
      </c>
      <c r="L485" t="str">
        <f>UPPER(Sales2[[#This Row],[State]])</f>
        <v>QLD</v>
      </c>
      <c r="M485">
        <f>VLOOKUP(Sales2[[#This Row],[Service Category]],Table7[],3,FALSE)</f>
        <v>0.25</v>
      </c>
      <c r="N485">
        <f>Sales2[[#This Row],[Sale Price ]]*Sales2[[#This Row],[Margins]]</f>
        <v>141.75</v>
      </c>
      <c r="O485">
        <v>567</v>
      </c>
      <c r="P485">
        <f>IFERROR(Sales2[[#This Row],[Sale Price ]],0)</f>
        <v>567</v>
      </c>
      <c r="Q485">
        <f>IFERROR(Sales2[[#This Row],[Cleaned Sale Price]]/Sales2[[#This Row],[Quantity Ordered]],0)</f>
        <v>283.5</v>
      </c>
      <c r="R485">
        <f>Sales2[[#This Row],[Cleaned Sale Price]]-Sales2[[#This Row],[Service Provider Expense]]</f>
        <v>425.25</v>
      </c>
      <c r="S485">
        <f>SUMIF(F:F,Sales2[[#This Row],[Customer ID]],P:P)</f>
        <v>567</v>
      </c>
      <c r="T485">
        <f>Sales2[[#This Row],[Sale Price ]]-Sales2[[#This Row],[Service Provider Expense]]</f>
        <v>425.25</v>
      </c>
      <c r="U485" t="s">
        <v>29</v>
      </c>
    </row>
    <row r="486" spans="1:21" x14ac:dyDescent="0.25">
      <c r="A486">
        <v>3485</v>
      </c>
      <c r="B486">
        <f>COUNTIF(A:A,Sales2[[#This Row],[Order ID]])</f>
        <v>1</v>
      </c>
      <c r="C486" t="s">
        <v>757</v>
      </c>
      <c r="D486" t="s">
        <v>646</v>
      </c>
      <c r="E486" t="str">
        <f>PROPER(TRIM(Sales2[[#This Row],[Customer First Name]]))</f>
        <v>Kaia</v>
      </c>
      <c r="F486">
        <v>1717</v>
      </c>
      <c r="G486" t="s">
        <v>77</v>
      </c>
      <c r="H486" s="7">
        <v>45617</v>
      </c>
      <c r="I486" s="6">
        <v>3</v>
      </c>
      <c r="J486" s="1" t="s">
        <v>37</v>
      </c>
      <c r="K486" t="s">
        <v>66</v>
      </c>
      <c r="L486" t="str">
        <f>UPPER(Sales2[[#This Row],[State]])</f>
        <v>NT</v>
      </c>
      <c r="M486">
        <f>VLOOKUP(Sales2[[#This Row],[Service Category]],Table7[],3,FALSE)</f>
        <v>0.3</v>
      </c>
      <c r="N486">
        <f>Sales2[[#This Row],[Sale Price ]]*Sales2[[#This Row],[Margins]]</f>
        <v>357.3</v>
      </c>
      <c r="O486">
        <v>1191</v>
      </c>
      <c r="P486">
        <f>IFERROR(Sales2[[#This Row],[Sale Price ]],0)</f>
        <v>1191</v>
      </c>
      <c r="Q486">
        <f>IFERROR(Sales2[[#This Row],[Cleaned Sale Price]]/Sales2[[#This Row],[Quantity Ordered]],0)</f>
        <v>397</v>
      </c>
      <c r="R486">
        <f>Sales2[[#This Row],[Cleaned Sale Price]]-Sales2[[#This Row],[Service Provider Expense]]</f>
        <v>833.7</v>
      </c>
      <c r="S486">
        <f>SUMIF(F:F,Sales2[[#This Row],[Customer ID]],P:P)</f>
        <v>1191</v>
      </c>
      <c r="T486">
        <f>Sales2[[#This Row],[Sale Price ]]-Sales2[[#This Row],[Service Provider Expense]]</f>
        <v>833.7</v>
      </c>
      <c r="U486" t="s">
        <v>99</v>
      </c>
    </row>
    <row r="487" spans="1:21" x14ac:dyDescent="0.25">
      <c r="A487">
        <v>3486</v>
      </c>
      <c r="B487">
        <f>COUNTIF(A:A,Sales2[[#This Row],[Order ID]])</f>
        <v>1</v>
      </c>
      <c r="C487" t="s">
        <v>709</v>
      </c>
      <c r="D487" t="s">
        <v>288</v>
      </c>
      <c r="E487" t="str">
        <f>PROPER(TRIM(Sales2[[#This Row],[Customer First Name]]))</f>
        <v>Nico</v>
      </c>
      <c r="F487">
        <v>1718</v>
      </c>
      <c r="G487" t="s">
        <v>16</v>
      </c>
      <c r="H487" s="7">
        <v>45612</v>
      </c>
      <c r="I487" s="6">
        <v>3</v>
      </c>
      <c r="J487" s="1" t="s">
        <v>37</v>
      </c>
      <c r="K487" t="s">
        <v>18</v>
      </c>
      <c r="L487" t="str">
        <f>UPPER(Sales2[[#This Row],[State]])</f>
        <v>WA</v>
      </c>
      <c r="M487">
        <f>VLOOKUP(Sales2[[#This Row],[Service Category]],Table7[],3,FALSE)</f>
        <v>0.1</v>
      </c>
      <c r="N487">
        <f>Sales2[[#This Row],[Sale Price ]]*Sales2[[#This Row],[Margins]]</f>
        <v>11.3</v>
      </c>
      <c r="O487">
        <v>113</v>
      </c>
      <c r="P487">
        <f>IFERROR(Sales2[[#This Row],[Sale Price ]],0)</f>
        <v>113</v>
      </c>
      <c r="Q487">
        <f>IFERROR(Sales2[[#This Row],[Cleaned Sale Price]]/Sales2[[#This Row],[Quantity Ordered]],0)</f>
        <v>37.666666666666664</v>
      </c>
      <c r="R487">
        <f>Sales2[[#This Row],[Cleaned Sale Price]]-Sales2[[#This Row],[Service Provider Expense]]</f>
        <v>101.7</v>
      </c>
      <c r="S487">
        <f>SUMIF(F:F,Sales2[[#This Row],[Customer ID]],P:P)</f>
        <v>113</v>
      </c>
      <c r="T487">
        <f>Sales2[[#This Row],[Sale Price ]]-Sales2[[#This Row],[Service Provider Expense]]</f>
        <v>101.7</v>
      </c>
      <c r="U487" t="s">
        <v>29</v>
      </c>
    </row>
    <row r="488" spans="1:21" x14ac:dyDescent="0.25">
      <c r="A488">
        <v>3487</v>
      </c>
      <c r="B488">
        <f>COUNTIF(A:A,Sales2[[#This Row],[Order ID]])</f>
        <v>1</v>
      </c>
      <c r="C488" t="s">
        <v>758</v>
      </c>
      <c r="D488" t="s">
        <v>484</v>
      </c>
      <c r="E488" t="str">
        <f>PROPER(TRIM(Sales2[[#This Row],[Customer First Name]]))</f>
        <v>Marlee</v>
      </c>
      <c r="F488">
        <v>1719</v>
      </c>
      <c r="G488" t="s">
        <v>16</v>
      </c>
      <c r="H488" s="7">
        <v>45593</v>
      </c>
      <c r="I488" s="6">
        <v>2</v>
      </c>
      <c r="J488" s="1" t="s">
        <v>37</v>
      </c>
      <c r="K488" t="s">
        <v>24</v>
      </c>
      <c r="L488" t="str">
        <f>UPPER(Sales2[[#This Row],[State]])</f>
        <v>ACT</v>
      </c>
      <c r="M488">
        <f>VLOOKUP(Sales2[[#This Row],[Service Category]],Table7[],3,FALSE)</f>
        <v>0.1</v>
      </c>
      <c r="N488">
        <f>Sales2[[#This Row],[Sale Price ]]*Sales2[[#This Row],[Margins]]</f>
        <v>86.5</v>
      </c>
      <c r="O488">
        <v>865</v>
      </c>
      <c r="P488">
        <f>IFERROR(Sales2[[#This Row],[Sale Price ]],0)</f>
        <v>865</v>
      </c>
      <c r="Q488">
        <f>IFERROR(Sales2[[#This Row],[Cleaned Sale Price]]/Sales2[[#This Row],[Quantity Ordered]],0)</f>
        <v>432.5</v>
      </c>
      <c r="R488">
        <f>Sales2[[#This Row],[Cleaned Sale Price]]-Sales2[[#This Row],[Service Provider Expense]]</f>
        <v>778.5</v>
      </c>
      <c r="S488">
        <f>SUMIF(F:F,Sales2[[#This Row],[Customer ID]],P:P)</f>
        <v>865</v>
      </c>
      <c r="T488">
        <f>Sales2[[#This Row],[Sale Price ]]-Sales2[[#This Row],[Service Provider Expense]]</f>
        <v>778.5</v>
      </c>
      <c r="U488" t="s">
        <v>19</v>
      </c>
    </row>
    <row r="489" spans="1:21" x14ac:dyDescent="0.25">
      <c r="A489">
        <v>3488</v>
      </c>
      <c r="B489">
        <f>COUNTIF(A:A,Sales2[[#This Row],[Order ID]])</f>
        <v>1</v>
      </c>
      <c r="C489" t="s">
        <v>366</v>
      </c>
      <c r="D489" t="s">
        <v>759</v>
      </c>
      <c r="E489" t="str">
        <f>PROPER(TRIM(Sales2[[#This Row],[Customer First Name]]))</f>
        <v>Madelyn</v>
      </c>
      <c r="F489">
        <v>1720</v>
      </c>
      <c r="G489" t="s">
        <v>27</v>
      </c>
      <c r="H489" s="7">
        <v>45569</v>
      </c>
      <c r="I489" s="6">
        <v>2</v>
      </c>
      <c r="J489" t="s">
        <v>17</v>
      </c>
      <c r="K489" t="s">
        <v>28</v>
      </c>
      <c r="L489" t="str">
        <f>UPPER(Sales2[[#This Row],[State]])</f>
        <v>NSW</v>
      </c>
      <c r="M489">
        <f>VLOOKUP(Sales2[[#This Row],[Service Category]],Table7[],3,FALSE)</f>
        <v>0.25</v>
      </c>
      <c r="N489">
        <f>Sales2[[#This Row],[Sale Price ]]*Sales2[[#This Row],[Margins]]</f>
        <v>213</v>
      </c>
      <c r="O489">
        <v>852</v>
      </c>
      <c r="P489">
        <f>IFERROR(Sales2[[#This Row],[Sale Price ]],0)</f>
        <v>852</v>
      </c>
      <c r="Q489">
        <f>IFERROR(Sales2[[#This Row],[Cleaned Sale Price]]/Sales2[[#This Row],[Quantity Ordered]],0)</f>
        <v>426</v>
      </c>
      <c r="R489">
        <f>Sales2[[#This Row],[Cleaned Sale Price]]-Sales2[[#This Row],[Service Provider Expense]]</f>
        <v>639</v>
      </c>
      <c r="S489">
        <f>SUMIF(F:F,Sales2[[#This Row],[Customer ID]],P:P)</f>
        <v>852</v>
      </c>
      <c r="T489">
        <f>Sales2[[#This Row],[Sale Price ]]-Sales2[[#This Row],[Service Provider Expense]]</f>
        <v>639</v>
      </c>
      <c r="U489" t="s">
        <v>33</v>
      </c>
    </row>
    <row r="490" spans="1:21" x14ac:dyDescent="0.25">
      <c r="A490">
        <v>3489</v>
      </c>
      <c r="B490">
        <f>COUNTIF(A:A,Sales2[[#This Row],[Order ID]])</f>
        <v>1</v>
      </c>
      <c r="C490" t="s">
        <v>332</v>
      </c>
      <c r="D490" t="s">
        <v>320</v>
      </c>
      <c r="E490" t="str">
        <f>PROPER(TRIM(Sales2[[#This Row],[Customer First Name]]))</f>
        <v>Bodie</v>
      </c>
      <c r="F490">
        <v>1721</v>
      </c>
      <c r="G490" t="s">
        <v>36</v>
      </c>
      <c r="H490" s="7">
        <v>45499</v>
      </c>
      <c r="I490" s="6">
        <v>2</v>
      </c>
      <c r="J490" t="s">
        <v>17</v>
      </c>
      <c r="K490" t="s">
        <v>18</v>
      </c>
      <c r="L490" t="str">
        <f>UPPER(Sales2[[#This Row],[State]])</f>
        <v>WA</v>
      </c>
      <c r="M490">
        <f>VLOOKUP(Sales2[[#This Row],[Service Category]],Table7[],3,FALSE)</f>
        <v>0.2</v>
      </c>
      <c r="N490">
        <f>Sales2[[#This Row],[Sale Price ]]*Sales2[[#This Row],[Margins]]</f>
        <v>327.60000000000002</v>
      </c>
      <c r="O490">
        <v>1638</v>
      </c>
      <c r="P490">
        <f>IFERROR(Sales2[[#This Row],[Sale Price ]],0)</f>
        <v>1638</v>
      </c>
      <c r="Q490">
        <f>IFERROR(Sales2[[#This Row],[Cleaned Sale Price]]/Sales2[[#This Row],[Quantity Ordered]],0)</f>
        <v>819</v>
      </c>
      <c r="R490">
        <f>Sales2[[#This Row],[Cleaned Sale Price]]-Sales2[[#This Row],[Service Provider Expense]]</f>
        <v>1310.4000000000001</v>
      </c>
      <c r="S490">
        <f>SUMIF(F:F,Sales2[[#This Row],[Customer ID]],P:P)</f>
        <v>1638</v>
      </c>
      <c r="T490">
        <f>Sales2[[#This Row],[Sale Price ]]-Sales2[[#This Row],[Service Provider Expense]]</f>
        <v>1310.4000000000001</v>
      </c>
      <c r="U490" t="s">
        <v>39</v>
      </c>
    </row>
    <row r="491" spans="1:21" x14ac:dyDescent="0.25">
      <c r="A491">
        <v>3490</v>
      </c>
      <c r="B491">
        <f>COUNTIF(A:A,Sales2[[#This Row],[Order ID]])</f>
        <v>1</v>
      </c>
      <c r="C491" t="s">
        <v>760</v>
      </c>
      <c r="D491" t="s">
        <v>58</v>
      </c>
      <c r="E491" t="str">
        <f>PROPER(TRIM(Sales2[[#This Row],[Customer First Name]]))</f>
        <v>Thea</v>
      </c>
      <c r="F491">
        <v>1722</v>
      </c>
      <c r="G491" t="s">
        <v>61</v>
      </c>
      <c r="H491" s="7">
        <v>45549</v>
      </c>
      <c r="I491" s="6">
        <v>2</v>
      </c>
      <c r="J491" s="1" t="s">
        <v>37</v>
      </c>
      <c r="K491" t="s">
        <v>66</v>
      </c>
      <c r="L491" t="str">
        <f>UPPER(Sales2[[#This Row],[State]])</f>
        <v>NT</v>
      </c>
      <c r="M491">
        <f>VLOOKUP(Sales2[[#This Row],[Service Category]],Table7[],3,FALSE)</f>
        <v>0.25</v>
      </c>
      <c r="N491">
        <f>Sales2[[#This Row],[Sale Price ]]*Sales2[[#This Row],[Margins]]</f>
        <v>366.5</v>
      </c>
      <c r="O491">
        <v>1466</v>
      </c>
      <c r="P491">
        <f>IFERROR(Sales2[[#This Row],[Sale Price ]],0)</f>
        <v>1466</v>
      </c>
      <c r="Q491">
        <f>IFERROR(Sales2[[#This Row],[Cleaned Sale Price]]/Sales2[[#This Row],[Quantity Ordered]],0)</f>
        <v>733</v>
      </c>
      <c r="R491">
        <f>Sales2[[#This Row],[Cleaned Sale Price]]-Sales2[[#This Row],[Service Provider Expense]]</f>
        <v>1099.5</v>
      </c>
      <c r="S491">
        <f>SUMIF(F:F,Sales2[[#This Row],[Customer ID]],P:P)</f>
        <v>1466</v>
      </c>
      <c r="T491">
        <f>Sales2[[#This Row],[Sale Price ]]-Sales2[[#This Row],[Service Provider Expense]]</f>
        <v>1099.5</v>
      </c>
      <c r="U491" t="s">
        <v>99</v>
      </c>
    </row>
    <row r="492" spans="1:21" x14ac:dyDescent="0.25">
      <c r="A492">
        <v>3491</v>
      </c>
      <c r="B492">
        <f>COUNTIF(A:A,Sales2[[#This Row],[Order ID]])</f>
        <v>1</v>
      </c>
      <c r="C492" t="s">
        <v>761</v>
      </c>
      <c r="D492" t="s">
        <v>762</v>
      </c>
      <c r="E492" t="str">
        <f>PROPER(TRIM(Sales2[[#This Row],[Customer First Name]]))</f>
        <v>Maryam</v>
      </c>
      <c r="F492">
        <v>1723</v>
      </c>
      <c r="G492" t="s">
        <v>27</v>
      </c>
      <c r="H492" s="7">
        <v>45499</v>
      </c>
      <c r="I492" s="6">
        <v>2</v>
      </c>
      <c r="J492" t="s">
        <v>17</v>
      </c>
      <c r="K492" t="s">
        <v>18</v>
      </c>
      <c r="L492" t="str">
        <f>UPPER(Sales2[[#This Row],[State]])</f>
        <v>WA</v>
      </c>
      <c r="M492">
        <f>VLOOKUP(Sales2[[#This Row],[Service Category]],Table7[],3,FALSE)</f>
        <v>0.25</v>
      </c>
      <c r="N492">
        <f>Sales2[[#This Row],[Sale Price ]]*Sales2[[#This Row],[Margins]]</f>
        <v>320.5</v>
      </c>
      <c r="O492">
        <v>1282</v>
      </c>
      <c r="P492">
        <f>IFERROR(Sales2[[#This Row],[Sale Price ]],0)</f>
        <v>1282</v>
      </c>
      <c r="Q492">
        <f>IFERROR(Sales2[[#This Row],[Cleaned Sale Price]]/Sales2[[#This Row],[Quantity Ordered]],0)</f>
        <v>641</v>
      </c>
      <c r="R492">
        <f>Sales2[[#This Row],[Cleaned Sale Price]]-Sales2[[#This Row],[Service Provider Expense]]</f>
        <v>961.5</v>
      </c>
      <c r="S492">
        <f>SUMIF(F:F,Sales2[[#This Row],[Customer ID]],P:P)</f>
        <v>1282</v>
      </c>
      <c r="T492">
        <f>Sales2[[#This Row],[Sale Price ]]-Sales2[[#This Row],[Service Provider Expense]]</f>
        <v>961.5</v>
      </c>
      <c r="U492" t="s">
        <v>99</v>
      </c>
    </row>
    <row r="493" spans="1:21" x14ac:dyDescent="0.25">
      <c r="A493">
        <v>3492</v>
      </c>
      <c r="B493">
        <f>COUNTIF(A:A,Sales2[[#This Row],[Order ID]])</f>
        <v>1</v>
      </c>
      <c r="C493" t="s">
        <v>330</v>
      </c>
      <c r="D493" t="s">
        <v>763</v>
      </c>
      <c r="E493" t="str">
        <f>PROPER(TRIM(Sales2[[#This Row],[Customer First Name]]))</f>
        <v>Haven</v>
      </c>
      <c r="F493">
        <v>1724</v>
      </c>
      <c r="G493" t="s">
        <v>22</v>
      </c>
      <c r="H493" s="7">
        <v>45567</v>
      </c>
      <c r="I493" s="6">
        <v>2</v>
      </c>
      <c r="J493" t="s">
        <v>56</v>
      </c>
      <c r="K493" t="s">
        <v>42</v>
      </c>
      <c r="L493" t="str">
        <f>UPPER(Sales2[[#This Row],[State]])</f>
        <v>SA</v>
      </c>
      <c r="M493">
        <f>VLOOKUP(Sales2[[#This Row],[Service Category]],Table7[],3,FALSE)</f>
        <v>0.3</v>
      </c>
      <c r="N493">
        <f>Sales2[[#This Row],[Sale Price ]]*Sales2[[#This Row],[Margins]]</f>
        <v>512.4</v>
      </c>
      <c r="O493">
        <v>1708</v>
      </c>
      <c r="P493">
        <f>IFERROR(Sales2[[#This Row],[Sale Price ]],0)</f>
        <v>1708</v>
      </c>
      <c r="Q493">
        <f>IFERROR(Sales2[[#This Row],[Cleaned Sale Price]]/Sales2[[#This Row],[Quantity Ordered]],0)</f>
        <v>854</v>
      </c>
      <c r="R493">
        <f>Sales2[[#This Row],[Cleaned Sale Price]]-Sales2[[#This Row],[Service Provider Expense]]</f>
        <v>1195.5999999999999</v>
      </c>
      <c r="S493">
        <f>SUMIF(F:F,Sales2[[#This Row],[Customer ID]],P:P)</f>
        <v>1708</v>
      </c>
      <c r="T493">
        <f>Sales2[[#This Row],[Sale Price ]]-Sales2[[#This Row],[Service Provider Expense]]</f>
        <v>1195.5999999999999</v>
      </c>
      <c r="U493" t="s">
        <v>29</v>
      </c>
    </row>
    <row r="494" spans="1:21" x14ac:dyDescent="0.25">
      <c r="A494">
        <v>3493</v>
      </c>
      <c r="B494">
        <f>COUNTIF(A:A,Sales2[[#This Row],[Order ID]])</f>
        <v>1</v>
      </c>
      <c r="C494" t="s">
        <v>284</v>
      </c>
      <c r="D494" t="s">
        <v>764</v>
      </c>
      <c r="E494" t="str">
        <f>PROPER(TRIM(Sales2[[#This Row],[Customer First Name]]))</f>
        <v>Eden</v>
      </c>
      <c r="F494">
        <v>1725</v>
      </c>
      <c r="G494" t="s">
        <v>36</v>
      </c>
      <c r="H494" s="7">
        <v>45326</v>
      </c>
      <c r="I494" s="6">
        <v>1</v>
      </c>
      <c r="J494" t="s">
        <v>56</v>
      </c>
      <c r="K494" t="s">
        <v>18</v>
      </c>
      <c r="L494" t="str">
        <f>UPPER(Sales2[[#This Row],[State]])</f>
        <v>WA</v>
      </c>
      <c r="M494">
        <f>VLOOKUP(Sales2[[#This Row],[Service Category]],Table7[],3,FALSE)</f>
        <v>0.2</v>
      </c>
      <c r="N494">
        <f>Sales2[[#This Row],[Sale Price ]]*Sales2[[#This Row],[Margins]]</f>
        <v>233.60000000000002</v>
      </c>
      <c r="O494">
        <v>1168</v>
      </c>
      <c r="P494">
        <f>IFERROR(Sales2[[#This Row],[Sale Price ]],0)</f>
        <v>1168</v>
      </c>
      <c r="Q494">
        <f>IFERROR(Sales2[[#This Row],[Cleaned Sale Price]]/Sales2[[#This Row],[Quantity Ordered]],0)</f>
        <v>1168</v>
      </c>
      <c r="R494">
        <f>Sales2[[#This Row],[Cleaned Sale Price]]-Sales2[[#This Row],[Service Provider Expense]]</f>
        <v>934.4</v>
      </c>
      <c r="S494">
        <f>SUMIF(F:F,Sales2[[#This Row],[Customer ID]],P:P)</f>
        <v>1168</v>
      </c>
      <c r="T494">
        <f>Sales2[[#This Row],[Sale Price ]]-Sales2[[#This Row],[Service Provider Expense]]</f>
        <v>934.4</v>
      </c>
      <c r="U494" t="s">
        <v>33</v>
      </c>
    </row>
    <row r="495" spans="1:21" x14ac:dyDescent="0.25">
      <c r="A495">
        <v>3494</v>
      </c>
      <c r="B495">
        <f>COUNTIF(A:A,Sales2[[#This Row],[Order ID]])</f>
        <v>1</v>
      </c>
      <c r="C495" t="s">
        <v>765</v>
      </c>
      <c r="D495" t="s">
        <v>766</v>
      </c>
      <c r="E495" t="str">
        <f>PROPER(TRIM(Sales2[[#This Row],[Customer First Name]]))</f>
        <v>Matias</v>
      </c>
      <c r="F495">
        <v>1726</v>
      </c>
      <c r="G495" t="s">
        <v>22</v>
      </c>
      <c r="H495" s="7">
        <v>45557</v>
      </c>
      <c r="I495" s="6">
        <v>2</v>
      </c>
      <c r="J495" t="s">
        <v>56</v>
      </c>
      <c r="K495" t="s">
        <v>66</v>
      </c>
      <c r="L495" t="str">
        <f>UPPER(Sales2[[#This Row],[State]])</f>
        <v>NT</v>
      </c>
      <c r="M495">
        <f>VLOOKUP(Sales2[[#This Row],[Service Category]],Table7[],3,FALSE)</f>
        <v>0.3</v>
      </c>
      <c r="N495">
        <f>Sales2[[#This Row],[Sale Price ]]*Sales2[[#This Row],[Margins]]</f>
        <v>119.39999999999999</v>
      </c>
      <c r="O495">
        <v>398</v>
      </c>
      <c r="P495">
        <f>IFERROR(Sales2[[#This Row],[Sale Price ]],0)</f>
        <v>398</v>
      </c>
      <c r="Q495">
        <f>IFERROR(Sales2[[#This Row],[Cleaned Sale Price]]/Sales2[[#This Row],[Quantity Ordered]],0)</f>
        <v>199</v>
      </c>
      <c r="R495">
        <f>Sales2[[#This Row],[Cleaned Sale Price]]-Sales2[[#This Row],[Service Provider Expense]]</f>
        <v>278.60000000000002</v>
      </c>
      <c r="S495">
        <f>SUMIF(F:F,Sales2[[#This Row],[Customer ID]],P:P)</f>
        <v>398</v>
      </c>
      <c r="T495">
        <f>Sales2[[#This Row],[Sale Price ]]-Sales2[[#This Row],[Service Provider Expense]]</f>
        <v>278.60000000000002</v>
      </c>
      <c r="U495" t="s">
        <v>33</v>
      </c>
    </row>
    <row r="496" spans="1:21" x14ac:dyDescent="0.25">
      <c r="A496">
        <v>3495</v>
      </c>
      <c r="B496">
        <f>COUNTIF(A:A,Sales2[[#This Row],[Order ID]])</f>
        <v>1</v>
      </c>
      <c r="C496" t="s">
        <v>767</v>
      </c>
      <c r="D496" t="s">
        <v>768</v>
      </c>
      <c r="E496" t="str">
        <f>PROPER(TRIM(Sales2[[#This Row],[Customer First Name]]))</f>
        <v>Kyson</v>
      </c>
      <c r="F496">
        <v>1727</v>
      </c>
      <c r="G496" t="s">
        <v>77</v>
      </c>
      <c r="H496" s="7">
        <v>45612</v>
      </c>
      <c r="I496" s="6">
        <v>1</v>
      </c>
      <c r="J496" s="1" t="s">
        <v>37</v>
      </c>
      <c r="K496" t="s">
        <v>32</v>
      </c>
      <c r="L496" t="str">
        <f>UPPER(Sales2[[#This Row],[State]])</f>
        <v>VIC</v>
      </c>
      <c r="M496">
        <f>VLOOKUP(Sales2[[#This Row],[Service Category]],Table7[],3,FALSE)</f>
        <v>0.3</v>
      </c>
      <c r="N496">
        <f>Sales2[[#This Row],[Sale Price ]]*Sales2[[#This Row],[Margins]]</f>
        <v>385.2</v>
      </c>
      <c r="O496">
        <v>1284</v>
      </c>
      <c r="P496">
        <f>IFERROR(Sales2[[#This Row],[Sale Price ]],0)</f>
        <v>1284</v>
      </c>
      <c r="Q496">
        <f>IFERROR(Sales2[[#This Row],[Cleaned Sale Price]]/Sales2[[#This Row],[Quantity Ordered]],0)</f>
        <v>1284</v>
      </c>
      <c r="R496">
        <f>Sales2[[#This Row],[Cleaned Sale Price]]-Sales2[[#This Row],[Service Provider Expense]]</f>
        <v>898.8</v>
      </c>
      <c r="S496">
        <f>SUMIF(F:F,Sales2[[#This Row],[Customer ID]],P:P)</f>
        <v>1284</v>
      </c>
      <c r="T496">
        <f>Sales2[[#This Row],[Sale Price ]]-Sales2[[#This Row],[Service Provider Expense]]</f>
        <v>898.8</v>
      </c>
      <c r="U496" t="s">
        <v>99</v>
      </c>
    </row>
    <row r="497" spans="1:21" x14ac:dyDescent="0.25">
      <c r="A497">
        <v>3496</v>
      </c>
      <c r="B497">
        <f>COUNTIF(A:A,Sales2[[#This Row],[Order ID]])</f>
        <v>1</v>
      </c>
      <c r="C497" t="s">
        <v>769</v>
      </c>
      <c r="D497" t="s">
        <v>770</v>
      </c>
      <c r="E497" t="str">
        <f>PROPER(TRIM(Sales2[[#This Row],[Customer First Name]]))</f>
        <v>Fernanda</v>
      </c>
      <c r="F497">
        <v>1728</v>
      </c>
      <c r="G497" t="s">
        <v>77</v>
      </c>
      <c r="H497" s="7">
        <v>45585</v>
      </c>
      <c r="I497" s="6">
        <v>1</v>
      </c>
      <c r="J497" t="s">
        <v>17</v>
      </c>
      <c r="K497" t="s">
        <v>32</v>
      </c>
      <c r="L497" t="str">
        <f>UPPER(Sales2[[#This Row],[State]])</f>
        <v>VIC</v>
      </c>
      <c r="M497">
        <f>VLOOKUP(Sales2[[#This Row],[Service Category]],Table7[],3,FALSE)</f>
        <v>0.3</v>
      </c>
      <c r="N497">
        <f>Sales2[[#This Row],[Sale Price ]]*Sales2[[#This Row],[Margins]]</f>
        <v>530.69999999999993</v>
      </c>
      <c r="O497">
        <v>1769</v>
      </c>
      <c r="P497">
        <f>IFERROR(Sales2[[#This Row],[Sale Price ]],0)</f>
        <v>1769</v>
      </c>
      <c r="Q497">
        <f>IFERROR(Sales2[[#This Row],[Cleaned Sale Price]]/Sales2[[#This Row],[Quantity Ordered]],0)</f>
        <v>1769</v>
      </c>
      <c r="R497">
        <f>Sales2[[#This Row],[Cleaned Sale Price]]-Sales2[[#This Row],[Service Provider Expense]]</f>
        <v>1238.3000000000002</v>
      </c>
      <c r="S497">
        <f>SUMIF(F:F,Sales2[[#This Row],[Customer ID]],P:P)</f>
        <v>1769</v>
      </c>
      <c r="T497">
        <f>Sales2[[#This Row],[Sale Price ]]-Sales2[[#This Row],[Service Provider Expense]]</f>
        <v>1238.3000000000002</v>
      </c>
      <c r="U497" t="s">
        <v>33</v>
      </c>
    </row>
    <row r="498" spans="1:21" x14ac:dyDescent="0.25">
      <c r="A498">
        <v>3497</v>
      </c>
      <c r="B498">
        <f>COUNTIF(A:A,Sales2[[#This Row],[Order ID]])</f>
        <v>1</v>
      </c>
      <c r="C498" t="s">
        <v>407</v>
      </c>
      <c r="D498" t="s">
        <v>710</v>
      </c>
      <c r="E498" t="str">
        <f>PROPER(TRIM(Sales2[[#This Row],[Customer First Name]]))</f>
        <v>Brooklynn</v>
      </c>
      <c r="F498">
        <v>1729</v>
      </c>
      <c r="G498" t="s">
        <v>61</v>
      </c>
      <c r="H498" s="7">
        <v>45560</v>
      </c>
      <c r="I498" s="6">
        <v>2</v>
      </c>
      <c r="J498" s="1" t="s">
        <v>37</v>
      </c>
      <c r="K498" t="s">
        <v>24</v>
      </c>
      <c r="L498" t="str">
        <f>UPPER(Sales2[[#This Row],[State]])</f>
        <v>ACT</v>
      </c>
      <c r="M498">
        <f>VLOOKUP(Sales2[[#This Row],[Service Category]],Table7[],3,FALSE)</f>
        <v>0.25</v>
      </c>
      <c r="N498">
        <f>Sales2[[#This Row],[Sale Price ]]*Sales2[[#This Row],[Margins]]</f>
        <v>94.5</v>
      </c>
      <c r="O498">
        <v>378</v>
      </c>
      <c r="P498">
        <f>IFERROR(Sales2[[#This Row],[Sale Price ]],0)</f>
        <v>378</v>
      </c>
      <c r="Q498">
        <f>IFERROR(Sales2[[#This Row],[Cleaned Sale Price]]/Sales2[[#This Row],[Quantity Ordered]],0)</f>
        <v>189</v>
      </c>
      <c r="R498">
        <f>Sales2[[#This Row],[Cleaned Sale Price]]-Sales2[[#This Row],[Service Provider Expense]]</f>
        <v>283.5</v>
      </c>
      <c r="S498">
        <f>SUMIF(F:F,Sales2[[#This Row],[Customer ID]],P:P)</f>
        <v>378</v>
      </c>
      <c r="T498">
        <f>Sales2[[#This Row],[Sale Price ]]-Sales2[[#This Row],[Service Provider Expense]]</f>
        <v>283.5</v>
      </c>
      <c r="U498" t="s">
        <v>19</v>
      </c>
    </row>
    <row r="499" spans="1:21" x14ac:dyDescent="0.25">
      <c r="A499">
        <v>3498</v>
      </c>
      <c r="B499">
        <f>COUNTIF(A:A,Sales2[[#This Row],[Order ID]])</f>
        <v>1</v>
      </c>
      <c r="C499" t="s">
        <v>218</v>
      </c>
      <c r="D499" t="s">
        <v>771</v>
      </c>
      <c r="E499" t="str">
        <f>PROPER(TRIM(Sales2[[#This Row],[Customer First Name]]))</f>
        <v>Ivan</v>
      </c>
      <c r="F499">
        <v>1730</v>
      </c>
      <c r="G499" t="s">
        <v>61</v>
      </c>
      <c r="H499" s="7">
        <v>45409</v>
      </c>
      <c r="I499" s="6">
        <v>3</v>
      </c>
      <c r="J499" s="1" t="s">
        <v>37</v>
      </c>
      <c r="K499" t="s">
        <v>32</v>
      </c>
      <c r="L499" t="str">
        <f>UPPER(Sales2[[#This Row],[State]])</f>
        <v>VIC</v>
      </c>
      <c r="M499">
        <f>VLOOKUP(Sales2[[#This Row],[Service Category]],Table7[],3,FALSE)</f>
        <v>0.25</v>
      </c>
      <c r="N499">
        <f>Sales2[[#This Row],[Sale Price ]]*Sales2[[#This Row],[Margins]]</f>
        <v>337.75</v>
      </c>
      <c r="O499">
        <v>1351</v>
      </c>
      <c r="P499">
        <f>IFERROR(Sales2[[#This Row],[Sale Price ]],0)</f>
        <v>1351</v>
      </c>
      <c r="Q499">
        <f>IFERROR(Sales2[[#This Row],[Cleaned Sale Price]]/Sales2[[#This Row],[Quantity Ordered]],0)</f>
        <v>450.33333333333331</v>
      </c>
      <c r="R499">
        <f>Sales2[[#This Row],[Cleaned Sale Price]]-Sales2[[#This Row],[Service Provider Expense]]</f>
        <v>1013.25</v>
      </c>
      <c r="S499">
        <f>SUMIF(F:F,Sales2[[#This Row],[Customer ID]],P:P)</f>
        <v>1351</v>
      </c>
      <c r="T499">
        <f>Sales2[[#This Row],[Sale Price ]]-Sales2[[#This Row],[Service Provider Expense]]</f>
        <v>1013.25</v>
      </c>
      <c r="U499" t="s">
        <v>39</v>
      </c>
    </row>
    <row r="500" spans="1:21" x14ac:dyDescent="0.25">
      <c r="A500">
        <v>3499</v>
      </c>
      <c r="B500">
        <f>COUNTIF(A:A,Sales2[[#This Row],[Order ID]])</f>
        <v>1</v>
      </c>
      <c r="C500" t="s">
        <v>641</v>
      </c>
      <c r="D500" t="s">
        <v>772</v>
      </c>
      <c r="E500" t="str">
        <f>PROPER(TRIM(Sales2[[#This Row],[Customer First Name]]))</f>
        <v>Dominic</v>
      </c>
      <c r="F500">
        <v>1731</v>
      </c>
      <c r="G500" t="s">
        <v>61</v>
      </c>
      <c r="H500" s="7">
        <v>45300</v>
      </c>
      <c r="I500" s="6">
        <v>2</v>
      </c>
      <c r="J500" t="s">
        <v>17</v>
      </c>
      <c r="K500" t="s">
        <v>49</v>
      </c>
      <c r="L500" t="str">
        <f>UPPER(Sales2[[#This Row],[State]])</f>
        <v>TAS</v>
      </c>
      <c r="M500">
        <f>VLOOKUP(Sales2[[#This Row],[Service Category]],Table7[],3,FALSE)</f>
        <v>0.25</v>
      </c>
      <c r="N500">
        <f>Sales2[[#This Row],[Sale Price ]]*Sales2[[#This Row],[Margins]]</f>
        <v>345.25</v>
      </c>
      <c r="O500">
        <v>1381</v>
      </c>
      <c r="P500">
        <f>IFERROR(Sales2[[#This Row],[Sale Price ]],0)</f>
        <v>1381</v>
      </c>
      <c r="Q500">
        <f>IFERROR(Sales2[[#This Row],[Cleaned Sale Price]]/Sales2[[#This Row],[Quantity Ordered]],0)</f>
        <v>690.5</v>
      </c>
      <c r="R500">
        <f>Sales2[[#This Row],[Cleaned Sale Price]]-Sales2[[#This Row],[Service Provider Expense]]</f>
        <v>1035.75</v>
      </c>
      <c r="S500">
        <f>SUMIF(F:F,Sales2[[#This Row],[Customer ID]],P:P)</f>
        <v>1381</v>
      </c>
      <c r="T500">
        <f>Sales2[[#This Row],[Sale Price ]]-Sales2[[#This Row],[Service Provider Expense]]</f>
        <v>1035.75</v>
      </c>
      <c r="U500" t="s">
        <v>19</v>
      </c>
    </row>
    <row r="501" spans="1:21" x14ac:dyDescent="0.25">
      <c r="A501">
        <v>3500</v>
      </c>
      <c r="B501">
        <f>COUNTIF(A:A,Sales2[[#This Row],[Order ID]])</f>
        <v>1</v>
      </c>
      <c r="C501" t="s">
        <v>349</v>
      </c>
      <c r="D501" t="s">
        <v>773</v>
      </c>
      <c r="E501" t="str">
        <f>PROPER(TRIM(Sales2[[#This Row],[Customer First Name]]))</f>
        <v>Renata</v>
      </c>
      <c r="F501">
        <v>1732</v>
      </c>
      <c r="G501" t="s">
        <v>22</v>
      </c>
      <c r="H501" s="7">
        <v>45576</v>
      </c>
      <c r="I501" s="6">
        <v>2</v>
      </c>
      <c r="J501" t="s">
        <v>56</v>
      </c>
      <c r="K501" t="s">
        <v>18</v>
      </c>
      <c r="L501" t="str">
        <f>UPPER(Sales2[[#This Row],[State]])</f>
        <v>WA</v>
      </c>
      <c r="M501">
        <f>VLOOKUP(Sales2[[#This Row],[Service Category]],Table7[],3,FALSE)</f>
        <v>0.3</v>
      </c>
      <c r="N501">
        <f>Sales2[[#This Row],[Sale Price ]]*Sales2[[#This Row],[Margins]]</f>
        <v>414.9</v>
      </c>
      <c r="O501">
        <v>1383</v>
      </c>
      <c r="P501">
        <f>IFERROR(Sales2[[#This Row],[Sale Price ]],0)</f>
        <v>1383</v>
      </c>
      <c r="Q501">
        <f>IFERROR(Sales2[[#This Row],[Cleaned Sale Price]]/Sales2[[#This Row],[Quantity Ordered]],0)</f>
        <v>691.5</v>
      </c>
      <c r="R501">
        <f>Sales2[[#This Row],[Cleaned Sale Price]]-Sales2[[#This Row],[Service Provider Expense]]</f>
        <v>968.1</v>
      </c>
      <c r="S501">
        <f>SUMIF(F:F,Sales2[[#This Row],[Customer ID]],P:P)</f>
        <v>1383</v>
      </c>
      <c r="T501">
        <f>Sales2[[#This Row],[Sale Price ]]-Sales2[[#This Row],[Service Provider Expense]]</f>
        <v>968.1</v>
      </c>
      <c r="U501" t="s">
        <v>29</v>
      </c>
    </row>
    <row r="502" spans="1:21" x14ac:dyDescent="0.25">
      <c r="A502">
        <v>3501</v>
      </c>
      <c r="B502">
        <f>COUNTIF(A:A,Sales2[[#This Row],[Order ID]])</f>
        <v>1</v>
      </c>
      <c r="C502" t="s">
        <v>774</v>
      </c>
      <c r="D502" t="s">
        <v>59</v>
      </c>
      <c r="E502" t="str">
        <f>PROPER(TRIM(Sales2[[#This Row],[Customer First Name]]))</f>
        <v>Briggs</v>
      </c>
      <c r="F502">
        <v>1733</v>
      </c>
      <c r="G502" t="s">
        <v>77</v>
      </c>
      <c r="H502" s="7">
        <v>45368</v>
      </c>
      <c r="I502" s="6">
        <v>2</v>
      </c>
      <c r="J502" t="s">
        <v>17</v>
      </c>
      <c r="K502" t="s">
        <v>18</v>
      </c>
      <c r="L502" t="str">
        <f>UPPER(Sales2[[#This Row],[State]])</f>
        <v>WA</v>
      </c>
      <c r="M502">
        <f>VLOOKUP(Sales2[[#This Row],[Service Category]],Table7[],3,FALSE)</f>
        <v>0.3</v>
      </c>
      <c r="N502">
        <f>Sales2[[#This Row],[Sale Price ]]*Sales2[[#This Row],[Margins]]</f>
        <v>515.69999999999993</v>
      </c>
      <c r="O502">
        <v>1719</v>
      </c>
      <c r="P502">
        <f>IFERROR(Sales2[[#This Row],[Sale Price ]],0)</f>
        <v>1719</v>
      </c>
      <c r="Q502">
        <f>IFERROR(Sales2[[#This Row],[Cleaned Sale Price]]/Sales2[[#This Row],[Quantity Ordered]],0)</f>
        <v>859.5</v>
      </c>
      <c r="R502">
        <f>Sales2[[#This Row],[Cleaned Sale Price]]-Sales2[[#This Row],[Service Provider Expense]]</f>
        <v>1203.3000000000002</v>
      </c>
      <c r="S502">
        <f>SUMIF(F:F,Sales2[[#This Row],[Customer ID]],P:P)</f>
        <v>1719</v>
      </c>
      <c r="T502">
        <f>Sales2[[#This Row],[Sale Price ]]-Sales2[[#This Row],[Service Provider Expense]]</f>
        <v>1203.3000000000002</v>
      </c>
      <c r="U502" t="s">
        <v>33</v>
      </c>
    </row>
    <row r="503" spans="1:21" x14ac:dyDescent="0.25">
      <c r="A503">
        <v>3502</v>
      </c>
      <c r="B503">
        <f>COUNTIF(A:A,Sales2[[#This Row],[Order ID]])</f>
        <v>1</v>
      </c>
      <c r="C503" t="s">
        <v>775</v>
      </c>
      <c r="D503" t="s">
        <v>776</v>
      </c>
      <c r="E503" t="str">
        <f>PROPER(TRIM(Sales2[[#This Row],[Customer First Name]]))</f>
        <v>Sarah</v>
      </c>
      <c r="F503">
        <v>1734</v>
      </c>
      <c r="G503" t="s">
        <v>22</v>
      </c>
      <c r="H503" s="7">
        <v>45633</v>
      </c>
      <c r="I503" s="6">
        <v>1</v>
      </c>
      <c r="J503" s="1" t="s">
        <v>23</v>
      </c>
      <c r="K503" t="s">
        <v>32</v>
      </c>
      <c r="L503" t="str">
        <f>UPPER(Sales2[[#This Row],[State]])</f>
        <v>VIC</v>
      </c>
      <c r="M503">
        <f>VLOOKUP(Sales2[[#This Row],[Service Category]],Table7[],3,FALSE)</f>
        <v>0.3</v>
      </c>
      <c r="N503">
        <f>Sales2[[#This Row],[Sale Price ]]*Sales2[[#This Row],[Margins]]</f>
        <v>235.5</v>
      </c>
      <c r="O503">
        <v>785</v>
      </c>
      <c r="P503">
        <f>IFERROR(Sales2[[#This Row],[Sale Price ]],0)</f>
        <v>785</v>
      </c>
      <c r="Q503">
        <f>IFERROR(Sales2[[#This Row],[Cleaned Sale Price]]/Sales2[[#This Row],[Quantity Ordered]],0)</f>
        <v>785</v>
      </c>
      <c r="R503">
        <f>Sales2[[#This Row],[Cleaned Sale Price]]-Sales2[[#This Row],[Service Provider Expense]]</f>
        <v>549.5</v>
      </c>
      <c r="S503">
        <f>SUMIF(F:F,Sales2[[#This Row],[Customer ID]],P:P)</f>
        <v>785</v>
      </c>
      <c r="T503">
        <f>Sales2[[#This Row],[Sale Price ]]-Sales2[[#This Row],[Service Provider Expense]]</f>
        <v>549.5</v>
      </c>
      <c r="U503" t="s">
        <v>29</v>
      </c>
    </row>
    <row r="504" spans="1:21" x14ac:dyDescent="0.25">
      <c r="A504">
        <v>3503</v>
      </c>
      <c r="B504">
        <f>COUNTIF(A:A,Sales2[[#This Row],[Order ID]])</f>
        <v>1</v>
      </c>
      <c r="C504" t="s">
        <v>264</v>
      </c>
      <c r="D504" t="s">
        <v>382</v>
      </c>
      <c r="E504" t="str">
        <f>PROPER(TRIM(Sales2[[#This Row],[Customer First Name]]))</f>
        <v>Jason</v>
      </c>
      <c r="F504">
        <v>1735</v>
      </c>
      <c r="G504" t="s">
        <v>27</v>
      </c>
      <c r="H504" s="7">
        <v>45548</v>
      </c>
      <c r="I504" s="6">
        <v>3</v>
      </c>
      <c r="J504" s="1" t="s">
        <v>37</v>
      </c>
      <c r="K504" t="s">
        <v>28</v>
      </c>
      <c r="L504" t="str">
        <f>UPPER(Sales2[[#This Row],[State]])</f>
        <v>NSW</v>
      </c>
      <c r="M504">
        <f>VLOOKUP(Sales2[[#This Row],[Service Category]],Table7[],3,FALSE)</f>
        <v>0.25</v>
      </c>
      <c r="N504">
        <f>Sales2[[#This Row],[Sale Price ]]*Sales2[[#This Row],[Margins]]</f>
        <v>340.25</v>
      </c>
      <c r="O504">
        <v>1361</v>
      </c>
      <c r="P504">
        <f>IFERROR(Sales2[[#This Row],[Sale Price ]],0)</f>
        <v>1361</v>
      </c>
      <c r="Q504">
        <f>IFERROR(Sales2[[#This Row],[Cleaned Sale Price]]/Sales2[[#This Row],[Quantity Ordered]],0)</f>
        <v>453.66666666666669</v>
      </c>
      <c r="R504">
        <f>Sales2[[#This Row],[Cleaned Sale Price]]-Sales2[[#This Row],[Service Provider Expense]]</f>
        <v>1020.75</v>
      </c>
      <c r="S504">
        <f>SUMIF(F:F,Sales2[[#This Row],[Customer ID]],P:P)</f>
        <v>1361</v>
      </c>
      <c r="T504">
        <f>Sales2[[#This Row],[Sale Price ]]-Sales2[[#This Row],[Service Provider Expense]]</f>
        <v>1020.75</v>
      </c>
      <c r="U504" t="s">
        <v>19</v>
      </c>
    </row>
    <row r="505" spans="1:21" x14ac:dyDescent="0.25">
      <c r="A505">
        <v>3504</v>
      </c>
      <c r="B505">
        <f>COUNTIF(A:A,Sales2[[#This Row],[Order ID]])</f>
        <v>1</v>
      </c>
      <c r="C505" t="s">
        <v>178</v>
      </c>
      <c r="D505" t="s">
        <v>777</v>
      </c>
      <c r="E505" t="str">
        <f>PROPER(TRIM(Sales2[[#This Row],[Customer First Name]]))</f>
        <v>Sage</v>
      </c>
      <c r="F505">
        <v>1736</v>
      </c>
      <c r="G505" t="s">
        <v>27</v>
      </c>
      <c r="H505" s="7">
        <v>45455</v>
      </c>
      <c r="I505" s="6">
        <v>1</v>
      </c>
      <c r="J505" t="s">
        <v>56</v>
      </c>
      <c r="K505" t="s">
        <v>28</v>
      </c>
      <c r="L505" t="str">
        <f>UPPER(Sales2[[#This Row],[State]])</f>
        <v>NSW</v>
      </c>
      <c r="M505">
        <f>VLOOKUP(Sales2[[#This Row],[Service Category]],Table7[],3,FALSE)</f>
        <v>0.25</v>
      </c>
      <c r="N505">
        <f>Sales2[[#This Row],[Sale Price ]]*Sales2[[#This Row],[Margins]]</f>
        <v>332</v>
      </c>
      <c r="O505">
        <v>1328</v>
      </c>
      <c r="P505">
        <f>IFERROR(Sales2[[#This Row],[Sale Price ]],0)</f>
        <v>1328</v>
      </c>
      <c r="Q505">
        <f>IFERROR(Sales2[[#This Row],[Cleaned Sale Price]]/Sales2[[#This Row],[Quantity Ordered]],0)</f>
        <v>1328</v>
      </c>
      <c r="R505">
        <f>Sales2[[#This Row],[Cleaned Sale Price]]-Sales2[[#This Row],[Service Provider Expense]]</f>
        <v>996</v>
      </c>
      <c r="S505">
        <f>SUMIF(F:F,Sales2[[#This Row],[Customer ID]],P:P)</f>
        <v>1328</v>
      </c>
      <c r="T505">
        <f>Sales2[[#This Row],[Sale Price ]]-Sales2[[#This Row],[Service Provider Expense]]</f>
        <v>996</v>
      </c>
      <c r="U505" t="s">
        <v>29</v>
      </c>
    </row>
    <row r="506" spans="1:21" x14ac:dyDescent="0.25">
      <c r="A506">
        <v>3505</v>
      </c>
      <c r="B506">
        <f>COUNTIF(A:A,Sales2[[#This Row],[Order ID]])</f>
        <v>1</v>
      </c>
      <c r="C506" t="s">
        <v>153</v>
      </c>
      <c r="D506" t="s">
        <v>778</v>
      </c>
      <c r="E506" t="str">
        <f>PROPER(TRIM(Sales2[[#This Row],[Customer First Name]]))</f>
        <v>Beau</v>
      </c>
      <c r="F506">
        <v>1737</v>
      </c>
      <c r="G506" t="s">
        <v>27</v>
      </c>
      <c r="H506" s="7">
        <v>45654</v>
      </c>
      <c r="I506" s="6">
        <v>2</v>
      </c>
      <c r="J506" t="s">
        <v>17</v>
      </c>
      <c r="K506" t="s">
        <v>42</v>
      </c>
      <c r="L506" t="str">
        <f>UPPER(Sales2[[#This Row],[State]])</f>
        <v>SA</v>
      </c>
      <c r="M506">
        <f>VLOOKUP(Sales2[[#This Row],[Service Category]],Table7[],3,FALSE)</f>
        <v>0.25</v>
      </c>
      <c r="N506">
        <f>Sales2[[#This Row],[Sale Price ]]*Sales2[[#This Row],[Margins]]</f>
        <v>56</v>
      </c>
      <c r="O506">
        <v>224</v>
      </c>
      <c r="P506">
        <f>IFERROR(Sales2[[#This Row],[Sale Price ]],0)</f>
        <v>224</v>
      </c>
      <c r="Q506">
        <f>IFERROR(Sales2[[#This Row],[Cleaned Sale Price]]/Sales2[[#This Row],[Quantity Ordered]],0)</f>
        <v>112</v>
      </c>
      <c r="R506">
        <f>Sales2[[#This Row],[Cleaned Sale Price]]-Sales2[[#This Row],[Service Provider Expense]]</f>
        <v>168</v>
      </c>
      <c r="S506">
        <f>SUMIF(F:F,Sales2[[#This Row],[Customer ID]],P:P)</f>
        <v>224</v>
      </c>
      <c r="T506">
        <f>Sales2[[#This Row],[Sale Price ]]-Sales2[[#This Row],[Service Provider Expense]]</f>
        <v>168</v>
      </c>
      <c r="U506" t="s">
        <v>29</v>
      </c>
    </row>
    <row r="507" spans="1:21" x14ac:dyDescent="0.25">
      <c r="A507">
        <v>3506</v>
      </c>
      <c r="B507">
        <f>COUNTIF(A:A,Sales2[[#This Row],[Order ID]])</f>
        <v>1</v>
      </c>
      <c r="C507" t="s">
        <v>779</v>
      </c>
      <c r="D507" t="s">
        <v>436</v>
      </c>
      <c r="E507" t="str">
        <f>PROPER(TRIM(Sales2[[#This Row],[Customer First Name]]))</f>
        <v>Stevie</v>
      </c>
      <c r="F507">
        <v>1738</v>
      </c>
      <c r="G507" t="s">
        <v>16</v>
      </c>
      <c r="H507" s="7">
        <v>45458</v>
      </c>
      <c r="I507" s="6">
        <v>1</v>
      </c>
      <c r="J507" s="1" t="s">
        <v>37</v>
      </c>
      <c r="K507" t="s">
        <v>38</v>
      </c>
      <c r="L507" t="str">
        <f>UPPER(Sales2[[#This Row],[State]])</f>
        <v>QLD</v>
      </c>
      <c r="M507">
        <f>VLOOKUP(Sales2[[#This Row],[Service Category]],Table7[],3,FALSE)</f>
        <v>0.1</v>
      </c>
      <c r="N507">
        <f>Sales2[[#This Row],[Sale Price ]]*Sales2[[#This Row],[Margins]]</f>
        <v>144.30000000000001</v>
      </c>
      <c r="O507">
        <v>1443</v>
      </c>
      <c r="P507">
        <f>IFERROR(Sales2[[#This Row],[Sale Price ]],0)</f>
        <v>1443</v>
      </c>
      <c r="Q507">
        <f>IFERROR(Sales2[[#This Row],[Cleaned Sale Price]]/Sales2[[#This Row],[Quantity Ordered]],0)</f>
        <v>1443</v>
      </c>
      <c r="R507">
        <f>Sales2[[#This Row],[Cleaned Sale Price]]-Sales2[[#This Row],[Service Provider Expense]]</f>
        <v>1298.7</v>
      </c>
      <c r="S507">
        <f>SUMIF(F:F,Sales2[[#This Row],[Customer ID]],P:P)</f>
        <v>1443</v>
      </c>
      <c r="T507">
        <f>Sales2[[#This Row],[Sale Price ]]-Sales2[[#This Row],[Service Provider Expense]]</f>
        <v>1298.7</v>
      </c>
      <c r="U507" t="s">
        <v>33</v>
      </c>
    </row>
    <row r="508" spans="1:21" x14ac:dyDescent="0.25">
      <c r="A508">
        <v>3507</v>
      </c>
      <c r="B508">
        <f>COUNTIF(A:A,Sales2[[#This Row],[Order ID]])</f>
        <v>1</v>
      </c>
      <c r="C508" t="s">
        <v>780</v>
      </c>
      <c r="D508" t="s">
        <v>657</v>
      </c>
      <c r="E508" t="str">
        <f>PROPER(TRIM(Sales2[[#This Row],[Customer First Name]]))</f>
        <v>Garrett</v>
      </c>
      <c r="F508">
        <v>1739</v>
      </c>
      <c r="G508" t="s">
        <v>16</v>
      </c>
      <c r="H508" s="7">
        <v>45505</v>
      </c>
      <c r="I508" s="6">
        <v>3</v>
      </c>
      <c r="J508" s="1" t="s">
        <v>37</v>
      </c>
      <c r="K508" t="s">
        <v>18</v>
      </c>
      <c r="L508" t="str">
        <f>UPPER(Sales2[[#This Row],[State]])</f>
        <v>WA</v>
      </c>
      <c r="M508">
        <f>VLOOKUP(Sales2[[#This Row],[Service Category]],Table7[],3,FALSE)</f>
        <v>0.1</v>
      </c>
      <c r="N508">
        <f>Sales2[[#This Row],[Sale Price ]]*Sales2[[#This Row],[Margins]]</f>
        <v>175.60000000000002</v>
      </c>
      <c r="O508">
        <v>1756</v>
      </c>
      <c r="P508">
        <f>IFERROR(Sales2[[#This Row],[Sale Price ]],0)</f>
        <v>1756</v>
      </c>
      <c r="Q508">
        <f>IFERROR(Sales2[[#This Row],[Cleaned Sale Price]]/Sales2[[#This Row],[Quantity Ordered]],0)</f>
        <v>585.33333333333337</v>
      </c>
      <c r="R508">
        <f>Sales2[[#This Row],[Cleaned Sale Price]]-Sales2[[#This Row],[Service Provider Expense]]</f>
        <v>1580.4</v>
      </c>
      <c r="S508">
        <f>SUMIF(F:F,Sales2[[#This Row],[Customer ID]],P:P)</f>
        <v>1756</v>
      </c>
      <c r="T508">
        <f>Sales2[[#This Row],[Sale Price ]]-Sales2[[#This Row],[Service Provider Expense]]</f>
        <v>1580.4</v>
      </c>
      <c r="U508" t="s">
        <v>29</v>
      </c>
    </row>
    <row r="509" spans="1:21" x14ac:dyDescent="0.25">
      <c r="A509">
        <v>3508</v>
      </c>
      <c r="B509">
        <f>COUNTIF(A:A,Sales2[[#This Row],[Order ID]])</f>
        <v>1</v>
      </c>
      <c r="C509" t="s">
        <v>755</v>
      </c>
      <c r="D509" t="s">
        <v>781</v>
      </c>
      <c r="E509" t="str">
        <f>PROPER(TRIM(Sales2[[#This Row],[Customer First Name]]))</f>
        <v>Leland</v>
      </c>
      <c r="F509">
        <v>1740</v>
      </c>
      <c r="G509" t="s">
        <v>27</v>
      </c>
      <c r="H509" s="7">
        <v>45551</v>
      </c>
      <c r="I509" s="6">
        <v>2</v>
      </c>
      <c r="J509" s="1" t="s">
        <v>23</v>
      </c>
      <c r="K509" t="s">
        <v>18</v>
      </c>
      <c r="L509" t="str">
        <f>UPPER(Sales2[[#This Row],[State]])</f>
        <v>WA</v>
      </c>
      <c r="M509">
        <f>VLOOKUP(Sales2[[#This Row],[Service Category]],Table7[],3,FALSE)</f>
        <v>0.25</v>
      </c>
      <c r="N509">
        <f>Sales2[[#This Row],[Sale Price ]]*Sales2[[#This Row],[Margins]]</f>
        <v>128.75</v>
      </c>
      <c r="O509">
        <v>515</v>
      </c>
      <c r="P509">
        <f>IFERROR(Sales2[[#This Row],[Sale Price ]],0)</f>
        <v>515</v>
      </c>
      <c r="Q509">
        <f>IFERROR(Sales2[[#This Row],[Cleaned Sale Price]]/Sales2[[#This Row],[Quantity Ordered]],0)</f>
        <v>257.5</v>
      </c>
      <c r="R509">
        <f>Sales2[[#This Row],[Cleaned Sale Price]]-Sales2[[#This Row],[Service Provider Expense]]</f>
        <v>386.25</v>
      </c>
      <c r="S509">
        <f>SUMIF(F:F,Sales2[[#This Row],[Customer ID]],P:P)</f>
        <v>515</v>
      </c>
      <c r="T509">
        <f>Sales2[[#This Row],[Sale Price ]]-Sales2[[#This Row],[Service Provider Expense]]</f>
        <v>386.25</v>
      </c>
      <c r="U509" t="s">
        <v>19</v>
      </c>
    </row>
    <row r="510" spans="1:21" x14ac:dyDescent="0.25">
      <c r="A510">
        <v>3509</v>
      </c>
      <c r="B510">
        <f>COUNTIF(A:A,Sales2[[#This Row],[Order ID]])</f>
        <v>1</v>
      </c>
      <c r="C510" t="s">
        <v>681</v>
      </c>
      <c r="D510" t="s">
        <v>375</v>
      </c>
      <c r="E510" t="str">
        <f>PROPER(TRIM(Sales2[[#This Row],[Customer First Name]]))</f>
        <v>Maximus</v>
      </c>
      <c r="F510">
        <v>1741</v>
      </c>
      <c r="G510" t="s">
        <v>36</v>
      </c>
      <c r="H510" s="7">
        <v>45476</v>
      </c>
      <c r="I510" s="6">
        <v>1</v>
      </c>
      <c r="J510" t="s">
        <v>17</v>
      </c>
      <c r="K510" t="s">
        <v>24</v>
      </c>
      <c r="L510" t="str">
        <f>UPPER(Sales2[[#This Row],[State]])</f>
        <v>ACT</v>
      </c>
      <c r="M510">
        <f>VLOOKUP(Sales2[[#This Row],[Service Category]],Table7[],3,FALSE)</f>
        <v>0.2</v>
      </c>
      <c r="N510">
        <f>Sales2[[#This Row],[Sale Price ]]*Sales2[[#This Row],[Margins]]</f>
        <v>91.4</v>
      </c>
      <c r="O510">
        <v>457</v>
      </c>
      <c r="P510">
        <f>IFERROR(Sales2[[#This Row],[Sale Price ]],0)</f>
        <v>457</v>
      </c>
      <c r="Q510">
        <f>IFERROR(Sales2[[#This Row],[Cleaned Sale Price]]/Sales2[[#This Row],[Quantity Ordered]],0)</f>
        <v>457</v>
      </c>
      <c r="R510">
        <f>Sales2[[#This Row],[Cleaned Sale Price]]-Sales2[[#This Row],[Service Provider Expense]]</f>
        <v>365.6</v>
      </c>
      <c r="S510">
        <f>SUMIF(F:F,Sales2[[#This Row],[Customer ID]],P:P)</f>
        <v>457</v>
      </c>
      <c r="T510">
        <f>Sales2[[#This Row],[Sale Price ]]-Sales2[[#This Row],[Service Provider Expense]]</f>
        <v>365.6</v>
      </c>
      <c r="U510" t="s">
        <v>19</v>
      </c>
    </row>
    <row r="511" spans="1:21" x14ac:dyDescent="0.25">
      <c r="A511">
        <v>3510</v>
      </c>
      <c r="B511">
        <f>COUNTIF(A:A,Sales2[[#This Row],[Order ID]])</f>
        <v>1</v>
      </c>
      <c r="C511" t="s">
        <v>81</v>
      </c>
      <c r="D511" t="s">
        <v>782</v>
      </c>
      <c r="E511" t="str">
        <f>PROPER(TRIM(Sales2[[#This Row],[Customer First Name]]))</f>
        <v>Camilo</v>
      </c>
      <c r="F511">
        <v>1742</v>
      </c>
      <c r="G511" t="s">
        <v>77</v>
      </c>
      <c r="H511" s="7">
        <v>45642</v>
      </c>
      <c r="I511" s="6">
        <v>3</v>
      </c>
      <c r="J511" s="1" t="s">
        <v>37</v>
      </c>
      <c r="K511" t="s">
        <v>24</v>
      </c>
      <c r="L511" t="str">
        <f>UPPER(Sales2[[#This Row],[State]])</f>
        <v>ACT</v>
      </c>
      <c r="M511">
        <f>VLOOKUP(Sales2[[#This Row],[Service Category]],Table7[],3,FALSE)</f>
        <v>0.3</v>
      </c>
      <c r="N511">
        <f>Sales2[[#This Row],[Sale Price ]]*Sales2[[#This Row],[Margins]]</f>
        <v>38.1</v>
      </c>
      <c r="O511">
        <v>127</v>
      </c>
      <c r="P511">
        <f>IFERROR(Sales2[[#This Row],[Sale Price ]],0)</f>
        <v>127</v>
      </c>
      <c r="Q511">
        <f>IFERROR(Sales2[[#This Row],[Cleaned Sale Price]]/Sales2[[#This Row],[Quantity Ordered]],0)</f>
        <v>42.333333333333336</v>
      </c>
      <c r="R511">
        <f>Sales2[[#This Row],[Cleaned Sale Price]]-Sales2[[#This Row],[Service Provider Expense]]</f>
        <v>88.9</v>
      </c>
      <c r="S511">
        <f>SUMIF(F:F,Sales2[[#This Row],[Customer ID]],P:P)</f>
        <v>127</v>
      </c>
      <c r="T511">
        <f>Sales2[[#This Row],[Sale Price ]]-Sales2[[#This Row],[Service Provider Expense]]</f>
        <v>88.9</v>
      </c>
      <c r="U511" t="s">
        <v>29</v>
      </c>
    </row>
    <row r="512" spans="1:21" x14ac:dyDescent="0.25">
      <c r="A512">
        <v>3511</v>
      </c>
      <c r="B512">
        <f>COUNTIF(A:A,Sales2[[#This Row],[Order ID]])</f>
        <v>1</v>
      </c>
      <c r="C512" t="s">
        <v>178</v>
      </c>
      <c r="D512" t="s">
        <v>783</v>
      </c>
      <c r="E512" t="str">
        <f>PROPER(TRIM(Sales2[[#This Row],[Customer First Name]]))</f>
        <v>Zyaire</v>
      </c>
      <c r="F512">
        <v>1743</v>
      </c>
      <c r="G512" t="s">
        <v>16</v>
      </c>
      <c r="H512" s="7">
        <v>45311</v>
      </c>
      <c r="I512" s="6">
        <v>1</v>
      </c>
      <c r="J512" s="1" t="s">
        <v>37</v>
      </c>
      <c r="K512" t="s">
        <v>42</v>
      </c>
      <c r="L512" t="str">
        <f>UPPER(Sales2[[#This Row],[State]])</f>
        <v>SA</v>
      </c>
      <c r="M512">
        <f>VLOOKUP(Sales2[[#This Row],[Service Category]],Table7[],3,FALSE)</f>
        <v>0.1</v>
      </c>
      <c r="N512">
        <f>Sales2[[#This Row],[Sale Price ]]*Sales2[[#This Row],[Margins]]</f>
        <v>167.4</v>
      </c>
      <c r="O512">
        <v>1674</v>
      </c>
      <c r="P512">
        <f>IFERROR(Sales2[[#This Row],[Sale Price ]],0)</f>
        <v>1674</v>
      </c>
      <c r="Q512">
        <f>IFERROR(Sales2[[#This Row],[Cleaned Sale Price]]/Sales2[[#This Row],[Quantity Ordered]],0)</f>
        <v>1674</v>
      </c>
      <c r="R512">
        <f>Sales2[[#This Row],[Cleaned Sale Price]]-Sales2[[#This Row],[Service Provider Expense]]</f>
        <v>1506.6</v>
      </c>
      <c r="S512">
        <f>SUMIF(F:F,Sales2[[#This Row],[Customer ID]],P:P)</f>
        <v>1674</v>
      </c>
      <c r="T512">
        <f>Sales2[[#This Row],[Sale Price ]]-Sales2[[#This Row],[Service Provider Expense]]</f>
        <v>1506.6</v>
      </c>
      <c r="U512" t="s">
        <v>29</v>
      </c>
    </row>
    <row r="513" spans="1:21" x14ac:dyDescent="0.25">
      <c r="A513">
        <v>3512</v>
      </c>
      <c r="B513">
        <f>COUNTIF(A:A,Sales2[[#This Row],[Order ID]])</f>
        <v>1</v>
      </c>
      <c r="C513" t="s">
        <v>784</v>
      </c>
      <c r="D513" t="s">
        <v>785</v>
      </c>
      <c r="E513" t="str">
        <f>PROPER(TRIM(Sales2[[#This Row],[Customer First Name]]))</f>
        <v>Eduardo</v>
      </c>
      <c r="F513">
        <v>1744</v>
      </c>
      <c r="G513" t="s">
        <v>16</v>
      </c>
      <c r="H513" s="7">
        <v>45452</v>
      </c>
      <c r="I513" s="6">
        <v>2</v>
      </c>
      <c r="J513" t="s">
        <v>17</v>
      </c>
      <c r="K513" t="s">
        <v>24</v>
      </c>
      <c r="L513" t="str">
        <f>UPPER(Sales2[[#This Row],[State]])</f>
        <v>ACT</v>
      </c>
      <c r="M513">
        <f>VLOOKUP(Sales2[[#This Row],[Service Category]],Table7[],3,FALSE)</f>
        <v>0.1</v>
      </c>
      <c r="N513">
        <f>Sales2[[#This Row],[Sale Price ]]*Sales2[[#This Row],[Margins]]</f>
        <v>39.200000000000003</v>
      </c>
      <c r="O513">
        <v>392</v>
      </c>
      <c r="P513">
        <f>IFERROR(Sales2[[#This Row],[Sale Price ]],0)</f>
        <v>392</v>
      </c>
      <c r="Q513">
        <f>IFERROR(Sales2[[#This Row],[Cleaned Sale Price]]/Sales2[[#This Row],[Quantity Ordered]],0)</f>
        <v>196</v>
      </c>
      <c r="R513">
        <f>Sales2[[#This Row],[Cleaned Sale Price]]-Sales2[[#This Row],[Service Provider Expense]]</f>
        <v>352.8</v>
      </c>
      <c r="S513">
        <f>SUMIF(F:F,Sales2[[#This Row],[Customer ID]],P:P)</f>
        <v>392</v>
      </c>
      <c r="T513">
        <f>Sales2[[#This Row],[Sale Price ]]-Sales2[[#This Row],[Service Provider Expense]]</f>
        <v>352.8</v>
      </c>
      <c r="U513" t="s">
        <v>99</v>
      </c>
    </row>
    <row r="514" spans="1:21" x14ac:dyDescent="0.25">
      <c r="A514">
        <v>3513</v>
      </c>
      <c r="B514">
        <f>COUNTIF(A:A,Sales2[[#This Row],[Order ID]])</f>
        <v>1</v>
      </c>
      <c r="C514" t="s">
        <v>786</v>
      </c>
      <c r="D514" t="s">
        <v>787</v>
      </c>
      <c r="E514" t="str">
        <f>PROPER(TRIM(Sales2[[#This Row],[Customer First Name]]))</f>
        <v>Edwin</v>
      </c>
      <c r="F514">
        <v>1745</v>
      </c>
      <c r="G514" t="s">
        <v>27</v>
      </c>
      <c r="H514" s="7">
        <v>45379</v>
      </c>
      <c r="I514" s="6">
        <v>1</v>
      </c>
      <c r="J514" s="1" t="s">
        <v>37</v>
      </c>
      <c r="K514" t="s">
        <v>18</v>
      </c>
      <c r="L514" t="str">
        <f>UPPER(Sales2[[#This Row],[State]])</f>
        <v>WA</v>
      </c>
      <c r="M514">
        <f>VLOOKUP(Sales2[[#This Row],[Service Category]],Table7[],3,FALSE)</f>
        <v>0.25</v>
      </c>
      <c r="N514">
        <f>Sales2[[#This Row],[Sale Price ]]*Sales2[[#This Row],[Margins]]</f>
        <v>214.25</v>
      </c>
      <c r="O514">
        <v>857</v>
      </c>
      <c r="P514">
        <f>IFERROR(Sales2[[#This Row],[Sale Price ]],0)</f>
        <v>857</v>
      </c>
      <c r="Q514">
        <f>IFERROR(Sales2[[#This Row],[Cleaned Sale Price]]/Sales2[[#This Row],[Quantity Ordered]],0)</f>
        <v>857</v>
      </c>
      <c r="R514">
        <f>Sales2[[#This Row],[Cleaned Sale Price]]-Sales2[[#This Row],[Service Provider Expense]]</f>
        <v>642.75</v>
      </c>
      <c r="S514">
        <f>SUMIF(F:F,Sales2[[#This Row],[Customer ID]],P:P)</f>
        <v>857</v>
      </c>
      <c r="T514">
        <f>Sales2[[#This Row],[Sale Price ]]-Sales2[[#This Row],[Service Provider Expense]]</f>
        <v>642.75</v>
      </c>
      <c r="U514" t="s">
        <v>39</v>
      </c>
    </row>
    <row r="515" spans="1:21" x14ac:dyDescent="0.25">
      <c r="A515">
        <v>3514</v>
      </c>
      <c r="B515">
        <f>COUNTIF(A:A,Sales2[[#This Row],[Order ID]])</f>
        <v>1</v>
      </c>
      <c r="C515" t="s">
        <v>178</v>
      </c>
      <c r="D515" t="s">
        <v>788</v>
      </c>
      <c r="E515" t="str">
        <f>PROPER(TRIM(Sales2[[#This Row],[Customer First Name]]))</f>
        <v>Julian</v>
      </c>
      <c r="F515">
        <v>1746</v>
      </c>
      <c r="G515" t="s">
        <v>27</v>
      </c>
      <c r="H515" s="7">
        <v>45586</v>
      </c>
      <c r="I515" s="6">
        <v>1</v>
      </c>
      <c r="J515" t="s">
        <v>17</v>
      </c>
      <c r="K515" t="s">
        <v>28</v>
      </c>
      <c r="L515" t="str">
        <f>UPPER(Sales2[[#This Row],[State]])</f>
        <v>NSW</v>
      </c>
      <c r="M515">
        <f>VLOOKUP(Sales2[[#This Row],[Service Category]],Table7[],3,FALSE)</f>
        <v>0.25</v>
      </c>
      <c r="N515">
        <f>Sales2[[#This Row],[Sale Price ]]*Sales2[[#This Row],[Margins]]</f>
        <v>461</v>
      </c>
      <c r="O515">
        <v>1844</v>
      </c>
      <c r="P515">
        <f>IFERROR(Sales2[[#This Row],[Sale Price ]],0)</f>
        <v>1844</v>
      </c>
      <c r="Q515">
        <f>IFERROR(Sales2[[#This Row],[Cleaned Sale Price]]/Sales2[[#This Row],[Quantity Ordered]],0)</f>
        <v>1844</v>
      </c>
      <c r="R515">
        <f>Sales2[[#This Row],[Cleaned Sale Price]]-Sales2[[#This Row],[Service Provider Expense]]</f>
        <v>1383</v>
      </c>
      <c r="S515">
        <f>SUMIF(F:F,Sales2[[#This Row],[Customer ID]],P:P)</f>
        <v>1844</v>
      </c>
      <c r="T515">
        <f>Sales2[[#This Row],[Sale Price ]]-Sales2[[#This Row],[Service Provider Expense]]</f>
        <v>1383</v>
      </c>
      <c r="U515" t="s">
        <v>29</v>
      </c>
    </row>
    <row r="516" spans="1:21" x14ac:dyDescent="0.25">
      <c r="A516">
        <v>3515</v>
      </c>
      <c r="B516">
        <f>COUNTIF(A:A,Sales2[[#This Row],[Order ID]])</f>
        <v>1</v>
      </c>
      <c r="C516" t="s">
        <v>789</v>
      </c>
      <c r="D516" t="s">
        <v>297</v>
      </c>
      <c r="E516" t="str">
        <f>PROPER(TRIM(Sales2[[#This Row],[Customer First Name]]))</f>
        <v>Erick</v>
      </c>
      <c r="F516">
        <v>1747</v>
      </c>
      <c r="G516" t="s">
        <v>16</v>
      </c>
      <c r="H516" s="7">
        <v>45576</v>
      </c>
      <c r="I516" s="6">
        <v>3</v>
      </c>
      <c r="J516" s="1" t="s">
        <v>37</v>
      </c>
      <c r="K516" t="s">
        <v>66</v>
      </c>
      <c r="L516" t="str">
        <f>UPPER(Sales2[[#This Row],[State]])</f>
        <v>NT</v>
      </c>
      <c r="M516">
        <f>VLOOKUP(Sales2[[#This Row],[Service Category]],Table7[],3,FALSE)</f>
        <v>0.1</v>
      </c>
      <c r="N516">
        <f>Sales2[[#This Row],[Sale Price ]]*Sales2[[#This Row],[Margins]]</f>
        <v>138.20000000000002</v>
      </c>
      <c r="O516">
        <v>1382</v>
      </c>
      <c r="P516">
        <f>IFERROR(Sales2[[#This Row],[Sale Price ]],0)</f>
        <v>1382</v>
      </c>
      <c r="Q516">
        <f>IFERROR(Sales2[[#This Row],[Cleaned Sale Price]]/Sales2[[#This Row],[Quantity Ordered]],0)</f>
        <v>460.66666666666669</v>
      </c>
      <c r="R516">
        <f>Sales2[[#This Row],[Cleaned Sale Price]]-Sales2[[#This Row],[Service Provider Expense]]</f>
        <v>1243.8</v>
      </c>
      <c r="S516">
        <f>SUMIF(F:F,Sales2[[#This Row],[Customer ID]],P:P)</f>
        <v>1382</v>
      </c>
      <c r="T516">
        <f>Sales2[[#This Row],[Sale Price ]]-Sales2[[#This Row],[Service Provider Expense]]</f>
        <v>1243.8</v>
      </c>
      <c r="U516" t="s">
        <v>99</v>
      </c>
    </row>
    <row r="517" spans="1:21" x14ac:dyDescent="0.25">
      <c r="A517">
        <v>3516</v>
      </c>
      <c r="B517">
        <f>COUNTIF(A:A,Sales2[[#This Row],[Order ID]])</f>
        <v>1</v>
      </c>
      <c r="C517" t="s">
        <v>520</v>
      </c>
      <c r="D517" t="s">
        <v>216</v>
      </c>
      <c r="E517" t="str">
        <f>PROPER(TRIM(Sales2[[#This Row],[Customer First Name]]))</f>
        <v>Austin</v>
      </c>
      <c r="F517">
        <v>1748</v>
      </c>
      <c r="G517" t="s">
        <v>16</v>
      </c>
      <c r="H517" s="7">
        <v>45382</v>
      </c>
      <c r="I517" s="6">
        <v>3</v>
      </c>
      <c r="J517" s="1" t="s">
        <v>23</v>
      </c>
      <c r="K517" t="s">
        <v>42</v>
      </c>
      <c r="L517" t="str">
        <f>UPPER(Sales2[[#This Row],[State]])</f>
        <v>SA</v>
      </c>
      <c r="M517">
        <f>VLOOKUP(Sales2[[#This Row],[Service Category]],Table7[],3,FALSE)</f>
        <v>0.1</v>
      </c>
      <c r="N517">
        <f>Sales2[[#This Row],[Sale Price ]]*Sales2[[#This Row],[Margins]]</f>
        <v>17.600000000000001</v>
      </c>
      <c r="O517">
        <v>176</v>
      </c>
      <c r="P517">
        <f>IFERROR(Sales2[[#This Row],[Sale Price ]],0)</f>
        <v>176</v>
      </c>
      <c r="Q517">
        <f>IFERROR(Sales2[[#This Row],[Cleaned Sale Price]]/Sales2[[#This Row],[Quantity Ordered]],0)</f>
        <v>58.666666666666664</v>
      </c>
      <c r="R517">
        <f>Sales2[[#This Row],[Cleaned Sale Price]]-Sales2[[#This Row],[Service Provider Expense]]</f>
        <v>158.4</v>
      </c>
      <c r="S517">
        <f>SUMIF(F:F,Sales2[[#This Row],[Customer ID]],P:P)</f>
        <v>176</v>
      </c>
      <c r="T517">
        <f>Sales2[[#This Row],[Sale Price ]]-Sales2[[#This Row],[Service Provider Expense]]</f>
        <v>158.4</v>
      </c>
      <c r="U517" t="s">
        <v>33</v>
      </c>
    </row>
    <row r="518" spans="1:21" x14ac:dyDescent="0.25">
      <c r="A518">
        <v>3517</v>
      </c>
      <c r="B518">
        <f>COUNTIF(A:A,Sales2[[#This Row],[Order ID]])</f>
        <v>1</v>
      </c>
      <c r="C518" t="s">
        <v>790</v>
      </c>
      <c r="D518" t="s">
        <v>601</v>
      </c>
      <c r="E518" t="str">
        <f>PROPER(TRIM(Sales2[[#This Row],[Customer First Name]]))</f>
        <v>Blake</v>
      </c>
      <c r="F518">
        <v>1749</v>
      </c>
      <c r="G518" t="s">
        <v>77</v>
      </c>
      <c r="H518" s="7">
        <v>45491</v>
      </c>
      <c r="I518" s="6">
        <v>3</v>
      </c>
      <c r="J518" s="1" t="s">
        <v>37</v>
      </c>
      <c r="K518" t="s">
        <v>38</v>
      </c>
      <c r="L518" t="str">
        <f>UPPER(Sales2[[#This Row],[State]])</f>
        <v>QLD</v>
      </c>
      <c r="M518">
        <f>VLOOKUP(Sales2[[#This Row],[Service Category]],Table7[],3,FALSE)</f>
        <v>0.3</v>
      </c>
      <c r="N518">
        <f>Sales2[[#This Row],[Sale Price ]]*Sales2[[#This Row],[Margins]]</f>
        <v>93.6</v>
      </c>
      <c r="O518">
        <v>312</v>
      </c>
      <c r="P518">
        <f>IFERROR(Sales2[[#This Row],[Sale Price ]],0)</f>
        <v>312</v>
      </c>
      <c r="Q518">
        <f>IFERROR(Sales2[[#This Row],[Cleaned Sale Price]]/Sales2[[#This Row],[Quantity Ordered]],0)</f>
        <v>104</v>
      </c>
      <c r="R518">
        <f>Sales2[[#This Row],[Cleaned Sale Price]]-Sales2[[#This Row],[Service Provider Expense]]</f>
        <v>218.4</v>
      </c>
      <c r="S518">
        <f>SUMIF(F:F,Sales2[[#This Row],[Customer ID]],P:P)</f>
        <v>312</v>
      </c>
      <c r="T518">
        <f>Sales2[[#This Row],[Sale Price ]]-Sales2[[#This Row],[Service Provider Expense]]</f>
        <v>218.4</v>
      </c>
      <c r="U518" t="s">
        <v>33</v>
      </c>
    </row>
    <row r="519" spans="1:21" x14ac:dyDescent="0.25">
      <c r="A519">
        <v>3518</v>
      </c>
      <c r="B519">
        <f>COUNTIF(A:A,Sales2[[#This Row],[Order ID]])</f>
        <v>1</v>
      </c>
      <c r="C519" t="s">
        <v>124</v>
      </c>
      <c r="D519" t="s">
        <v>791</v>
      </c>
      <c r="E519" t="str">
        <f>PROPER(TRIM(Sales2[[#This Row],[Customer First Name]]))</f>
        <v>Connor</v>
      </c>
      <c r="F519">
        <v>1750</v>
      </c>
      <c r="G519" t="s">
        <v>36</v>
      </c>
      <c r="H519" s="7">
        <v>45561</v>
      </c>
      <c r="I519" s="6">
        <v>3</v>
      </c>
      <c r="J519" t="s">
        <v>17</v>
      </c>
      <c r="K519" t="s">
        <v>28</v>
      </c>
      <c r="L519" t="str">
        <f>UPPER(Sales2[[#This Row],[State]])</f>
        <v>NSW</v>
      </c>
      <c r="M519">
        <f>VLOOKUP(Sales2[[#This Row],[Service Category]],Table7[],3,FALSE)</f>
        <v>0.2</v>
      </c>
      <c r="N519">
        <f>Sales2[[#This Row],[Sale Price ]]*Sales2[[#This Row],[Margins]]</f>
        <v>74.2</v>
      </c>
      <c r="O519">
        <v>371</v>
      </c>
      <c r="P519">
        <f>IFERROR(Sales2[[#This Row],[Sale Price ]],0)</f>
        <v>371</v>
      </c>
      <c r="Q519">
        <f>IFERROR(Sales2[[#This Row],[Cleaned Sale Price]]/Sales2[[#This Row],[Quantity Ordered]],0)</f>
        <v>123.66666666666667</v>
      </c>
      <c r="R519">
        <f>Sales2[[#This Row],[Cleaned Sale Price]]-Sales2[[#This Row],[Service Provider Expense]]</f>
        <v>296.8</v>
      </c>
      <c r="S519">
        <f>SUMIF(F:F,Sales2[[#This Row],[Customer ID]],P:P)</f>
        <v>371</v>
      </c>
      <c r="T519">
        <f>Sales2[[#This Row],[Sale Price ]]-Sales2[[#This Row],[Service Provider Expense]]</f>
        <v>296.8</v>
      </c>
      <c r="U519" t="s">
        <v>19</v>
      </c>
    </row>
    <row r="520" spans="1:21" x14ac:dyDescent="0.25">
      <c r="A520">
        <v>3519</v>
      </c>
      <c r="B520">
        <f>COUNTIF(A:A,Sales2[[#This Row],[Order ID]])</f>
        <v>1</v>
      </c>
      <c r="C520" t="s">
        <v>491</v>
      </c>
      <c r="D520" t="s">
        <v>365</v>
      </c>
      <c r="E520" t="str">
        <f>PROPER(TRIM(Sales2[[#This Row],[Customer First Name]]))</f>
        <v>Xander</v>
      </c>
      <c r="F520">
        <v>1751</v>
      </c>
      <c r="G520" t="s">
        <v>22</v>
      </c>
      <c r="H520" s="7">
        <v>45562</v>
      </c>
      <c r="I520" s="6">
        <v>3</v>
      </c>
      <c r="J520" s="1" t="s">
        <v>37</v>
      </c>
      <c r="K520" t="s">
        <v>66</v>
      </c>
      <c r="L520" t="str">
        <f>UPPER(Sales2[[#This Row],[State]])</f>
        <v>NT</v>
      </c>
      <c r="M520">
        <f>VLOOKUP(Sales2[[#This Row],[Service Category]],Table7[],3,FALSE)</f>
        <v>0.3</v>
      </c>
      <c r="N520">
        <f>Sales2[[#This Row],[Sale Price ]]*Sales2[[#This Row],[Margins]]</f>
        <v>400.2</v>
      </c>
      <c r="O520">
        <v>1334</v>
      </c>
      <c r="P520">
        <f>IFERROR(Sales2[[#This Row],[Sale Price ]],0)</f>
        <v>1334</v>
      </c>
      <c r="Q520">
        <f>IFERROR(Sales2[[#This Row],[Cleaned Sale Price]]/Sales2[[#This Row],[Quantity Ordered]],0)</f>
        <v>444.66666666666669</v>
      </c>
      <c r="R520">
        <f>Sales2[[#This Row],[Cleaned Sale Price]]-Sales2[[#This Row],[Service Provider Expense]]</f>
        <v>933.8</v>
      </c>
      <c r="S520">
        <f>SUMIF(F:F,Sales2[[#This Row],[Customer ID]],P:P)</f>
        <v>1334</v>
      </c>
      <c r="T520">
        <f>Sales2[[#This Row],[Sale Price ]]-Sales2[[#This Row],[Service Provider Expense]]</f>
        <v>933.8</v>
      </c>
      <c r="U520" t="s">
        <v>29</v>
      </c>
    </row>
    <row r="521" spans="1:21" x14ac:dyDescent="0.25">
      <c r="A521">
        <v>3520</v>
      </c>
      <c r="B521">
        <f>COUNTIF(A:A,Sales2[[#This Row],[Order ID]])</f>
        <v>1</v>
      </c>
      <c r="C521" t="s">
        <v>693</v>
      </c>
      <c r="D521" t="s">
        <v>792</v>
      </c>
      <c r="E521" t="str">
        <f>PROPER(TRIM(Sales2[[#This Row],[Customer First Name]]))</f>
        <v>Raelynn</v>
      </c>
      <c r="F521">
        <v>1752</v>
      </c>
      <c r="G521" t="s">
        <v>61</v>
      </c>
      <c r="H521" s="7">
        <v>45434</v>
      </c>
      <c r="I521" s="6">
        <v>3</v>
      </c>
      <c r="J521" s="1" t="s">
        <v>37</v>
      </c>
      <c r="K521" t="s">
        <v>66</v>
      </c>
      <c r="L521" t="str">
        <f>UPPER(Sales2[[#This Row],[State]])</f>
        <v>NT</v>
      </c>
      <c r="M521">
        <f>VLOOKUP(Sales2[[#This Row],[Service Category]],Table7[],3,FALSE)</f>
        <v>0.25</v>
      </c>
      <c r="N521">
        <f>Sales2[[#This Row],[Sale Price ]]*Sales2[[#This Row],[Margins]]</f>
        <v>82.25</v>
      </c>
      <c r="O521">
        <v>329</v>
      </c>
      <c r="P521">
        <f>IFERROR(Sales2[[#This Row],[Sale Price ]],0)</f>
        <v>329</v>
      </c>
      <c r="Q521">
        <f>IFERROR(Sales2[[#This Row],[Cleaned Sale Price]]/Sales2[[#This Row],[Quantity Ordered]],0)</f>
        <v>109.66666666666667</v>
      </c>
      <c r="R521">
        <f>Sales2[[#This Row],[Cleaned Sale Price]]-Sales2[[#This Row],[Service Provider Expense]]</f>
        <v>246.75</v>
      </c>
      <c r="S521">
        <f>SUMIF(F:F,Sales2[[#This Row],[Customer ID]],P:P)</f>
        <v>329</v>
      </c>
      <c r="T521">
        <f>Sales2[[#This Row],[Sale Price ]]-Sales2[[#This Row],[Service Provider Expense]]</f>
        <v>246.75</v>
      </c>
      <c r="U521" t="s">
        <v>39</v>
      </c>
    </row>
    <row r="522" spans="1:21" x14ac:dyDescent="0.25">
      <c r="A522">
        <v>3521</v>
      </c>
      <c r="B522">
        <f>COUNTIF(A:A,Sales2[[#This Row],[Order ID]])</f>
        <v>1</v>
      </c>
      <c r="C522" t="s">
        <v>793</v>
      </c>
      <c r="D522" t="s">
        <v>79</v>
      </c>
      <c r="E522" t="str">
        <f>PROPER(TRIM(Sales2[[#This Row],[Customer First Name]]))</f>
        <v>Ronin</v>
      </c>
      <c r="F522">
        <v>1753</v>
      </c>
      <c r="G522" t="s">
        <v>61</v>
      </c>
      <c r="H522" s="7">
        <v>45574</v>
      </c>
      <c r="I522" s="6">
        <v>1</v>
      </c>
      <c r="J522" s="1" t="s">
        <v>37</v>
      </c>
      <c r="K522" t="s">
        <v>28</v>
      </c>
      <c r="L522" t="str">
        <f>UPPER(Sales2[[#This Row],[State]])</f>
        <v>NSW</v>
      </c>
      <c r="M522">
        <f>VLOOKUP(Sales2[[#This Row],[Service Category]],Table7[],3,FALSE)</f>
        <v>0.25</v>
      </c>
      <c r="N522">
        <f>Sales2[[#This Row],[Sale Price ]]*Sales2[[#This Row],[Margins]]</f>
        <v>263.25</v>
      </c>
      <c r="O522">
        <v>1053</v>
      </c>
      <c r="P522">
        <f>IFERROR(Sales2[[#This Row],[Sale Price ]],0)</f>
        <v>1053</v>
      </c>
      <c r="Q522">
        <f>IFERROR(Sales2[[#This Row],[Cleaned Sale Price]]/Sales2[[#This Row],[Quantity Ordered]],0)</f>
        <v>1053</v>
      </c>
      <c r="R522">
        <f>Sales2[[#This Row],[Cleaned Sale Price]]-Sales2[[#This Row],[Service Provider Expense]]</f>
        <v>789.75</v>
      </c>
      <c r="S522">
        <f>SUMIF(F:F,Sales2[[#This Row],[Customer ID]],P:P)</f>
        <v>1053</v>
      </c>
      <c r="T522">
        <f>Sales2[[#This Row],[Sale Price ]]-Sales2[[#This Row],[Service Provider Expense]]</f>
        <v>789.75</v>
      </c>
      <c r="U522" t="s">
        <v>39</v>
      </c>
    </row>
    <row r="523" spans="1:21" x14ac:dyDescent="0.25">
      <c r="A523">
        <v>3522</v>
      </c>
      <c r="B523">
        <f>COUNTIF(A:A,Sales2[[#This Row],[Order ID]])</f>
        <v>1</v>
      </c>
      <c r="C523" t="s">
        <v>544</v>
      </c>
      <c r="D523" t="s">
        <v>794</v>
      </c>
      <c r="E523" t="str">
        <f>PROPER(TRIM(Sales2[[#This Row],[Customer First Name]]))</f>
        <v>Kairo</v>
      </c>
      <c r="F523">
        <v>1754</v>
      </c>
      <c r="G523" t="s">
        <v>22</v>
      </c>
      <c r="H523" s="7">
        <v>45564</v>
      </c>
      <c r="I523" s="6">
        <v>1</v>
      </c>
      <c r="J523" s="1" t="s">
        <v>23</v>
      </c>
      <c r="K523" t="s">
        <v>49</v>
      </c>
      <c r="L523" t="str">
        <f>UPPER(Sales2[[#This Row],[State]])</f>
        <v>TAS</v>
      </c>
      <c r="M523">
        <f>VLOOKUP(Sales2[[#This Row],[Service Category]],Table7[],3,FALSE)</f>
        <v>0.3</v>
      </c>
      <c r="N523">
        <f>Sales2[[#This Row],[Sale Price ]]*Sales2[[#This Row],[Margins]]</f>
        <v>58.199999999999996</v>
      </c>
      <c r="O523">
        <v>194</v>
      </c>
      <c r="P523">
        <f>IFERROR(Sales2[[#This Row],[Sale Price ]],0)</f>
        <v>194</v>
      </c>
      <c r="Q523">
        <f>IFERROR(Sales2[[#This Row],[Cleaned Sale Price]]/Sales2[[#This Row],[Quantity Ordered]],0)</f>
        <v>194</v>
      </c>
      <c r="R523">
        <f>Sales2[[#This Row],[Cleaned Sale Price]]-Sales2[[#This Row],[Service Provider Expense]]</f>
        <v>135.80000000000001</v>
      </c>
      <c r="S523">
        <f>SUMIF(F:F,Sales2[[#This Row],[Customer ID]],P:P)</f>
        <v>194</v>
      </c>
      <c r="T523">
        <f>Sales2[[#This Row],[Sale Price ]]-Sales2[[#This Row],[Service Provider Expense]]</f>
        <v>135.80000000000001</v>
      </c>
      <c r="U523" t="s">
        <v>29</v>
      </c>
    </row>
    <row r="524" spans="1:21" x14ac:dyDescent="0.25">
      <c r="A524">
        <v>3523</v>
      </c>
      <c r="B524">
        <f>COUNTIF(A:A,Sales2[[#This Row],[Order ID]])</f>
        <v>1</v>
      </c>
      <c r="C524" t="s">
        <v>258</v>
      </c>
      <c r="D524" t="s">
        <v>795</v>
      </c>
      <c r="E524" t="str">
        <f>PROPER(TRIM(Sales2[[#This Row],[Customer First Name]]))</f>
        <v>Pablo</v>
      </c>
      <c r="F524">
        <v>1755</v>
      </c>
      <c r="G524" t="s">
        <v>61</v>
      </c>
      <c r="H524" s="7">
        <v>45650</v>
      </c>
      <c r="I524" s="6">
        <v>2</v>
      </c>
      <c r="J524" s="1" t="s">
        <v>37</v>
      </c>
      <c r="K524" t="s">
        <v>18</v>
      </c>
      <c r="L524" t="str">
        <f>UPPER(Sales2[[#This Row],[State]])</f>
        <v>WA</v>
      </c>
      <c r="M524">
        <f>VLOOKUP(Sales2[[#This Row],[Service Category]],Table7[],3,FALSE)</f>
        <v>0.25</v>
      </c>
      <c r="N524">
        <f>Sales2[[#This Row],[Sale Price ]]*Sales2[[#This Row],[Margins]]</f>
        <v>17.25</v>
      </c>
      <c r="O524">
        <v>69</v>
      </c>
      <c r="P524">
        <f>IFERROR(Sales2[[#This Row],[Sale Price ]],0)</f>
        <v>69</v>
      </c>
      <c r="Q524">
        <f>IFERROR(Sales2[[#This Row],[Cleaned Sale Price]]/Sales2[[#This Row],[Quantity Ordered]],0)</f>
        <v>34.5</v>
      </c>
      <c r="R524">
        <f>Sales2[[#This Row],[Cleaned Sale Price]]-Sales2[[#This Row],[Service Provider Expense]]</f>
        <v>51.75</v>
      </c>
      <c r="S524">
        <f>SUMIF(F:F,Sales2[[#This Row],[Customer ID]],P:P)</f>
        <v>69</v>
      </c>
      <c r="T524">
        <f>Sales2[[#This Row],[Sale Price ]]-Sales2[[#This Row],[Service Provider Expense]]</f>
        <v>51.75</v>
      </c>
      <c r="U524" t="s">
        <v>19</v>
      </c>
    </row>
    <row r="525" spans="1:21" x14ac:dyDescent="0.25">
      <c r="A525">
        <v>3524</v>
      </c>
      <c r="B525">
        <f>COUNTIF(A:A,Sales2[[#This Row],[Order ID]])</f>
        <v>1</v>
      </c>
      <c r="C525" t="s">
        <v>487</v>
      </c>
      <c r="D525" t="s">
        <v>796</v>
      </c>
      <c r="E525" t="str">
        <f>PROPER(TRIM(Sales2[[#This Row],[Customer First Name]]))</f>
        <v>Frederick</v>
      </c>
      <c r="F525">
        <v>1756</v>
      </c>
      <c r="G525" t="s">
        <v>22</v>
      </c>
      <c r="H525" s="7">
        <v>45438</v>
      </c>
      <c r="I525" s="6">
        <v>2</v>
      </c>
      <c r="J525" s="1" t="s">
        <v>23</v>
      </c>
      <c r="K525" t="s">
        <v>49</v>
      </c>
      <c r="L525" t="str">
        <f>UPPER(Sales2[[#This Row],[State]])</f>
        <v>TAS</v>
      </c>
      <c r="M525">
        <f>VLOOKUP(Sales2[[#This Row],[Service Category]],Table7[],3,FALSE)</f>
        <v>0.3</v>
      </c>
      <c r="N525">
        <f>Sales2[[#This Row],[Sale Price ]]*Sales2[[#This Row],[Margins]]</f>
        <v>66</v>
      </c>
      <c r="O525">
        <v>220</v>
      </c>
      <c r="P525">
        <f>IFERROR(Sales2[[#This Row],[Sale Price ]],0)</f>
        <v>220</v>
      </c>
      <c r="Q525">
        <f>IFERROR(Sales2[[#This Row],[Cleaned Sale Price]]/Sales2[[#This Row],[Quantity Ordered]],0)</f>
        <v>110</v>
      </c>
      <c r="R525">
        <f>Sales2[[#This Row],[Cleaned Sale Price]]-Sales2[[#This Row],[Service Provider Expense]]</f>
        <v>154</v>
      </c>
      <c r="S525">
        <f>SUMIF(F:F,Sales2[[#This Row],[Customer ID]],P:P)</f>
        <v>220</v>
      </c>
      <c r="T525">
        <f>Sales2[[#This Row],[Sale Price ]]-Sales2[[#This Row],[Service Provider Expense]]</f>
        <v>154</v>
      </c>
      <c r="U525" t="s">
        <v>19</v>
      </c>
    </row>
    <row r="526" spans="1:21" x14ac:dyDescent="0.25">
      <c r="A526">
        <v>3525</v>
      </c>
      <c r="B526">
        <f>COUNTIF(A:A,Sales2[[#This Row],[Order ID]])</f>
        <v>1</v>
      </c>
      <c r="C526" t="s">
        <v>797</v>
      </c>
      <c r="D526" t="s">
        <v>742</v>
      </c>
      <c r="E526" t="str">
        <f>PROPER(TRIM(Sales2[[#This Row],[Customer First Name]]))</f>
        <v>William</v>
      </c>
      <c r="F526">
        <v>1757</v>
      </c>
      <c r="G526" t="s">
        <v>27</v>
      </c>
      <c r="H526" s="7">
        <v>45611</v>
      </c>
      <c r="I526" s="6">
        <v>1</v>
      </c>
      <c r="J526" t="s">
        <v>17</v>
      </c>
      <c r="K526" t="s">
        <v>18</v>
      </c>
      <c r="L526" t="str">
        <f>UPPER(Sales2[[#This Row],[State]])</f>
        <v>WA</v>
      </c>
      <c r="M526">
        <f>VLOOKUP(Sales2[[#This Row],[Service Category]],Table7[],3,FALSE)</f>
        <v>0.25</v>
      </c>
      <c r="N526">
        <f>Sales2[[#This Row],[Sale Price ]]*Sales2[[#This Row],[Margins]]</f>
        <v>109</v>
      </c>
      <c r="O526">
        <v>436</v>
      </c>
      <c r="P526">
        <f>IFERROR(Sales2[[#This Row],[Sale Price ]],0)</f>
        <v>436</v>
      </c>
      <c r="Q526">
        <f>IFERROR(Sales2[[#This Row],[Cleaned Sale Price]]/Sales2[[#This Row],[Quantity Ordered]],0)</f>
        <v>436</v>
      </c>
      <c r="R526">
        <f>Sales2[[#This Row],[Cleaned Sale Price]]-Sales2[[#This Row],[Service Provider Expense]]</f>
        <v>327</v>
      </c>
      <c r="S526">
        <f>SUMIF(F:F,Sales2[[#This Row],[Customer ID]],P:P)</f>
        <v>436</v>
      </c>
      <c r="T526">
        <f>Sales2[[#This Row],[Sale Price ]]-Sales2[[#This Row],[Service Provider Expense]]</f>
        <v>327</v>
      </c>
      <c r="U526" t="s">
        <v>33</v>
      </c>
    </row>
    <row r="527" spans="1:21" x14ac:dyDescent="0.25">
      <c r="A527">
        <v>3526</v>
      </c>
      <c r="B527">
        <f>COUNTIF(A:A,Sales2[[#This Row],[Order ID]])</f>
        <v>1</v>
      </c>
      <c r="C527" t="s">
        <v>798</v>
      </c>
      <c r="D527" t="s">
        <v>799</v>
      </c>
      <c r="E527" t="str">
        <f>PROPER(TRIM(Sales2[[#This Row],[Customer First Name]]))</f>
        <v>Josue</v>
      </c>
      <c r="F527">
        <v>1758</v>
      </c>
      <c r="G527" t="s">
        <v>22</v>
      </c>
      <c r="H527" s="7">
        <v>45525</v>
      </c>
      <c r="I527" s="6">
        <v>2</v>
      </c>
      <c r="J527" s="1" t="s">
        <v>37</v>
      </c>
      <c r="K527" t="s">
        <v>18</v>
      </c>
      <c r="L527" t="str">
        <f>UPPER(Sales2[[#This Row],[State]])</f>
        <v>WA</v>
      </c>
      <c r="M527">
        <f>VLOOKUP(Sales2[[#This Row],[Service Category]],Table7[],3,FALSE)</f>
        <v>0.3</v>
      </c>
      <c r="N527">
        <f>Sales2[[#This Row],[Sale Price ]]*Sales2[[#This Row],[Margins]]</f>
        <v>50.699999999999996</v>
      </c>
      <c r="O527">
        <v>169</v>
      </c>
      <c r="P527">
        <f>IFERROR(Sales2[[#This Row],[Sale Price ]],0)</f>
        <v>169</v>
      </c>
      <c r="Q527">
        <f>IFERROR(Sales2[[#This Row],[Cleaned Sale Price]]/Sales2[[#This Row],[Quantity Ordered]],0)</f>
        <v>84.5</v>
      </c>
      <c r="R527">
        <f>Sales2[[#This Row],[Cleaned Sale Price]]-Sales2[[#This Row],[Service Provider Expense]]</f>
        <v>118.30000000000001</v>
      </c>
      <c r="S527">
        <f>SUMIF(F:F,Sales2[[#This Row],[Customer ID]],P:P)</f>
        <v>169</v>
      </c>
      <c r="T527">
        <f>Sales2[[#This Row],[Sale Price ]]-Sales2[[#This Row],[Service Provider Expense]]</f>
        <v>118.30000000000001</v>
      </c>
      <c r="U527" t="s">
        <v>33</v>
      </c>
    </row>
    <row r="528" spans="1:21" x14ac:dyDescent="0.25">
      <c r="A528">
        <v>3527</v>
      </c>
      <c r="B528">
        <f>COUNTIF(A:A,Sales2[[#This Row],[Order ID]])</f>
        <v>1</v>
      </c>
      <c r="C528" t="s">
        <v>800</v>
      </c>
      <c r="D528" t="s">
        <v>39</v>
      </c>
      <c r="E528" t="str">
        <f>PROPER(TRIM(Sales2[[#This Row],[Customer First Name]]))</f>
        <v>Brian</v>
      </c>
      <c r="F528">
        <v>1759</v>
      </c>
      <c r="G528" t="s">
        <v>36</v>
      </c>
      <c r="H528" s="7">
        <v>45531</v>
      </c>
      <c r="I528" s="6">
        <v>1</v>
      </c>
      <c r="J528" t="s">
        <v>56</v>
      </c>
      <c r="K528" t="s">
        <v>38</v>
      </c>
      <c r="L528" t="str">
        <f>UPPER(Sales2[[#This Row],[State]])</f>
        <v>QLD</v>
      </c>
      <c r="M528">
        <f>VLOOKUP(Sales2[[#This Row],[Service Category]],Table7[],3,FALSE)</f>
        <v>0.2</v>
      </c>
      <c r="N528">
        <f>Sales2[[#This Row],[Sale Price ]]*Sales2[[#This Row],[Margins]]</f>
        <v>52.6</v>
      </c>
      <c r="O528">
        <v>263</v>
      </c>
      <c r="P528">
        <f>IFERROR(Sales2[[#This Row],[Sale Price ]],0)</f>
        <v>263</v>
      </c>
      <c r="Q528">
        <f>IFERROR(Sales2[[#This Row],[Cleaned Sale Price]]/Sales2[[#This Row],[Quantity Ordered]],0)</f>
        <v>263</v>
      </c>
      <c r="R528">
        <f>Sales2[[#This Row],[Cleaned Sale Price]]-Sales2[[#This Row],[Service Provider Expense]]</f>
        <v>210.4</v>
      </c>
      <c r="S528">
        <f>SUMIF(F:F,Sales2[[#This Row],[Customer ID]],P:P)</f>
        <v>263</v>
      </c>
      <c r="T528">
        <f>Sales2[[#This Row],[Sale Price ]]-Sales2[[#This Row],[Service Provider Expense]]</f>
        <v>210.4</v>
      </c>
      <c r="U528" t="s">
        <v>29</v>
      </c>
    </row>
    <row r="529" spans="1:21" x14ac:dyDescent="0.25">
      <c r="A529">
        <v>3528</v>
      </c>
      <c r="B529">
        <f>COUNTIF(A:A,Sales2[[#This Row],[Order ID]])</f>
        <v>1</v>
      </c>
      <c r="C529" t="s">
        <v>801</v>
      </c>
      <c r="D529" t="s">
        <v>325</v>
      </c>
      <c r="E529" t="str">
        <f>PROPER(TRIM(Sales2[[#This Row],[Customer First Name]]))</f>
        <v>Asher</v>
      </c>
      <c r="F529">
        <v>1760</v>
      </c>
      <c r="G529" t="s">
        <v>36</v>
      </c>
      <c r="H529" s="7">
        <v>45592</v>
      </c>
      <c r="I529" s="6">
        <v>1</v>
      </c>
      <c r="J529" t="s">
        <v>56</v>
      </c>
      <c r="K529" t="s">
        <v>66</v>
      </c>
      <c r="L529" t="str">
        <f>UPPER(Sales2[[#This Row],[State]])</f>
        <v>NT</v>
      </c>
      <c r="M529">
        <f>VLOOKUP(Sales2[[#This Row],[Service Category]],Table7[],3,FALSE)</f>
        <v>0.2</v>
      </c>
      <c r="N529">
        <f>Sales2[[#This Row],[Sale Price ]]*Sales2[[#This Row],[Margins]]</f>
        <v>153.4</v>
      </c>
      <c r="O529">
        <v>767</v>
      </c>
      <c r="P529">
        <f>IFERROR(Sales2[[#This Row],[Sale Price ]],0)</f>
        <v>767</v>
      </c>
      <c r="Q529">
        <f>IFERROR(Sales2[[#This Row],[Cleaned Sale Price]]/Sales2[[#This Row],[Quantity Ordered]],0)</f>
        <v>767</v>
      </c>
      <c r="R529">
        <f>Sales2[[#This Row],[Cleaned Sale Price]]-Sales2[[#This Row],[Service Provider Expense]]</f>
        <v>613.6</v>
      </c>
      <c r="S529">
        <f>SUMIF(F:F,Sales2[[#This Row],[Customer ID]],P:P)</f>
        <v>767</v>
      </c>
      <c r="T529">
        <f>Sales2[[#This Row],[Sale Price ]]-Sales2[[#This Row],[Service Provider Expense]]</f>
        <v>613.6</v>
      </c>
      <c r="U529" t="s">
        <v>19</v>
      </c>
    </row>
    <row r="530" spans="1:21" x14ac:dyDescent="0.25">
      <c r="A530">
        <v>3529</v>
      </c>
      <c r="B530">
        <f>COUNTIF(A:A,Sales2[[#This Row],[Order ID]])</f>
        <v>1</v>
      </c>
      <c r="C530" t="s">
        <v>287</v>
      </c>
      <c r="D530" t="s">
        <v>703</v>
      </c>
      <c r="E530" t="str">
        <f>PROPER(TRIM(Sales2[[#This Row],[Customer First Name]]))</f>
        <v>Dawson</v>
      </c>
      <c r="F530">
        <v>1761</v>
      </c>
      <c r="G530" t="s">
        <v>16</v>
      </c>
      <c r="H530" s="7">
        <v>45297</v>
      </c>
      <c r="I530" s="6">
        <v>2</v>
      </c>
      <c r="J530" t="s">
        <v>17</v>
      </c>
      <c r="K530" t="s">
        <v>32</v>
      </c>
      <c r="L530" t="str">
        <f>UPPER(Sales2[[#This Row],[State]])</f>
        <v>VIC</v>
      </c>
      <c r="M530">
        <f>VLOOKUP(Sales2[[#This Row],[Service Category]],Table7[],3,FALSE)</f>
        <v>0.1</v>
      </c>
      <c r="N530">
        <f>Sales2[[#This Row],[Sale Price ]]*Sales2[[#This Row],[Margins]]</f>
        <v>113.4</v>
      </c>
      <c r="O530">
        <v>1134</v>
      </c>
      <c r="P530">
        <f>IFERROR(Sales2[[#This Row],[Sale Price ]],0)</f>
        <v>1134</v>
      </c>
      <c r="Q530">
        <f>IFERROR(Sales2[[#This Row],[Cleaned Sale Price]]/Sales2[[#This Row],[Quantity Ordered]],0)</f>
        <v>567</v>
      </c>
      <c r="R530">
        <f>Sales2[[#This Row],[Cleaned Sale Price]]-Sales2[[#This Row],[Service Provider Expense]]</f>
        <v>1020.6</v>
      </c>
      <c r="S530">
        <f>SUMIF(F:F,Sales2[[#This Row],[Customer ID]],P:P)</f>
        <v>1134</v>
      </c>
      <c r="T530">
        <f>Sales2[[#This Row],[Sale Price ]]-Sales2[[#This Row],[Service Provider Expense]]</f>
        <v>1020.6</v>
      </c>
      <c r="U530" t="s">
        <v>33</v>
      </c>
    </row>
    <row r="531" spans="1:21" x14ac:dyDescent="0.25">
      <c r="A531">
        <v>3530</v>
      </c>
      <c r="B531">
        <f>COUNTIF(A:A,Sales2[[#This Row],[Order ID]])</f>
        <v>1</v>
      </c>
      <c r="C531" t="s">
        <v>156</v>
      </c>
      <c r="D531" t="s">
        <v>802</v>
      </c>
      <c r="E531" t="str">
        <f>PROPER(TRIM(Sales2[[#This Row],[Customer First Name]]))</f>
        <v>Elle</v>
      </c>
      <c r="F531">
        <v>1762</v>
      </c>
      <c r="G531" t="s">
        <v>61</v>
      </c>
      <c r="H531" s="7">
        <v>45295</v>
      </c>
      <c r="I531" s="6">
        <v>1</v>
      </c>
      <c r="J531" t="s">
        <v>17</v>
      </c>
      <c r="K531" t="s">
        <v>38</v>
      </c>
      <c r="L531" t="str">
        <f>UPPER(Sales2[[#This Row],[State]])</f>
        <v>QLD</v>
      </c>
      <c r="M531">
        <f>VLOOKUP(Sales2[[#This Row],[Service Category]],Table7[],3,FALSE)</f>
        <v>0.25</v>
      </c>
      <c r="N531">
        <f>Sales2[[#This Row],[Sale Price ]]*Sales2[[#This Row],[Margins]]</f>
        <v>83.5</v>
      </c>
      <c r="O531">
        <v>334</v>
      </c>
      <c r="P531">
        <f>IFERROR(Sales2[[#This Row],[Sale Price ]],0)</f>
        <v>334</v>
      </c>
      <c r="Q531">
        <f>IFERROR(Sales2[[#This Row],[Cleaned Sale Price]]/Sales2[[#This Row],[Quantity Ordered]],0)</f>
        <v>334</v>
      </c>
      <c r="R531">
        <f>Sales2[[#This Row],[Cleaned Sale Price]]-Sales2[[#This Row],[Service Provider Expense]]</f>
        <v>250.5</v>
      </c>
      <c r="S531">
        <f>SUMIF(F:F,Sales2[[#This Row],[Customer ID]],P:P)</f>
        <v>334</v>
      </c>
      <c r="T531">
        <f>Sales2[[#This Row],[Sale Price ]]-Sales2[[#This Row],[Service Provider Expense]]</f>
        <v>250.5</v>
      </c>
      <c r="U531" t="s">
        <v>19</v>
      </c>
    </row>
    <row r="532" spans="1:21" x14ac:dyDescent="0.25">
      <c r="A532">
        <v>3531</v>
      </c>
      <c r="B532">
        <f>COUNTIF(A:A,Sales2[[#This Row],[Order ID]])</f>
        <v>1</v>
      </c>
      <c r="C532" t="s">
        <v>549</v>
      </c>
      <c r="D532" t="s">
        <v>714</v>
      </c>
      <c r="E532" t="str">
        <f>PROPER(TRIM(Sales2[[#This Row],[Customer First Name]]))</f>
        <v>Jeremiah</v>
      </c>
      <c r="F532">
        <v>1763</v>
      </c>
      <c r="G532" t="s">
        <v>61</v>
      </c>
      <c r="H532" s="7">
        <v>45637</v>
      </c>
      <c r="I532" s="6">
        <v>2</v>
      </c>
      <c r="J532" s="1" t="s">
        <v>37</v>
      </c>
      <c r="K532" t="s">
        <v>49</v>
      </c>
      <c r="L532" t="str">
        <f>UPPER(Sales2[[#This Row],[State]])</f>
        <v>TAS</v>
      </c>
      <c r="M532">
        <f>VLOOKUP(Sales2[[#This Row],[Service Category]],Table7[],3,FALSE)</f>
        <v>0.25</v>
      </c>
      <c r="N532">
        <f>Sales2[[#This Row],[Sale Price ]]*Sales2[[#This Row],[Margins]]</f>
        <v>109.75</v>
      </c>
      <c r="O532">
        <v>439</v>
      </c>
      <c r="P532">
        <f>IFERROR(Sales2[[#This Row],[Sale Price ]],0)</f>
        <v>439</v>
      </c>
      <c r="Q532">
        <f>IFERROR(Sales2[[#This Row],[Cleaned Sale Price]]/Sales2[[#This Row],[Quantity Ordered]],0)</f>
        <v>219.5</v>
      </c>
      <c r="R532">
        <f>Sales2[[#This Row],[Cleaned Sale Price]]-Sales2[[#This Row],[Service Provider Expense]]</f>
        <v>329.25</v>
      </c>
      <c r="S532">
        <f>SUMIF(F:F,Sales2[[#This Row],[Customer ID]],P:P)</f>
        <v>439</v>
      </c>
      <c r="T532">
        <f>Sales2[[#This Row],[Sale Price ]]-Sales2[[#This Row],[Service Provider Expense]]</f>
        <v>329.25</v>
      </c>
      <c r="U532" t="s">
        <v>19</v>
      </c>
    </row>
    <row r="533" spans="1:21" x14ac:dyDescent="0.25">
      <c r="A533">
        <v>3532</v>
      </c>
      <c r="B533">
        <f>COUNTIF(A:A,Sales2[[#This Row],[Order ID]])</f>
        <v>1</v>
      </c>
      <c r="C533" t="s">
        <v>650</v>
      </c>
      <c r="D533" t="s">
        <v>700</v>
      </c>
      <c r="E533" t="str">
        <f>PROPER(TRIM(Sales2[[#This Row],[Customer First Name]]))</f>
        <v>Alison</v>
      </c>
      <c r="F533">
        <v>1764</v>
      </c>
      <c r="G533" t="s">
        <v>27</v>
      </c>
      <c r="H533" s="7">
        <v>45385</v>
      </c>
      <c r="I533" s="6">
        <v>1</v>
      </c>
      <c r="J533" s="1" t="s">
        <v>37</v>
      </c>
      <c r="K533" t="s">
        <v>38</v>
      </c>
      <c r="L533" t="str">
        <f>UPPER(Sales2[[#This Row],[State]])</f>
        <v>QLD</v>
      </c>
      <c r="M533">
        <f>VLOOKUP(Sales2[[#This Row],[Service Category]],Table7[],3,FALSE)</f>
        <v>0.25</v>
      </c>
      <c r="N533">
        <f>Sales2[[#This Row],[Sale Price ]]*Sales2[[#This Row],[Margins]]</f>
        <v>319.5</v>
      </c>
      <c r="O533">
        <v>1278</v>
      </c>
      <c r="P533">
        <f>IFERROR(Sales2[[#This Row],[Sale Price ]],0)</f>
        <v>1278</v>
      </c>
      <c r="Q533">
        <f>IFERROR(Sales2[[#This Row],[Cleaned Sale Price]]/Sales2[[#This Row],[Quantity Ordered]],0)</f>
        <v>1278</v>
      </c>
      <c r="R533">
        <f>Sales2[[#This Row],[Cleaned Sale Price]]-Sales2[[#This Row],[Service Provider Expense]]</f>
        <v>958.5</v>
      </c>
      <c r="S533">
        <f>SUMIF(F:F,Sales2[[#This Row],[Customer ID]],P:P)</f>
        <v>1278</v>
      </c>
      <c r="T533">
        <f>Sales2[[#This Row],[Sale Price ]]-Sales2[[#This Row],[Service Provider Expense]]</f>
        <v>958.5</v>
      </c>
      <c r="U533" t="s">
        <v>29</v>
      </c>
    </row>
    <row r="534" spans="1:21" x14ac:dyDescent="0.25">
      <c r="A534">
        <v>3533</v>
      </c>
      <c r="B534">
        <f>COUNTIF(A:A,Sales2[[#This Row],[Order ID]])</f>
        <v>1</v>
      </c>
      <c r="C534" t="s">
        <v>803</v>
      </c>
      <c r="D534" t="s">
        <v>188</v>
      </c>
      <c r="E534" t="str">
        <f>PROPER(TRIM(Sales2[[#This Row],[Customer First Name]]))</f>
        <v>Cooper</v>
      </c>
      <c r="F534">
        <v>1765</v>
      </c>
      <c r="G534" t="s">
        <v>27</v>
      </c>
      <c r="H534" s="7">
        <v>45528</v>
      </c>
      <c r="I534" s="6">
        <v>1</v>
      </c>
      <c r="J534" s="1" t="s">
        <v>37</v>
      </c>
      <c r="K534" t="s">
        <v>38</v>
      </c>
      <c r="L534" t="str">
        <f>UPPER(Sales2[[#This Row],[State]])</f>
        <v>QLD</v>
      </c>
      <c r="M534">
        <f>VLOOKUP(Sales2[[#This Row],[Service Category]],Table7[],3,FALSE)</f>
        <v>0.25</v>
      </c>
      <c r="N534">
        <f>Sales2[[#This Row],[Sale Price ]]*Sales2[[#This Row],[Margins]]</f>
        <v>101.75</v>
      </c>
      <c r="O534">
        <v>407</v>
      </c>
      <c r="P534">
        <f>IFERROR(Sales2[[#This Row],[Sale Price ]],0)</f>
        <v>407</v>
      </c>
      <c r="Q534">
        <f>IFERROR(Sales2[[#This Row],[Cleaned Sale Price]]/Sales2[[#This Row],[Quantity Ordered]],0)</f>
        <v>407</v>
      </c>
      <c r="R534">
        <f>Sales2[[#This Row],[Cleaned Sale Price]]-Sales2[[#This Row],[Service Provider Expense]]</f>
        <v>305.25</v>
      </c>
      <c r="S534">
        <f>SUMIF(F:F,Sales2[[#This Row],[Customer ID]],P:P)</f>
        <v>407</v>
      </c>
      <c r="T534">
        <f>Sales2[[#This Row],[Sale Price ]]-Sales2[[#This Row],[Service Provider Expense]]</f>
        <v>305.25</v>
      </c>
      <c r="U534" t="s">
        <v>29</v>
      </c>
    </row>
    <row r="535" spans="1:21" x14ac:dyDescent="0.25">
      <c r="A535">
        <v>3534</v>
      </c>
      <c r="B535">
        <f>COUNTIF(A:A,Sales2[[#This Row],[Order ID]])</f>
        <v>1</v>
      </c>
      <c r="C535" t="s">
        <v>804</v>
      </c>
      <c r="D535" t="s">
        <v>805</v>
      </c>
      <c r="E535" t="str">
        <f>PROPER(TRIM(Sales2[[#This Row],[Customer First Name]]))</f>
        <v>Kamila</v>
      </c>
      <c r="F535">
        <v>1766</v>
      </c>
      <c r="G535" t="s">
        <v>16</v>
      </c>
      <c r="H535" s="7">
        <v>45294</v>
      </c>
      <c r="I535" s="6">
        <v>1</v>
      </c>
      <c r="J535" s="1" t="s">
        <v>37</v>
      </c>
      <c r="K535" t="s">
        <v>24</v>
      </c>
      <c r="L535" t="str">
        <f>UPPER(Sales2[[#This Row],[State]])</f>
        <v>ACT</v>
      </c>
      <c r="M535">
        <f>VLOOKUP(Sales2[[#This Row],[Service Category]],Table7[],3,FALSE)</f>
        <v>0.1</v>
      </c>
      <c r="N535">
        <f>Sales2[[#This Row],[Sale Price ]]*Sales2[[#This Row],[Margins]]</f>
        <v>68.3</v>
      </c>
      <c r="O535">
        <v>683</v>
      </c>
      <c r="P535">
        <f>IFERROR(Sales2[[#This Row],[Sale Price ]],0)</f>
        <v>683</v>
      </c>
      <c r="Q535">
        <f>IFERROR(Sales2[[#This Row],[Cleaned Sale Price]]/Sales2[[#This Row],[Quantity Ordered]],0)</f>
        <v>683</v>
      </c>
      <c r="R535">
        <f>Sales2[[#This Row],[Cleaned Sale Price]]-Sales2[[#This Row],[Service Provider Expense]]</f>
        <v>614.70000000000005</v>
      </c>
      <c r="S535">
        <f>SUMIF(F:F,Sales2[[#This Row],[Customer ID]],P:P)</f>
        <v>683</v>
      </c>
      <c r="T535">
        <f>Sales2[[#This Row],[Sale Price ]]-Sales2[[#This Row],[Service Provider Expense]]</f>
        <v>614.70000000000005</v>
      </c>
      <c r="U535" t="s">
        <v>19</v>
      </c>
    </row>
    <row r="536" spans="1:21" x14ac:dyDescent="0.25">
      <c r="A536">
        <v>3535</v>
      </c>
      <c r="B536">
        <f>COUNTIF(A:A,Sales2[[#This Row],[Order ID]])</f>
        <v>1</v>
      </c>
      <c r="C536" t="s">
        <v>452</v>
      </c>
      <c r="D536" t="s">
        <v>806</v>
      </c>
      <c r="E536" t="str">
        <f>PROPER(TRIM(Sales2[[#This Row],[Customer First Name]]))</f>
        <v>Penelope</v>
      </c>
      <c r="F536">
        <v>1767</v>
      </c>
      <c r="G536" t="s">
        <v>61</v>
      </c>
      <c r="H536" s="7">
        <v>45324</v>
      </c>
      <c r="I536" s="6">
        <v>2</v>
      </c>
      <c r="J536" s="1" t="s">
        <v>37</v>
      </c>
      <c r="K536" t="s">
        <v>66</v>
      </c>
      <c r="L536" t="str">
        <f>UPPER(Sales2[[#This Row],[State]])</f>
        <v>NT</v>
      </c>
      <c r="M536">
        <f>VLOOKUP(Sales2[[#This Row],[Service Category]],Table7[],3,FALSE)</f>
        <v>0.25</v>
      </c>
      <c r="N536">
        <f>Sales2[[#This Row],[Sale Price ]]*Sales2[[#This Row],[Margins]]</f>
        <v>102.75</v>
      </c>
      <c r="O536">
        <v>411</v>
      </c>
      <c r="P536">
        <f>IFERROR(Sales2[[#This Row],[Sale Price ]],0)</f>
        <v>411</v>
      </c>
      <c r="Q536">
        <f>IFERROR(Sales2[[#This Row],[Cleaned Sale Price]]/Sales2[[#This Row],[Quantity Ordered]],0)</f>
        <v>205.5</v>
      </c>
      <c r="R536">
        <f>Sales2[[#This Row],[Cleaned Sale Price]]-Sales2[[#This Row],[Service Provider Expense]]</f>
        <v>308.25</v>
      </c>
      <c r="S536">
        <f>SUMIF(F:F,Sales2[[#This Row],[Customer ID]],P:P)</f>
        <v>411</v>
      </c>
      <c r="T536">
        <f>Sales2[[#This Row],[Sale Price ]]-Sales2[[#This Row],[Service Provider Expense]]</f>
        <v>308.25</v>
      </c>
      <c r="U536" t="s">
        <v>19</v>
      </c>
    </row>
    <row r="537" spans="1:21" x14ac:dyDescent="0.25">
      <c r="A537">
        <v>3536</v>
      </c>
      <c r="B537">
        <f>COUNTIF(A:A,Sales2[[#This Row],[Order ID]])</f>
        <v>1</v>
      </c>
      <c r="C537" t="s">
        <v>226</v>
      </c>
      <c r="D537" t="s">
        <v>753</v>
      </c>
      <c r="E537" t="str">
        <f>PROPER(TRIM(Sales2[[#This Row],[Customer First Name]]))</f>
        <v>Asa</v>
      </c>
      <c r="F537">
        <v>1768</v>
      </c>
      <c r="G537" t="s">
        <v>61</v>
      </c>
      <c r="H537" s="7">
        <v>45328</v>
      </c>
      <c r="I537" s="6">
        <v>2</v>
      </c>
      <c r="J537" t="s">
        <v>17</v>
      </c>
      <c r="K537" t="s">
        <v>18</v>
      </c>
      <c r="L537" t="str">
        <f>UPPER(Sales2[[#This Row],[State]])</f>
        <v>WA</v>
      </c>
      <c r="M537">
        <f>VLOOKUP(Sales2[[#This Row],[Service Category]],Table7[],3,FALSE)</f>
        <v>0.25</v>
      </c>
      <c r="N537">
        <f>Sales2[[#This Row],[Sale Price ]]*Sales2[[#This Row],[Margins]]</f>
        <v>239.5</v>
      </c>
      <c r="O537">
        <v>958</v>
      </c>
      <c r="P537">
        <f>IFERROR(Sales2[[#This Row],[Sale Price ]],0)</f>
        <v>958</v>
      </c>
      <c r="Q537">
        <f>IFERROR(Sales2[[#This Row],[Cleaned Sale Price]]/Sales2[[#This Row],[Quantity Ordered]],0)</f>
        <v>479</v>
      </c>
      <c r="R537">
        <f>Sales2[[#This Row],[Cleaned Sale Price]]-Sales2[[#This Row],[Service Provider Expense]]</f>
        <v>718.5</v>
      </c>
      <c r="S537">
        <f>SUMIF(F:F,Sales2[[#This Row],[Customer ID]],P:P)</f>
        <v>958</v>
      </c>
      <c r="T537">
        <f>Sales2[[#This Row],[Sale Price ]]-Sales2[[#This Row],[Service Provider Expense]]</f>
        <v>718.5</v>
      </c>
      <c r="U537" t="s">
        <v>19</v>
      </c>
    </row>
    <row r="538" spans="1:21" x14ac:dyDescent="0.25">
      <c r="A538">
        <v>3537</v>
      </c>
      <c r="B538">
        <f>COUNTIF(A:A,Sales2[[#This Row],[Order ID]])</f>
        <v>1</v>
      </c>
      <c r="C538" t="s">
        <v>807</v>
      </c>
      <c r="D538" t="s">
        <v>808</v>
      </c>
      <c r="E538" t="str">
        <f>PROPER(TRIM(Sales2[[#This Row],[Customer First Name]]))</f>
        <v>Koda</v>
      </c>
      <c r="F538">
        <v>1769</v>
      </c>
      <c r="G538" t="s">
        <v>77</v>
      </c>
      <c r="H538" s="7">
        <v>45365</v>
      </c>
      <c r="I538" s="6">
        <v>2</v>
      </c>
      <c r="J538" t="s">
        <v>17</v>
      </c>
      <c r="K538" t="s">
        <v>66</v>
      </c>
      <c r="L538" t="str">
        <f>UPPER(Sales2[[#This Row],[State]])</f>
        <v>NT</v>
      </c>
      <c r="M538">
        <f>VLOOKUP(Sales2[[#This Row],[Service Category]],Table7[],3,FALSE)</f>
        <v>0.3</v>
      </c>
      <c r="N538">
        <f>Sales2[[#This Row],[Sale Price ]]*Sales2[[#This Row],[Margins]]</f>
        <v>162.9</v>
      </c>
      <c r="O538">
        <v>543</v>
      </c>
      <c r="P538">
        <f>IFERROR(Sales2[[#This Row],[Sale Price ]],0)</f>
        <v>543</v>
      </c>
      <c r="Q538">
        <f>IFERROR(Sales2[[#This Row],[Cleaned Sale Price]]/Sales2[[#This Row],[Quantity Ordered]],0)</f>
        <v>271.5</v>
      </c>
      <c r="R538">
        <f>Sales2[[#This Row],[Cleaned Sale Price]]-Sales2[[#This Row],[Service Provider Expense]]</f>
        <v>380.1</v>
      </c>
      <c r="S538">
        <f>SUMIF(F:F,Sales2[[#This Row],[Customer ID]],P:P)</f>
        <v>543</v>
      </c>
      <c r="T538">
        <f>Sales2[[#This Row],[Sale Price ]]-Sales2[[#This Row],[Service Provider Expense]]</f>
        <v>380.1</v>
      </c>
      <c r="U538" t="s">
        <v>99</v>
      </c>
    </row>
    <row r="539" spans="1:21" x14ac:dyDescent="0.25">
      <c r="A539">
        <v>3538</v>
      </c>
      <c r="B539">
        <f>COUNTIF(A:A,Sales2[[#This Row],[Order ID]])</f>
        <v>1</v>
      </c>
      <c r="C539" t="s">
        <v>809</v>
      </c>
      <c r="D539" t="s">
        <v>810</v>
      </c>
      <c r="E539" t="str">
        <f>PROPER(TRIM(Sales2[[#This Row],[Customer First Name]]))</f>
        <v>Esmeralda</v>
      </c>
      <c r="F539">
        <v>1770</v>
      </c>
      <c r="G539" t="s">
        <v>77</v>
      </c>
      <c r="H539" s="7">
        <v>45617</v>
      </c>
      <c r="I539" s="6">
        <v>3</v>
      </c>
      <c r="J539" s="1" t="s">
        <v>37</v>
      </c>
      <c r="K539" t="s">
        <v>24</v>
      </c>
      <c r="L539" t="str">
        <f>UPPER(Sales2[[#This Row],[State]])</f>
        <v>ACT</v>
      </c>
      <c r="M539">
        <f>VLOOKUP(Sales2[[#This Row],[Service Category]],Table7[],3,FALSE)</f>
        <v>0.3</v>
      </c>
      <c r="N539">
        <f>Sales2[[#This Row],[Sale Price ]]*Sales2[[#This Row],[Margins]]</f>
        <v>171.9</v>
      </c>
      <c r="O539">
        <v>573</v>
      </c>
      <c r="P539">
        <f>IFERROR(Sales2[[#This Row],[Sale Price ]],0)</f>
        <v>573</v>
      </c>
      <c r="Q539">
        <f>IFERROR(Sales2[[#This Row],[Cleaned Sale Price]]/Sales2[[#This Row],[Quantity Ordered]],0)</f>
        <v>191</v>
      </c>
      <c r="R539">
        <f>Sales2[[#This Row],[Cleaned Sale Price]]-Sales2[[#This Row],[Service Provider Expense]]</f>
        <v>401.1</v>
      </c>
      <c r="S539">
        <f>SUMIF(F:F,Sales2[[#This Row],[Customer ID]],P:P)</f>
        <v>573</v>
      </c>
      <c r="T539">
        <f>Sales2[[#This Row],[Sale Price ]]-Sales2[[#This Row],[Service Provider Expense]]</f>
        <v>401.1</v>
      </c>
      <c r="U539" t="s">
        <v>33</v>
      </c>
    </row>
    <row r="540" spans="1:21" x14ac:dyDescent="0.25">
      <c r="A540">
        <v>3539</v>
      </c>
      <c r="B540">
        <f>COUNTIF(A:A,Sales2[[#This Row],[Order ID]])</f>
        <v>1</v>
      </c>
      <c r="C540" t="s">
        <v>493</v>
      </c>
      <c r="D540" t="s">
        <v>811</v>
      </c>
      <c r="E540" t="str">
        <f>PROPER(TRIM(Sales2[[#This Row],[Customer First Name]]))</f>
        <v>Alayna</v>
      </c>
      <c r="F540">
        <v>1771</v>
      </c>
      <c r="G540" t="s">
        <v>22</v>
      </c>
      <c r="H540" s="7">
        <v>45297</v>
      </c>
      <c r="I540" s="6">
        <v>1</v>
      </c>
      <c r="J540" s="1" t="s">
        <v>37</v>
      </c>
      <c r="K540" t="s">
        <v>32</v>
      </c>
      <c r="L540" t="str">
        <f>UPPER(Sales2[[#This Row],[State]])</f>
        <v>VIC</v>
      </c>
      <c r="M540">
        <f>VLOOKUP(Sales2[[#This Row],[Service Category]],Table7[],3,FALSE)</f>
        <v>0.3</v>
      </c>
      <c r="N540">
        <f>Sales2[[#This Row],[Sale Price ]]*Sales2[[#This Row],[Margins]]</f>
        <v>345.3</v>
      </c>
      <c r="O540">
        <v>1151</v>
      </c>
      <c r="P540">
        <f>IFERROR(Sales2[[#This Row],[Sale Price ]],0)</f>
        <v>1151</v>
      </c>
      <c r="Q540">
        <f>IFERROR(Sales2[[#This Row],[Cleaned Sale Price]]/Sales2[[#This Row],[Quantity Ordered]],0)</f>
        <v>1151</v>
      </c>
      <c r="R540">
        <f>Sales2[[#This Row],[Cleaned Sale Price]]-Sales2[[#This Row],[Service Provider Expense]]</f>
        <v>805.7</v>
      </c>
      <c r="S540">
        <f>SUMIF(F:F,Sales2[[#This Row],[Customer ID]],P:P)</f>
        <v>1151</v>
      </c>
      <c r="T540">
        <f>Sales2[[#This Row],[Sale Price ]]-Sales2[[#This Row],[Service Provider Expense]]</f>
        <v>805.7</v>
      </c>
      <c r="U540" t="s">
        <v>29</v>
      </c>
    </row>
    <row r="541" spans="1:21" x14ac:dyDescent="0.25">
      <c r="A541">
        <v>3540</v>
      </c>
      <c r="B541">
        <f>COUNTIF(A:A,Sales2[[#This Row],[Order ID]])</f>
        <v>1</v>
      </c>
      <c r="C541" t="s">
        <v>82</v>
      </c>
      <c r="D541" t="s">
        <v>113</v>
      </c>
      <c r="E541" t="str">
        <f>PROPER(TRIM(Sales2[[#This Row],[Customer First Name]]))</f>
        <v>Collins</v>
      </c>
      <c r="F541">
        <v>1772</v>
      </c>
      <c r="G541" t="s">
        <v>16</v>
      </c>
      <c r="H541" s="7">
        <v>45469</v>
      </c>
      <c r="I541" s="6">
        <v>1</v>
      </c>
      <c r="J541" s="1" t="s">
        <v>37</v>
      </c>
      <c r="K541" t="s">
        <v>66</v>
      </c>
      <c r="L541" t="str">
        <f>UPPER(Sales2[[#This Row],[State]])</f>
        <v>NT</v>
      </c>
      <c r="M541">
        <f>VLOOKUP(Sales2[[#This Row],[Service Category]],Table7[],3,FALSE)</f>
        <v>0.1</v>
      </c>
      <c r="N541">
        <f>Sales2[[#This Row],[Sale Price ]]*Sales2[[#This Row],[Margins]]</f>
        <v>19.900000000000002</v>
      </c>
      <c r="O541">
        <v>199</v>
      </c>
      <c r="P541">
        <f>IFERROR(Sales2[[#This Row],[Sale Price ]],0)</f>
        <v>199</v>
      </c>
      <c r="Q541">
        <f>IFERROR(Sales2[[#This Row],[Cleaned Sale Price]]/Sales2[[#This Row],[Quantity Ordered]],0)</f>
        <v>199</v>
      </c>
      <c r="R541">
        <f>Sales2[[#This Row],[Cleaned Sale Price]]-Sales2[[#This Row],[Service Provider Expense]]</f>
        <v>179.1</v>
      </c>
      <c r="S541">
        <f>SUMIF(F:F,Sales2[[#This Row],[Customer ID]],P:P)</f>
        <v>199</v>
      </c>
      <c r="T541">
        <f>Sales2[[#This Row],[Sale Price ]]-Sales2[[#This Row],[Service Provider Expense]]</f>
        <v>179.1</v>
      </c>
      <c r="U541" t="s">
        <v>33</v>
      </c>
    </row>
    <row r="542" spans="1:21" x14ac:dyDescent="0.25">
      <c r="A542">
        <v>3541</v>
      </c>
      <c r="B542">
        <f>COUNTIF(A:A,Sales2[[#This Row],[Order ID]])</f>
        <v>1</v>
      </c>
      <c r="C542" t="s">
        <v>431</v>
      </c>
      <c r="D542" t="s">
        <v>644</v>
      </c>
      <c r="E542" t="str">
        <f>PROPER(TRIM(Sales2[[#This Row],[Customer First Name]]))</f>
        <v>Judah</v>
      </c>
      <c r="F542">
        <v>1773</v>
      </c>
      <c r="G542" t="s">
        <v>27</v>
      </c>
      <c r="H542" s="7">
        <v>45325</v>
      </c>
      <c r="I542" s="6">
        <v>2</v>
      </c>
      <c r="J542" t="s">
        <v>56</v>
      </c>
      <c r="K542" t="s">
        <v>28</v>
      </c>
      <c r="L542" t="str">
        <f>UPPER(Sales2[[#This Row],[State]])</f>
        <v>NSW</v>
      </c>
      <c r="M542">
        <f>VLOOKUP(Sales2[[#This Row],[Service Category]],Table7[],3,FALSE)</f>
        <v>0.25</v>
      </c>
      <c r="N542">
        <f>Sales2[[#This Row],[Sale Price ]]*Sales2[[#This Row],[Margins]]</f>
        <v>373.75</v>
      </c>
      <c r="O542">
        <v>1495</v>
      </c>
      <c r="P542">
        <f>IFERROR(Sales2[[#This Row],[Sale Price ]],0)</f>
        <v>1495</v>
      </c>
      <c r="Q542">
        <f>IFERROR(Sales2[[#This Row],[Cleaned Sale Price]]/Sales2[[#This Row],[Quantity Ordered]],0)</f>
        <v>747.5</v>
      </c>
      <c r="R542">
        <f>Sales2[[#This Row],[Cleaned Sale Price]]-Sales2[[#This Row],[Service Provider Expense]]</f>
        <v>1121.25</v>
      </c>
      <c r="S542">
        <f>SUMIF(F:F,Sales2[[#This Row],[Customer ID]],P:P)</f>
        <v>1495</v>
      </c>
      <c r="T542">
        <f>Sales2[[#This Row],[Sale Price ]]-Sales2[[#This Row],[Service Provider Expense]]</f>
        <v>1121.25</v>
      </c>
      <c r="U542" t="s">
        <v>99</v>
      </c>
    </row>
    <row r="543" spans="1:21" x14ac:dyDescent="0.25">
      <c r="A543">
        <v>3542</v>
      </c>
      <c r="B543">
        <f>COUNTIF(A:A,Sales2[[#This Row],[Order ID]])</f>
        <v>1</v>
      </c>
      <c r="C543" t="s">
        <v>659</v>
      </c>
      <c r="D543" t="s">
        <v>808</v>
      </c>
      <c r="E543" t="str">
        <f>PROPER(TRIM(Sales2[[#This Row],[Customer First Name]]))</f>
        <v>Koda</v>
      </c>
      <c r="F543">
        <v>1774</v>
      </c>
      <c r="G543" t="s">
        <v>36</v>
      </c>
      <c r="H543" s="7">
        <v>45358</v>
      </c>
      <c r="I543" s="6">
        <v>2</v>
      </c>
      <c r="J543" s="1" t="s">
        <v>37</v>
      </c>
      <c r="K543" t="s">
        <v>49</v>
      </c>
      <c r="L543" t="str">
        <f>UPPER(Sales2[[#This Row],[State]])</f>
        <v>TAS</v>
      </c>
      <c r="M543">
        <f>VLOOKUP(Sales2[[#This Row],[Service Category]],Table7[],3,FALSE)</f>
        <v>0.2</v>
      </c>
      <c r="N543">
        <f>Sales2[[#This Row],[Sale Price ]]*Sales2[[#This Row],[Margins]]</f>
        <v>117.80000000000001</v>
      </c>
      <c r="O543">
        <v>589</v>
      </c>
      <c r="P543">
        <f>IFERROR(Sales2[[#This Row],[Sale Price ]],0)</f>
        <v>589</v>
      </c>
      <c r="Q543">
        <f>IFERROR(Sales2[[#This Row],[Cleaned Sale Price]]/Sales2[[#This Row],[Quantity Ordered]],0)</f>
        <v>294.5</v>
      </c>
      <c r="R543">
        <f>Sales2[[#This Row],[Cleaned Sale Price]]-Sales2[[#This Row],[Service Provider Expense]]</f>
        <v>471.2</v>
      </c>
      <c r="S543">
        <f>SUMIF(F:F,Sales2[[#This Row],[Customer ID]],P:P)</f>
        <v>589</v>
      </c>
      <c r="T543">
        <f>Sales2[[#This Row],[Sale Price ]]-Sales2[[#This Row],[Service Provider Expense]]</f>
        <v>471.2</v>
      </c>
      <c r="U543" t="s">
        <v>19</v>
      </c>
    </row>
    <row r="544" spans="1:21" x14ac:dyDescent="0.25">
      <c r="A544">
        <v>3543</v>
      </c>
      <c r="B544">
        <f>COUNTIF(A:A,Sales2[[#This Row],[Order ID]])</f>
        <v>1</v>
      </c>
      <c r="C544" t="s">
        <v>652</v>
      </c>
      <c r="D544" t="s">
        <v>812</v>
      </c>
      <c r="E544" t="str">
        <f>PROPER(TRIM(Sales2[[#This Row],[Customer First Name]]))</f>
        <v>Haisley</v>
      </c>
      <c r="F544">
        <v>1775</v>
      </c>
      <c r="G544" t="s">
        <v>61</v>
      </c>
      <c r="H544" s="7">
        <v>45497</v>
      </c>
      <c r="I544" s="6">
        <v>3</v>
      </c>
      <c r="J544" t="s">
        <v>17</v>
      </c>
      <c r="K544" t="s">
        <v>24</v>
      </c>
      <c r="L544" t="str">
        <f>UPPER(Sales2[[#This Row],[State]])</f>
        <v>ACT</v>
      </c>
      <c r="M544">
        <f>VLOOKUP(Sales2[[#This Row],[Service Category]],Table7[],3,FALSE)</f>
        <v>0.25</v>
      </c>
      <c r="N544">
        <f>Sales2[[#This Row],[Sale Price ]]*Sales2[[#This Row],[Margins]]</f>
        <v>34.25</v>
      </c>
      <c r="O544">
        <v>137</v>
      </c>
      <c r="P544">
        <f>IFERROR(Sales2[[#This Row],[Sale Price ]],0)</f>
        <v>137</v>
      </c>
      <c r="Q544">
        <f>IFERROR(Sales2[[#This Row],[Cleaned Sale Price]]/Sales2[[#This Row],[Quantity Ordered]],0)</f>
        <v>45.666666666666664</v>
      </c>
      <c r="R544">
        <f>Sales2[[#This Row],[Cleaned Sale Price]]-Sales2[[#This Row],[Service Provider Expense]]</f>
        <v>102.75</v>
      </c>
      <c r="S544">
        <f>SUMIF(F:F,Sales2[[#This Row],[Customer ID]],P:P)</f>
        <v>137</v>
      </c>
      <c r="T544">
        <f>Sales2[[#This Row],[Sale Price ]]-Sales2[[#This Row],[Service Provider Expense]]</f>
        <v>102.75</v>
      </c>
      <c r="U544" t="s">
        <v>99</v>
      </c>
    </row>
    <row r="545" spans="1:21" x14ac:dyDescent="0.25">
      <c r="A545">
        <v>3544</v>
      </c>
      <c r="B545">
        <f>COUNTIF(A:A,Sales2[[#This Row],[Order ID]])</f>
        <v>1</v>
      </c>
      <c r="C545" t="s">
        <v>813</v>
      </c>
      <c r="D545" t="s">
        <v>814</v>
      </c>
      <c r="E545" t="str">
        <f>PROPER(TRIM(Sales2[[#This Row],[Customer First Name]]))</f>
        <v>Taylor</v>
      </c>
      <c r="F545">
        <v>1776</v>
      </c>
      <c r="G545" t="s">
        <v>22</v>
      </c>
      <c r="H545" s="7">
        <v>45589</v>
      </c>
      <c r="I545" s="6">
        <v>1</v>
      </c>
      <c r="J545" s="1" t="s">
        <v>23</v>
      </c>
      <c r="K545" t="s">
        <v>24</v>
      </c>
      <c r="L545" t="str">
        <f>UPPER(Sales2[[#This Row],[State]])</f>
        <v>ACT</v>
      </c>
      <c r="M545">
        <f>VLOOKUP(Sales2[[#This Row],[Service Category]],Table7[],3,FALSE)</f>
        <v>0.3</v>
      </c>
      <c r="N545">
        <f>Sales2[[#This Row],[Sale Price ]]*Sales2[[#This Row],[Margins]]</f>
        <v>345.3</v>
      </c>
      <c r="O545">
        <v>1151</v>
      </c>
      <c r="P545">
        <f>IFERROR(Sales2[[#This Row],[Sale Price ]],0)</f>
        <v>1151</v>
      </c>
      <c r="Q545">
        <f>IFERROR(Sales2[[#This Row],[Cleaned Sale Price]]/Sales2[[#This Row],[Quantity Ordered]],0)</f>
        <v>1151</v>
      </c>
      <c r="R545">
        <f>Sales2[[#This Row],[Cleaned Sale Price]]-Sales2[[#This Row],[Service Provider Expense]]</f>
        <v>805.7</v>
      </c>
      <c r="S545">
        <f>SUMIF(F:F,Sales2[[#This Row],[Customer ID]],P:P)</f>
        <v>1151</v>
      </c>
      <c r="T545">
        <f>Sales2[[#This Row],[Sale Price ]]-Sales2[[#This Row],[Service Provider Expense]]</f>
        <v>805.7</v>
      </c>
      <c r="U545" t="s">
        <v>33</v>
      </c>
    </row>
    <row r="546" spans="1:21" x14ac:dyDescent="0.25">
      <c r="A546">
        <v>3545</v>
      </c>
      <c r="B546">
        <f>COUNTIF(A:A,Sales2[[#This Row],[Order ID]])</f>
        <v>1</v>
      </c>
      <c r="C546" t="s">
        <v>543</v>
      </c>
      <c r="D546" t="s">
        <v>372</v>
      </c>
      <c r="E546" t="str">
        <f>PROPER(TRIM(Sales2[[#This Row],[Customer First Name]]))</f>
        <v>Addison</v>
      </c>
      <c r="F546">
        <v>1777</v>
      </c>
      <c r="G546" t="s">
        <v>77</v>
      </c>
      <c r="H546" s="7">
        <v>45463</v>
      </c>
      <c r="I546" s="6">
        <v>3</v>
      </c>
      <c r="J546" s="1" t="s">
        <v>23</v>
      </c>
      <c r="K546" t="s">
        <v>28</v>
      </c>
      <c r="L546" t="str">
        <f>UPPER(Sales2[[#This Row],[State]])</f>
        <v>NSW</v>
      </c>
      <c r="M546">
        <f>VLOOKUP(Sales2[[#This Row],[Service Category]],Table7[],3,FALSE)</f>
        <v>0.3</v>
      </c>
      <c r="N546">
        <f>Sales2[[#This Row],[Sale Price ]]*Sales2[[#This Row],[Margins]]</f>
        <v>331.8</v>
      </c>
      <c r="O546">
        <v>1106</v>
      </c>
      <c r="P546">
        <f>IFERROR(Sales2[[#This Row],[Sale Price ]],0)</f>
        <v>1106</v>
      </c>
      <c r="Q546">
        <f>IFERROR(Sales2[[#This Row],[Cleaned Sale Price]]/Sales2[[#This Row],[Quantity Ordered]],0)</f>
        <v>368.66666666666669</v>
      </c>
      <c r="R546">
        <f>Sales2[[#This Row],[Cleaned Sale Price]]-Sales2[[#This Row],[Service Provider Expense]]</f>
        <v>774.2</v>
      </c>
      <c r="S546">
        <f>SUMIF(F:F,Sales2[[#This Row],[Customer ID]],P:P)</f>
        <v>1106</v>
      </c>
      <c r="T546">
        <f>Sales2[[#This Row],[Sale Price ]]-Sales2[[#This Row],[Service Provider Expense]]</f>
        <v>774.2</v>
      </c>
      <c r="U546" t="s">
        <v>99</v>
      </c>
    </row>
    <row r="547" spans="1:21" x14ac:dyDescent="0.25">
      <c r="A547">
        <v>3546</v>
      </c>
      <c r="B547">
        <f>COUNTIF(A:A,Sales2[[#This Row],[Order ID]])</f>
        <v>1</v>
      </c>
      <c r="C547" t="s">
        <v>815</v>
      </c>
      <c r="D547" t="s">
        <v>816</v>
      </c>
      <c r="E547" t="str">
        <f>PROPER(TRIM(Sales2[[#This Row],[Customer First Name]]))</f>
        <v>Zayne</v>
      </c>
      <c r="F547">
        <v>1778</v>
      </c>
      <c r="G547" t="s">
        <v>22</v>
      </c>
      <c r="H547" s="7">
        <v>45292</v>
      </c>
      <c r="I547" s="6">
        <v>1</v>
      </c>
      <c r="J547" t="s">
        <v>17</v>
      </c>
      <c r="K547" t="s">
        <v>38</v>
      </c>
      <c r="L547" t="str">
        <f>UPPER(Sales2[[#This Row],[State]])</f>
        <v>QLD</v>
      </c>
      <c r="M547">
        <f>VLOOKUP(Sales2[[#This Row],[Service Category]],Table7[],3,FALSE)</f>
        <v>0.3</v>
      </c>
      <c r="N547">
        <f>Sales2[[#This Row],[Sale Price ]]*Sales2[[#This Row],[Margins]]</f>
        <v>479.7</v>
      </c>
      <c r="O547">
        <v>1599</v>
      </c>
      <c r="P547">
        <f>IFERROR(Sales2[[#This Row],[Sale Price ]],0)</f>
        <v>1599</v>
      </c>
      <c r="Q547">
        <f>IFERROR(Sales2[[#This Row],[Cleaned Sale Price]]/Sales2[[#This Row],[Quantity Ordered]],0)</f>
        <v>1599</v>
      </c>
      <c r="R547">
        <f>Sales2[[#This Row],[Cleaned Sale Price]]-Sales2[[#This Row],[Service Provider Expense]]</f>
        <v>1119.3</v>
      </c>
      <c r="S547">
        <f>SUMIF(F:F,Sales2[[#This Row],[Customer ID]],P:P)</f>
        <v>1599</v>
      </c>
      <c r="T547">
        <f>Sales2[[#This Row],[Sale Price ]]-Sales2[[#This Row],[Service Provider Expense]]</f>
        <v>1119.3</v>
      </c>
      <c r="U547" t="s">
        <v>29</v>
      </c>
    </row>
    <row r="548" spans="1:21" x14ac:dyDescent="0.25">
      <c r="A548">
        <v>3547</v>
      </c>
      <c r="B548">
        <f>COUNTIF(A:A,Sales2[[#This Row],[Order ID]])</f>
        <v>1</v>
      </c>
      <c r="C548" t="s">
        <v>817</v>
      </c>
      <c r="D548" t="s">
        <v>818</v>
      </c>
      <c r="E548" t="str">
        <f>PROPER(TRIM(Sales2[[#This Row],[Customer First Name]]))</f>
        <v>Seth</v>
      </c>
      <c r="F548">
        <v>1779</v>
      </c>
      <c r="G548" t="s">
        <v>61</v>
      </c>
      <c r="H548" s="7">
        <v>45487</v>
      </c>
      <c r="I548" s="6">
        <v>2</v>
      </c>
      <c r="J548" t="s">
        <v>17</v>
      </c>
      <c r="K548" t="s">
        <v>24</v>
      </c>
      <c r="L548" t="str">
        <f>UPPER(Sales2[[#This Row],[State]])</f>
        <v>ACT</v>
      </c>
      <c r="M548">
        <f>VLOOKUP(Sales2[[#This Row],[Service Category]],Table7[],3,FALSE)</f>
        <v>0.25</v>
      </c>
      <c r="N548">
        <f>Sales2[[#This Row],[Sale Price ]]*Sales2[[#This Row],[Margins]]</f>
        <v>347.75</v>
      </c>
      <c r="O548">
        <v>1391</v>
      </c>
      <c r="P548">
        <f>IFERROR(Sales2[[#This Row],[Sale Price ]],0)</f>
        <v>1391</v>
      </c>
      <c r="Q548">
        <f>IFERROR(Sales2[[#This Row],[Cleaned Sale Price]]/Sales2[[#This Row],[Quantity Ordered]],0)</f>
        <v>695.5</v>
      </c>
      <c r="R548">
        <f>Sales2[[#This Row],[Cleaned Sale Price]]-Sales2[[#This Row],[Service Provider Expense]]</f>
        <v>1043.25</v>
      </c>
      <c r="S548">
        <f>SUMIF(F:F,Sales2[[#This Row],[Customer ID]],P:P)</f>
        <v>1391</v>
      </c>
      <c r="T548">
        <f>Sales2[[#This Row],[Sale Price ]]-Sales2[[#This Row],[Service Provider Expense]]</f>
        <v>1043.25</v>
      </c>
      <c r="U548" t="s">
        <v>99</v>
      </c>
    </row>
    <row r="549" spans="1:21" x14ac:dyDescent="0.25">
      <c r="A549">
        <v>3548</v>
      </c>
      <c r="B549">
        <f>COUNTIF(A:A,Sales2[[#This Row],[Order ID]])</f>
        <v>1</v>
      </c>
      <c r="C549" t="s">
        <v>819</v>
      </c>
      <c r="D549" t="s">
        <v>820</v>
      </c>
      <c r="E549" t="str">
        <f>PROPER(TRIM(Sales2[[#This Row],[Customer First Name]]))</f>
        <v>Gianna</v>
      </c>
      <c r="F549">
        <v>1780</v>
      </c>
      <c r="G549" t="s">
        <v>16</v>
      </c>
      <c r="H549" s="7">
        <v>45340</v>
      </c>
      <c r="I549" s="6">
        <v>3</v>
      </c>
      <c r="J549" s="1" t="s">
        <v>37</v>
      </c>
      <c r="K549" t="s">
        <v>66</v>
      </c>
      <c r="L549" t="str">
        <f>UPPER(Sales2[[#This Row],[State]])</f>
        <v>NT</v>
      </c>
      <c r="M549">
        <f>VLOOKUP(Sales2[[#This Row],[Service Category]],Table7[],3,FALSE)</f>
        <v>0.1</v>
      </c>
      <c r="N549">
        <f>Sales2[[#This Row],[Sale Price ]]*Sales2[[#This Row],[Margins]]</f>
        <v>94.5</v>
      </c>
      <c r="O549">
        <v>945</v>
      </c>
      <c r="P549">
        <f>IFERROR(Sales2[[#This Row],[Sale Price ]],0)</f>
        <v>945</v>
      </c>
      <c r="Q549">
        <f>IFERROR(Sales2[[#This Row],[Cleaned Sale Price]]/Sales2[[#This Row],[Quantity Ordered]],0)</f>
        <v>315</v>
      </c>
      <c r="R549">
        <f>Sales2[[#This Row],[Cleaned Sale Price]]-Sales2[[#This Row],[Service Provider Expense]]</f>
        <v>850.5</v>
      </c>
      <c r="S549">
        <f>SUMIF(F:F,Sales2[[#This Row],[Customer ID]],P:P)</f>
        <v>945</v>
      </c>
      <c r="T549">
        <f>Sales2[[#This Row],[Sale Price ]]-Sales2[[#This Row],[Service Provider Expense]]</f>
        <v>850.5</v>
      </c>
      <c r="U549" t="s">
        <v>33</v>
      </c>
    </row>
    <row r="550" spans="1:21" x14ac:dyDescent="0.25">
      <c r="A550">
        <v>3549</v>
      </c>
      <c r="B550">
        <f>COUNTIF(A:A,Sales2[[#This Row],[Order ID]])</f>
        <v>1</v>
      </c>
      <c r="C550" t="s">
        <v>337</v>
      </c>
      <c r="D550" t="s">
        <v>821</v>
      </c>
      <c r="E550" t="str">
        <f>PROPER(TRIM(Sales2[[#This Row],[Customer First Name]]))</f>
        <v>Isaiah</v>
      </c>
      <c r="F550">
        <v>1781</v>
      </c>
      <c r="G550" t="s">
        <v>27</v>
      </c>
      <c r="H550" s="7">
        <v>45354</v>
      </c>
      <c r="I550" s="6">
        <v>1</v>
      </c>
      <c r="J550" t="s">
        <v>56</v>
      </c>
      <c r="K550" t="s">
        <v>28</v>
      </c>
      <c r="L550" t="str">
        <f>UPPER(Sales2[[#This Row],[State]])</f>
        <v>NSW</v>
      </c>
      <c r="M550">
        <f>VLOOKUP(Sales2[[#This Row],[Service Category]],Table7[],3,FALSE)</f>
        <v>0.25</v>
      </c>
      <c r="N550">
        <f>Sales2[[#This Row],[Sale Price ]]*Sales2[[#This Row],[Margins]]</f>
        <v>439.5</v>
      </c>
      <c r="O550">
        <v>1758</v>
      </c>
      <c r="P550">
        <f>IFERROR(Sales2[[#This Row],[Sale Price ]],0)</f>
        <v>1758</v>
      </c>
      <c r="Q550">
        <f>IFERROR(Sales2[[#This Row],[Cleaned Sale Price]]/Sales2[[#This Row],[Quantity Ordered]],0)</f>
        <v>1758</v>
      </c>
      <c r="R550">
        <f>Sales2[[#This Row],[Cleaned Sale Price]]-Sales2[[#This Row],[Service Provider Expense]]</f>
        <v>1318.5</v>
      </c>
      <c r="S550">
        <f>SUMIF(F:F,Sales2[[#This Row],[Customer ID]],P:P)</f>
        <v>1758</v>
      </c>
      <c r="T550">
        <f>Sales2[[#This Row],[Sale Price ]]-Sales2[[#This Row],[Service Provider Expense]]</f>
        <v>1318.5</v>
      </c>
      <c r="U550" t="s">
        <v>19</v>
      </c>
    </row>
    <row r="551" spans="1:21" x14ac:dyDescent="0.25">
      <c r="A551">
        <v>3550</v>
      </c>
      <c r="B551">
        <f>COUNTIF(A:A,Sales2[[#This Row],[Order ID]])</f>
        <v>1</v>
      </c>
      <c r="C551" t="s">
        <v>236</v>
      </c>
      <c r="D551" t="s">
        <v>270</v>
      </c>
      <c r="E551" t="str">
        <f>PROPER(TRIM(Sales2[[#This Row],[Customer First Name]]))</f>
        <v>Isabella</v>
      </c>
      <c r="F551">
        <v>1782</v>
      </c>
      <c r="G551" t="s">
        <v>36</v>
      </c>
      <c r="H551" s="7">
        <v>45352</v>
      </c>
      <c r="I551" s="6">
        <v>2</v>
      </c>
      <c r="J551" s="1" t="s">
        <v>37</v>
      </c>
      <c r="K551" t="s">
        <v>42</v>
      </c>
      <c r="L551" t="str">
        <f>UPPER(Sales2[[#This Row],[State]])</f>
        <v>SA</v>
      </c>
      <c r="M551">
        <f>VLOOKUP(Sales2[[#This Row],[Service Category]],Table7[],3,FALSE)</f>
        <v>0.2</v>
      </c>
      <c r="N551">
        <f>Sales2[[#This Row],[Sale Price ]]*Sales2[[#This Row],[Margins]]</f>
        <v>115</v>
      </c>
      <c r="O551">
        <v>575</v>
      </c>
      <c r="P551">
        <f>IFERROR(Sales2[[#This Row],[Sale Price ]],0)</f>
        <v>575</v>
      </c>
      <c r="Q551">
        <f>IFERROR(Sales2[[#This Row],[Cleaned Sale Price]]/Sales2[[#This Row],[Quantity Ordered]],0)</f>
        <v>287.5</v>
      </c>
      <c r="R551">
        <f>Sales2[[#This Row],[Cleaned Sale Price]]-Sales2[[#This Row],[Service Provider Expense]]</f>
        <v>460</v>
      </c>
      <c r="S551">
        <f>SUMIF(F:F,Sales2[[#This Row],[Customer ID]],P:P)</f>
        <v>575</v>
      </c>
      <c r="T551">
        <f>Sales2[[#This Row],[Sale Price ]]-Sales2[[#This Row],[Service Provider Expense]]</f>
        <v>460</v>
      </c>
      <c r="U551" t="s">
        <v>29</v>
      </c>
    </row>
    <row r="552" spans="1:21" x14ac:dyDescent="0.25">
      <c r="A552">
        <v>3551</v>
      </c>
      <c r="B552">
        <f>COUNTIF(A:A,Sales2[[#This Row],[Order ID]])</f>
        <v>1</v>
      </c>
      <c r="C552" t="s">
        <v>225</v>
      </c>
      <c r="D552" t="s">
        <v>822</v>
      </c>
      <c r="E552" t="str">
        <f>PROPER(TRIM(Sales2[[#This Row],[Customer First Name]]))</f>
        <v>Bo</v>
      </c>
      <c r="F552">
        <v>1783</v>
      </c>
      <c r="G552" t="s">
        <v>27</v>
      </c>
      <c r="H552" s="7">
        <v>45493</v>
      </c>
      <c r="I552" s="6">
        <v>2</v>
      </c>
      <c r="J552" s="1" t="s">
        <v>37</v>
      </c>
      <c r="K552" t="s">
        <v>38</v>
      </c>
      <c r="L552" t="str">
        <f>UPPER(Sales2[[#This Row],[State]])</f>
        <v>QLD</v>
      </c>
      <c r="M552">
        <f>VLOOKUP(Sales2[[#This Row],[Service Category]],Table7[],3,FALSE)</f>
        <v>0.25</v>
      </c>
      <c r="N552">
        <f>Sales2[[#This Row],[Sale Price ]]*Sales2[[#This Row],[Margins]]</f>
        <v>306.5</v>
      </c>
      <c r="O552">
        <v>1226</v>
      </c>
      <c r="P552">
        <f>IFERROR(Sales2[[#This Row],[Sale Price ]],0)</f>
        <v>1226</v>
      </c>
      <c r="Q552">
        <f>IFERROR(Sales2[[#This Row],[Cleaned Sale Price]]/Sales2[[#This Row],[Quantity Ordered]],0)</f>
        <v>613</v>
      </c>
      <c r="R552">
        <f>Sales2[[#This Row],[Cleaned Sale Price]]-Sales2[[#This Row],[Service Provider Expense]]</f>
        <v>919.5</v>
      </c>
      <c r="S552">
        <f>SUMIF(F:F,Sales2[[#This Row],[Customer ID]],P:P)</f>
        <v>1226</v>
      </c>
      <c r="T552">
        <f>Sales2[[#This Row],[Sale Price ]]-Sales2[[#This Row],[Service Provider Expense]]</f>
        <v>919.5</v>
      </c>
      <c r="U552" t="s">
        <v>99</v>
      </c>
    </row>
    <row r="553" spans="1:21" x14ac:dyDescent="0.25">
      <c r="A553">
        <v>3552</v>
      </c>
      <c r="B553">
        <f>COUNTIF(A:A,Sales2[[#This Row],[Order ID]])</f>
        <v>1</v>
      </c>
      <c r="C553" t="s">
        <v>823</v>
      </c>
      <c r="D553" t="s">
        <v>475</v>
      </c>
      <c r="E553" t="str">
        <f>PROPER(TRIM(Sales2[[#This Row],[Customer First Name]]))</f>
        <v>Adan</v>
      </c>
      <c r="F553">
        <v>1784</v>
      </c>
      <c r="G553" t="s">
        <v>36</v>
      </c>
      <c r="H553" s="7">
        <v>45490</v>
      </c>
      <c r="I553" s="6">
        <v>1</v>
      </c>
      <c r="J553" s="1" t="s">
        <v>37</v>
      </c>
      <c r="K553" t="s">
        <v>42</v>
      </c>
      <c r="L553" t="str">
        <f>UPPER(Sales2[[#This Row],[State]])</f>
        <v>SA</v>
      </c>
      <c r="M553">
        <f>VLOOKUP(Sales2[[#This Row],[Service Category]],Table7[],3,FALSE)</f>
        <v>0.2</v>
      </c>
      <c r="N553">
        <f>Sales2[[#This Row],[Sale Price ]]*Sales2[[#This Row],[Margins]]</f>
        <v>86.600000000000009</v>
      </c>
      <c r="O553">
        <v>433</v>
      </c>
      <c r="P553">
        <f>IFERROR(Sales2[[#This Row],[Sale Price ]],0)</f>
        <v>433</v>
      </c>
      <c r="Q553">
        <f>IFERROR(Sales2[[#This Row],[Cleaned Sale Price]]/Sales2[[#This Row],[Quantity Ordered]],0)</f>
        <v>433</v>
      </c>
      <c r="R553">
        <f>Sales2[[#This Row],[Cleaned Sale Price]]-Sales2[[#This Row],[Service Provider Expense]]</f>
        <v>346.4</v>
      </c>
      <c r="S553">
        <f>SUMIF(F:F,Sales2[[#This Row],[Customer ID]],P:P)</f>
        <v>433</v>
      </c>
      <c r="T553">
        <f>Sales2[[#This Row],[Sale Price ]]-Sales2[[#This Row],[Service Provider Expense]]</f>
        <v>346.4</v>
      </c>
      <c r="U553" t="s">
        <v>39</v>
      </c>
    </row>
    <row r="554" spans="1:21" x14ac:dyDescent="0.25">
      <c r="A554">
        <v>3553</v>
      </c>
      <c r="B554">
        <f>COUNTIF(A:A,Sales2[[#This Row],[Order ID]])</f>
        <v>1</v>
      </c>
      <c r="C554" t="s">
        <v>252</v>
      </c>
      <c r="D554" t="s">
        <v>417</v>
      </c>
      <c r="E554" t="str">
        <f>PROPER(TRIM(Sales2[[#This Row],[Customer First Name]]))</f>
        <v>Baker</v>
      </c>
      <c r="F554">
        <v>1785</v>
      </c>
      <c r="G554" t="s">
        <v>77</v>
      </c>
      <c r="H554" s="7">
        <v>45394</v>
      </c>
      <c r="I554" s="6">
        <v>1</v>
      </c>
      <c r="J554" t="s">
        <v>56</v>
      </c>
      <c r="K554" t="s">
        <v>28</v>
      </c>
      <c r="L554" t="str">
        <f>UPPER(Sales2[[#This Row],[State]])</f>
        <v>NSW</v>
      </c>
      <c r="M554">
        <f>VLOOKUP(Sales2[[#This Row],[Service Category]],Table7[],3,FALSE)</f>
        <v>0.3</v>
      </c>
      <c r="N554">
        <f>Sales2[[#This Row],[Sale Price ]]*Sales2[[#This Row],[Margins]]</f>
        <v>299.09999999999997</v>
      </c>
      <c r="O554">
        <v>997</v>
      </c>
      <c r="P554">
        <f>IFERROR(Sales2[[#This Row],[Sale Price ]],0)</f>
        <v>997</v>
      </c>
      <c r="Q554">
        <f>IFERROR(Sales2[[#This Row],[Cleaned Sale Price]]/Sales2[[#This Row],[Quantity Ordered]],0)</f>
        <v>997</v>
      </c>
      <c r="R554">
        <f>Sales2[[#This Row],[Cleaned Sale Price]]-Sales2[[#This Row],[Service Provider Expense]]</f>
        <v>697.90000000000009</v>
      </c>
      <c r="S554">
        <f>SUMIF(F:F,Sales2[[#This Row],[Customer ID]],P:P)</f>
        <v>997</v>
      </c>
      <c r="T554">
        <f>Sales2[[#This Row],[Sale Price ]]-Sales2[[#This Row],[Service Provider Expense]]</f>
        <v>697.90000000000009</v>
      </c>
      <c r="U554" t="s">
        <v>19</v>
      </c>
    </row>
    <row r="555" spans="1:21" x14ac:dyDescent="0.25">
      <c r="A555">
        <v>3554</v>
      </c>
      <c r="B555">
        <f>COUNTIF(A:A,Sales2[[#This Row],[Order ID]])</f>
        <v>1</v>
      </c>
      <c r="C555" t="s">
        <v>824</v>
      </c>
      <c r="D555" t="s">
        <v>825</v>
      </c>
      <c r="E555" t="str">
        <f>PROPER(TRIM(Sales2[[#This Row],[Customer First Name]]))</f>
        <v>Micah</v>
      </c>
      <c r="F555">
        <v>1786</v>
      </c>
      <c r="G555" t="s">
        <v>22</v>
      </c>
      <c r="H555" s="7">
        <v>45554</v>
      </c>
      <c r="I555" s="6">
        <v>2</v>
      </c>
      <c r="J555" s="1" t="s">
        <v>37</v>
      </c>
      <c r="K555" t="s">
        <v>49</v>
      </c>
      <c r="L555" t="str">
        <f>UPPER(Sales2[[#This Row],[State]])</f>
        <v>TAS</v>
      </c>
      <c r="M555">
        <f>VLOOKUP(Sales2[[#This Row],[Service Category]],Table7[],3,FALSE)</f>
        <v>0.3</v>
      </c>
      <c r="N555">
        <f>Sales2[[#This Row],[Sale Price ]]*Sales2[[#This Row],[Margins]]</f>
        <v>440.7</v>
      </c>
      <c r="O555">
        <v>1469</v>
      </c>
      <c r="P555">
        <f>IFERROR(Sales2[[#This Row],[Sale Price ]],0)</f>
        <v>1469</v>
      </c>
      <c r="Q555">
        <f>IFERROR(Sales2[[#This Row],[Cleaned Sale Price]]/Sales2[[#This Row],[Quantity Ordered]],0)</f>
        <v>734.5</v>
      </c>
      <c r="R555">
        <f>Sales2[[#This Row],[Cleaned Sale Price]]-Sales2[[#This Row],[Service Provider Expense]]</f>
        <v>1028.3</v>
      </c>
      <c r="S555">
        <f>SUMIF(F:F,Sales2[[#This Row],[Customer ID]],P:P)</f>
        <v>1469</v>
      </c>
      <c r="T555">
        <f>Sales2[[#This Row],[Sale Price ]]-Sales2[[#This Row],[Service Provider Expense]]</f>
        <v>1028.3</v>
      </c>
      <c r="U555" t="s">
        <v>99</v>
      </c>
    </row>
    <row r="556" spans="1:21" x14ac:dyDescent="0.25">
      <c r="A556">
        <v>3555</v>
      </c>
      <c r="B556">
        <f>COUNTIF(A:A,Sales2[[#This Row],[Order ID]])</f>
        <v>1</v>
      </c>
      <c r="C556" t="s">
        <v>462</v>
      </c>
      <c r="D556" t="s">
        <v>826</v>
      </c>
      <c r="E556" t="str">
        <f>PROPER(TRIM(Sales2[[#This Row],[Customer First Name]]))</f>
        <v>Atticus</v>
      </c>
      <c r="F556">
        <v>1787</v>
      </c>
      <c r="G556" t="s">
        <v>27</v>
      </c>
      <c r="H556" s="7">
        <v>45323</v>
      </c>
      <c r="I556" s="6">
        <v>1</v>
      </c>
      <c r="J556" t="s">
        <v>17</v>
      </c>
      <c r="K556" t="s">
        <v>28</v>
      </c>
      <c r="L556" t="str">
        <f>UPPER(Sales2[[#This Row],[State]])</f>
        <v>NSW</v>
      </c>
      <c r="M556">
        <f>VLOOKUP(Sales2[[#This Row],[Service Category]],Table7[],3,FALSE)</f>
        <v>0.25</v>
      </c>
      <c r="N556">
        <f>Sales2[[#This Row],[Sale Price ]]*Sales2[[#This Row],[Margins]]</f>
        <v>411</v>
      </c>
      <c r="O556">
        <v>1644</v>
      </c>
      <c r="P556">
        <f>IFERROR(Sales2[[#This Row],[Sale Price ]],0)</f>
        <v>1644</v>
      </c>
      <c r="Q556">
        <f>IFERROR(Sales2[[#This Row],[Cleaned Sale Price]]/Sales2[[#This Row],[Quantity Ordered]],0)</f>
        <v>1644</v>
      </c>
      <c r="R556">
        <f>Sales2[[#This Row],[Cleaned Sale Price]]-Sales2[[#This Row],[Service Provider Expense]]</f>
        <v>1233</v>
      </c>
      <c r="S556">
        <f>SUMIF(F:F,Sales2[[#This Row],[Customer ID]],P:P)</f>
        <v>1644</v>
      </c>
      <c r="T556">
        <f>Sales2[[#This Row],[Sale Price ]]-Sales2[[#This Row],[Service Provider Expense]]</f>
        <v>1233</v>
      </c>
      <c r="U556" t="s">
        <v>39</v>
      </c>
    </row>
    <row r="557" spans="1:21" x14ac:dyDescent="0.25">
      <c r="A557">
        <v>3556</v>
      </c>
      <c r="B557">
        <f>COUNTIF(A:A,Sales2[[#This Row],[Order ID]])</f>
        <v>1</v>
      </c>
      <c r="C557" t="s">
        <v>827</v>
      </c>
      <c r="D557" t="s">
        <v>828</v>
      </c>
      <c r="E557" t="str">
        <f>PROPER(TRIM(Sales2[[#This Row],[Customer First Name]]))</f>
        <v>Gavin</v>
      </c>
      <c r="F557">
        <v>1788</v>
      </c>
      <c r="G557" t="s">
        <v>61</v>
      </c>
      <c r="H557" s="7">
        <v>45631</v>
      </c>
      <c r="I557" s="6">
        <v>1</v>
      </c>
      <c r="J557" t="s">
        <v>17</v>
      </c>
      <c r="K557" t="s">
        <v>18</v>
      </c>
      <c r="L557" t="str">
        <f>UPPER(Sales2[[#This Row],[State]])</f>
        <v>WA</v>
      </c>
      <c r="M557">
        <f>VLOOKUP(Sales2[[#This Row],[Service Category]],Table7[],3,FALSE)</f>
        <v>0.25</v>
      </c>
      <c r="N557">
        <f>Sales2[[#This Row],[Sale Price ]]*Sales2[[#This Row],[Margins]]</f>
        <v>85</v>
      </c>
      <c r="O557">
        <v>340</v>
      </c>
      <c r="P557">
        <f>IFERROR(Sales2[[#This Row],[Sale Price ]],0)</f>
        <v>340</v>
      </c>
      <c r="Q557">
        <f>IFERROR(Sales2[[#This Row],[Cleaned Sale Price]]/Sales2[[#This Row],[Quantity Ordered]],0)</f>
        <v>340</v>
      </c>
      <c r="R557">
        <f>Sales2[[#This Row],[Cleaned Sale Price]]-Sales2[[#This Row],[Service Provider Expense]]</f>
        <v>255</v>
      </c>
      <c r="S557">
        <f>SUMIF(F:F,Sales2[[#This Row],[Customer ID]],P:P)</f>
        <v>340</v>
      </c>
      <c r="T557">
        <f>Sales2[[#This Row],[Sale Price ]]-Sales2[[#This Row],[Service Provider Expense]]</f>
        <v>255</v>
      </c>
      <c r="U557" t="s">
        <v>99</v>
      </c>
    </row>
    <row r="558" spans="1:21" x14ac:dyDescent="0.25">
      <c r="A558">
        <v>3557</v>
      </c>
      <c r="B558">
        <f>COUNTIF(A:A,Sales2[[#This Row],[Order ID]])</f>
        <v>1</v>
      </c>
      <c r="C558" t="s">
        <v>829</v>
      </c>
      <c r="D558" t="s">
        <v>830</v>
      </c>
      <c r="E558" t="str">
        <f>PROPER(TRIM(Sales2[[#This Row],[Customer First Name]]))</f>
        <v>Sullivan</v>
      </c>
      <c r="F558">
        <v>1789</v>
      </c>
      <c r="G558" t="s">
        <v>36</v>
      </c>
      <c r="H558" s="7">
        <v>45335</v>
      </c>
      <c r="I558" s="6">
        <v>1</v>
      </c>
      <c r="J558" t="s">
        <v>17</v>
      </c>
      <c r="K558" t="s">
        <v>42</v>
      </c>
      <c r="L558" t="str">
        <f>UPPER(Sales2[[#This Row],[State]])</f>
        <v>SA</v>
      </c>
      <c r="M558">
        <f>VLOOKUP(Sales2[[#This Row],[Service Category]],Table7[],3,FALSE)</f>
        <v>0.2</v>
      </c>
      <c r="N558">
        <f>Sales2[[#This Row],[Sale Price ]]*Sales2[[#This Row],[Margins]]</f>
        <v>319</v>
      </c>
      <c r="O558">
        <v>1595</v>
      </c>
      <c r="P558">
        <f>IFERROR(Sales2[[#This Row],[Sale Price ]],0)</f>
        <v>1595</v>
      </c>
      <c r="Q558">
        <f>IFERROR(Sales2[[#This Row],[Cleaned Sale Price]]/Sales2[[#This Row],[Quantity Ordered]],0)</f>
        <v>1595</v>
      </c>
      <c r="R558">
        <f>Sales2[[#This Row],[Cleaned Sale Price]]-Sales2[[#This Row],[Service Provider Expense]]</f>
        <v>1276</v>
      </c>
      <c r="S558">
        <f>SUMIF(F:F,Sales2[[#This Row],[Customer ID]],P:P)</f>
        <v>1595</v>
      </c>
      <c r="T558">
        <f>Sales2[[#This Row],[Sale Price ]]-Sales2[[#This Row],[Service Provider Expense]]</f>
        <v>1276</v>
      </c>
      <c r="U558" t="s">
        <v>29</v>
      </c>
    </row>
    <row r="559" spans="1:21" x14ac:dyDescent="0.25">
      <c r="A559">
        <v>3558</v>
      </c>
      <c r="B559">
        <f>COUNTIF(A:A,Sales2[[#This Row],[Order ID]])</f>
        <v>1</v>
      </c>
      <c r="C559" t="s">
        <v>623</v>
      </c>
      <c r="D559" t="s">
        <v>831</v>
      </c>
      <c r="E559" t="str">
        <f>PROPER(TRIM(Sales2[[#This Row],[Customer First Name]]))</f>
        <v>Emmett</v>
      </c>
      <c r="F559">
        <v>1790</v>
      </c>
      <c r="G559" t="s">
        <v>27</v>
      </c>
      <c r="H559" s="7">
        <v>45428</v>
      </c>
      <c r="I559" s="6">
        <v>2</v>
      </c>
      <c r="J559" s="1" t="s">
        <v>37</v>
      </c>
      <c r="K559" t="s">
        <v>32</v>
      </c>
      <c r="L559" t="str">
        <f>UPPER(Sales2[[#This Row],[State]])</f>
        <v>VIC</v>
      </c>
      <c r="M559">
        <f>VLOOKUP(Sales2[[#This Row],[Service Category]],Table7[],3,FALSE)</f>
        <v>0.25</v>
      </c>
      <c r="N559">
        <f>Sales2[[#This Row],[Sale Price ]]*Sales2[[#This Row],[Margins]]</f>
        <v>230</v>
      </c>
      <c r="O559">
        <v>920</v>
      </c>
      <c r="P559">
        <f>IFERROR(Sales2[[#This Row],[Sale Price ]],0)</f>
        <v>920</v>
      </c>
      <c r="Q559">
        <f>IFERROR(Sales2[[#This Row],[Cleaned Sale Price]]/Sales2[[#This Row],[Quantity Ordered]],0)</f>
        <v>460</v>
      </c>
      <c r="R559">
        <f>Sales2[[#This Row],[Cleaned Sale Price]]-Sales2[[#This Row],[Service Provider Expense]]</f>
        <v>690</v>
      </c>
      <c r="S559">
        <f>SUMIF(F:F,Sales2[[#This Row],[Customer ID]],P:P)</f>
        <v>920</v>
      </c>
      <c r="T559">
        <f>Sales2[[#This Row],[Sale Price ]]-Sales2[[#This Row],[Service Provider Expense]]</f>
        <v>690</v>
      </c>
      <c r="U559" t="s">
        <v>19</v>
      </c>
    </row>
    <row r="560" spans="1:21" x14ac:dyDescent="0.25">
      <c r="A560">
        <v>3559</v>
      </c>
      <c r="B560">
        <f>COUNTIF(A:A,Sales2[[#This Row],[Order ID]])</f>
        <v>1</v>
      </c>
      <c r="C560" t="s">
        <v>832</v>
      </c>
      <c r="D560" t="s">
        <v>393</v>
      </c>
      <c r="E560" t="str">
        <f>PROPER(TRIM(Sales2[[#This Row],[Customer First Name]]))</f>
        <v>Raymond</v>
      </c>
      <c r="F560">
        <v>1791</v>
      </c>
      <c r="G560" t="s">
        <v>36</v>
      </c>
      <c r="H560" s="7">
        <v>45651</v>
      </c>
      <c r="I560" s="6">
        <v>3</v>
      </c>
      <c r="J560" s="1" t="s">
        <v>37</v>
      </c>
      <c r="K560" t="s">
        <v>66</v>
      </c>
      <c r="L560" t="str">
        <f>UPPER(Sales2[[#This Row],[State]])</f>
        <v>NT</v>
      </c>
      <c r="M560">
        <f>VLOOKUP(Sales2[[#This Row],[Service Category]],Table7[],3,FALSE)</f>
        <v>0.2</v>
      </c>
      <c r="N560">
        <f>Sales2[[#This Row],[Sale Price ]]*Sales2[[#This Row],[Margins]]</f>
        <v>137</v>
      </c>
      <c r="O560">
        <v>685</v>
      </c>
      <c r="P560">
        <f>IFERROR(Sales2[[#This Row],[Sale Price ]],0)</f>
        <v>685</v>
      </c>
      <c r="Q560">
        <f>IFERROR(Sales2[[#This Row],[Cleaned Sale Price]]/Sales2[[#This Row],[Quantity Ordered]],0)</f>
        <v>228.33333333333334</v>
      </c>
      <c r="R560">
        <f>Sales2[[#This Row],[Cleaned Sale Price]]-Sales2[[#This Row],[Service Provider Expense]]</f>
        <v>548</v>
      </c>
      <c r="S560">
        <f>SUMIF(F:F,Sales2[[#This Row],[Customer ID]],P:P)</f>
        <v>685</v>
      </c>
      <c r="T560">
        <f>Sales2[[#This Row],[Sale Price ]]-Sales2[[#This Row],[Service Provider Expense]]</f>
        <v>548</v>
      </c>
      <c r="U560" t="s">
        <v>33</v>
      </c>
    </row>
    <row r="561" spans="1:21" x14ac:dyDescent="0.25">
      <c r="A561">
        <v>3560</v>
      </c>
      <c r="B561">
        <f>COUNTIF(A:A,Sales2[[#This Row],[Order ID]])</f>
        <v>1</v>
      </c>
      <c r="C561" t="s">
        <v>833</v>
      </c>
      <c r="D561" t="s">
        <v>834</v>
      </c>
      <c r="E561" t="str">
        <f>PROPER(TRIM(Sales2[[#This Row],[Customer First Name]]))</f>
        <v>Selena</v>
      </c>
      <c r="F561">
        <v>1792</v>
      </c>
      <c r="G561" t="s">
        <v>27</v>
      </c>
      <c r="H561" s="7">
        <v>45315</v>
      </c>
      <c r="I561" s="6">
        <v>1</v>
      </c>
      <c r="J561" t="s">
        <v>17</v>
      </c>
      <c r="K561" t="s">
        <v>24</v>
      </c>
      <c r="L561" t="str">
        <f>UPPER(Sales2[[#This Row],[State]])</f>
        <v>ACT</v>
      </c>
      <c r="M561">
        <f>VLOOKUP(Sales2[[#This Row],[Service Category]],Table7[],3,FALSE)</f>
        <v>0.25</v>
      </c>
      <c r="N561">
        <f>Sales2[[#This Row],[Sale Price ]]*Sales2[[#This Row],[Margins]]</f>
        <v>170</v>
      </c>
      <c r="O561">
        <v>680</v>
      </c>
      <c r="P561">
        <f>IFERROR(Sales2[[#This Row],[Sale Price ]],0)</f>
        <v>680</v>
      </c>
      <c r="Q561">
        <f>IFERROR(Sales2[[#This Row],[Cleaned Sale Price]]/Sales2[[#This Row],[Quantity Ordered]],0)</f>
        <v>680</v>
      </c>
      <c r="R561">
        <f>Sales2[[#This Row],[Cleaned Sale Price]]-Sales2[[#This Row],[Service Provider Expense]]</f>
        <v>510</v>
      </c>
      <c r="S561">
        <f>SUMIF(F:F,Sales2[[#This Row],[Customer ID]],P:P)</f>
        <v>680</v>
      </c>
      <c r="T561">
        <f>Sales2[[#This Row],[Sale Price ]]-Sales2[[#This Row],[Service Provider Expense]]</f>
        <v>510</v>
      </c>
      <c r="U561" t="s">
        <v>19</v>
      </c>
    </row>
    <row r="562" spans="1:21" x14ac:dyDescent="0.25">
      <c r="A562">
        <v>3561</v>
      </c>
      <c r="B562">
        <f>COUNTIF(A:A,Sales2[[#This Row],[Order ID]])</f>
        <v>1</v>
      </c>
      <c r="C562" t="s">
        <v>835</v>
      </c>
      <c r="D562" t="s">
        <v>210</v>
      </c>
      <c r="E562" t="str">
        <f>PROPER(TRIM(Sales2[[#This Row],[Customer First Name]]))</f>
        <v>Luna</v>
      </c>
      <c r="F562">
        <v>1793</v>
      </c>
      <c r="G562" t="s">
        <v>77</v>
      </c>
      <c r="H562" s="7">
        <v>45478</v>
      </c>
      <c r="I562" s="6">
        <v>1</v>
      </c>
      <c r="J562" s="1" t="s">
        <v>37</v>
      </c>
      <c r="K562" t="s">
        <v>38</v>
      </c>
      <c r="L562" t="str">
        <f>UPPER(Sales2[[#This Row],[State]])</f>
        <v>QLD</v>
      </c>
      <c r="M562">
        <f>VLOOKUP(Sales2[[#This Row],[Service Category]],Table7[],3,FALSE)</f>
        <v>0.3</v>
      </c>
      <c r="N562">
        <f>Sales2[[#This Row],[Sale Price ]]*Sales2[[#This Row],[Margins]]</f>
        <v>463.2</v>
      </c>
      <c r="O562">
        <v>1544</v>
      </c>
      <c r="P562">
        <f>IFERROR(Sales2[[#This Row],[Sale Price ]],0)</f>
        <v>1544</v>
      </c>
      <c r="Q562">
        <f>IFERROR(Sales2[[#This Row],[Cleaned Sale Price]]/Sales2[[#This Row],[Quantity Ordered]],0)</f>
        <v>1544</v>
      </c>
      <c r="R562">
        <f>Sales2[[#This Row],[Cleaned Sale Price]]-Sales2[[#This Row],[Service Provider Expense]]</f>
        <v>1080.8</v>
      </c>
      <c r="S562">
        <f>SUMIF(F:F,Sales2[[#This Row],[Customer ID]],P:P)</f>
        <v>1544</v>
      </c>
      <c r="T562">
        <f>Sales2[[#This Row],[Sale Price ]]-Sales2[[#This Row],[Service Provider Expense]]</f>
        <v>1080.8</v>
      </c>
      <c r="U562" t="s">
        <v>33</v>
      </c>
    </row>
    <row r="563" spans="1:21" x14ac:dyDescent="0.25">
      <c r="A563">
        <v>3562</v>
      </c>
      <c r="B563">
        <f>COUNTIF(A:A,Sales2[[#This Row],[Order ID]])</f>
        <v>1</v>
      </c>
      <c r="C563" t="s">
        <v>836</v>
      </c>
      <c r="D563" t="s">
        <v>427</v>
      </c>
      <c r="E563" t="str">
        <f>PROPER(TRIM(Sales2[[#This Row],[Customer First Name]]))</f>
        <v>Fernando</v>
      </c>
      <c r="F563">
        <v>1794</v>
      </c>
      <c r="G563" t="s">
        <v>16</v>
      </c>
      <c r="H563" s="7">
        <v>45401</v>
      </c>
      <c r="I563" s="6">
        <v>3</v>
      </c>
      <c r="J563" t="s">
        <v>17</v>
      </c>
      <c r="K563" t="s">
        <v>32</v>
      </c>
      <c r="L563" t="str">
        <f>UPPER(Sales2[[#This Row],[State]])</f>
        <v>VIC</v>
      </c>
      <c r="M563">
        <f>VLOOKUP(Sales2[[#This Row],[Service Category]],Table7[],3,FALSE)</f>
        <v>0.1</v>
      </c>
      <c r="N563">
        <f>Sales2[[#This Row],[Sale Price ]]*Sales2[[#This Row],[Margins]]</f>
        <v>170.8</v>
      </c>
      <c r="O563">
        <v>1708</v>
      </c>
      <c r="P563">
        <f>IFERROR(Sales2[[#This Row],[Sale Price ]],0)</f>
        <v>1708</v>
      </c>
      <c r="Q563">
        <f>IFERROR(Sales2[[#This Row],[Cleaned Sale Price]]/Sales2[[#This Row],[Quantity Ordered]],0)</f>
        <v>569.33333333333337</v>
      </c>
      <c r="R563">
        <f>Sales2[[#This Row],[Cleaned Sale Price]]-Sales2[[#This Row],[Service Provider Expense]]</f>
        <v>1537.2</v>
      </c>
      <c r="S563">
        <f>SUMIF(F:F,Sales2[[#This Row],[Customer ID]],P:P)</f>
        <v>1708</v>
      </c>
      <c r="T563">
        <f>Sales2[[#This Row],[Sale Price ]]-Sales2[[#This Row],[Service Provider Expense]]</f>
        <v>1537.2</v>
      </c>
      <c r="U563" t="s">
        <v>99</v>
      </c>
    </row>
    <row r="564" spans="1:21" x14ac:dyDescent="0.25">
      <c r="A564">
        <v>3563</v>
      </c>
      <c r="B564">
        <f>COUNTIF(A:A,Sales2[[#This Row],[Order ID]])</f>
        <v>1</v>
      </c>
      <c r="C564" t="s">
        <v>837</v>
      </c>
      <c r="D564" t="s">
        <v>838</v>
      </c>
      <c r="E564" t="str">
        <f>PROPER(TRIM(Sales2[[#This Row],[Customer First Name]]))</f>
        <v>Rhys</v>
      </c>
      <c r="F564">
        <v>1795</v>
      </c>
      <c r="G564" t="s">
        <v>77</v>
      </c>
      <c r="H564" s="7">
        <v>45433</v>
      </c>
      <c r="I564" s="6">
        <v>1</v>
      </c>
      <c r="J564" t="s">
        <v>17</v>
      </c>
      <c r="K564" t="s">
        <v>28</v>
      </c>
      <c r="L564" t="str">
        <f>UPPER(Sales2[[#This Row],[State]])</f>
        <v>NSW</v>
      </c>
      <c r="M564">
        <f>VLOOKUP(Sales2[[#This Row],[Service Category]],Table7[],3,FALSE)</f>
        <v>0.3</v>
      </c>
      <c r="N564">
        <f>Sales2[[#This Row],[Sale Price ]]*Sales2[[#This Row],[Margins]]</f>
        <v>309</v>
      </c>
      <c r="O564">
        <v>1030</v>
      </c>
      <c r="P564">
        <f>IFERROR(Sales2[[#This Row],[Sale Price ]],0)</f>
        <v>1030</v>
      </c>
      <c r="Q564">
        <f>IFERROR(Sales2[[#This Row],[Cleaned Sale Price]]/Sales2[[#This Row],[Quantity Ordered]],0)</f>
        <v>1030</v>
      </c>
      <c r="R564">
        <f>Sales2[[#This Row],[Cleaned Sale Price]]-Sales2[[#This Row],[Service Provider Expense]]</f>
        <v>721</v>
      </c>
      <c r="S564">
        <f>SUMIF(F:F,Sales2[[#This Row],[Customer ID]],P:P)</f>
        <v>1030</v>
      </c>
      <c r="T564">
        <f>Sales2[[#This Row],[Sale Price ]]-Sales2[[#This Row],[Service Provider Expense]]</f>
        <v>721</v>
      </c>
      <c r="U564" t="s">
        <v>39</v>
      </c>
    </row>
    <row r="565" spans="1:21" x14ac:dyDescent="0.25">
      <c r="A565">
        <v>3564</v>
      </c>
      <c r="B565">
        <f>COUNTIF(A:A,Sales2[[#This Row],[Order ID]])</f>
        <v>1</v>
      </c>
      <c r="C565" t="s">
        <v>667</v>
      </c>
      <c r="D565" t="s">
        <v>839</v>
      </c>
      <c r="E565" t="str">
        <f>PROPER(TRIM(Sales2[[#This Row],[Customer First Name]]))</f>
        <v>Alicia</v>
      </c>
      <c r="F565">
        <v>1796</v>
      </c>
      <c r="G565" t="s">
        <v>61</v>
      </c>
      <c r="H565" s="7">
        <v>45340</v>
      </c>
      <c r="I565" s="6">
        <v>2</v>
      </c>
      <c r="J565" t="s">
        <v>17</v>
      </c>
      <c r="K565" t="s">
        <v>42</v>
      </c>
      <c r="L565" t="str">
        <f>UPPER(Sales2[[#This Row],[State]])</f>
        <v>SA</v>
      </c>
      <c r="M565">
        <f>VLOOKUP(Sales2[[#This Row],[Service Category]],Table7[],3,FALSE)</f>
        <v>0.25</v>
      </c>
      <c r="N565">
        <f>Sales2[[#This Row],[Sale Price ]]*Sales2[[#This Row],[Margins]]</f>
        <v>348.5</v>
      </c>
      <c r="O565">
        <v>1394</v>
      </c>
      <c r="P565">
        <f>IFERROR(Sales2[[#This Row],[Sale Price ]],0)</f>
        <v>1394</v>
      </c>
      <c r="Q565">
        <f>IFERROR(Sales2[[#This Row],[Cleaned Sale Price]]/Sales2[[#This Row],[Quantity Ordered]],0)</f>
        <v>697</v>
      </c>
      <c r="R565">
        <f>Sales2[[#This Row],[Cleaned Sale Price]]-Sales2[[#This Row],[Service Provider Expense]]</f>
        <v>1045.5</v>
      </c>
      <c r="S565">
        <f>SUMIF(F:F,Sales2[[#This Row],[Customer ID]],P:P)</f>
        <v>1394</v>
      </c>
      <c r="T565">
        <f>Sales2[[#This Row],[Sale Price ]]-Sales2[[#This Row],[Service Provider Expense]]</f>
        <v>1045.5</v>
      </c>
      <c r="U565" t="s">
        <v>29</v>
      </c>
    </row>
    <row r="566" spans="1:21" x14ac:dyDescent="0.25">
      <c r="A566">
        <v>3565</v>
      </c>
      <c r="B566">
        <f>COUNTIF(A:A,Sales2[[#This Row],[Order ID]])</f>
        <v>1</v>
      </c>
      <c r="C566" t="s">
        <v>840</v>
      </c>
      <c r="D566" t="s">
        <v>203</v>
      </c>
      <c r="E566" t="str">
        <f>PROPER(TRIM(Sales2[[#This Row],[Customer First Name]]))</f>
        <v>Amir</v>
      </c>
      <c r="F566">
        <v>1797</v>
      </c>
      <c r="G566" t="s">
        <v>22</v>
      </c>
      <c r="H566" s="7">
        <v>45606</v>
      </c>
      <c r="I566" s="6">
        <v>2</v>
      </c>
      <c r="J566" t="s">
        <v>56</v>
      </c>
      <c r="K566" t="s">
        <v>32</v>
      </c>
      <c r="L566" t="str">
        <f>UPPER(Sales2[[#This Row],[State]])</f>
        <v>VIC</v>
      </c>
      <c r="M566">
        <f>VLOOKUP(Sales2[[#This Row],[Service Category]],Table7[],3,FALSE)</f>
        <v>0.3</v>
      </c>
      <c r="N566">
        <f>Sales2[[#This Row],[Sale Price ]]*Sales2[[#This Row],[Margins]]</f>
        <v>99.3</v>
      </c>
      <c r="O566">
        <v>331</v>
      </c>
      <c r="P566">
        <f>IFERROR(Sales2[[#This Row],[Sale Price ]],0)</f>
        <v>331</v>
      </c>
      <c r="Q566">
        <f>IFERROR(Sales2[[#This Row],[Cleaned Sale Price]]/Sales2[[#This Row],[Quantity Ordered]],0)</f>
        <v>165.5</v>
      </c>
      <c r="R566">
        <f>Sales2[[#This Row],[Cleaned Sale Price]]-Sales2[[#This Row],[Service Provider Expense]]</f>
        <v>231.7</v>
      </c>
      <c r="S566">
        <f>SUMIF(F:F,Sales2[[#This Row],[Customer ID]],P:P)</f>
        <v>331</v>
      </c>
      <c r="T566">
        <f>Sales2[[#This Row],[Sale Price ]]-Sales2[[#This Row],[Service Provider Expense]]</f>
        <v>231.7</v>
      </c>
      <c r="U566" t="s">
        <v>33</v>
      </c>
    </row>
    <row r="567" spans="1:21" x14ac:dyDescent="0.25">
      <c r="A567">
        <v>3566</v>
      </c>
      <c r="B567">
        <f>COUNTIF(A:A,Sales2[[#This Row],[Order ID]])</f>
        <v>1</v>
      </c>
      <c r="C567" t="s">
        <v>128</v>
      </c>
      <c r="D567" t="s">
        <v>841</v>
      </c>
      <c r="E567" t="str">
        <f>PROPER(TRIM(Sales2[[#This Row],[Customer First Name]]))</f>
        <v>Evelynn</v>
      </c>
      <c r="F567">
        <v>1798</v>
      </c>
      <c r="G567" t="s">
        <v>22</v>
      </c>
      <c r="H567" s="7">
        <v>45549</v>
      </c>
      <c r="I567" s="6">
        <v>3</v>
      </c>
      <c r="J567" t="s">
        <v>17</v>
      </c>
      <c r="K567" t="s">
        <v>18</v>
      </c>
      <c r="L567" t="str">
        <f>UPPER(Sales2[[#This Row],[State]])</f>
        <v>WA</v>
      </c>
      <c r="M567">
        <f>VLOOKUP(Sales2[[#This Row],[Service Category]],Table7[],3,FALSE)</f>
        <v>0.3</v>
      </c>
      <c r="N567">
        <f>Sales2[[#This Row],[Sale Price ]]*Sales2[[#This Row],[Margins]]</f>
        <v>558.6</v>
      </c>
      <c r="O567">
        <v>1862</v>
      </c>
      <c r="P567">
        <f>IFERROR(Sales2[[#This Row],[Sale Price ]],0)</f>
        <v>1862</v>
      </c>
      <c r="Q567">
        <f>IFERROR(Sales2[[#This Row],[Cleaned Sale Price]]/Sales2[[#This Row],[Quantity Ordered]],0)</f>
        <v>620.66666666666663</v>
      </c>
      <c r="R567">
        <f>Sales2[[#This Row],[Cleaned Sale Price]]-Sales2[[#This Row],[Service Provider Expense]]</f>
        <v>1303.4000000000001</v>
      </c>
      <c r="S567">
        <f>SUMIF(F:F,Sales2[[#This Row],[Customer ID]],P:P)</f>
        <v>1862</v>
      </c>
      <c r="T567">
        <f>Sales2[[#This Row],[Sale Price ]]-Sales2[[#This Row],[Service Provider Expense]]</f>
        <v>1303.4000000000001</v>
      </c>
      <c r="U567" t="s">
        <v>33</v>
      </c>
    </row>
    <row r="568" spans="1:21" x14ac:dyDescent="0.25">
      <c r="A568">
        <v>3567</v>
      </c>
      <c r="B568">
        <f>COUNTIF(A:A,Sales2[[#This Row],[Order ID]])</f>
        <v>1</v>
      </c>
      <c r="C568" t="s">
        <v>172</v>
      </c>
      <c r="D568" t="s">
        <v>540</v>
      </c>
      <c r="E568" t="str">
        <f>PROPER(TRIM(Sales2[[#This Row],[Customer First Name]]))</f>
        <v>Braxton</v>
      </c>
      <c r="F568">
        <v>1799</v>
      </c>
      <c r="G568" t="s">
        <v>36</v>
      </c>
      <c r="H568" s="7">
        <v>45323</v>
      </c>
      <c r="I568" s="6">
        <v>3</v>
      </c>
      <c r="J568" s="1" t="s">
        <v>37</v>
      </c>
      <c r="K568" t="s">
        <v>32</v>
      </c>
      <c r="L568" t="str">
        <f>UPPER(Sales2[[#This Row],[State]])</f>
        <v>VIC</v>
      </c>
      <c r="M568">
        <f>VLOOKUP(Sales2[[#This Row],[Service Category]],Table7[],3,FALSE)</f>
        <v>0.2</v>
      </c>
      <c r="N568">
        <f>Sales2[[#This Row],[Sale Price ]]*Sales2[[#This Row],[Margins]]</f>
        <v>177.20000000000002</v>
      </c>
      <c r="O568">
        <v>886</v>
      </c>
      <c r="P568">
        <f>IFERROR(Sales2[[#This Row],[Sale Price ]],0)</f>
        <v>886</v>
      </c>
      <c r="Q568">
        <f>IFERROR(Sales2[[#This Row],[Cleaned Sale Price]]/Sales2[[#This Row],[Quantity Ordered]],0)</f>
        <v>295.33333333333331</v>
      </c>
      <c r="R568">
        <f>Sales2[[#This Row],[Cleaned Sale Price]]-Sales2[[#This Row],[Service Provider Expense]]</f>
        <v>708.8</v>
      </c>
      <c r="S568">
        <f>SUMIF(F:F,Sales2[[#This Row],[Customer ID]],P:P)</f>
        <v>886</v>
      </c>
      <c r="T568">
        <f>Sales2[[#This Row],[Sale Price ]]-Sales2[[#This Row],[Service Provider Expense]]</f>
        <v>708.8</v>
      </c>
      <c r="U568" t="s">
        <v>19</v>
      </c>
    </row>
    <row r="569" spans="1:21" x14ac:dyDescent="0.25">
      <c r="A569">
        <v>3568</v>
      </c>
      <c r="B569">
        <f>COUNTIF(A:A,Sales2[[#This Row],[Order ID]])</f>
        <v>1</v>
      </c>
      <c r="C569" t="s">
        <v>378</v>
      </c>
      <c r="D569" t="s">
        <v>138</v>
      </c>
      <c r="E569" t="str">
        <f>PROPER(TRIM(Sales2[[#This Row],[Customer First Name]]))</f>
        <v>Greyson</v>
      </c>
      <c r="F569">
        <v>1800</v>
      </c>
      <c r="G569" t="s">
        <v>61</v>
      </c>
      <c r="H569" s="7">
        <v>45475</v>
      </c>
      <c r="I569" s="6">
        <v>2</v>
      </c>
      <c r="J569" t="s">
        <v>17</v>
      </c>
      <c r="K569" t="s">
        <v>24</v>
      </c>
      <c r="L569" t="str">
        <f>UPPER(Sales2[[#This Row],[State]])</f>
        <v>ACT</v>
      </c>
      <c r="M569">
        <f>VLOOKUP(Sales2[[#This Row],[Service Category]],Table7[],3,FALSE)</f>
        <v>0.25</v>
      </c>
      <c r="N569">
        <f>Sales2[[#This Row],[Sale Price ]]*Sales2[[#This Row],[Margins]]</f>
        <v>419.25</v>
      </c>
      <c r="O569">
        <v>1677</v>
      </c>
      <c r="P569">
        <f>IFERROR(Sales2[[#This Row],[Sale Price ]],0)</f>
        <v>1677</v>
      </c>
      <c r="Q569">
        <f>IFERROR(Sales2[[#This Row],[Cleaned Sale Price]]/Sales2[[#This Row],[Quantity Ordered]],0)</f>
        <v>838.5</v>
      </c>
      <c r="R569">
        <f>Sales2[[#This Row],[Cleaned Sale Price]]-Sales2[[#This Row],[Service Provider Expense]]</f>
        <v>1257.75</v>
      </c>
      <c r="S569">
        <f>SUMIF(F:F,Sales2[[#This Row],[Customer ID]],P:P)</f>
        <v>1677</v>
      </c>
      <c r="T569">
        <f>Sales2[[#This Row],[Sale Price ]]-Sales2[[#This Row],[Service Provider Expense]]</f>
        <v>1257.75</v>
      </c>
      <c r="U569" t="s">
        <v>19</v>
      </c>
    </row>
    <row r="570" spans="1:21" x14ac:dyDescent="0.25">
      <c r="A570">
        <v>3569</v>
      </c>
      <c r="B570">
        <f>COUNTIF(A:A,Sales2[[#This Row],[Order ID]])</f>
        <v>1</v>
      </c>
      <c r="C570" t="s">
        <v>842</v>
      </c>
      <c r="D570" t="s">
        <v>485</v>
      </c>
      <c r="E570" t="str">
        <f>PROPER(TRIM(Sales2[[#This Row],[Customer First Name]]))</f>
        <v>Xiomara</v>
      </c>
      <c r="F570">
        <v>1801</v>
      </c>
      <c r="G570" t="s">
        <v>27</v>
      </c>
      <c r="H570" s="7">
        <v>45552</v>
      </c>
      <c r="I570" s="6">
        <v>1</v>
      </c>
      <c r="J570" t="s">
        <v>17</v>
      </c>
      <c r="K570" t="s">
        <v>32</v>
      </c>
      <c r="L570" t="str">
        <f>UPPER(Sales2[[#This Row],[State]])</f>
        <v>VIC</v>
      </c>
      <c r="M570">
        <f>VLOOKUP(Sales2[[#This Row],[Service Category]],Table7[],3,FALSE)</f>
        <v>0.25</v>
      </c>
      <c r="N570">
        <f>Sales2[[#This Row],[Sale Price ]]*Sales2[[#This Row],[Margins]]</f>
        <v>396.5</v>
      </c>
      <c r="O570">
        <v>1586</v>
      </c>
      <c r="P570">
        <f>IFERROR(Sales2[[#This Row],[Sale Price ]],0)</f>
        <v>1586</v>
      </c>
      <c r="Q570">
        <f>IFERROR(Sales2[[#This Row],[Cleaned Sale Price]]/Sales2[[#This Row],[Quantity Ordered]],0)</f>
        <v>1586</v>
      </c>
      <c r="R570">
        <f>Sales2[[#This Row],[Cleaned Sale Price]]-Sales2[[#This Row],[Service Provider Expense]]</f>
        <v>1189.5</v>
      </c>
      <c r="S570">
        <f>SUMIF(F:F,Sales2[[#This Row],[Customer ID]],P:P)</f>
        <v>1586</v>
      </c>
      <c r="T570">
        <f>Sales2[[#This Row],[Sale Price ]]-Sales2[[#This Row],[Service Provider Expense]]</f>
        <v>1189.5</v>
      </c>
      <c r="U570" t="s">
        <v>39</v>
      </c>
    </row>
    <row r="571" spans="1:21" x14ac:dyDescent="0.25">
      <c r="A571">
        <v>3570</v>
      </c>
      <c r="B571">
        <f>COUNTIF(A:A,Sales2[[#This Row],[Order ID]])</f>
        <v>1</v>
      </c>
      <c r="C571" t="s">
        <v>596</v>
      </c>
      <c r="D571" t="s">
        <v>436</v>
      </c>
      <c r="E571" t="str">
        <f>PROPER(TRIM(Sales2[[#This Row],[Customer First Name]]))</f>
        <v>Stevie</v>
      </c>
      <c r="F571">
        <v>1802</v>
      </c>
      <c r="G571" t="s">
        <v>36</v>
      </c>
      <c r="H571" s="7">
        <v>45546</v>
      </c>
      <c r="I571" s="6">
        <v>2</v>
      </c>
      <c r="J571" t="s">
        <v>17</v>
      </c>
      <c r="K571" t="s">
        <v>66</v>
      </c>
      <c r="L571" t="str">
        <f>UPPER(Sales2[[#This Row],[State]])</f>
        <v>NT</v>
      </c>
      <c r="M571">
        <f>VLOOKUP(Sales2[[#This Row],[Service Category]],Table7[],3,FALSE)</f>
        <v>0.2</v>
      </c>
      <c r="N571">
        <f>Sales2[[#This Row],[Sale Price ]]*Sales2[[#This Row],[Margins]]</f>
        <v>98</v>
      </c>
      <c r="O571">
        <v>490</v>
      </c>
      <c r="P571">
        <f>IFERROR(Sales2[[#This Row],[Sale Price ]],0)</f>
        <v>490</v>
      </c>
      <c r="Q571">
        <f>IFERROR(Sales2[[#This Row],[Cleaned Sale Price]]/Sales2[[#This Row],[Quantity Ordered]],0)</f>
        <v>245</v>
      </c>
      <c r="R571">
        <f>Sales2[[#This Row],[Cleaned Sale Price]]-Sales2[[#This Row],[Service Provider Expense]]</f>
        <v>392</v>
      </c>
      <c r="S571">
        <f>SUMIF(F:F,Sales2[[#This Row],[Customer ID]],P:P)</f>
        <v>490</v>
      </c>
      <c r="T571">
        <f>Sales2[[#This Row],[Sale Price ]]-Sales2[[#This Row],[Service Provider Expense]]</f>
        <v>392</v>
      </c>
      <c r="U571" t="s">
        <v>39</v>
      </c>
    </row>
    <row r="572" spans="1:21" x14ac:dyDescent="0.25">
      <c r="A572">
        <v>3571</v>
      </c>
      <c r="B572">
        <f>COUNTIF(A:A,Sales2[[#This Row],[Order ID]])</f>
        <v>1</v>
      </c>
      <c r="C572" t="s">
        <v>843</v>
      </c>
      <c r="D572" t="s">
        <v>844</v>
      </c>
      <c r="E572" t="str">
        <f>PROPER(TRIM(Sales2[[#This Row],[Customer First Name]]))</f>
        <v>Lila</v>
      </c>
      <c r="F572">
        <v>1803</v>
      </c>
      <c r="G572" t="s">
        <v>61</v>
      </c>
      <c r="H572" s="7">
        <v>45373</v>
      </c>
      <c r="I572" s="6">
        <v>2</v>
      </c>
      <c r="J572" s="1" t="s">
        <v>37</v>
      </c>
      <c r="K572" t="s">
        <v>28</v>
      </c>
      <c r="L572" t="str">
        <f>UPPER(Sales2[[#This Row],[State]])</f>
        <v>NSW</v>
      </c>
      <c r="M572">
        <f>VLOOKUP(Sales2[[#This Row],[Service Category]],Table7[],3,FALSE)</f>
        <v>0.25</v>
      </c>
      <c r="N572">
        <f>Sales2[[#This Row],[Sale Price ]]*Sales2[[#This Row],[Margins]]</f>
        <v>56.5</v>
      </c>
      <c r="O572">
        <v>226</v>
      </c>
      <c r="P572">
        <f>IFERROR(Sales2[[#This Row],[Sale Price ]],0)</f>
        <v>226</v>
      </c>
      <c r="Q572">
        <f>IFERROR(Sales2[[#This Row],[Cleaned Sale Price]]/Sales2[[#This Row],[Quantity Ordered]],0)</f>
        <v>113</v>
      </c>
      <c r="R572">
        <f>Sales2[[#This Row],[Cleaned Sale Price]]-Sales2[[#This Row],[Service Provider Expense]]</f>
        <v>169.5</v>
      </c>
      <c r="S572">
        <f>SUMIF(F:F,Sales2[[#This Row],[Customer ID]],P:P)</f>
        <v>226</v>
      </c>
      <c r="T572">
        <f>Sales2[[#This Row],[Sale Price ]]-Sales2[[#This Row],[Service Provider Expense]]</f>
        <v>169.5</v>
      </c>
      <c r="U572" t="s">
        <v>39</v>
      </c>
    </row>
    <row r="573" spans="1:21" x14ac:dyDescent="0.25">
      <c r="A573">
        <v>3572</v>
      </c>
      <c r="B573">
        <f>COUNTIF(A:A,Sales2[[#This Row],[Order ID]])</f>
        <v>1</v>
      </c>
      <c r="C573" t="s">
        <v>819</v>
      </c>
      <c r="D573" t="s">
        <v>845</v>
      </c>
      <c r="E573" t="str">
        <f>PROPER(TRIM(Sales2[[#This Row],[Customer First Name]]))</f>
        <v>Theo</v>
      </c>
      <c r="F573">
        <v>1804</v>
      </c>
      <c r="G573" t="s">
        <v>61</v>
      </c>
      <c r="H573" s="7">
        <v>45569</v>
      </c>
      <c r="I573" s="6">
        <v>2</v>
      </c>
      <c r="J573" s="1" t="s">
        <v>37</v>
      </c>
      <c r="K573" t="s">
        <v>18</v>
      </c>
      <c r="L573" t="str">
        <f>UPPER(Sales2[[#This Row],[State]])</f>
        <v>WA</v>
      </c>
      <c r="M573">
        <f>VLOOKUP(Sales2[[#This Row],[Service Category]],Table7[],3,FALSE)</f>
        <v>0.25</v>
      </c>
      <c r="N573">
        <f>Sales2[[#This Row],[Sale Price ]]*Sales2[[#This Row],[Margins]]</f>
        <v>120</v>
      </c>
      <c r="O573">
        <v>480</v>
      </c>
      <c r="P573">
        <f>IFERROR(Sales2[[#This Row],[Sale Price ]],0)</f>
        <v>480</v>
      </c>
      <c r="Q573">
        <f>IFERROR(Sales2[[#This Row],[Cleaned Sale Price]]/Sales2[[#This Row],[Quantity Ordered]],0)</f>
        <v>240</v>
      </c>
      <c r="R573">
        <f>Sales2[[#This Row],[Cleaned Sale Price]]-Sales2[[#This Row],[Service Provider Expense]]</f>
        <v>360</v>
      </c>
      <c r="S573">
        <f>SUMIF(F:F,Sales2[[#This Row],[Customer ID]],P:P)</f>
        <v>480</v>
      </c>
      <c r="T573">
        <f>Sales2[[#This Row],[Sale Price ]]-Sales2[[#This Row],[Service Provider Expense]]</f>
        <v>360</v>
      </c>
      <c r="U573" t="s">
        <v>29</v>
      </c>
    </row>
    <row r="574" spans="1:21" x14ac:dyDescent="0.25">
      <c r="A574">
        <v>3573</v>
      </c>
      <c r="B574">
        <f>COUNTIF(A:A,Sales2[[#This Row],[Order ID]])</f>
        <v>1</v>
      </c>
      <c r="C574" t="s">
        <v>689</v>
      </c>
      <c r="D574" t="s">
        <v>101</v>
      </c>
      <c r="E574" t="str">
        <f>PROPER(TRIM(Sales2[[#This Row],[Customer First Name]]))</f>
        <v>Shiloh</v>
      </c>
      <c r="F574">
        <v>1805</v>
      </c>
      <c r="G574" t="s">
        <v>22</v>
      </c>
      <c r="H574" s="7">
        <v>45384</v>
      </c>
      <c r="I574" s="6">
        <v>2</v>
      </c>
      <c r="J574" t="s">
        <v>56</v>
      </c>
      <c r="K574" t="s">
        <v>49</v>
      </c>
      <c r="L574" t="str">
        <f>UPPER(Sales2[[#This Row],[State]])</f>
        <v>TAS</v>
      </c>
      <c r="M574">
        <f>VLOOKUP(Sales2[[#This Row],[Service Category]],Table7[],3,FALSE)</f>
        <v>0.3</v>
      </c>
      <c r="N574">
        <f>Sales2[[#This Row],[Sale Price ]]*Sales2[[#This Row],[Margins]]</f>
        <v>390.9</v>
      </c>
      <c r="O574">
        <v>1303</v>
      </c>
      <c r="P574">
        <f>IFERROR(Sales2[[#This Row],[Sale Price ]],0)</f>
        <v>1303</v>
      </c>
      <c r="Q574">
        <f>IFERROR(Sales2[[#This Row],[Cleaned Sale Price]]/Sales2[[#This Row],[Quantity Ordered]],0)</f>
        <v>651.5</v>
      </c>
      <c r="R574">
        <f>Sales2[[#This Row],[Cleaned Sale Price]]-Sales2[[#This Row],[Service Provider Expense]]</f>
        <v>912.1</v>
      </c>
      <c r="S574">
        <f>SUMIF(F:F,Sales2[[#This Row],[Customer ID]],P:P)</f>
        <v>1303</v>
      </c>
      <c r="T574">
        <f>Sales2[[#This Row],[Sale Price ]]-Sales2[[#This Row],[Service Provider Expense]]</f>
        <v>912.1</v>
      </c>
      <c r="U574" t="s">
        <v>39</v>
      </c>
    </row>
    <row r="575" spans="1:21" x14ac:dyDescent="0.25">
      <c r="A575">
        <v>3574</v>
      </c>
      <c r="B575">
        <f>COUNTIF(A:A,Sales2[[#This Row],[Order ID]])</f>
        <v>1</v>
      </c>
      <c r="C575" t="s">
        <v>846</v>
      </c>
      <c r="D575" t="s">
        <v>847</v>
      </c>
      <c r="E575" t="str">
        <f>PROPER(TRIM(Sales2[[#This Row],[Customer First Name]]))</f>
        <v>Steven</v>
      </c>
      <c r="F575">
        <v>1806</v>
      </c>
      <c r="G575" t="s">
        <v>27</v>
      </c>
      <c r="H575" s="7">
        <v>45615</v>
      </c>
      <c r="I575" s="6">
        <v>3</v>
      </c>
      <c r="J575" s="1" t="s">
        <v>37</v>
      </c>
      <c r="K575" t="s">
        <v>24</v>
      </c>
      <c r="L575" t="str">
        <f>UPPER(Sales2[[#This Row],[State]])</f>
        <v>ACT</v>
      </c>
      <c r="M575">
        <f>VLOOKUP(Sales2[[#This Row],[Service Category]],Table7[],3,FALSE)</f>
        <v>0.25</v>
      </c>
      <c r="N575">
        <f>Sales2[[#This Row],[Sale Price ]]*Sales2[[#This Row],[Margins]]</f>
        <v>304.75</v>
      </c>
      <c r="O575">
        <v>1219</v>
      </c>
      <c r="P575">
        <f>IFERROR(Sales2[[#This Row],[Sale Price ]],0)</f>
        <v>1219</v>
      </c>
      <c r="Q575">
        <f>IFERROR(Sales2[[#This Row],[Cleaned Sale Price]]/Sales2[[#This Row],[Quantity Ordered]],0)</f>
        <v>406.33333333333331</v>
      </c>
      <c r="R575">
        <f>Sales2[[#This Row],[Cleaned Sale Price]]-Sales2[[#This Row],[Service Provider Expense]]</f>
        <v>914.25</v>
      </c>
      <c r="S575">
        <f>SUMIF(F:F,Sales2[[#This Row],[Customer ID]],P:P)</f>
        <v>1219</v>
      </c>
      <c r="T575">
        <f>Sales2[[#This Row],[Sale Price ]]-Sales2[[#This Row],[Service Provider Expense]]</f>
        <v>914.25</v>
      </c>
      <c r="U575" t="s">
        <v>29</v>
      </c>
    </row>
    <row r="576" spans="1:21" x14ac:dyDescent="0.25">
      <c r="A576">
        <v>3575</v>
      </c>
      <c r="B576">
        <f>COUNTIF(A:A,Sales2[[#This Row],[Order ID]])</f>
        <v>1</v>
      </c>
      <c r="C576" t="s">
        <v>454</v>
      </c>
      <c r="D576" t="s">
        <v>848</v>
      </c>
      <c r="E576" t="str">
        <f>PROPER(TRIM(Sales2[[#This Row],[Customer First Name]]))</f>
        <v>Nadia</v>
      </c>
      <c r="F576">
        <v>1807</v>
      </c>
      <c r="G576" t="s">
        <v>36</v>
      </c>
      <c r="H576" s="7">
        <v>45592</v>
      </c>
      <c r="I576" s="6">
        <v>1</v>
      </c>
      <c r="J576" s="1" t="s">
        <v>23</v>
      </c>
      <c r="K576" t="s">
        <v>32</v>
      </c>
      <c r="L576" t="str">
        <f>UPPER(Sales2[[#This Row],[State]])</f>
        <v>VIC</v>
      </c>
      <c r="M576">
        <f>VLOOKUP(Sales2[[#This Row],[Service Category]],Table7[],3,FALSE)</f>
        <v>0.2</v>
      </c>
      <c r="N576">
        <f>Sales2[[#This Row],[Sale Price ]]*Sales2[[#This Row],[Margins]]</f>
        <v>185.8</v>
      </c>
      <c r="O576">
        <v>929</v>
      </c>
      <c r="P576">
        <f>IFERROR(Sales2[[#This Row],[Sale Price ]],0)</f>
        <v>929</v>
      </c>
      <c r="Q576">
        <f>IFERROR(Sales2[[#This Row],[Cleaned Sale Price]]/Sales2[[#This Row],[Quantity Ordered]],0)</f>
        <v>929</v>
      </c>
      <c r="R576">
        <f>Sales2[[#This Row],[Cleaned Sale Price]]-Sales2[[#This Row],[Service Provider Expense]]</f>
        <v>743.2</v>
      </c>
      <c r="S576">
        <f>SUMIF(F:F,Sales2[[#This Row],[Customer ID]],P:P)</f>
        <v>929</v>
      </c>
      <c r="T576">
        <f>Sales2[[#This Row],[Sale Price ]]-Sales2[[#This Row],[Service Provider Expense]]</f>
        <v>743.2</v>
      </c>
      <c r="U576" t="s">
        <v>29</v>
      </c>
    </row>
    <row r="577" spans="1:21" x14ac:dyDescent="0.25">
      <c r="A577">
        <v>3576</v>
      </c>
      <c r="B577">
        <f>COUNTIF(A:A,Sales2[[#This Row],[Order ID]])</f>
        <v>1</v>
      </c>
      <c r="C577" t="s">
        <v>849</v>
      </c>
      <c r="D577" t="s">
        <v>41</v>
      </c>
      <c r="E577" t="str">
        <f>PROPER(TRIM(Sales2[[#This Row],[Customer First Name]]))</f>
        <v>Hayden</v>
      </c>
      <c r="F577">
        <v>1808</v>
      </c>
      <c r="G577" t="s">
        <v>16</v>
      </c>
      <c r="H577" s="7">
        <v>45653</v>
      </c>
      <c r="I577" s="6">
        <v>3</v>
      </c>
      <c r="J577" s="1" t="s">
        <v>37</v>
      </c>
      <c r="K577" t="s">
        <v>42</v>
      </c>
      <c r="L577" t="str">
        <f>UPPER(Sales2[[#This Row],[State]])</f>
        <v>SA</v>
      </c>
      <c r="M577">
        <f>VLOOKUP(Sales2[[#This Row],[Service Category]],Table7[],3,FALSE)</f>
        <v>0.1</v>
      </c>
      <c r="N577">
        <f>Sales2[[#This Row],[Sale Price ]]*Sales2[[#This Row],[Margins]]</f>
        <v>24.6</v>
      </c>
      <c r="O577">
        <v>246</v>
      </c>
      <c r="P577">
        <f>IFERROR(Sales2[[#This Row],[Sale Price ]],0)</f>
        <v>246</v>
      </c>
      <c r="Q577">
        <f>IFERROR(Sales2[[#This Row],[Cleaned Sale Price]]/Sales2[[#This Row],[Quantity Ordered]],0)</f>
        <v>82</v>
      </c>
      <c r="R577">
        <f>Sales2[[#This Row],[Cleaned Sale Price]]-Sales2[[#This Row],[Service Provider Expense]]</f>
        <v>221.4</v>
      </c>
      <c r="S577">
        <f>SUMIF(F:F,Sales2[[#This Row],[Customer ID]],P:P)</f>
        <v>246</v>
      </c>
      <c r="T577">
        <f>Sales2[[#This Row],[Sale Price ]]-Sales2[[#This Row],[Service Provider Expense]]</f>
        <v>221.4</v>
      </c>
      <c r="U577" t="s">
        <v>33</v>
      </c>
    </row>
    <row r="578" spans="1:21" x14ac:dyDescent="0.25">
      <c r="A578">
        <v>3577</v>
      </c>
      <c r="B578">
        <f>COUNTIF(A:A,Sales2[[#This Row],[Order ID]])</f>
        <v>1</v>
      </c>
      <c r="C578" t="s">
        <v>236</v>
      </c>
      <c r="D578" t="s">
        <v>822</v>
      </c>
      <c r="E578" t="str">
        <f>PROPER(TRIM(Sales2[[#This Row],[Customer First Name]]))</f>
        <v>Bo</v>
      </c>
      <c r="F578">
        <v>1809</v>
      </c>
      <c r="G578" t="s">
        <v>27</v>
      </c>
      <c r="H578" s="7">
        <v>45529</v>
      </c>
      <c r="I578" s="6">
        <v>1</v>
      </c>
      <c r="J578" t="s">
        <v>17</v>
      </c>
      <c r="K578" t="s">
        <v>66</v>
      </c>
      <c r="L578" t="str">
        <f>UPPER(Sales2[[#This Row],[State]])</f>
        <v>NT</v>
      </c>
      <c r="M578">
        <f>VLOOKUP(Sales2[[#This Row],[Service Category]],Table7[],3,FALSE)</f>
        <v>0.25</v>
      </c>
      <c r="N578">
        <f>Sales2[[#This Row],[Sale Price ]]*Sales2[[#This Row],[Margins]]</f>
        <v>61.25</v>
      </c>
      <c r="O578">
        <v>245</v>
      </c>
      <c r="P578">
        <f>IFERROR(Sales2[[#This Row],[Sale Price ]],0)</f>
        <v>245</v>
      </c>
      <c r="Q578">
        <f>IFERROR(Sales2[[#This Row],[Cleaned Sale Price]]/Sales2[[#This Row],[Quantity Ordered]],0)</f>
        <v>245</v>
      </c>
      <c r="R578">
        <f>Sales2[[#This Row],[Cleaned Sale Price]]-Sales2[[#This Row],[Service Provider Expense]]</f>
        <v>183.75</v>
      </c>
      <c r="S578">
        <f>SUMIF(F:F,Sales2[[#This Row],[Customer ID]],P:P)</f>
        <v>245</v>
      </c>
      <c r="T578">
        <f>Sales2[[#This Row],[Sale Price ]]-Sales2[[#This Row],[Service Provider Expense]]</f>
        <v>183.75</v>
      </c>
      <c r="U578" t="s">
        <v>19</v>
      </c>
    </row>
    <row r="579" spans="1:21" x14ac:dyDescent="0.25">
      <c r="A579">
        <v>3578</v>
      </c>
      <c r="B579">
        <f>COUNTIF(A:A,Sales2[[#This Row],[Order ID]])</f>
        <v>1</v>
      </c>
      <c r="C579" t="s">
        <v>698</v>
      </c>
      <c r="D579" t="s">
        <v>850</v>
      </c>
      <c r="E579" t="str">
        <f>PROPER(TRIM(Sales2[[#This Row],[Customer First Name]]))</f>
        <v>Sydney</v>
      </c>
      <c r="F579">
        <v>1810</v>
      </c>
      <c r="G579" t="s">
        <v>61</v>
      </c>
      <c r="H579" s="7">
        <v>45431</v>
      </c>
      <c r="I579" s="6">
        <v>1</v>
      </c>
      <c r="J579" s="1" t="s">
        <v>37</v>
      </c>
      <c r="K579" t="s">
        <v>28</v>
      </c>
      <c r="L579" t="str">
        <f>UPPER(Sales2[[#This Row],[State]])</f>
        <v>NSW</v>
      </c>
      <c r="M579">
        <f>VLOOKUP(Sales2[[#This Row],[Service Category]],Table7[],3,FALSE)</f>
        <v>0.25</v>
      </c>
      <c r="N579">
        <f>Sales2[[#This Row],[Sale Price ]]*Sales2[[#This Row],[Margins]]</f>
        <v>334.25</v>
      </c>
      <c r="O579">
        <v>1337</v>
      </c>
      <c r="P579">
        <f>IFERROR(Sales2[[#This Row],[Sale Price ]],0)</f>
        <v>1337</v>
      </c>
      <c r="Q579">
        <f>IFERROR(Sales2[[#This Row],[Cleaned Sale Price]]/Sales2[[#This Row],[Quantity Ordered]],0)</f>
        <v>1337</v>
      </c>
      <c r="R579">
        <f>Sales2[[#This Row],[Cleaned Sale Price]]-Sales2[[#This Row],[Service Provider Expense]]</f>
        <v>1002.75</v>
      </c>
      <c r="S579">
        <f>SUMIF(F:F,Sales2[[#This Row],[Customer ID]],P:P)</f>
        <v>1337</v>
      </c>
      <c r="T579">
        <f>Sales2[[#This Row],[Sale Price ]]-Sales2[[#This Row],[Service Provider Expense]]</f>
        <v>1002.75</v>
      </c>
      <c r="U579" t="s">
        <v>19</v>
      </c>
    </row>
    <row r="580" spans="1:21" x14ac:dyDescent="0.25">
      <c r="A580">
        <v>3579</v>
      </c>
      <c r="B580">
        <f>COUNTIF(A:A,Sales2[[#This Row],[Order ID]])</f>
        <v>1</v>
      </c>
      <c r="C580" t="s">
        <v>851</v>
      </c>
      <c r="D580" t="s">
        <v>109</v>
      </c>
      <c r="E580" t="str">
        <f>PROPER(TRIM(Sales2[[#This Row],[Customer First Name]]))</f>
        <v>Aspen</v>
      </c>
      <c r="F580">
        <v>1811</v>
      </c>
      <c r="G580" t="s">
        <v>16</v>
      </c>
      <c r="H580" s="7">
        <v>45545</v>
      </c>
      <c r="I580" s="6">
        <v>3</v>
      </c>
      <c r="J580" s="1" t="s">
        <v>37</v>
      </c>
      <c r="K580" t="s">
        <v>38</v>
      </c>
      <c r="L580" t="str">
        <f>UPPER(Sales2[[#This Row],[State]])</f>
        <v>QLD</v>
      </c>
      <c r="M580">
        <f>VLOOKUP(Sales2[[#This Row],[Service Category]],Table7[],3,FALSE)</f>
        <v>0.1</v>
      </c>
      <c r="N580">
        <f>Sales2[[#This Row],[Sale Price ]]*Sales2[[#This Row],[Margins]]</f>
        <v>172.60000000000002</v>
      </c>
      <c r="O580">
        <v>1726</v>
      </c>
      <c r="P580">
        <f>IFERROR(Sales2[[#This Row],[Sale Price ]],0)</f>
        <v>1726</v>
      </c>
      <c r="Q580">
        <f>IFERROR(Sales2[[#This Row],[Cleaned Sale Price]]/Sales2[[#This Row],[Quantity Ordered]],0)</f>
        <v>575.33333333333337</v>
      </c>
      <c r="R580">
        <f>Sales2[[#This Row],[Cleaned Sale Price]]-Sales2[[#This Row],[Service Provider Expense]]</f>
        <v>1553.4</v>
      </c>
      <c r="S580">
        <f>SUMIF(F:F,Sales2[[#This Row],[Customer ID]],P:P)</f>
        <v>1726</v>
      </c>
      <c r="T580">
        <f>Sales2[[#This Row],[Sale Price ]]-Sales2[[#This Row],[Service Provider Expense]]</f>
        <v>1553.4</v>
      </c>
      <c r="U580" t="s">
        <v>19</v>
      </c>
    </row>
    <row r="581" spans="1:21" x14ac:dyDescent="0.25">
      <c r="A581">
        <v>3580</v>
      </c>
      <c r="B581">
        <f>COUNTIF(A:A,Sales2[[#This Row],[Order ID]])</f>
        <v>1</v>
      </c>
      <c r="C581" t="s">
        <v>586</v>
      </c>
      <c r="D581" t="s">
        <v>852</v>
      </c>
      <c r="E581" t="str">
        <f>PROPER(TRIM(Sales2[[#This Row],[Customer First Name]]))</f>
        <v>Ava</v>
      </c>
      <c r="F581">
        <v>1812</v>
      </c>
      <c r="G581" t="s">
        <v>61</v>
      </c>
      <c r="H581" s="7">
        <v>45428</v>
      </c>
      <c r="I581" s="6">
        <v>3</v>
      </c>
      <c r="J581" t="s">
        <v>17</v>
      </c>
      <c r="K581" t="s">
        <v>49</v>
      </c>
      <c r="L581" t="str">
        <f>UPPER(Sales2[[#This Row],[State]])</f>
        <v>TAS</v>
      </c>
      <c r="M581">
        <f>VLOOKUP(Sales2[[#This Row],[Service Category]],Table7[],3,FALSE)</f>
        <v>0.25</v>
      </c>
      <c r="N581">
        <f>Sales2[[#This Row],[Sale Price ]]*Sales2[[#This Row],[Margins]]</f>
        <v>144</v>
      </c>
      <c r="O581">
        <v>576</v>
      </c>
      <c r="P581">
        <f>IFERROR(Sales2[[#This Row],[Sale Price ]],0)</f>
        <v>576</v>
      </c>
      <c r="Q581">
        <f>IFERROR(Sales2[[#This Row],[Cleaned Sale Price]]/Sales2[[#This Row],[Quantity Ordered]],0)</f>
        <v>192</v>
      </c>
      <c r="R581">
        <f>Sales2[[#This Row],[Cleaned Sale Price]]-Sales2[[#This Row],[Service Provider Expense]]</f>
        <v>432</v>
      </c>
      <c r="S581">
        <f>SUMIF(F:F,Sales2[[#This Row],[Customer ID]],P:P)</f>
        <v>576</v>
      </c>
      <c r="T581">
        <f>Sales2[[#This Row],[Sale Price ]]-Sales2[[#This Row],[Service Provider Expense]]</f>
        <v>432</v>
      </c>
      <c r="U581" t="s">
        <v>33</v>
      </c>
    </row>
    <row r="582" spans="1:21" x14ac:dyDescent="0.25">
      <c r="A582">
        <v>3581</v>
      </c>
      <c r="B582">
        <f>COUNTIF(A:A,Sales2[[#This Row],[Order ID]])</f>
        <v>1</v>
      </c>
      <c r="C582" t="s">
        <v>853</v>
      </c>
      <c r="D582" t="s">
        <v>854</v>
      </c>
      <c r="E582" t="str">
        <f>PROPER(TRIM(Sales2[[#This Row],[Customer First Name]]))</f>
        <v>Damon</v>
      </c>
      <c r="F582">
        <v>1813</v>
      </c>
      <c r="G582" t="s">
        <v>27</v>
      </c>
      <c r="H582" s="7">
        <v>45347</v>
      </c>
      <c r="I582" s="6">
        <v>1</v>
      </c>
      <c r="J582" t="s">
        <v>17</v>
      </c>
      <c r="K582" t="s">
        <v>38</v>
      </c>
      <c r="L582" t="str">
        <f>UPPER(Sales2[[#This Row],[State]])</f>
        <v>QLD</v>
      </c>
      <c r="M582">
        <f>VLOOKUP(Sales2[[#This Row],[Service Category]],Table7[],3,FALSE)</f>
        <v>0.25</v>
      </c>
      <c r="N582">
        <f>Sales2[[#This Row],[Sale Price ]]*Sales2[[#This Row],[Margins]]</f>
        <v>213.5</v>
      </c>
      <c r="O582">
        <v>854</v>
      </c>
      <c r="P582">
        <f>IFERROR(Sales2[[#This Row],[Sale Price ]],0)</f>
        <v>854</v>
      </c>
      <c r="Q582">
        <f>IFERROR(Sales2[[#This Row],[Cleaned Sale Price]]/Sales2[[#This Row],[Quantity Ordered]],0)</f>
        <v>854</v>
      </c>
      <c r="R582">
        <f>Sales2[[#This Row],[Cleaned Sale Price]]-Sales2[[#This Row],[Service Provider Expense]]</f>
        <v>640.5</v>
      </c>
      <c r="S582">
        <f>SUMIF(F:F,Sales2[[#This Row],[Customer ID]],P:P)</f>
        <v>854</v>
      </c>
      <c r="T582">
        <f>Sales2[[#This Row],[Sale Price ]]-Sales2[[#This Row],[Service Provider Expense]]</f>
        <v>640.5</v>
      </c>
      <c r="U582" t="s">
        <v>19</v>
      </c>
    </row>
    <row r="583" spans="1:21" x14ac:dyDescent="0.25">
      <c r="A583">
        <v>3582</v>
      </c>
      <c r="B583">
        <f>COUNTIF(A:A,Sales2[[#This Row],[Order ID]])</f>
        <v>1</v>
      </c>
      <c r="C583" t="s">
        <v>34</v>
      </c>
      <c r="D583" t="s">
        <v>123</v>
      </c>
      <c r="E583" t="str">
        <f>PROPER(TRIM(Sales2[[#This Row],[Customer First Name]]))</f>
        <v>Francis</v>
      </c>
      <c r="F583">
        <v>1814</v>
      </c>
      <c r="G583" t="s">
        <v>36</v>
      </c>
      <c r="H583" s="7">
        <v>45471</v>
      </c>
      <c r="I583" s="6">
        <v>1</v>
      </c>
      <c r="J583" s="1" t="s">
        <v>37</v>
      </c>
      <c r="K583" t="s">
        <v>24</v>
      </c>
      <c r="L583" t="str">
        <f>UPPER(Sales2[[#This Row],[State]])</f>
        <v>ACT</v>
      </c>
      <c r="M583">
        <f>VLOOKUP(Sales2[[#This Row],[Service Category]],Table7[],3,FALSE)</f>
        <v>0.2</v>
      </c>
      <c r="N583">
        <f>Sales2[[#This Row],[Sale Price ]]*Sales2[[#This Row],[Margins]]</f>
        <v>25.400000000000002</v>
      </c>
      <c r="O583">
        <v>127</v>
      </c>
      <c r="P583">
        <f>IFERROR(Sales2[[#This Row],[Sale Price ]],0)</f>
        <v>127</v>
      </c>
      <c r="Q583">
        <f>IFERROR(Sales2[[#This Row],[Cleaned Sale Price]]/Sales2[[#This Row],[Quantity Ordered]],0)</f>
        <v>127</v>
      </c>
      <c r="R583">
        <f>Sales2[[#This Row],[Cleaned Sale Price]]-Sales2[[#This Row],[Service Provider Expense]]</f>
        <v>101.6</v>
      </c>
      <c r="S583">
        <f>SUMIF(F:F,Sales2[[#This Row],[Customer ID]],P:P)</f>
        <v>127</v>
      </c>
      <c r="T583">
        <f>Sales2[[#This Row],[Sale Price ]]-Sales2[[#This Row],[Service Provider Expense]]</f>
        <v>101.6</v>
      </c>
      <c r="U583" t="s">
        <v>39</v>
      </c>
    </row>
    <row r="584" spans="1:21" x14ac:dyDescent="0.25">
      <c r="A584">
        <v>3583</v>
      </c>
      <c r="B584">
        <f>COUNTIF(A:A,Sales2[[#This Row],[Order ID]])</f>
        <v>1</v>
      </c>
      <c r="C584" t="s">
        <v>855</v>
      </c>
      <c r="D584" t="s">
        <v>856</v>
      </c>
      <c r="E584" t="str">
        <f>PROPER(TRIM(Sales2[[#This Row],[Customer First Name]]))</f>
        <v>Leila</v>
      </c>
      <c r="F584">
        <v>1815</v>
      </c>
      <c r="G584" t="s">
        <v>16</v>
      </c>
      <c r="H584" s="7">
        <v>45496</v>
      </c>
      <c r="I584" s="6">
        <v>3</v>
      </c>
      <c r="J584" s="1" t="s">
        <v>37</v>
      </c>
      <c r="K584" t="s">
        <v>24</v>
      </c>
      <c r="L584" t="str">
        <f>UPPER(Sales2[[#This Row],[State]])</f>
        <v>ACT</v>
      </c>
      <c r="M584">
        <f>VLOOKUP(Sales2[[#This Row],[Service Category]],Table7[],3,FALSE)</f>
        <v>0.1</v>
      </c>
      <c r="N584">
        <f>Sales2[[#This Row],[Sale Price ]]*Sales2[[#This Row],[Margins]]</f>
        <v>130.9</v>
      </c>
      <c r="O584">
        <v>1309</v>
      </c>
      <c r="P584">
        <f>IFERROR(Sales2[[#This Row],[Sale Price ]],0)</f>
        <v>1309</v>
      </c>
      <c r="Q584">
        <f>IFERROR(Sales2[[#This Row],[Cleaned Sale Price]]/Sales2[[#This Row],[Quantity Ordered]],0)</f>
        <v>436.33333333333331</v>
      </c>
      <c r="R584">
        <f>Sales2[[#This Row],[Cleaned Sale Price]]-Sales2[[#This Row],[Service Provider Expense]]</f>
        <v>1178.0999999999999</v>
      </c>
      <c r="S584">
        <f>SUMIF(F:F,Sales2[[#This Row],[Customer ID]],P:P)</f>
        <v>1309</v>
      </c>
      <c r="T584">
        <f>Sales2[[#This Row],[Sale Price ]]-Sales2[[#This Row],[Service Provider Expense]]</f>
        <v>1178.0999999999999</v>
      </c>
      <c r="U584" t="s">
        <v>99</v>
      </c>
    </row>
    <row r="585" spans="1:21" x14ac:dyDescent="0.25">
      <c r="A585">
        <v>3584</v>
      </c>
      <c r="B585">
        <f>COUNTIF(A:A,Sales2[[#This Row],[Order ID]])</f>
        <v>1</v>
      </c>
      <c r="C585" t="s">
        <v>857</v>
      </c>
      <c r="D585" t="s">
        <v>858</v>
      </c>
      <c r="E585" t="str">
        <f>PROPER(TRIM(Sales2[[#This Row],[Customer First Name]]))</f>
        <v>Rowan</v>
      </c>
      <c r="F585">
        <v>1816</v>
      </c>
      <c r="G585" t="s">
        <v>16</v>
      </c>
      <c r="H585" s="7">
        <v>45401</v>
      </c>
      <c r="I585" s="6">
        <v>2</v>
      </c>
      <c r="J585" s="1" t="s">
        <v>37</v>
      </c>
      <c r="K585" t="s">
        <v>49</v>
      </c>
      <c r="L585" t="str">
        <f>UPPER(Sales2[[#This Row],[State]])</f>
        <v>TAS</v>
      </c>
      <c r="M585">
        <f>VLOOKUP(Sales2[[#This Row],[Service Category]],Table7[],3,FALSE)</f>
        <v>0.1</v>
      </c>
      <c r="N585">
        <f>Sales2[[#This Row],[Sale Price ]]*Sales2[[#This Row],[Margins]]</f>
        <v>9.5</v>
      </c>
      <c r="O585">
        <v>95</v>
      </c>
      <c r="P585">
        <f>IFERROR(Sales2[[#This Row],[Sale Price ]],0)</f>
        <v>95</v>
      </c>
      <c r="Q585">
        <f>IFERROR(Sales2[[#This Row],[Cleaned Sale Price]]/Sales2[[#This Row],[Quantity Ordered]],0)</f>
        <v>47.5</v>
      </c>
      <c r="R585">
        <f>Sales2[[#This Row],[Cleaned Sale Price]]-Sales2[[#This Row],[Service Provider Expense]]</f>
        <v>85.5</v>
      </c>
      <c r="S585">
        <f>SUMIF(F:F,Sales2[[#This Row],[Customer ID]],P:P)</f>
        <v>95</v>
      </c>
      <c r="T585">
        <f>Sales2[[#This Row],[Sale Price ]]-Sales2[[#This Row],[Service Provider Expense]]</f>
        <v>85.5</v>
      </c>
      <c r="U585" t="s">
        <v>19</v>
      </c>
    </row>
    <row r="586" spans="1:21" x14ac:dyDescent="0.25">
      <c r="A586">
        <v>3585</v>
      </c>
      <c r="B586">
        <f>COUNTIF(A:A,Sales2[[#This Row],[Order ID]])</f>
        <v>1</v>
      </c>
      <c r="C586" t="s">
        <v>859</v>
      </c>
      <c r="D586" t="s">
        <v>860</v>
      </c>
      <c r="E586" t="str">
        <f>PROPER(TRIM(Sales2[[#This Row],[Customer First Name]]))</f>
        <v>Vivian</v>
      </c>
      <c r="F586">
        <v>1817</v>
      </c>
      <c r="G586" t="s">
        <v>61</v>
      </c>
      <c r="H586" s="7">
        <v>45490</v>
      </c>
      <c r="I586" s="6">
        <v>2</v>
      </c>
      <c r="J586" t="s">
        <v>56</v>
      </c>
      <c r="K586" t="s">
        <v>66</v>
      </c>
      <c r="L586" t="str">
        <f>UPPER(Sales2[[#This Row],[State]])</f>
        <v>NT</v>
      </c>
      <c r="M586">
        <f>VLOOKUP(Sales2[[#This Row],[Service Category]],Table7[],3,FALSE)</f>
        <v>0.25</v>
      </c>
      <c r="N586">
        <f>Sales2[[#This Row],[Sale Price ]]*Sales2[[#This Row],[Margins]]</f>
        <v>305</v>
      </c>
      <c r="O586">
        <v>1220</v>
      </c>
      <c r="P586">
        <f>IFERROR(Sales2[[#This Row],[Sale Price ]],0)</f>
        <v>1220</v>
      </c>
      <c r="Q586">
        <f>IFERROR(Sales2[[#This Row],[Cleaned Sale Price]]/Sales2[[#This Row],[Quantity Ordered]],0)</f>
        <v>610</v>
      </c>
      <c r="R586">
        <f>Sales2[[#This Row],[Cleaned Sale Price]]-Sales2[[#This Row],[Service Provider Expense]]</f>
        <v>915</v>
      </c>
      <c r="S586">
        <f>SUMIF(F:F,Sales2[[#This Row],[Customer ID]],P:P)</f>
        <v>1220</v>
      </c>
      <c r="T586">
        <f>Sales2[[#This Row],[Sale Price ]]-Sales2[[#This Row],[Service Provider Expense]]</f>
        <v>915</v>
      </c>
      <c r="U586" t="s">
        <v>99</v>
      </c>
    </row>
    <row r="587" spans="1:21" x14ac:dyDescent="0.25">
      <c r="A587">
        <v>3586</v>
      </c>
      <c r="B587">
        <f>COUNTIF(A:A,Sales2[[#This Row],[Order ID]])</f>
        <v>1</v>
      </c>
      <c r="C587" t="s">
        <v>861</v>
      </c>
      <c r="D587" t="s">
        <v>687</v>
      </c>
      <c r="E587" t="str">
        <f>PROPER(TRIM(Sales2[[#This Row],[Customer First Name]]))</f>
        <v>Brody</v>
      </c>
      <c r="F587">
        <v>1818</v>
      </c>
      <c r="G587" t="s">
        <v>22</v>
      </c>
      <c r="H587" s="7">
        <v>45454</v>
      </c>
      <c r="I587" s="6">
        <v>3</v>
      </c>
      <c r="J587" t="s">
        <v>17</v>
      </c>
      <c r="K587" t="s">
        <v>42</v>
      </c>
      <c r="L587" t="str">
        <f>UPPER(Sales2[[#This Row],[State]])</f>
        <v>SA</v>
      </c>
      <c r="M587">
        <f>VLOOKUP(Sales2[[#This Row],[Service Category]],Table7[],3,FALSE)</f>
        <v>0.3</v>
      </c>
      <c r="N587">
        <f>Sales2[[#This Row],[Sale Price ]]*Sales2[[#This Row],[Margins]]</f>
        <v>571.19999999999993</v>
      </c>
      <c r="O587">
        <v>1904</v>
      </c>
      <c r="P587">
        <f>IFERROR(Sales2[[#This Row],[Sale Price ]],0)</f>
        <v>1904</v>
      </c>
      <c r="Q587">
        <f>IFERROR(Sales2[[#This Row],[Cleaned Sale Price]]/Sales2[[#This Row],[Quantity Ordered]],0)</f>
        <v>634.66666666666663</v>
      </c>
      <c r="R587">
        <f>Sales2[[#This Row],[Cleaned Sale Price]]-Sales2[[#This Row],[Service Provider Expense]]</f>
        <v>1332.8000000000002</v>
      </c>
      <c r="S587">
        <f>SUMIF(F:F,Sales2[[#This Row],[Customer ID]],P:P)</f>
        <v>1904</v>
      </c>
      <c r="T587">
        <f>Sales2[[#This Row],[Sale Price ]]-Sales2[[#This Row],[Service Provider Expense]]</f>
        <v>1332.8000000000002</v>
      </c>
      <c r="U587" t="s">
        <v>99</v>
      </c>
    </row>
    <row r="588" spans="1:21" x14ac:dyDescent="0.25">
      <c r="A588">
        <v>3587</v>
      </c>
      <c r="B588">
        <f>COUNTIF(A:A,Sales2[[#This Row],[Order ID]])</f>
        <v>1</v>
      </c>
      <c r="C588" t="s">
        <v>633</v>
      </c>
      <c r="D588" t="s">
        <v>21</v>
      </c>
      <c r="E588" t="str">
        <f>PROPER(TRIM(Sales2[[#This Row],[Customer First Name]]))</f>
        <v>Ali</v>
      </c>
      <c r="F588">
        <v>1819</v>
      </c>
      <c r="G588" t="s">
        <v>77</v>
      </c>
      <c r="H588" s="7">
        <v>45454</v>
      </c>
      <c r="I588" s="6">
        <v>1</v>
      </c>
      <c r="J588" t="s">
        <v>56</v>
      </c>
      <c r="K588" t="s">
        <v>38</v>
      </c>
      <c r="L588" t="str">
        <f>UPPER(Sales2[[#This Row],[State]])</f>
        <v>QLD</v>
      </c>
      <c r="M588">
        <f>VLOOKUP(Sales2[[#This Row],[Service Category]],Table7[],3,FALSE)</f>
        <v>0.3</v>
      </c>
      <c r="N588">
        <f>Sales2[[#This Row],[Sale Price ]]*Sales2[[#This Row],[Margins]]</f>
        <v>259.8</v>
      </c>
      <c r="O588">
        <v>866</v>
      </c>
      <c r="P588">
        <f>IFERROR(Sales2[[#This Row],[Sale Price ]],0)</f>
        <v>866</v>
      </c>
      <c r="Q588">
        <f>IFERROR(Sales2[[#This Row],[Cleaned Sale Price]]/Sales2[[#This Row],[Quantity Ordered]],0)</f>
        <v>866</v>
      </c>
      <c r="R588">
        <f>Sales2[[#This Row],[Cleaned Sale Price]]-Sales2[[#This Row],[Service Provider Expense]]</f>
        <v>606.20000000000005</v>
      </c>
      <c r="S588">
        <f>SUMIF(F:F,Sales2[[#This Row],[Customer ID]],P:P)</f>
        <v>866</v>
      </c>
      <c r="T588">
        <f>Sales2[[#This Row],[Sale Price ]]-Sales2[[#This Row],[Service Provider Expense]]</f>
        <v>606.20000000000005</v>
      </c>
      <c r="U588" t="s">
        <v>19</v>
      </c>
    </row>
    <row r="589" spans="1:21" x14ac:dyDescent="0.25">
      <c r="A589">
        <v>3588</v>
      </c>
      <c r="B589">
        <f>COUNTIF(A:A,Sales2[[#This Row],[Order ID]])</f>
        <v>1</v>
      </c>
      <c r="C589" t="s">
        <v>862</v>
      </c>
      <c r="D589" t="s">
        <v>72</v>
      </c>
      <c r="E589" t="str">
        <f>PROPER(TRIM(Sales2[[#This Row],[Customer First Name]]))</f>
        <v>Madelynn</v>
      </c>
      <c r="F589">
        <v>1820</v>
      </c>
      <c r="G589" t="s">
        <v>61</v>
      </c>
      <c r="H589" s="7">
        <v>45571</v>
      </c>
      <c r="I589" s="6">
        <v>1</v>
      </c>
      <c r="J589" t="s">
        <v>17</v>
      </c>
      <c r="K589" t="s">
        <v>32</v>
      </c>
      <c r="L589" t="str">
        <f>UPPER(Sales2[[#This Row],[State]])</f>
        <v>VIC</v>
      </c>
      <c r="M589">
        <f>VLOOKUP(Sales2[[#This Row],[Service Category]],Table7[],3,FALSE)</f>
        <v>0.25</v>
      </c>
      <c r="N589">
        <f>Sales2[[#This Row],[Sale Price ]]*Sales2[[#This Row],[Margins]]</f>
        <v>449.75</v>
      </c>
      <c r="O589">
        <v>1799</v>
      </c>
      <c r="P589">
        <f>IFERROR(Sales2[[#This Row],[Sale Price ]],0)</f>
        <v>1799</v>
      </c>
      <c r="Q589">
        <f>IFERROR(Sales2[[#This Row],[Cleaned Sale Price]]/Sales2[[#This Row],[Quantity Ordered]],0)</f>
        <v>1799</v>
      </c>
      <c r="R589">
        <f>Sales2[[#This Row],[Cleaned Sale Price]]-Sales2[[#This Row],[Service Provider Expense]]</f>
        <v>1349.25</v>
      </c>
      <c r="S589">
        <f>SUMIF(F:F,Sales2[[#This Row],[Customer ID]],P:P)</f>
        <v>1799</v>
      </c>
      <c r="T589">
        <f>Sales2[[#This Row],[Sale Price ]]-Sales2[[#This Row],[Service Provider Expense]]</f>
        <v>1349.25</v>
      </c>
      <c r="U589" t="s">
        <v>33</v>
      </c>
    </row>
    <row r="590" spans="1:21" x14ac:dyDescent="0.25">
      <c r="A590">
        <v>3589</v>
      </c>
      <c r="B590">
        <f>COUNTIF(A:A,Sales2[[#This Row],[Order ID]])</f>
        <v>1</v>
      </c>
      <c r="C590" t="s">
        <v>128</v>
      </c>
      <c r="D590" t="s">
        <v>788</v>
      </c>
      <c r="E590" t="str">
        <f>PROPER(TRIM(Sales2[[#This Row],[Customer First Name]]))</f>
        <v>Julian</v>
      </c>
      <c r="F590">
        <v>1821</v>
      </c>
      <c r="G590" t="s">
        <v>16</v>
      </c>
      <c r="H590" s="7">
        <v>45417</v>
      </c>
      <c r="I590" s="6">
        <v>3</v>
      </c>
      <c r="J590" s="1" t="s">
        <v>37</v>
      </c>
      <c r="K590" t="s">
        <v>42</v>
      </c>
      <c r="L590" t="str">
        <f>UPPER(Sales2[[#This Row],[State]])</f>
        <v>SA</v>
      </c>
      <c r="M590">
        <f>VLOOKUP(Sales2[[#This Row],[Service Category]],Table7[],3,FALSE)</f>
        <v>0.1</v>
      </c>
      <c r="N590">
        <f>Sales2[[#This Row],[Sale Price ]]*Sales2[[#This Row],[Margins]]</f>
        <v>1.1000000000000001</v>
      </c>
      <c r="O590">
        <v>11</v>
      </c>
      <c r="P590">
        <f>IFERROR(Sales2[[#This Row],[Sale Price ]],0)</f>
        <v>11</v>
      </c>
      <c r="Q590">
        <f>IFERROR(Sales2[[#This Row],[Cleaned Sale Price]]/Sales2[[#This Row],[Quantity Ordered]],0)</f>
        <v>3.6666666666666665</v>
      </c>
      <c r="R590">
        <f>Sales2[[#This Row],[Cleaned Sale Price]]-Sales2[[#This Row],[Service Provider Expense]]</f>
        <v>9.9</v>
      </c>
      <c r="S590">
        <f>SUMIF(F:F,Sales2[[#This Row],[Customer ID]],P:P)</f>
        <v>11</v>
      </c>
      <c r="T590">
        <f>Sales2[[#This Row],[Sale Price ]]-Sales2[[#This Row],[Service Provider Expense]]</f>
        <v>9.9</v>
      </c>
      <c r="U590" t="s">
        <v>19</v>
      </c>
    </row>
    <row r="591" spans="1:21" x14ac:dyDescent="0.25">
      <c r="A591">
        <v>3590</v>
      </c>
      <c r="B591">
        <f>COUNTIF(A:A,Sales2[[#This Row],[Order ID]])</f>
        <v>1</v>
      </c>
      <c r="C591" t="s">
        <v>374</v>
      </c>
      <c r="D591" t="s">
        <v>648</v>
      </c>
      <c r="E591" t="str">
        <f>PROPER(TRIM(Sales2[[#This Row],[Customer First Name]]))</f>
        <v>Josephine</v>
      </c>
      <c r="F591">
        <v>1822</v>
      </c>
      <c r="G591" t="s">
        <v>61</v>
      </c>
      <c r="H591" s="7">
        <v>45516</v>
      </c>
      <c r="I591" s="6">
        <v>3</v>
      </c>
      <c r="J591" t="s">
        <v>17</v>
      </c>
      <c r="K591" t="s">
        <v>24</v>
      </c>
      <c r="L591" t="str">
        <f>UPPER(Sales2[[#This Row],[State]])</f>
        <v>ACT</v>
      </c>
      <c r="M591">
        <f>VLOOKUP(Sales2[[#This Row],[Service Category]],Table7[],3,FALSE)</f>
        <v>0.25</v>
      </c>
      <c r="N591">
        <f>Sales2[[#This Row],[Sale Price ]]*Sales2[[#This Row],[Margins]]</f>
        <v>96</v>
      </c>
      <c r="O591">
        <v>384</v>
      </c>
      <c r="P591">
        <f>IFERROR(Sales2[[#This Row],[Sale Price ]],0)</f>
        <v>384</v>
      </c>
      <c r="Q591">
        <f>IFERROR(Sales2[[#This Row],[Cleaned Sale Price]]/Sales2[[#This Row],[Quantity Ordered]],0)</f>
        <v>128</v>
      </c>
      <c r="R591">
        <f>Sales2[[#This Row],[Cleaned Sale Price]]-Sales2[[#This Row],[Service Provider Expense]]</f>
        <v>288</v>
      </c>
      <c r="S591">
        <f>SUMIF(F:F,Sales2[[#This Row],[Customer ID]],P:P)</f>
        <v>384</v>
      </c>
      <c r="T591">
        <f>Sales2[[#This Row],[Sale Price ]]-Sales2[[#This Row],[Service Provider Expense]]</f>
        <v>288</v>
      </c>
      <c r="U591" t="s">
        <v>39</v>
      </c>
    </row>
    <row r="592" spans="1:21" x14ac:dyDescent="0.25">
      <c r="A592">
        <v>3591</v>
      </c>
      <c r="B592">
        <f>COUNTIF(A:A,Sales2[[#This Row],[Order ID]])</f>
        <v>1</v>
      </c>
      <c r="C592" t="s">
        <v>863</v>
      </c>
      <c r="D592" t="s">
        <v>864</v>
      </c>
      <c r="E592" t="str">
        <f>PROPER(TRIM(Sales2[[#This Row],[Customer First Name]]))</f>
        <v>Jonathan</v>
      </c>
      <c r="F592">
        <v>1823</v>
      </c>
      <c r="G592" t="s">
        <v>61</v>
      </c>
      <c r="H592" s="7">
        <v>45453</v>
      </c>
      <c r="I592" s="6">
        <v>1</v>
      </c>
      <c r="J592" t="s">
        <v>17</v>
      </c>
      <c r="K592" t="s">
        <v>66</v>
      </c>
      <c r="L592" t="str">
        <f>UPPER(Sales2[[#This Row],[State]])</f>
        <v>NT</v>
      </c>
      <c r="M592">
        <f>VLOOKUP(Sales2[[#This Row],[Service Category]],Table7[],3,FALSE)</f>
        <v>0.25</v>
      </c>
      <c r="N592">
        <f>Sales2[[#This Row],[Sale Price ]]*Sales2[[#This Row],[Margins]]</f>
        <v>318.5</v>
      </c>
      <c r="O592">
        <v>1274</v>
      </c>
      <c r="P592">
        <f>IFERROR(Sales2[[#This Row],[Sale Price ]],0)</f>
        <v>1274</v>
      </c>
      <c r="Q592">
        <f>IFERROR(Sales2[[#This Row],[Cleaned Sale Price]]/Sales2[[#This Row],[Quantity Ordered]],0)</f>
        <v>1274</v>
      </c>
      <c r="R592">
        <f>Sales2[[#This Row],[Cleaned Sale Price]]-Sales2[[#This Row],[Service Provider Expense]]</f>
        <v>955.5</v>
      </c>
      <c r="S592">
        <f>SUMIF(F:F,Sales2[[#This Row],[Customer ID]],P:P)</f>
        <v>1274</v>
      </c>
      <c r="T592">
        <f>Sales2[[#This Row],[Sale Price ]]-Sales2[[#This Row],[Service Provider Expense]]</f>
        <v>955.5</v>
      </c>
      <c r="U592" t="s">
        <v>29</v>
      </c>
    </row>
    <row r="593" spans="1:21" x14ac:dyDescent="0.25">
      <c r="A593">
        <v>3592</v>
      </c>
      <c r="B593">
        <f>COUNTIF(A:A,Sales2[[#This Row],[Order ID]])</f>
        <v>1</v>
      </c>
      <c r="C593" t="s">
        <v>865</v>
      </c>
      <c r="D593" t="s">
        <v>644</v>
      </c>
      <c r="E593" t="str">
        <f>PROPER(TRIM(Sales2[[#This Row],[Customer First Name]]))</f>
        <v>Judah</v>
      </c>
      <c r="F593">
        <v>1824</v>
      </c>
      <c r="G593" t="s">
        <v>61</v>
      </c>
      <c r="H593" s="7">
        <v>45556</v>
      </c>
      <c r="I593" s="6">
        <v>1</v>
      </c>
      <c r="J593" t="s">
        <v>17</v>
      </c>
      <c r="K593" t="s">
        <v>18</v>
      </c>
      <c r="L593" t="str">
        <f>UPPER(Sales2[[#This Row],[State]])</f>
        <v>WA</v>
      </c>
      <c r="M593">
        <f>VLOOKUP(Sales2[[#This Row],[Service Category]],Table7[],3,FALSE)</f>
        <v>0.25</v>
      </c>
      <c r="N593">
        <f>Sales2[[#This Row],[Sale Price ]]*Sales2[[#This Row],[Margins]]</f>
        <v>228.75</v>
      </c>
      <c r="O593">
        <v>915</v>
      </c>
      <c r="P593">
        <f>IFERROR(Sales2[[#This Row],[Sale Price ]],0)</f>
        <v>915</v>
      </c>
      <c r="Q593">
        <f>IFERROR(Sales2[[#This Row],[Cleaned Sale Price]]/Sales2[[#This Row],[Quantity Ordered]],0)</f>
        <v>915</v>
      </c>
      <c r="R593">
        <f>Sales2[[#This Row],[Cleaned Sale Price]]-Sales2[[#This Row],[Service Provider Expense]]</f>
        <v>686.25</v>
      </c>
      <c r="S593">
        <f>SUMIF(F:F,Sales2[[#This Row],[Customer ID]],P:P)</f>
        <v>915</v>
      </c>
      <c r="T593">
        <f>Sales2[[#This Row],[Sale Price ]]-Sales2[[#This Row],[Service Provider Expense]]</f>
        <v>686.25</v>
      </c>
      <c r="U593" t="s">
        <v>19</v>
      </c>
    </row>
    <row r="594" spans="1:21" x14ac:dyDescent="0.25">
      <c r="A594">
        <v>3593</v>
      </c>
      <c r="B594">
        <f>COUNTIF(A:A,Sales2[[#This Row],[Order ID]])</f>
        <v>1</v>
      </c>
      <c r="C594" t="s">
        <v>621</v>
      </c>
      <c r="D594" t="s">
        <v>866</v>
      </c>
      <c r="E594" t="str">
        <f>PROPER(TRIM(Sales2[[#This Row],[Customer First Name]]))</f>
        <v>Alijah</v>
      </c>
      <c r="F594">
        <v>1825</v>
      </c>
      <c r="G594" t="s">
        <v>36</v>
      </c>
      <c r="H594" s="7">
        <v>45595</v>
      </c>
      <c r="I594" s="6">
        <v>2</v>
      </c>
      <c r="J594" t="s">
        <v>56</v>
      </c>
      <c r="K594" t="s">
        <v>28</v>
      </c>
      <c r="L594" t="str">
        <f>UPPER(Sales2[[#This Row],[State]])</f>
        <v>NSW</v>
      </c>
      <c r="M594">
        <f>VLOOKUP(Sales2[[#This Row],[Service Category]],Table7[],3,FALSE)</f>
        <v>0.2</v>
      </c>
      <c r="N594">
        <f>Sales2[[#This Row],[Sale Price ]]*Sales2[[#This Row],[Margins]]</f>
        <v>105.80000000000001</v>
      </c>
      <c r="O594">
        <v>529</v>
      </c>
      <c r="P594">
        <f>IFERROR(Sales2[[#This Row],[Sale Price ]],0)</f>
        <v>529</v>
      </c>
      <c r="Q594">
        <f>IFERROR(Sales2[[#This Row],[Cleaned Sale Price]]/Sales2[[#This Row],[Quantity Ordered]],0)</f>
        <v>264.5</v>
      </c>
      <c r="R594">
        <f>Sales2[[#This Row],[Cleaned Sale Price]]-Sales2[[#This Row],[Service Provider Expense]]</f>
        <v>423.2</v>
      </c>
      <c r="S594">
        <f>SUMIF(F:F,Sales2[[#This Row],[Customer ID]],P:P)</f>
        <v>529</v>
      </c>
      <c r="T594">
        <f>Sales2[[#This Row],[Sale Price ]]-Sales2[[#This Row],[Service Provider Expense]]</f>
        <v>423.2</v>
      </c>
      <c r="U594" t="s">
        <v>19</v>
      </c>
    </row>
    <row r="595" spans="1:21" x14ac:dyDescent="0.25">
      <c r="A595">
        <v>3594</v>
      </c>
      <c r="B595">
        <f>COUNTIF(A:A,Sales2[[#This Row],[Order ID]])</f>
        <v>1</v>
      </c>
      <c r="C595" t="s">
        <v>867</v>
      </c>
      <c r="D595" t="s">
        <v>868</v>
      </c>
      <c r="E595" t="str">
        <f>PROPER(TRIM(Sales2[[#This Row],[Customer First Name]]))</f>
        <v>Sebastian</v>
      </c>
      <c r="F595">
        <v>1826</v>
      </c>
      <c r="G595" t="s">
        <v>61</v>
      </c>
      <c r="H595" s="7">
        <v>45388</v>
      </c>
      <c r="I595" s="6">
        <v>3</v>
      </c>
      <c r="J595" t="s">
        <v>56</v>
      </c>
      <c r="K595" t="s">
        <v>18</v>
      </c>
      <c r="L595" t="str">
        <f>UPPER(Sales2[[#This Row],[State]])</f>
        <v>WA</v>
      </c>
      <c r="M595">
        <f>VLOOKUP(Sales2[[#This Row],[Service Category]],Table7[],3,FALSE)</f>
        <v>0.25</v>
      </c>
      <c r="N595">
        <f>Sales2[[#This Row],[Sale Price ]]*Sales2[[#This Row],[Margins]]</f>
        <v>142.75</v>
      </c>
      <c r="O595">
        <v>571</v>
      </c>
      <c r="P595">
        <f>IFERROR(Sales2[[#This Row],[Sale Price ]],0)</f>
        <v>571</v>
      </c>
      <c r="Q595">
        <f>IFERROR(Sales2[[#This Row],[Cleaned Sale Price]]/Sales2[[#This Row],[Quantity Ordered]],0)</f>
        <v>190.33333333333334</v>
      </c>
      <c r="R595">
        <f>Sales2[[#This Row],[Cleaned Sale Price]]-Sales2[[#This Row],[Service Provider Expense]]</f>
        <v>428.25</v>
      </c>
      <c r="S595">
        <f>SUMIF(F:F,Sales2[[#This Row],[Customer ID]],P:P)</f>
        <v>571</v>
      </c>
      <c r="T595">
        <f>Sales2[[#This Row],[Sale Price ]]-Sales2[[#This Row],[Service Provider Expense]]</f>
        <v>428.25</v>
      </c>
      <c r="U595" t="s">
        <v>99</v>
      </c>
    </row>
    <row r="596" spans="1:21" x14ac:dyDescent="0.25">
      <c r="A596">
        <v>3595</v>
      </c>
      <c r="B596">
        <f>COUNTIF(A:A,Sales2[[#This Row],[Order ID]])</f>
        <v>1</v>
      </c>
      <c r="C596" t="s">
        <v>869</v>
      </c>
      <c r="D596" t="s">
        <v>870</v>
      </c>
      <c r="E596" t="str">
        <f>PROPER(TRIM(Sales2[[#This Row],[Customer First Name]]))</f>
        <v>Summer</v>
      </c>
      <c r="F596">
        <v>1827</v>
      </c>
      <c r="G596" t="s">
        <v>27</v>
      </c>
      <c r="H596" s="7">
        <v>45353</v>
      </c>
      <c r="I596" s="6">
        <v>3</v>
      </c>
      <c r="J596" t="s">
        <v>17</v>
      </c>
      <c r="K596" t="s">
        <v>49</v>
      </c>
      <c r="L596" t="str">
        <f>UPPER(Sales2[[#This Row],[State]])</f>
        <v>TAS</v>
      </c>
      <c r="M596">
        <f>VLOOKUP(Sales2[[#This Row],[Service Category]],Table7[],3,FALSE)</f>
        <v>0.25</v>
      </c>
      <c r="N596">
        <f>Sales2[[#This Row],[Sale Price ]]*Sales2[[#This Row],[Margins]]</f>
        <v>222.25</v>
      </c>
      <c r="O596">
        <v>889</v>
      </c>
      <c r="P596">
        <f>IFERROR(Sales2[[#This Row],[Sale Price ]],0)</f>
        <v>889</v>
      </c>
      <c r="Q596">
        <f>IFERROR(Sales2[[#This Row],[Cleaned Sale Price]]/Sales2[[#This Row],[Quantity Ordered]],0)</f>
        <v>296.33333333333331</v>
      </c>
      <c r="R596">
        <f>Sales2[[#This Row],[Cleaned Sale Price]]-Sales2[[#This Row],[Service Provider Expense]]</f>
        <v>666.75</v>
      </c>
      <c r="S596">
        <f>SUMIF(F:F,Sales2[[#This Row],[Customer ID]],P:P)</f>
        <v>889</v>
      </c>
      <c r="T596">
        <f>Sales2[[#This Row],[Sale Price ]]-Sales2[[#This Row],[Service Provider Expense]]</f>
        <v>666.75</v>
      </c>
      <c r="U596" t="s">
        <v>99</v>
      </c>
    </row>
    <row r="597" spans="1:21" x14ac:dyDescent="0.25">
      <c r="A597">
        <v>3596</v>
      </c>
      <c r="B597">
        <f>COUNTIF(A:A,Sales2[[#This Row],[Order ID]])</f>
        <v>1</v>
      </c>
      <c r="C597" t="s">
        <v>871</v>
      </c>
      <c r="D597" t="s">
        <v>872</v>
      </c>
      <c r="E597" t="str">
        <f>PROPER(TRIM(Sales2[[#This Row],[Customer First Name]]))</f>
        <v>June</v>
      </c>
      <c r="F597">
        <v>1828</v>
      </c>
      <c r="G597" t="s">
        <v>61</v>
      </c>
      <c r="H597" s="7">
        <v>45601</v>
      </c>
      <c r="I597" s="6">
        <v>2</v>
      </c>
      <c r="J597" t="s">
        <v>56</v>
      </c>
      <c r="K597" t="s">
        <v>32</v>
      </c>
      <c r="L597" t="str">
        <f>UPPER(Sales2[[#This Row],[State]])</f>
        <v>VIC</v>
      </c>
      <c r="M597">
        <f>VLOOKUP(Sales2[[#This Row],[Service Category]],Table7[],3,FALSE)</f>
        <v>0.25</v>
      </c>
      <c r="N597">
        <f>Sales2[[#This Row],[Sale Price ]]*Sales2[[#This Row],[Margins]]</f>
        <v>25</v>
      </c>
      <c r="O597">
        <v>100</v>
      </c>
      <c r="P597">
        <f>IFERROR(Sales2[[#This Row],[Sale Price ]],0)</f>
        <v>100</v>
      </c>
      <c r="Q597">
        <f>IFERROR(Sales2[[#This Row],[Cleaned Sale Price]]/Sales2[[#This Row],[Quantity Ordered]],0)</f>
        <v>50</v>
      </c>
      <c r="R597">
        <f>Sales2[[#This Row],[Cleaned Sale Price]]-Sales2[[#This Row],[Service Provider Expense]]</f>
        <v>75</v>
      </c>
      <c r="S597">
        <f>SUMIF(F:F,Sales2[[#This Row],[Customer ID]],P:P)</f>
        <v>100</v>
      </c>
      <c r="T597">
        <f>Sales2[[#This Row],[Sale Price ]]-Sales2[[#This Row],[Service Provider Expense]]</f>
        <v>75</v>
      </c>
      <c r="U597" t="s">
        <v>19</v>
      </c>
    </row>
    <row r="598" spans="1:21" x14ac:dyDescent="0.25">
      <c r="A598">
        <v>3597</v>
      </c>
      <c r="B598">
        <f>COUNTIF(A:A,Sales2[[#This Row],[Order ID]])</f>
        <v>1</v>
      </c>
      <c r="C598" t="s">
        <v>853</v>
      </c>
      <c r="D598" t="s">
        <v>138</v>
      </c>
      <c r="E598" t="str">
        <f>PROPER(TRIM(Sales2[[#This Row],[Customer First Name]]))</f>
        <v>Greyson</v>
      </c>
      <c r="F598">
        <v>1829</v>
      </c>
      <c r="G598" t="s">
        <v>27</v>
      </c>
      <c r="H598" s="7">
        <v>45525</v>
      </c>
      <c r="I598" s="6">
        <v>1</v>
      </c>
      <c r="J598" s="1" t="s">
        <v>23</v>
      </c>
      <c r="K598" t="s">
        <v>28</v>
      </c>
      <c r="L598" t="str">
        <f>UPPER(Sales2[[#This Row],[State]])</f>
        <v>NSW</v>
      </c>
      <c r="M598">
        <f>VLOOKUP(Sales2[[#This Row],[Service Category]],Table7[],3,FALSE)</f>
        <v>0.25</v>
      </c>
      <c r="N598">
        <f>Sales2[[#This Row],[Sale Price ]]*Sales2[[#This Row],[Margins]]</f>
        <v>222</v>
      </c>
      <c r="O598">
        <v>888</v>
      </c>
      <c r="P598">
        <f>IFERROR(Sales2[[#This Row],[Sale Price ]],0)</f>
        <v>888</v>
      </c>
      <c r="Q598">
        <f>IFERROR(Sales2[[#This Row],[Cleaned Sale Price]]/Sales2[[#This Row],[Quantity Ordered]],0)</f>
        <v>888</v>
      </c>
      <c r="R598">
        <f>Sales2[[#This Row],[Cleaned Sale Price]]-Sales2[[#This Row],[Service Provider Expense]]</f>
        <v>666</v>
      </c>
      <c r="S598">
        <f>SUMIF(F:F,Sales2[[#This Row],[Customer ID]],P:P)</f>
        <v>888</v>
      </c>
      <c r="T598">
        <f>Sales2[[#This Row],[Sale Price ]]-Sales2[[#This Row],[Service Provider Expense]]</f>
        <v>666</v>
      </c>
      <c r="U598" t="s">
        <v>39</v>
      </c>
    </row>
    <row r="599" spans="1:21" x14ac:dyDescent="0.25">
      <c r="A599">
        <v>3598</v>
      </c>
      <c r="B599">
        <f>COUNTIF(A:A,Sales2[[#This Row],[Order ID]])</f>
        <v>1</v>
      </c>
      <c r="C599" t="s">
        <v>873</v>
      </c>
      <c r="D599" t="s">
        <v>320</v>
      </c>
      <c r="E599" t="str">
        <f>PROPER(TRIM(Sales2[[#This Row],[Customer First Name]]))</f>
        <v>Bodie</v>
      </c>
      <c r="F599">
        <v>1830</v>
      </c>
      <c r="G599" t="s">
        <v>27</v>
      </c>
      <c r="H599" s="7">
        <v>45520</v>
      </c>
      <c r="I599" s="6">
        <v>1</v>
      </c>
      <c r="J599" s="1" t="s">
        <v>23</v>
      </c>
      <c r="K599" t="s">
        <v>28</v>
      </c>
      <c r="L599" t="str">
        <f>UPPER(Sales2[[#This Row],[State]])</f>
        <v>NSW</v>
      </c>
      <c r="M599">
        <f>VLOOKUP(Sales2[[#This Row],[Service Category]],Table7[],3,FALSE)</f>
        <v>0.25</v>
      </c>
      <c r="N599">
        <f>Sales2[[#This Row],[Sale Price ]]*Sales2[[#This Row],[Margins]]</f>
        <v>368</v>
      </c>
      <c r="O599">
        <v>1472</v>
      </c>
      <c r="P599">
        <f>IFERROR(Sales2[[#This Row],[Sale Price ]],0)</f>
        <v>1472</v>
      </c>
      <c r="Q599">
        <f>IFERROR(Sales2[[#This Row],[Cleaned Sale Price]]/Sales2[[#This Row],[Quantity Ordered]],0)</f>
        <v>1472</v>
      </c>
      <c r="R599">
        <f>Sales2[[#This Row],[Cleaned Sale Price]]-Sales2[[#This Row],[Service Provider Expense]]</f>
        <v>1104</v>
      </c>
      <c r="S599">
        <f>SUMIF(F:F,Sales2[[#This Row],[Customer ID]],P:P)</f>
        <v>1472</v>
      </c>
      <c r="T599">
        <f>Sales2[[#This Row],[Sale Price ]]-Sales2[[#This Row],[Service Provider Expense]]</f>
        <v>1104</v>
      </c>
      <c r="U599" t="s">
        <v>39</v>
      </c>
    </row>
    <row r="600" spans="1:21" x14ac:dyDescent="0.25">
      <c r="A600">
        <v>3599</v>
      </c>
      <c r="B600">
        <f>COUNTIF(A:A,Sales2[[#This Row],[Order ID]])</f>
        <v>1</v>
      </c>
      <c r="C600" t="s">
        <v>874</v>
      </c>
      <c r="D600" t="s">
        <v>156</v>
      </c>
      <c r="E600" t="str">
        <f>PROPER(TRIM(Sales2[[#This Row],[Customer First Name]]))</f>
        <v>Russell</v>
      </c>
      <c r="F600">
        <v>1831</v>
      </c>
      <c r="G600" t="s">
        <v>16</v>
      </c>
      <c r="H600" s="7">
        <v>45497</v>
      </c>
      <c r="I600" s="6">
        <v>3</v>
      </c>
      <c r="J600" t="s">
        <v>17</v>
      </c>
      <c r="K600" t="s">
        <v>32</v>
      </c>
      <c r="L600" t="str">
        <f>UPPER(Sales2[[#This Row],[State]])</f>
        <v>VIC</v>
      </c>
      <c r="M600">
        <f>VLOOKUP(Sales2[[#This Row],[Service Category]],Table7[],3,FALSE)</f>
        <v>0.1</v>
      </c>
      <c r="N600">
        <f>Sales2[[#This Row],[Sale Price ]]*Sales2[[#This Row],[Margins]]</f>
        <v>90.9</v>
      </c>
      <c r="O600">
        <v>909</v>
      </c>
      <c r="P600">
        <f>IFERROR(Sales2[[#This Row],[Sale Price ]],0)</f>
        <v>909</v>
      </c>
      <c r="Q600">
        <f>IFERROR(Sales2[[#This Row],[Cleaned Sale Price]]/Sales2[[#This Row],[Quantity Ordered]],0)</f>
        <v>303</v>
      </c>
      <c r="R600">
        <f>Sales2[[#This Row],[Cleaned Sale Price]]-Sales2[[#This Row],[Service Provider Expense]]</f>
        <v>818.1</v>
      </c>
      <c r="S600">
        <f>SUMIF(F:F,Sales2[[#This Row],[Customer ID]],P:P)</f>
        <v>909</v>
      </c>
      <c r="T600">
        <f>Sales2[[#This Row],[Sale Price ]]-Sales2[[#This Row],[Service Provider Expense]]</f>
        <v>818.1</v>
      </c>
      <c r="U600" t="s">
        <v>39</v>
      </c>
    </row>
    <row r="601" spans="1:21" x14ac:dyDescent="0.25">
      <c r="A601">
        <v>3600</v>
      </c>
      <c r="B601">
        <f>COUNTIF(A:A,Sales2[[#This Row],[Order ID]])</f>
        <v>1</v>
      </c>
      <c r="C601" t="s">
        <v>875</v>
      </c>
      <c r="D601" t="s">
        <v>876</v>
      </c>
      <c r="E601" t="str">
        <f>PROPER(TRIM(Sales2[[#This Row],[Customer First Name]]))</f>
        <v>Payton</v>
      </c>
      <c r="F601">
        <v>1832</v>
      </c>
      <c r="G601" t="s">
        <v>36</v>
      </c>
      <c r="H601" s="7">
        <v>45582</v>
      </c>
      <c r="I601" s="6">
        <v>3</v>
      </c>
      <c r="J601" t="s">
        <v>17</v>
      </c>
      <c r="K601" t="s">
        <v>18</v>
      </c>
      <c r="L601" t="str">
        <f>UPPER(Sales2[[#This Row],[State]])</f>
        <v>WA</v>
      </c>
      <c r="M601">
        <f>VLOOKUP(Sales2[[#This Row],[Service Category]],Table7[],3,FALSE)</f>
        <v>0.2</v>
      </c>
      <c r="N601">
        <f>Sales2[[#This Row],[Sale Price ]]*Sales2[[#This Row],[Margins]]</f>
        <v>270.8</v>
      </c>
      <c r="O601">
        <v>1354</v>
      </c>
      <c r="P601">
        <f>IFERROR(Sales2[[#This Row],[Sale Price ]],0)</f>
        <v>1354</v>
      </c>
      <c r="Q601">
        <f>IFERROR(Sales2[[#This Row],[Cleaned Sale Price]]/Sales2[[#This Row],[Quantity Ordered]],0)</f>
        <v>451.33333333333331</v>
      </c>
      <c r="R601">
        <f>Sales2[[#This Row],[Cleaned Sale Price]]-Sales2[[#This Row],[Service Provider Expense]]</f>
        <v>1083.2</v>
      </c>
      <c r="S601">
        <f>SUMIF(F:F,Sales2[[#This Row],[Customer ID]],P:P)</f>
        <v>1354</v>
      </c>
      <c r="T601">
        <f>Sales2[[#This Row],[Sale Price ]]-Sales2[[#This Row],[Service Provider Expense]]</f>
        <v>1083.2</v>
      </c>
      <c r="U601" t="s">
        <v>33</v>
      </c>
    </row>
    <row r="602" spans="1:21" x14ac:dyDescent="0.25">
      <c r="A602">
        <v>3601</v>
      </c>
      <c r="B602">
        <f>COUNTIF(A:A,Sales2[[#This Row],[Order ID]])</f>
        <v>1</v>
      </c>
      <c r="C602" t="s">
        <v>877</v>
      </c>
      <c r="D602" t="s">
        <v>878</v>
      </c>
      <c r="E602" t="str">
        <f>PROPER(TRIM(Sales2[[#This Row],[Customer First Name]]))</f>
        <v>Titus</v>
      </c>
      <c r="F602">
        <v>1833</v>
      </c>
      <c r="G602" t="s">
        <v>77</v>
      </c>
      <c r="H602" s="7">
        <v>45440</v>
      </c>
      <c r="I602" s="6">
        <v>1</v>
      </c>
      <c r="J602" t="s">
        <v>17</v>
      </c>
      <c r="K602" t="s">
        <v>49</v>
      </c>
      <c r="L602" t="str">
        <f>UPPER(Sales2[[#This Row],[State]])</f>
        <v>TAS</v>
      </c>
      <c r="M602">
        <f>VLOOKUP(Sales2[[#This Row],[Service Category]],Table7[],3,FALSE)</f>
        <v>0.3</v>
      </c>
      <c r="N602">
        <f>Sales2[[#This Row],[Sale Price ]]*Sales2[[#This Row],[Margins]]</f>
        <v>320.09999999999997</v>
      </c>
      <c r="O602">
        <v>1067</v>
      </c>
      <c r="P602">
        <f>IFERROR(Sales2[[#This Row],[Sale Price ]],0)</f>
        <v>1067</v>
      </c>
      <c r="Q602">
        <f>IFERROR(Sales2[[#This Row],[Cleaned Sale Price]]/Sales2[[#This Row],[Quantity Ordered]],0)</f>
        <v>1067</v>
      </c>
      <c r="R602">
        <f>Sales2[[#This Row],[Cleaned Sale Price]]-Sales2[[#This Row],[Service Provider Expense]]</f>
        <v>746.90000000000009</v>
      </c>
      <c r="S602">
        <f>SUMIF(F:F,Sales2[[#This Row],[Customer ID]],P:P)</f>
        <v>1067</v>
      </c>
      <c r="T602">
        <f>Sales2[[#This Row],[Sale Price ]]-Sales2[[#This Row],[Service Provider Expense]]</f>
        <v>746.90000000000009</v>
      </c>
      <c r="U602" t="s">
        <v>99</v>
      </c>
    </row>
    <row r="603" spans="1:21" x14ac:dyDescent="0.25">
      <c r="A603">
        <v>3602</v>
      </c>
      <c r="B603">
        <f>COUNTIF(A:A,Sales2[[#This Row],[Order ID]])</f>
        <v>1</v>
      </c>
      <c r="C603" t="s">
        <v>879</v>
      </c>
      <c r="D603" t="s">
        <v>193</v>
      </c>
      <c r="E603" t="str">
        <f>PROPER(TRIM(Sales2[[#This Row],[Customer First Name]]))</f>
        <v>Alessandra</v>
      </c>
      <c r="F603">
        <v>1834</v>
      </c>
      <c r="G603" t="s">
        <v>27</v>
      </c>
      <c r="H603" s="7">
        <v>45431</v>
      </c>
      <c r="I603" s="6">
        <v>1</v>
      </c>
      <c r="J603" t="s">
        <v>56</v>
      </c>
      <c r="K603" t="s">
        <v>18</v>
      </c>
      <c r="L603" t="str">
        <f>UPPER(Sales2[[#This Row],[State]])</f>
        <v>WA</v>
      </c>
      <c r="M603">
        <f>VLOOKUP(Sales2[[#This Row],[Service Category]],Table7[],3,FALSE)</f>
        <v>0.25</v>
      </c>
      <c r="N603">
        <f>Sales2[[#This Row],[Sale Price ]]*Sales2[[#This Row],[Margins]]</f>
        <v>248.25</v>
      </c>
      <c r="O603">
        <v>993</v>
      </c>
      <c r="P603">
        <f>IFERROR(Sales2[[#This Row],[Sale Price ]],0)</f>
        <v>993</v>
      </c>
      <c r="Q603">
        <f>IFERROR(Sales2[[#This Row],[Cleaned Sale Price]]/Sales2[[#This Row],[Quantity Ordered]],0)</f>
        <v>993</v>
      </c>
      <c r="R603">
        <f>Sales2[[#This Row],[Cleaned Sale Price]]-Sales2[[#This Row],[Service Provider Expense]]</f>
        <v>744.75</v>
      </c>
      <c r="S603">
        <f>SUMIF(F:F,Sales2[[#This Row],[Customer ID]],P:P)</f>
        <v>993</v>
      </c>
      <c r="T603">
        <f>Sales2[[#This Row],[Sale Price ]]-Sales2[[#This Row],[Service Provider Expense]]</f>
        <v>744.75</v>
      </c>
      <c r="U603" t="s">
        <v>99</v>
      </c>
    </row>
    <row r="604" spans="1:21" x14ac:dyDescent="0.25">
      <c r="A604">
        <v>3603</v>
      </c>
      <c r="B604">
        <f>COUNTIF(A:A,Sales2[[#This Row],[Order ID]])</f>
        <v>1</v>
      </c>
      <c r="C604" t="s">
        <v>880</v>
      </c>
      <c r="D604" t="s">
        <v>881</v>
      </c>
      <c r="E604" t="str">
        <f>PROPER(TRIM(Sales2[[#This Row],[Customer First Name]]))</f>
        <v>Phoenix</v>
      </c>
      <c r="F604">
        <v>1835</v>
      </c>
      <c r="G604" t="s">
        <v>77</v>
      </c>
      <c r="H604" s="7">
        <v>45630</v>
      </c>
      <c r="I604" s="6">
        <v>1</v>
      </c>
      <c r="J604" s="1" t="s">
        <v>37</v>
      </c>
      <c r="K604" t="s">
        <v>24</v>
      </c>
      <c r="L604" t="str">
        <f>UPPER(Sales2[[#This Row],[State]])</f>
        <v>ACT</v>
      </c>
      <c r="M604">
        <f>VLOOKUP(Sales2[[#This Row],[Service Category]],Table7[],3,FALSE)</f>
        <v>0.3</v>
      </c>
      <c r="N604">
        <f>Sales2[[#This Row],[Sale Price ]]*Sales2[[#This Row],[Margins]]</f>
        <v>239.7</v>
      </c>
      <c r="O604">
        <v>799</v>
      </c>
      <c r="P604">
        <f>IFERROR(Sales2[[#This Row],[Sale Price ]],0)</f>
        <v>799</v>
      </c>
      <c r="Q604">
        <f>IFERROR(Sales2[[#This Row],[Cleaned Sale Price]]/Sales2[[#This Row],[Quantity Ordered]],0)</f>
        <v>799</v>
      </c>
      <c r="R604">
        <f>Sales2[[#This Row],[Cleaned Sale Price]]-Sales2[[#This Row],[Service Provider Expense]]</f>
        <v>559.29999999999995</v>
      </c>
      <c r="S604">
        <f>SUMIF(F:F,Sales2[[#This Row],[Customer ID]],P:P)</f>
        <v>799</v>
      </c>
      <c r="T604">
        <f>Sales2[[#This Row],[Sale Price ]]-Sales2[[#This Row],[Service Provider Expense]]</f>
        <v>559.29999999999995</v>
      </c>
      <c r="U604" t="s">
        <v>29</v>
      </c>
    </row>
    <row r="605" spans="1:21" x14ac:dyDescent="0.25">
      <c r="A605">
        <v>3604</v>
      </c>
      <c r="B605">
        <f>COUNTIF(A:A,Sales2[[#This Row],[Order ID]])</f>
        <v>1</v>
      </c>
      <c r="C605" t="s">
        <v>745</v>
      </c>
      <c r="D605" t="s">
        <v>483</v>
      </c>
      <c r="E605" t="str">
        <f>PROPER(TRIM(Sales2[[#This Row],[Customer First Name]]))</f>
        <v>Amanda</v>
      </c>
      <c r="F605">
        <v>1836</v>
      </c>
      <c r="G605" t="s">
        <v>61</v>
      </c>
      <c r="H605" s="7">
        <v>45358</v>
      </c>
      <c r="I605" s="6">
        <v>3</v>
      </c>
      <c r="J605" s="1" t="s">
        <v>37</v>
      </c>
      <c r="K605" t="s">
        <v>49</v>
      </c>
      <c r="L605" t="str">
        <f>UPPER(Sales2[[#This Row],[State]])</f>
        <v>TAS</v>
      </c>
      <c r="M605">
        <f>VLOOKUP(Sales2[[#This Row],[Service Category]],Table7[],3,FALSE)</f>
        <v>0.25</v>
      </c>
      <c r="N605">
        <f>Sales2[[#This Row],[Sale Price ]]*Sales2[[#This Row],[Margins]]</f>
        <v>90.25</v>
      </c>
      <c r="O605">
        <v>361</v>
      </c>
      <c r="P605">
        <f>IFERROR(Sales2[[#This Row],[Sale Price ]],0)</f>
        <v>361</v>
      </c>
      <c r="Q605">
        <f>IFERROR(Sales2[[#This Row],[Cleaned Sale Price]]/Sales2[[#This Row],[Quantity Ordered]],0)</f>
        <v>120.33333333333333</v>
      </c>
      <c r="R605">
        <f>Sales2[[#This Row],[Cleaned Sale Price]]-Sales2[[#This Row],[Service Provider Expense]]</f>
        <v>270.75</v>
      </c>
      <c r="S605">
        <f>SUMIF(F:F,Sales2[[#This Row],[Customer ID]],P:P)</f>
        <v>361</v>
      </c>
      <c r="T605">
        <f>Sales2[[#This Row],[Sale Price ]]-Sales2[[#This Row],[Service Provider Expense]]</f>
        <v>270.75</v>
      </c>
      <c r="U605" t="s">
        <v>99</v>
      </c>
    </row>
    <row r="606" spans="1:21" x14ac:dyDescent="0.25">
      <c r="A606">
        <v>3605</v>
      </c>
      <c r="B606">
        <f>COUNTIF(A:A,Sales2[[#This Row],[Order ID]])</f>
        <v>1</v>
      </c>
      <c r="C606" t="s">
        <v>882</v>
      </c>
      <c r="D606" t="s">
        <v>735</v>
      </c>
      <c r="E606" t="str">
        <f>PROPER(TRIM(Sales2[[#This Row],[Customer First Name]]))</f>
        <v>Frances</v>
      </c>
      <c r="F606">
        <v>1837</v>
      </c>
      <c r="G606" t="s">
        <v>77</v>
      </c>
      <c r="H606" s="7">
        <v>45453</v>
      </c>
      <c r="I606" s="6">
        <v>3</v>
      </c>
      <c r="J606" t="s">
        <v>17</v>
      </c>
      <c r="K606" t="s">
        <v>42</v>
      </c>
      <c r="L606" t="str">
        <f>UPPER(Sales2[[#This Row],[State]])</f>
        <v>SA</v>
      </c>
      <c r="M606">
        <f>VLOOKUP(Sales2[[#This Row],[Service Category]],Table7[],3,FALSE)</f>
        <v>0.3</v>
      </c>
      <c r="N606">
        <f>Sales2[[#This Row],[Sale Price ]]*Sales2[[#This Row],[Margins]]</f>
        <v>107.7</v>
      </c>
      <c r="O606">
        <v>359</v>
      </c>
      <c r="P606">
        <f>IFERROR(Sales2[[#This Row],[Sale Price ]],0)</f>
        <v>359</v>
      </c>
      <c r="Q606">
        <f>IFERROR(Sales2[[#This Row],[Cleaned Sale Price]]/Sales2[[#This Row],[Quantity Ordered]],0)</f>
        <v>119.66666666666667</v>
      </c>
      <c r="R606">
        <f>Sales2[[#This Row],[Cleaned Sale Price]]-Sales2[[#This Row],[Service Provider Expense]]</f>
        <v>251.3</v>
      </c>
      <c r="S606">
        <f>SUMIF(F:F,Sales2[[#This Row],[Customer ID]],P:P)</f>
        <v>359</v>
      </c>
      <c r="T606">
        <f>Sales2[[#This Row],[Sale Price ]]-Sales2[[#This Row],[Service Provider Expense]]</f>
        <v>251.3</v>
      </c>
      <c r="U606" t="s">
        <v>19</v>
      </c>
    </row>
    <row r="607" spans="1:21" x14ac:dyDescent="0.25">
      <c r="A607">
        <v>3606</v>
      </c>
      <c r="B607">
        <f>COUNTIF(A:A,Sales2[[#This Row],[Order ID]])</f>
        <v>1</v>
      </c>
      <c r="C607" t="s">
        <v>883</v>
      </c>
      <c r="D607" t="s">
        <v>312</v>
      </c>
      <c r="E607" t="str">
        <f>PROPER(TRIM(Sales2[[#This Row],[Customer First Name]]))</f>
        <v>Abel</v>
      </c>
      <c r="F607">
        <v>1838</v>
      </c>
      <c r="G607" t="s">
        <v>61</v>
      </c>
      <c r="H607" s="7">
        <v>45564</v>
      </c>
      <c r="I607" s="6">
        <v>2</v>
      </c>
      <c r="J607" t="s">
        <v>17</v>
      </c>
      <c r="K607" t="s">
        <v>66</v>
      </c>
      <c r="L607" t="str">
        <f>UPPER(Sales2[[#This Row],[State]])</f>
        <v>NT</v>
      </c>
      <c r="M607">
        <f>VLOOKUP(Sales2[[#This Row],[Service Category]],Table7[],3,FALSE)</f>
        <v>0.25</v>
      </c>
      <c r="N607">
        <f>Sales2[[#This Row],[Sale Price ]]*Sales2[[#This Row],[Margins]]</f>
        <v>173.75</v>
      </c>
      <c r="O607">
        <v>695</v>
      </c>
      <c r="P607">
        <f>IFERROR(Sales2[[#This Row],[Sale Price ]],0)</f>
        <v>695</v>
      </c>
      <c r="Q607">
        <f>IFERROR(Sales2[[#This Row],[Cleaned Sale Price]]/Sales2[[#This Row],[Quantity Ordered]],0)</f>
        <v>347.5</v>
      </c>
      <c r="R607">
        <f>Sales2[[#This Row],[Cleaned Sale Price]]-Sales2[[#This Row],[Service Provider Expense]]</f>
        <v>521.25</v>
      </c>
      <c r="S607">
        <f>SUMIF(F:F,Sales2[[#This Row],[Customer ID]],P:P)</f>
        <v>695</v>
      </c>
      <c r="T607">
        <f>Sales2[[#This Row],[Sale Price ]]-Sales2[[#This Row],[Service Provider Expense]]</f>
        <v>521.25</v>
      </c>
      <c r="U607" t="s">
        <v>99</v>
      </c>
    </row>
    <row r="608" spans="1:21" x14ac:dyDescent="0.25">
      <c r="A608">
        <v>3607</v>
      </c>
      <c r="B608">
        <f>COUNTIF(A:A,Sales2[[#This Row],[Order ID]])</f>
        <v>1</v>
      </c>
      <c r="C608" t="s">
        <v>528</v>
      </c>
      <c r="D608" t="s">
        <v>712</v>
      </c>
      <c r="E608" t="str">
        <f>PROPER(TRIM(Sales2[[#This Row],[Customer First Name]]))</f>
        <v>Briella</v>
      </c>
      <c r="F608">
        <v>1839</v>
      </c>
      <c r="G608" t="s">
        <v>27</v>
      </c>
      <c r="H608" s="7">
        <v>45340</v>
      </c>
      <c r="I608" s="6">
        <v>3</v>
      </c>
      <c r="J608" t="s">
        <v>17</v>
      </c>
      <c r="K608" t="s">
        <v>42</v>
      </c>
      <c r="L608" t="str">
        <f>UPPER(Sales2[[#This Row],[State]])</f>
        <v>SA</v>
      </c>
      <c r="M608">
        <f>VLOOKUP(Sales2[[#This Row],[Service Category]],Table7[],3,FALSE)</f>
        <v>0.25</v>
      </c>
      <c r="N608">
        <f>Sales2[[#This Row],[Sale Price ]]*Sales2[[#This Row],[Margins]]</f>
        <v>285.75</v>
      </c>
      <c r="O608">
        <v>1143</v>
      </c>
      <c r="P608">
        <f>IFERROR(Sales2[[#This Row],[Sale Price ]],0)</f>
        <v>1143</v>
      </c>
      <c r="Q608">
        <f>IFERROR(Sales2[[#This Row],[Cleaned Sale Price]]/Sales2[[#This Row],[Quantity Ordered]],0)</f>
        <v>381</v>
      </c>
      <c r="R608">
        <f>Sales2[[#This Row],[Cleaned Sale Price]]-Sales2[[#This Row],[Service Provider Expense]]</f>
        <v>857.25</v>
      </c>
      <c r="S608">
        <f>SUMIF(F:F,Sales2[[#This Row],[Customer ID]],P:P)</f>
        <v>1143</v>
      </c>
      <c r="T608">
        <f>Sales2[[#This Row],[Sale Price ]]-Sales2[[#This Row],[Service Provider Expense]]</f>
        <v>857.25</v>
      </c>
      <c r="U608" t="s">
        <v>39</v>
      </c>
    </row>
    <row r="609" spans="1:21" x14ac:dyDescent="0.25">
      <c r="A609">
        <v>3608</v>
      </c>
      <c r="B609">
        <f>COUNTIF(A:A,Sales2[[#This Row],[Order ID]])</f>
        <v>1</v>
      </c>
      <c r="C609" t="s">
        <v>884</v>
      </c>
      <c r="D609" t="s">
        <v>345</v>
      </c>
      <c r="E609" t="str">
        <f>PROPER(TRIM(Sales2[[#This Row],[Customer First Name]]))</f>
        <v>Camilla</v>
      </c>
      <c r="F609">
        <v>1840</v>
      </c>
      <c r="G609" t="s">
        <v>22</v>
      </c>
      <c r="H609" s="7">
        <v>45625</v>
      </c>
      <c r="I609" s="6">
        <v>1</v>
      </c>
      <c r="J609" s="1" t="s">
        <v>37</v>
      </c>
      <c r="K609" t="s">
        <v>24</v>
      </c>
      <c r="L609" t="str">
        <f>UPPER(Sales2[[#This Row],[State]])</f>
        <v>ACT</v>
      </c>
      <c r="M609">
        <f>VLOOKUP(Sales2[[#This Row],[Service Category]],Table7[],3,FALSE)</f>
        <v>0.3</v>
      </c>
      <c r="N609">
        <f>Sales2[[#This Row],[Sale Price ]]*Sales2[[#This Row],[Margins]]</f>
        <v>370.5</v>
      </c>
      <c r="O609">
        <v>1235</v>
      </c>
      <c r="P609">
        <f>IFERROR(Sales2[[#This Row],[Sale Price ]],0)</f>
        <v>1235</v>
      </c>
      <c r="Q609">
        <f>IFERROR(Sales2[[#This Row],[Cleaned Sale Price]]/Sales2[[#This Row],[Quantity Ordered]],0)</f>
        <v>1235</v>
      </c>
      <c r="R609">
        <f>Sales2[[#This Row],[Cleaned Sale Price]]-Sales2[[#This Row],[Service Provider Expense]]</f>
        <v>864.5</v>
      </c>
      <c r="S609">
        <f>SUMIF(F:F,Sales2[[#This Row],[Customer ID]],P:P)</f>
        <v>1235</v>
      </c>
      <c r="T609">
        <f>Sales2[[#This Row],[Sale Price ]]-Sales2[[#This Row],[Service Provider Expense]]</f>
        <v>864.5</v>
      </c>
      <c r="U609" t="s">
        <v>29</v>
      </c>
    </row>
    <row r="610" spans="1:21" x14ac:dyDescent="0.25">
      <c r="A610">
        <v>3609</v>
      </c>
      <c r="B610">
        <f>COUNTIF(A:A,Sales2[[#This Row],[Order ID]])</f>
        <v>1</v>
      </c>
      <c r="C610" t="s">
        <v>637</v>
      </c>
      <c r="D610" t="s">
        <v>694</v>
      </c>
      <c r="E610" t="str">
        <f>PROPER(TRIM(Sales2[[#This Row],[Customer First Name]]))</f>
        <v>Kash</v>
      </c>
      <c r="F610">
        <v>1841</v>
      </c>
      <c r="G610" t="s">
        <v>61</v>
      </c>
      <c r="H610" s="7">
        <v>45468</v>
      </c>
      <c r="I610" s="6">
        <v>3</v>
      </c>
      <c r="J610" t="s">
        <v>17</v>
      </c>
      <c r="K610" t="s">
        <v>66</v>
      </c>
      <c r="L610" t="str">
        <f>UPPER(Sales2[[#This Row],[State]])</f>
        <v>NT</v>
      </c>
      <c r="M610">
        <f>VLOOKUP(Sales2[[#This Row],[Service Category]],Table7[],3,FALSE)</f>
        <v>0.25</v>
      </c>
      <c r="N610">
        <f>Sales2[[#This Row],[Sale Price ]]*Sales2[[#This Row],[Margins]]</f>
        <v>27</v>
      </c>
      <c r="O610">
        <v>108</v>
      </c>
      <c r="P610">
        <f>IFERROR(Sales2[[#This Row],[Sale Price ]],0)</f>
        <v>108</v>
      </c>
      <c r="Q610">
        <f>IFERROR(Sales2[[#This Row],[Cleaned Sale Price]]/Sales2[[#This Row],[Quantity Ordered]],0)</f>
        <v>36</v>
      </c>
      <c r="R610">
        <f>Sales2[[#This Row],[Cleaned Sale Price]]-Sales2[[#This Row],[Service Provider Expense]]</f>
        <v>81</v>
      </c>
      <c r="S610">
        <f>SUMIF(F:F,Sales2[[#This Row],[Customer ID]],P:P)</f>
        <v>108</v>
      </c>
      <c r="T610">
        <f>Sales2[[#This Row],[Sale Price ]]-Sales2[[#This Row],[Service Provider Expense]]</f>
        <v>81</v>
      </c>
      <c r="U610" t="s">
        <v>99</v>
      </c>
    </row>
    <row r="611" spans="1:21" x14ac:dyDescent="0.25">
      <c r="A611">
        <v>3610</v>
      </c>
      <c r="B611">
        <f>COUNTIF(A:A,Sales2[[#This Row],[Order ID]])</f>
        <v>1</v>
      </c>
      <c r="C611" t="s">
        <v>530</v>
      </c>
      <c r="D611" t="s">
        <v>885</v>
      </c>
      <c r="E611" t="str">
        <f>PROPER(TRIM(Sales2[[#This Row],[Customer First Name]]))</f>
        <v>Maria</v>
      </c>
      <c r="F611">
        <v>1842</v>
      </c>
      <c r="G611" t="s">
        <v>27</v>
      </c>
      <c r="H611" s="7">
        <v>45647</v>
      </c>
      <c r="I611" s="6">
        <v>3</v>
      </c>
      <c r="J611" t="s">
        <v>17</v>
      </c>
      <c r="K611" t="s">
        <v>32</v>
      </c>
      <c r="L611" t="str">
        <f>UPPER(Sales2[[#This Row],[State]])</f>
        <v>VIC</v>
      </c>
      <c r="M611">
        <f>VLOOKUP(Sales2[[#This Row],[Service Category]],Table7[],3,FALSE)</f>
        <v>0.25</v>
      </c>
      <c r="N611">
        <f>Sales2[[#This Row],[Sale Price ]]*Sales2[[#This Row],[Margins]]</f>
        <v>363.75</v>
      </c>
      <c r="O611">
        <v>1455</v>
      </c>
      <c r="P611">
        <f>IFERROR(Sales2[[#This Row],[Sale Price ]],0)</f>
        <v>1455</v>
      </c>
      <c r="Q611">
        <f>IFERROR(Sales2[[#This Row],[Cleaned Sale Price]]/Sales2[[#This Row],[Quantity Ordered]],0)</f>
        <v>485</v>
      </c>
      <c r="R611">
        <f>Sales2[[#This Row],[Cleaned Sale Price]]-Sales2[[#This Row],[Service Provider Expense]]</f>
        <v>1091.25</v>
      </c>
      <c r="S611">
        <f>SUMIF(F:F,Sales2[[#This Row],[Customer ID]],P:P)</f>
        <v>1455</v>
      </c>
      <c r="T611">
        <f>Sales2[[#This Row],[Sale Price ]]-Sales2[[#This Row],[Service Provider Expense]]</f>
        <v>1091.25</v>
      </c>
      <c r="U611" t="s">
        <v>29</v>
      </c>
    </row>
    <row r="612" spans="1:21" x14ac:dyDescent="0.25">
      <c r="A612">
        <v>3611</v>
      </c>
      <c r="B612">
        <f>COUNTIF(A:A,Sales2[[#This Row],[Order ID]])</f>
        <v>1</v>
      </c>
      <c r="C612" t="s">
        <v>886</v>
      </c>
      <c r="D612" t="s">
        <v>101</v>
      </c>
      <c r="E612" t="str">
        <f>PROPER(TRIM(Sales2[[#This Row],[Customer First Name]]))</f>
        <v>Shiloh</v>
      </c>
      <c r="F612">
        <v>1843</v>
      </c>
      <c r="G612" t="s">
        <v>77</v>
      </c>
      <c r="H612" s="7">
        <v>45384</v>
      </c>
      <c r="I612" s="6">
        <v>2</v>
      </c>
      <c r="J612" s="1" t="s">
        <v>37</v>
      </c>
      <c r="K612" t="s">
        <v>18</v>
      </c>
      <c r="L612" t="str">
        <f>UPPER(Sales2[[#This Row],[State]])</f>
        <v>WA</v>
      </c>
      <c r="M612">
        <f>VLOOKUP(Sales2[[#This Row],[Service Category]],Table7[],3,FALSE)</f>
        <v>0.3</v>
      </c>
      <c r="N612">
        <f>Sales2[[#This Row],[Sale Price ]]*Sales2[[#This Row],[Margins]]</f>
        <v>488.4</v>
      </c>
      <c r="O612">
        <v>1628</v>
      </c>
      <c r="P612">
        <f>IFERROR(Sales2[[#This Row],[Sale Price ]],0)</f>
        <v>1628</v>
      </c>
      <c r="Q612">
        <f>IFERROR(Sales2[[#This Row],[Cleaned Sale Price]]/Sales2[[#This Row],[Quantity Ordered]],0)</f>
        <v>814</v>
      </c>
      <c r="R612">
        <f>Sales2[[#This Row],[Cleaned Sale Price]]-Sales2[[#This Row],[Service Provider Expense]]</f>
        <v>1139.5999999999999</v>
      </c>
      <c r="S612">
        <f>SUMIF(F:F,Sales2[[#This Row],[Customer ID]],P:P)</f>
        <v>1628</v>
      </c>
      <c r="T612">
        <f>Sales2[[#This Row],[Sale Price ]]-Sales2[[#This Row],[Service Provider Expense]]</f>
        <v>1139.5999999999999</v>
      </c>
      <c r="U612" t="s">
        <v>99</v>
      </c>
    </row>
    <row r="613" spans="1:21" x14ac:dyDescent="0.25">
      <c r="A613">
        <v>3612</v>
      </c>
      <c r="B613">
        <f>COUNTIF(A:A,Sales2[[#This Row],[Order ID]])</f>
        <v>1</v>
      </c>
      <c r="C613" t="s">
        <v>887</v>
      </c>
      <c r="D613" t="s">
        <v>825</v>
      </c>
      <c r="E613" t="str">
        <f>PROPER(TRIM(Sales2[[#This Row],[Customer First Name]]))</f>
        <v>Micah</v>
      </c>
      <c r="F613">
        <v>1844</v>
      </c>
      <c r="G613" t="s">
        <v>61</v>
      </c>
      <c r="H613" s="7">
        <v>45442</v>
      </c>
      <c r="I613" s="6">
        <v>2</v>
      </c>
      <c r="J613" s="1" t="s">
        <v>37</v>
      </c>
      <c r="K613" t="s">
        <v>18</v>
      </c>
      <c r="L613" t="str">
        <f>UPPER(Sales2[[#This Row],[State]])</f>
        <v>WA</v>
      </c>
      <c r="M613">
        <f>VLOOKUP(Sales2[[#This Row],[Service Category]],Table7[],3,FALSE)</f>
        <v>0.25</v>
      </c>
      <c r="N613">
        <f>Sales2[[#This Row],[Sale Price ]]*Sales2[[#This Row],[Margins]]</f>
        <v>187.5</v>
      </c>
      <c r="O613">
        <v>750</v>
      </c>
      <c r="P613">
        <f>IFERROR(Sales2[[#This Row],[Sale Price ]],0)</f>
        <v>750</v>
      </c>
      <c r="Q613">
        <f>IFERROR(Sales2[[#This Row],[Cleaned Sale Price]]/Sales2[[#This Row],[Quantity Ordered]],0)</f>
        <v>375</v>
      </c>
      <c r="R613">
        <f>Sales2[[#This Row],[Cleaned Sale Price]]-Sales2[[#This Row],[Service Provider Expense]]</f>
        <v>562.5</v>
      </c>
      <c r="S613">
        <f>SUMIF(F:F,Sales2[[#This Row],[Customer ID]],P:P)</f>
        <v>750</v>
      </c>
      <c r="T613">
        <f>Sales2[[#This Row],[Sale Price ]]-Sales2[[#This Row],[Service Provider Expense]]</f>
        <v>562.5</v>
      </c>
      <c r="U613" t="s">
        <v>29</v>
      </c>
    </row>
    <row r="614" spans="1:21" x14ac:dyDescent="0.25">
      <c r="A614">
        <v>3613</v>
      </c>
      <c r="B614">
        <f>COUNTIF(A:A,Sales2[[#This Row],[Order ID]])</f>
        <v>1</v>
      </c>
      <c r="C614" t="s">
        <v>888</v>
      </c>
      <c r="D614" t="s">
        <v>889</v>
      </c>
      <c r="E614" t="str">
        <f>PROPER(TRIM(Sales2[[#This Row],[Customer First Name]]))</f>
        <v>Kyrie</v>
      </c>
      <c r="F614">
        <v>1845</v>
      </c>
      <c r="G614" t="s">
        <v>27</v>
      </c>
      <c r="H614" s="7">
        <v>45580</v>
      </c>
      <c r="I614" s="6">
        <v>1</v>
      </c>
      <c r="J614" s="1" t="s">
        <v>37</v>
      </c>
      <c r="K614" t="s">
        <v>24</v>
      </c>
      <c r="L614" t="str">
        <f>UPPER(Sales2[[#This Row],[State]])</f>
        <v>ACT</v>
      </c>
      <c r="M614">
        <f>VLOOKUP(Sales2[[#This Row],[Service Category]],Table7[],3,FALSE)</f>
        <v>0.25</v>
      </c>
      <c r="N614">
        <f>Sales2[[#This Row],[Sale Price ]]*Sales2[[#This Row],[Margins]]</f>
        <v>386.25</v>
      </c>
      <c r="O614">
        <v>1545</v>
      </c>
      <c r="P614">
        <f>IFERROR(Sales2[[#This Row],[Sale Price ]],0)</f>
        <v>1545</v>
      </c>
      <c r="Q614">
        <f>IFERROR(Sales2[[#This Row],[Cleaned Sale Price]]/Sales2[[#This Row],[Quantity Ordered]],0)</f>
        <v>1545</v>
      </c>
      <c r="R614">
        <f>Sales2[[#This Row],[Cleaned Sale Price]]-Sales2[[#This Row],[Service Provider Expense]]</f>
        <v>1158.75</v>
      </c>
      <c r="S614">
        <f>SUMIF(F:F,Sales2[[#This Row],[Customer ID]],P:P)</f>
        <v>1545</v>
      </c>
      <c r="T614">
        <f>Sales2[[#This Row],[Sale Price ]]-Sales2[[#This Row],[Service Provider Expense]]</f>
        <v>1158.75</v>
      </c>
      <c r="U614" t="s">
        <v>19</v>
      </c>
    </row>
    <row r="615" spans="1:21" x14ac:dyDescent="0.25">
      <c r="A615">
        <v>3614</v>
      </c>
      <c r="B615">
        <f>COUNTIF(A:A,Sales2[[#This Row],[Order ID]])</f>
        <v>1</v>
      </c>
      <c r="C615" t="s">
        <v>291</v>
      </c>
      <c r="D615" t="s">
        <v>235</v>
      </c>
      <c r="E615" t="str">
        <f>PROPER(TRIM(Sales2[[#This Row],[Customer First Name]]))</f>
        <v>Selah</v>
      </c>
      <c r="F615">
        <v>1846</v>
      </c>
      <c r="G615" t="s">
        <v>61</v>
      </c>
      <c r="H615" s="7">
        <v>45551</v>
      </c>
      <c r="I615" s="6">
        <v>3</v>
      </c>
      <c r="J615" t="s">
        <v>17</v>
      </c>
      <c r="K615" t="s">
        <v>24</v>
      </c>
      <c r="L615" t="str">
        <f>UPPER(Sales2[[#This Row],[State]])</f>
        <v>ACT</v>
      </c>
      <c r="M615">
        <f>VLOOKUP(Sales2[[#This Row],[Service Category]],Table7[],3,FALSE)</f>
        <v>0.25</v>
      </c>
      <c r="N615">
        <f>Sales2[[#This Row],[Sale Price ]]*Sales2[[#This Row],[Margins]]</f>
        <v>408</v>
      </c>
      <c r="O615">
        <v>1632</v>
      </c>
      <c r="P615">
        <f>IFERROR(Sales2[[#This Row],[Sale Price ]],0)</f>
        <v>1632</v>
      </c>
      <c r="Q615">
        <f>IFERROR(Sales2[[#This Row],[Cleaned Sale Price]]/Sales2[[#This Row],[Quantity Ordered]],0)</f>
        <v>544</v>
      </c>
      <c r="R615">
        <f>Sales2[[#This Row],[Cleaned Sale Price]]-Sales2[[#This Row],[Service Provider Expense]]</f>
        <v>1224</v>
      </c>
      <c r="S615">
        <f>SUMIF(F:F,Sales2[[#This Row],[Customer ID]],P:P)</f>
        <v>1632</v>
      </c>
      <c r="T615">
        <f>Sales2[[#This Row],[Sale Price ]]-Sales2[[#This Row],[Service Provider Expense]]</f>
        <v>1224</v>
      </c>
      <c r="U615" t="s">
        <v>33</v>
      </c>
    </row>
    <row r="616" spans="1:21" x14ac:dyDescent="0.25">
      <c r="A616">
        <v>3615</v>
      </c>
      <c r="B616">
        <f>COUNTIF(A:A,Sales2[[#This Row],[Order ID]])</f>
        <v>1</v>
      </c>
      <c r="C616" t="s">
        <v>890</v>
      </c>
      <c r="D616" t="s">
        <v>63</v>
      </c>
      <c r="E616" t="str">
        <f>PROPER(TRIM(Sales2[[#This Row],[Customer First Name]]))</f>
        <v>Destiny</v>
      </c>
      <c r="F616">
        <v>1847</v>
      </c>
      <c r="G616" t="s">
        <v>16</v>
      </c>
      <c r="H616" s="7">
        <v>45503</v>
      </c>
      <c r="I616" s="6">
        <v>2</v>
      </c>
      <c r="J616" t="s">
        <v>17</v>
      </c>
      <c r="K616" t="s">
        <v>49</v>
      </c>
      <c r="L616" t="str">
        <f>UPPER(Sales2[[#This Row],[State]])</f>
        <v>TAS</v>
      </c>
      <c r="M616">
        <f>VLOOKUP(Sales2[[#This Row],[Service Category]],Table7[],3,FALSE)</f>
        <v>0.1</v>
      </c>
      <c r="N616">
        <f>Sales2[[#This Row],[Sale Price ]]*Sales2[[#This Row],[Margins]]</f>
        <v>5.4</v>
      </c>
      <c r="O616">
        <v>54</v>
      </c>
      <c r="P616">
        <f>IFERROR(Sales2[[#This Row],[Sale Price ]],0)</f>
        <v>54</v>
      </c>
      <c r="Q616">
        <f>IFERROR(Sales2[[#This Row],[Cleaned Sale Price]]/Sales2[[#This Row],[Quantity Ordered]],0)</f>
        <v>27</v>
      </c>
      <c r="R616">
        <f>Sales2[[#This Row],[Cleaned Sale Price]]-Sales2[[#This Row],[Service Provider Expense]]</f>
        <v>48.6</v>
      </c>
      <c r="S616">
        <f>SUMIF(F:F,Sales2[[#This Row],[Customer ID]],P:P)</f>
        <v>54</v>
      </c>
      <c r="T616">
        <f>Sales2[[#This Row],[Sale Price ]]-Sales2[[#This Row],[Service Provider Expense]]</f>
        <v>48.6</v>
      </c>
      <c r="U616" t="s">
        <v>33</v>
      </c>
    </row>
    <row r="617" spans="1:21" x14ac:dyDescent="0.25">
      <c r="A617">
        <v>3616</v>
      </c>
      <c r="B617">
        <f>COUNTIF(A:A,Sales2[[#This Row],[Order ID]])</f>
        <v>1</v>
      </c>
      <c r="C617" t="s">
        <v>95</v>
      </c>
      <c r="D617" t="s">
        <v>891</v>
      </c>
      <c r="E617" t="str">
        <f>PROPER(TRIM(Sales2[[#This Row],[Customer First Name]]))</f>
        <v>Dylan</v>
      </c>
      <c r="F617">
        <v>1848</v>
      </c>
      <c r="G617" t="s">
        <v>36</v>
      </c>
      <c r="H617" s="7">
        <v>45431</v>
      </c>
      <c r="I617" s="6">
        <v>1</v>
      </c>
      <c r="J617" t="s">
        <v>17</v>
      </c>
      <c r="K617" t="s">
        <v>18</v>
      </c>
      <c r="L617" t="str">
        <f>UPPER(Sales2[[#This Row],[State]])</f>
        <v>WA</v>
      </c>
      <c r="M617">
        <f>VLOOKUP(Sales2[[#This Row],[Service Category]],Table7[],3,FALSE)</f>
        <v>0.2</v>
      </c>
      <c r="N617">
        <f>Sales2[[#This Row],[Sale Price ]]*Sales2[[#This Row],[Margins]]</f>
        <v>136.20000000000002</v>
      </c>
      <c r="O617">
        <v>681</v>
      </c>
      <c r="P617">
        <f>IFERROR(Sales2[[#This Row],[Sale Price ]],0)</f>
        <v>681</v>
      </c>
      <c r="Q617">
        <f>IFERROR(Sales2[[#This Row],[Cleaned Sale Price]]/Sales2[[#This Row],[Quantity Ordered]],0)</f>
        <v>681</v>
      </c>
      <c r="R617">
        <f>Sales2[[#This Row],[Cleaned Sale Price]]-Sales2[[#This Row],[Service Provider Expense]]</f>
        <v>544.79999999999995</v>
      </c>
      <c r="S617">
        <f>SUMIF(F:F,Sales2[[#This Row],[Customer ID]],P:P)</f>
        <v>681</v>
      </c>
      <c r="T617">
        <f>Sales2[[#This Row],[Sale Price ]]-Sales2[[#This Row],[Service Provider Expense]]</f>
        <v>544.79999999999995</v>
      </c>
      <c r="U617" t="s">
        <v>29</v>
      </c>
    </row>
    <row r="618" spans="1:21" x14ac:dyDescent="0.25">
      <c r="A618">
        <v>3617</v>
      </c>
      <c r="B618">
        <f>COUNTIF(A:A,Sales2[[#This Row],[Order ID]])</f>
        <v>1</v>
      </c>
      <c r="C618" t="s">
        <v>892</v>
      </c>
      <c r="D618" t="s">
        <v>490</v>
      </c>
      <c r="E618" t="str">
        <f>PROPER(TRIM(Sales2[[#This Row],[Customer First Name]]))</f>
        <v>Elsie</v>
      </c>
      <c r="F618">
        <v>1849</v>
      </c>
      <c r="G618" t="s">
        <v>36</v>
      </c>
      <c r="H618" s="7">
        <v>45541</v>
      </c>
      <c r="I618" s="6">
        <v>1</v>
      </c>
      <c r="J618" s="1" t="s">
        <v>23</v>
      </c>
      <c r="K618" t="s">
        <v>42</v>
      </c>
      <c r="L618" t="str">
        <f>UPPER(Sales2[[#This Row],[State]])</f>
        <v>SA</v>
      </c>
      <c r="M618">
        <f>VLOOKUP(Sales2[[#This Row],[Service Category]],Table7[],3,FALSE)</f>
        <v>0.2</v>
      </c>
      <c r="N618">
        <f>Sales2[[#This Row],[Sale Price ]]*Sales2[[#This Row],[Margins]]</f>
        <v>33</v>
      </c>
      <c r="O618">
        <v>165</v>
      </c>
      <c r="P618">
        <f>IFERROR(Sales2[[#This Row],[Sale Price ]],0)</f>
        <v>165</v>
      </c>
      <c r="Q618">
        <f>IFERROR(Sales2[[#This Row],[Cleaned Sale Price]]/Sales2[[#This Row],[Quantity Ordered]],0)</f>
        <v>165</v>
      </c>
      <c r="R618">
        <f>Sales2[[#This Row],[Cleaned Sale Price]]-Sales2[[#This Row],[Service Provider Expense]]</f>
        <v>132</v>
      </c>
      <c r="S618">
        <f>SUMIF(F:F,Sales2[[#This Row],[Customer ID]],P:P)</f>
        <v>165</v>
      </c>
      <c r="T618">
        <f>Sales2[[#This Row],[Sale Price ]]-Sales2[[#This Row],[Service Provider Expense]]</f>
        <v>132</v>
      </c>
      <c r="U618" t="s">
        <v>33</v>
      </c>
    </row>
    <row r="619" spans="1:21" x14ac:dyDescent="0.25">
      <c r="A619">
        <v>3618</v>
      </c>
      <c r="B619">
        <f>COUNTIF(A:A,Sales2[[#This Row],[Order ID]])</f>
        <v>1</v>
      </c>
      <c r="C619" t="s">
        <v>438</v>
      </c>
      <c r="D619" t="s">
        <v>796</v>
      </c>
      <c r="E619" t="str">
        <f>PROPER(TRIM(Sales2[[#This Row],[Customer First Name]]))</f>
        <v>Frederick</v>
      </c>
      <c r="F619">
        <v>1850</v>
      </c>
      <c r="G619" t="s">
        <v>16</v>
      </c>
      <c r="H619" s="7">
        <v>45292</v>
      </c>
      <c r="I619" s="6">
        <v>1</v>
      </c>
      <c r="J619" t="s">
        <v>17</v>
      </c>
      <c r="K619" t="s">
        <v>18</v>
      </c>
      <c r="L619" t="str">
        <f>UPPER(Sales2[[#This Row],[State]])</f>
        <v>WA</v>
      </c>
      <c r="M619">
        <f>VLOOKUP(Sales2[[#This Row],[Service Category]],Table7[],3,FALSE)</f>
        <v>0.1</v>
      </c>
      <c r="N619">
        <f>Sales2[[#This Row],[Sale Price ]]*Sales2[[#This Row],[Margins]]</f>
        <v>25.900000000000002</v>
      </c>
      <c r="O619">
        <v>259</v>
      </c>
      <c r="P619">
        <f>IFERROR(Sales2[[#This Row],[Sale Price ]],0)</f>
        <v>259</v>
      </c>
      <c r="Q619">
        <f>IFERROR(Sales2[[#This Row],[Cleaned Sale Price]]/Sales2[[#This Row],[Quantity Ordered]],0)</f>
        <v>259</v>
      </c>
      <c r="R619">
        <f>Sales2[[#This Row],[Cleaned Sale Price]]-Sales2[[#This Row],[Service Provider Expense]]</f>
        <v>233.1</v>
      </c>
      <c r="S619">
        <f>SUMIF(F:F,Sales2[[#This Row],[Customer ID]],P:P)</f>
        <v>259</v>
      </c>
      <c r="T619">
        <f>Sales2[[#This Row],[Sale Price ]]-Sales2[[#This Row],[Service Provider Expense]]</f>
        <v>233.1</v>
      </c>
      <c r="U619" t="s">
        <v>39</v>
      </c>
    </row>
    <row r="620" spans="1:21" x14ac:dyDescent="0.25">
      <c r="A620">
        <v>3619</v>
      </c>
      <c r="B620">
        <f>COUNTIF(A:A,Sales2[[#This Row],[Order ID]])</f>
        <v>1</v>
      </c>
      <c r="C620" t="s">
        <v>702</v>
      </c>
      <c r="D620" t="s">
        <v>428</v>
      </c>
      <c r="E620" t="str">
        <f>PROPER(TRIM(Sales2[[#This Row],[Customer First Name]]))</f>
        <v>Marley</v>
      </c>
      <c r="F620">
        <v>1851</v>
      </c>
      <c r="G620" t="s">
        <v>22</v>
      </c>
      <c r="H620" s="7">
        <v>45342</v>
      </c>
      <c r="I620" s="6">
        <v>2</v>
      </c>
      <c r="J620" t="s">
        <v>56</v>
      </c>
      <c r="K620" t="s">
        <v>32</v>
      </c>
      <c r="L620" t="str">
        <f>UPPER(Sales2[[#This Row],[State]])</f>
        <v>VIC</v>
      </c>
      <c r="M620">
        <f>VLOOKUP(Sales2[[#This Row],[Service Category]],Table7[],3,FALSE)</f>
        <v>0.3</v>
      </c>
      <c r="N620">
        <f>Sales2[[#This Row],[Sale Price ]]*Sales2[[#This Row],[Margins]]</f>
        <v>168.29999999999998</v>
      </c>
      <c r="O620">
        <v>561</v>
      </c>
      <c r="P620">
        <f>IFERROR(Sales2[[#This Row],[Sale Price ]],0)</f>
        <v>561</v>
      </c>
      <c r="Q620">
        <f>IFERROR(Sales2[[#This Row],[Cleaned Sale Price]]/Sales2[[#This Row],[Quantity Ordered]],0)</f>
        <v>280.5</v>
      </c>
      <c r="R620">
        <f>Sales2[[#This Row],[Cleaned Sale Price]]-Sales2[[#This Row],[Service Provider Expense]]</f>
        <v>392.70000000000005</v>
      </c>
      <c r="S620">
        <f>SUMIF(F:F,Sales2[[#This Row],[Customer ID]],P:P)</f>
        <v>561</v>
      </c>
      <c r="T620">
        <f>Sales2[[#This Row],[Sale Price ]]-Sales2[[#This Row],[Service Provider Expense]]</f>
        <v>392.70000000000005</v>
      </c>
      <c r="U620" t="s">
        <v>99</v>
      </c>
    </row>
    <row r="621" spans="1:21" x14ac:dyDescent="0.25">
      <c r="A621">
        <v>3620</v>
      </c>
      <c r="B621">
        <f>COUNTIF(A:A,Sales2[[#This Row],[Order ID]])</f>
        <v>1</v>
      </c>
      <c r="C621" t="s">
        <v>637</v>
      </c>
      <c r="D621" t="s">
        <v>893</v>
      </c>
      <c r="E621" t="str">
        <f>PROPER(TRIM(Sales2[[#This Row],[Customer First Name]]))</f>
        <v>Abraham</v>
      </c>
      <c r="F621">
        <v>1852</v>
      </c>
      <c r="G621" t="s">
        <v>36</v>
      </c>
      <c r="H621" s="7">
        <v>45403</v>
      </c>
      <c r="I621" s="6">
        <v>2</v>
      </c>
      <c r="J621" t="s">
        <v>17</v>
      </c>
      <c r="K621" t="s">
        <v>18</v>
      </c>
      <c r="L621" t="str">
        <f>UPPER(Sales2[[#This Row],[State]])</f>
        <v>WA</v>
      </c>
      <c r="M621">
        <f>VLOOKUP(Sales2[[#This Row],[Service Category]],Table7[],3,FALSE)</f>
        <v>0.2</v>
      </c>
      <c r="N621">
        <f>Sales2[[#This Row],[Sale Price ]]*Sales2[[#This Row],[Margins]]</f>
        <v>9.8000000000000007</v>
      </c>
      <c r="O621">
        <v>49</v>
      </c>
      <c r="P621">
        <f>IFERROR(Sales2[[#This Row],[Sale Price ]],0)</f>
        <v>49</v>
      </c>
      <c r="Q621">
        <f>IFERROR(Sales2[[#This Row],[Cleaned Sale Price]]/Sales2[[#This Row],[Quantity Ordered]],0)</f>
        <v>24.5</v>
      </c>
      <c r="R621">
        <f>Sales2[[#This Row],[Cleaned Sale Price]]-Sales2[[#This Row],[Service Provider Expense]]</f>
        <v>39.200000000000003</v>
      </c>
      <c r="S621">
        <f>SUMIF(F:F,Sales2[[#This Row],[Customer ID]],P:P)</f>
        <v>49</v>
      </c>
      <c r="T621">
        <f>Sales2[[#This Row],[Sale Price ]]-Sales2[[#This Row],[Service Provider Expense]]</f>
        <v>39.200000000000003</v>
      </c>
      <c r="U621" t="s">
        <v>39</v>
      </c>
    </row>
    <row r="622" spans="1:21" x14ac:dyDescent="0.25">
      <c r="A622">
        <v>3621</v>
      </c>
      <c r="B622">
        <f>COUNTIF(A:A,Sales2[[#This Row],[Order ID]])</f>
        <v>1</v>
      </c>
      <c r="C622" t="s">
        <v>761</v>
      </c>
      <c r="D622" t="s">
        <v>155</v>
      </c>
      <c r="E622" t="str">
        <f>PROPER(TRIM(Sales2[[#This Row],[Customer First Name]]))</f>
        <v>Bailey</v>
      </c>
      <c r="F622">
        <v>1853</v>
      </c>
      <c r="G622" t="s">
        <v>36</v>
      </c>
      <c r="H622" s="7">
        <v>45321</v>
      </c>
      <c r="I622" s="6">
        <v>1</v>
      </c>
      <c r="J622" t="s">
        <v>17</v>
      </c>
      <c r="K622" t="s">
        <v>24</v>
      </c>
      <c r="L622" t="str">
        <f>UPPER(Sales2[[#This Row],[State]])</f>
        <v>ACT</v>
      </c>
      <c r="M622">
        <f>VLOOKUP(Sales2[[#This Row],[Service Category]],Table7[],3,FALSE)</f>
        <v>0.2</v>
      </c>
      <c r="N622">
        <f>Sales2[[#This Row],[Sale Price ]]*Sales2[[#This Row],[Margins]]</f>
        <v>102.60000000000001</v>
      </c>
      <c r="O622">
        <v>513</v>
      </c>
      <c r="P622">
        <f>IFERROR(Sales2[[#This Row],[Sale Price ]],0)</f>
        <v>513</v>
      </c>
      <c r="Q622">
        <f>IFERROR(Sales2[[#This Row],[Cleaned Sale Price]]/Sales2[[#This Row],[Quantity Ordered]],0)</f>
        <v>513</v>
      </c>
      <c r="R622">
        <f>Sales2[[#This Row],[Cleaned Sale Price]]-Sales2[[#This Row],[Service Provider Expense]]</f>
        <v>410.4</v>
      </c>
      <c r="S622">
        <f>SUMIF(F:F,Sales2[[#This Row],[Customer ID]],P:P)</f>
        <v>513</v>
      </c>
      <c r="T622">
        <f>Sales2[[#This Row],[Sale Price ]]-Sales2[[#This Row],[Service Provider Expense]]</f>
        <v>410.4</v>
      </c>
      <c r="U622" t="s">
        <v>99</v>
      </c>
    </row>
    <row r="623" spans="1:21" x14ac:dyDescent="0.25">
      <c r="A623">
        <v>3622</v>
      </c>
      <c r="B623">
        <f>COUNTIF(A:A,Sales2[[#This Row],[Order ID]])</f>
        <v>1</v>
      </c>
      <c r="C623" t="s">
        <v>411</v>
      </c>
      <c r="D623" t="s">
        <v>894</v>
      </c>
      <c r="E623" t="str">
        <f>PROPER(TRIM(Sales2[[#This Row],[Customer First Name]]))</f>
        <v>Emily</v>
      </c>
      <c r="F623">
        <v>1854</v>
      </c>
      <c r="G623" t="s">
        <v>36</v>
      </c>
      <c r="H623" s="7">
        <v>45423</v>
      </c>
      <c r="I623" s="6">
        <v>2</v>
      </c>
      <c r="J623" t="s">
        <v>17</v>
      </c>
      <c r="K623" t="s">
        <v>24</v>
      </c>
      <c r="L623" t="str">
        <f>UPPER(Sales2[[#This Row],[State]])</f>
        <v>ACT</v>
      </c>
      <c r="M623">
        <f>VLOOKUP(Sales2[[#This Row],[Service Category]],Table7[],3,FALSE)</f>
        <v>0.2</v>
      </c>
      <c r="N623">
        <f>Sales2[[#This Row],[Sale Price ]]*Sales2[[#This Row],[Margins]]</f>
        <v>212.4</v>
      </c>
      <c r="O623">
        <v>1062</v>
      </c>
      <c r="P623">
        <f>IFERROR(Sales2[[#This Row],[Sale Price ]],0)</f>
        <v>1062</v>
      </c>
      <c r="Q623">
        <f>IFERROR(Sales2[[#This Row],[Cleaned Sale Price]]/Sales2[[#This Row],[Quantity Ordered]],0)</f>
        <v>531</v>
      </c>
      <c r="R623">
        <f>Sales2[[#This Row],[Cleaned Sale Price]]-Sales2[[#This Row],[Service Provider Expense]]</f>
        <v>849.6</v>
      </c>
      <c r="S623">
        <f>SUMIF(F:F,Sales2[[#This Row],[Customer ID]],P:P)</f>
        <v>1062</v>
      </c>
      <c r="T623">
        <f>Sales2[[#This Row],[Sale Price ]]-Sales2[[#This Row],[Service Provider Expense]]</f>
        <v>849.6</v>
      </c>
      <c r="U623" t="s">
        <v>99</v>
      </c>
    </row>
    <row r="624" spans="1:21" x14ac:dyDescent="0.25">
      <c r="A624">
        <v>3623</v>
      </c>
      <c r="B624">
        <f>COUNTIF(A:A,Sales2[[#This Row],[Order ID]])</f>
        <v>1</v>
      </c>
      <c r="C624" t="s">
        <v>895</v>
      </c>
      <c r="D624" t="s">
        <v>896</v>
      </c>
      <c r="E624" t="str">
        <f>PROPER(TRIM(Sales2[[#This Row],[Customer First Name]]))</f>
        <v>Gracelyn</v>
      </c>
      <c r="F624">
        <v>1855</v>
      </c>
      <c r="G624" t="s">
        <v>22</v>
      </c>
      <c r="H624" s="7">
        <v>45604</v>
      </c>
      <c r="I624" s="6">
        <v>2</v>
      </c>
      <c r="J624" s="1" t="s">
        <v>23</v>
      </c>
      <c r="K624" t="s">
        <v>42</v>
      </c>
      <c r="L624" t="str">
        <f>UPPER(Sales2[[#This Row],[State]])</f>
        <v>SA</v>
      </c>
      <c r="M624">
        <f>VLOOKUP(Sales2[[#This Row],[Service Category]],Table7[],3,FALSE)</f>
        <v>0.3</v>
      </c>
      <c r="N624">
        <f>Sales2[[#This Row],[Sale Price ]]*Sales2[[#This Row],[Margins]]</f>
        <v>46.5</v>
      </c>
      <c r="O624">
        <v>155</v>
      </c>
      <c r="P624">
        <f>IFERROR(Sales2[[#This Row],[Sale Price ]],0)</f>
        <v>155</v>
      </c>
      <c r="Q624">
        <f>IFERROR(Sales2[[#This Row],[Cleaned Sale Price]]/Sales2[[#This Row],[Quantity Ordered]],0)</f>
        <v>77.5</v>
      </c>
      <c r="R624">
        <f>Sales2[[#This Row],[Cleaned Sale Price]]-Sales2[[#This Row],[Service Provider Expense]]</f>
        <v>108.5</v>
      </c>
      <c r="S624">
        <f>SUMIF(F:F,Sales2[[#This Row],[Customer ID]],P:P)</f>
        <v>155</v>
      </c>
      <c r="T624">
        <f>Sales2[[#This Row],[Sale Price ]]-Sales2[[#This Row],[Service Provider Expense]]</f>
        <v>108.5</v>
      </c>
      <c r="U624" t="s">
        <v>33</v>
      </c>
    </row>
    <row r="625" spans="1:21" x14ac:dyDescent="0.25">
      <c r="A625">
        <v>3624</v>
      </c>
      <c r="B625">
        <f>COUNTIF(A:A,Sales2[[#This Row],[Order ID]])</f>
        <v>1</v>
      </c>
      <c r="C625" t="s">
        <v>897</v>
      </c>
      <c r="D625" t="s">
        <v>898</v>
      </c>
      <c r="E625" t="str">
        <f>PROPER(TRIM(Sales2[[#This Row],[Customer First Name]]))</f>
        <v>Jesse</v>
      </c>
      <c r="F625">
        <v>1856</v>
      </c>
      <c r="G625" t="s">
        <v>22</v>
      </c>
      <c r="H625" s="7">
        <v>45326</v>
      </c>
      <c r="I625" s="6">
        <v>2</v>
      </c>
      <c r="J625" t="s">
        <v>56</v>
      </c>
      <c r="K625" t="s">
        <v>18</v>
      </c>
      <c r="L625" t="str">
        <f>UPPER(Sales2[[#This Row],[State]])</f>
        <v>WA</v>
      </c>
      <c r="M625">
        <f>VLOOKUP(Sales2[[#This Row],[Service Category]],Table7[],3,FALSE)</f>
        <v>0.3</v>
      </c>
      <c r="N625">
        <f>Sales2[[#This Row],[Sale Price ]]*Sales2[[#This Row],[Margins]]</f>
        <v>324.3</v>
      </c>
      <c r="O625">
        <v>1081</v>
      </c>
      <c r="P625">
        <f>IFERROR(Sales2[[#This Row],[Sale Price ]],0)</f>
        <v>1081</v>
      </c>
      <c r="Q625">
        <f>IFERROR(Sales2[[#This Row],[Cleaned Sale Price]]/Sales2[[#This Row],[Quantity Ordered]],0)</f>
        <v>540.5</v>
      </c>
      <c r="R625">
        <f>Sales2[[#This Row],[Cleaned Sale Price]]-Sales2[[#This Row],[Service Provider Expense]]</f>
        <v>756.7</v>
      </c>
      <c r="S625">
        <f>SUMIF(F:F,Sales2[[#This Row],[Customer ID]],P:P)</f>
        <v>1081</v>
      </c>
      <c r="T625">
        <f>Sales2[[#This Row],[Sale Price ]]-Sales2[[#This Row],[Service Provider Expense]]</f>
        <v>756.7</v>
      </c>
      <c r="U625" t="s">
        <v>99</v>
      </c>
    </row>
    <row r="626" spans="1:21" x14ac:dyDescent="0.25">
      <c r="A626">
        <v>3625</v>
      </c>
      <c r="B626">
        <f>COUNTIF(A:A,Sales2[[#This Row],[Order ID]])</f>
        <v>1</v>
      </c>
      <c r="C626" t="s">
        <v>899</v>
      </c>
      <c r="D626" t="s">
        <v>688</v>
      </c>
      <c r="E626" t="str">
        <f>PROPER(TRIM(Sales2[[#This Row],[Customer First Name]]))</f>
        <v>Kyle</v>
      </c>
      <c r="F626">
        <v>1857</v>
      </c>
      <c r="G626" t="s">
        <v>22</v>
      </c>
      <c r="H626" s="7">
        <v>45334</v>
      </c>
      <c r="I626" s="6">
        <v>3</v>
      </c>
      <c r="J626" t="s">
        <v>17</v>
      </c>
      <c r="K626" t="s">
        <v>42</v>
      </c>
      <c r="L626" t="str">
        <f>UPPER(Sales2[[#This Row],[State]])</f>
        <v>SA</v>
      </c>
      <c r="M626">
        <f>VLOOKUP(Sales2[[#This Row],[Service Category]],Table7[],3,FALSE)</f>
        <v>0.3</v>
      </c>
      <c r="N626">
        <f>Sales2[[#This Row],[Sale Price ]]*Sales2[[#This Row],[Margins]]</f>
        <v>105.89999999999999</v>
      </c>
      <c r="O626">
        <v>353</v>
      </c>
      <c r="P626">
        <f>IFERROR(Sales2[[#This Row],[Sale Price ]],0)</f>
        <v>353</v>
      </c>
      <c r="Q626">
        <f>IFERROR(Sales2[[#This Row],[Cleaned Sale Price]]/Sales2[[#This Row],[Quantity Ordered]],0)</f>
        <v>117.66666666666667</v>
      </c>
      <c r="R626">
        <f>Sales2[[#This Row],[Cleaned Sale Price]]-Sales2[[#This Row],[Service Provider Expense]]</f>
        <v>247.10000000000002</v>
      </c>
      <c r="S626">
        <f>SUMIF(F:F,Sales2[[#This Row],[Customer ID]],P:P)</f>
        <v>353</v>
      </c>
      <c r="T626">
        <f>Sales2[[#This Row],[Sale Price ]]-Sales2[[#This Row],[Service Provider Expense]]</f>
        <v>247.10000000000002</v>
      </c>
      <c r="U626" t="s">
        <v>39</v>
      </c>
    </row>
    <row r="627" spans="1:21" x14ac:dyDescent="0.25">
      <c r="A627">
        <v>3626</v>
      </c>
      <c r="B627">
        <f>COUNTIF(A:A,Sales2[[#This Row],[Order ID]])</f>
        <v>1</v>
      </c>
      <c r="C627" t="s">
        <v>900</v>
      </c>
      <c r="D627" t="s">
        <v>901</v>
      </c>
      <c r="E627" t="str">
        <f>PROPER(TRIM(Sales2[[#This Row],[Customer First Name]]))</f>
        <v>Marcus</v>
      </c>
      <c r="F627">
        <v>1858</v>
      </c>
      <c r="G627" t="s">
        <v>61</v>
      </c>
      <c r="H627" s="7">
        <v>45642</v>
      </c>
      <c r="I627" s="6">
        <v>2</v>
      </c>
      <c r="J627" t="s">
        <v>17</v>
      </c>
      <c r="K627" t="s">
        <v>66</v>
      </c>
      <c r="L627" t="str">
        <f>UPPER(Sales2[[#This Row],[State]])</f>
        <v>NT</v>
      </c>
      <c r="M627">
        <f>VLOOKUP(Sales2[[#This Row],[Service Category]],Table7[],3,FALSE)</f>
        <v>0.25</v>
      </c>
      <c r="N627">
        <f>Sales2[[#This Row],[Sale Price ]]*Sales2[[#This Row],[Margins]]</f>
        <v>220.5</v>
      </c>
      <c r="O627">
        <v>882</v>
      </c>
      <c r="P627">
        <f>IFERROR(Sales2[[#This Row],[Sale Price ]],0)</f>
        <v>882</v>
      </c>
      <c r="Q627">
        <f>IFERROR(Sales2[[#This Row],[Cleaned Sale Price]]/Sales2[[#This Row],[Quantity Ordered]],0)</f>
        <v>441</v>
      </c>
      <c r="R627">
        <f>Sales2[[#This Row],[Cleaned Sale Price]]-Sales2[[#This Row],[Service Provider Expense]]</f>
        <v>661.5</v>
      </c>
      <c r="S627">
        <f>SUMIF(F:F,Sales2[[#This Row],[Customer ID]],P:P)</f>
        <v>882</v>
      </c>
      <c r="T627">
        <f>Sales2[[#This Row],[Sale Price ]]-Sales2[[#This Row],[Service Provider Expense]]</f>
        <v>661.5</v>
      </c>
      <c r="U627" t="s">
        <v>99</v>
      </c>
    </row>
    <row r="628" spans="1:21" x14ac:dyDescent="0.25">
      <c r="A628">
        <v>3627</v>
      </c>
      <c r="B628">
        <f>COUNTIF(A:A,Sales2[[#This Row],[Order ID]])</f>
        <v>1</v>
      </c>
      <c r="C628" t="s">
        <v>902</v>
      </c>
      <c r="D628" t="s">
        <v>903</v>
      </c>
      <c r="E628" t="str">
        <f>PROPER(TRIM(Sales2[[#This Row],[Customer First Name]]))</f>
        <v>Catalina</v>
      </c>
      <c r="F628">
        <v>1859</v>
      </c>
      <c r="G628" t="s">
        <v>77</v>
      </c>
      <c r="H628" s="7">
        <v>45350</v>
      </c>
      <c r="I628" s="6">
        <v>1</v>
      </c>
      <c r="J628" s="1" t="s">
        <v>37</v>
      </c>
      <c r="K628" t="s">
        <v>32</v>
      </c>
      <c r="L628" t="str">
        <f>UPPER(Sales2[[#This Row],[State]])</f>
        <v>VIC</v>
      </c>
      <c r="M628">
        <f>VLOOKUP(Sales2[[#This Row],[Service Category]],Table7[],3,FALSE)</f>
        <v>0.3</v>
      </c>
      <c r="N628">
        <f>Sales2[[#This Row],[Sale Price ]]*Sales2[[#This Row],[Margins]]</f>
        <v>351.3</v>
      </c>
      <c r="O628">
        <v>1171</v>
      </c>
      <c r="P628">
        <f>IFERROR(Sales2[[#This Row],[Sale Price ]],0)</f>
        <v>1171</v>
      </c>
      <c r="Q628">
        <f>IFERROR(Sales2[[#This Row],[Cleaned Sale Price]]/Sales2[[#This Row],[Quantity Ordered]],0)</f>
        <v>1171</v>
      </c>
      <c r="R628">
        <f>Sales2[[#This Row],[Cleaned Sale Price]]-Sales2[[#This Row],[Service Provider Expense]]</f>
        <v>819.7</v>
      </c>
      <c r="S628">
        <f>SUMIF(F:F,Sales2[[#This Row],[Customer ID]],P:P)</f>
        <v>1171</v>
      </c>
      <c r="T628">
        <f>Sales2[[#This Row],[Sale Price ]]-Sales2[[#This Row],[Service Provider Expense]]</f>
        <v>819.7</v>
      </c>
      <c r="U628" t="s">
        <v>99</v>
      </c>
    </row>
    <row r="629" spans="1:21" x14ac:dyDescent="0.25">
      <c r="A629">
        <v>3628</v>
      </c>
      <c r="B629">
        <f>COUNTIF(A:A,Sales2[[#This Row],[Order ID]])</f>
        <v>1</v>
      </c>
      <c r="C629" t="s">
        <v>887</v>
      </c>
      <c r="D629" t="s">
        <v>848</v>
      </c>
      <c r="E629" t="str">
        <f>PROPER(TRIM(Sales2[[#This Row],[Customer First Name]]))</f>
        <v>Nadia</v>
      </c>
      <c r="F629">
        <v>1860</v>
      </c>
      <c r="G629" t="s">
        <v>16</v>
      </c>
      <c r="H629" s="7">
        <v>45358</v>
      </c>
      <c r="I629" s="6">
        <v>2</v>
      </c>
      <c r="J629" s="1" t="s">
        <v>37</v>
      </c>
      <c r="K629" t="s">
        <v>18</v>
      </c>
      <c r="L629" t="str">
        <f>UPPER(Sales2[[#This Row],[State]])</f>
        <v>WA</v>
      </c>
      <c r="M629">
        <f>VLOOKUP(Sales2[[#This Row],[Service Category]],Table7[],3,FALSE)</f>
        <v>0.1</v>
      </c>
      <c r="N629">
        <f>Sales2[[#This Row],[Sale Price ]]*Sales2[[#This Row],[Margins]]</f>
        <v>153.20000000000002</v>
      </c>
      <c r="O629">
        <v>1532</v>
      </c>
      <c r="P629">
        <f>IFERROR(Sales2[[#This Row],[Sale Price ]],0)</f>
        <v>1532</v>
      </c>
      <c r="Q629">
        <f>IFERROR(Sales2[[#This Row],[Cleaned Sale Price]]/Sales2[[#This Row],[Quantity Ordered]],0)</f>
        <v>766</v>
      </c>
      <c r="R629">
        <f>Sales2[[#This Row],[Cleaned Sale Price]]-Sales2[[#This Row],[Service Provider Expense]]</f>
        <v>1378.8</v>
      </c>
      <c r="S629">
        <f>SUMIF(F:F,Sales2[[#This Row],[Customer ID]],P:P)</f>
        <v>1532</v>
      </c>
      <c r="T629">
        <f>Sales2[[#This Row],[Sale Price ]]-Sales2[[#This Row],[Service Provider Expense]]</f>
        <v>1378.8</v>
      </c>
      <c r="U629" t="s">
        <v>33</v>
      </c>
    </row>
    <row r="630" spans="1:21" x14ac:dyDescent="0.25">
      <c r="A630">
        <v>3629</v>
      </c>
      <c r="B630">
        <f>COUNTIF(A:A,Sales2[[#This Row],[Order ID]])</f>
        <v>1</v>
      </c>
      <c r="C630" t="s">
        <v>904</v>
      </c>
      <c r="D630" t="s">
        <v>905</v>
      </c>
      <c r="E630" t="str">
        <f>PROPER(TRIM(Sales2[[#This Row],[Customer First Name]]))</f>
        <v>Trinity</v>
      </c>
      <c r="F630">
        <v>1861</v>
      </c>
      <c r="G630" t="s">
        <v>22</v>
      </c>
      <c r="H630" s="7">
        <v>45398</v>
      </c>
      <c r="I630" s="6">
        <v>3</v>
      </c>
      <c r="J630" t="s">
        <v>17</v>
      </c>
      <c r="K630" t="s">
        <v>38</v>
      </c>
      <c r="L630" t="str">
        <f>UPPER(Sales2[[#This Row],[State]])</f>
        <v>QLD</v>
      </c>
      <c r="M630">
        <f>VLOOKUP(Sales2[[#This Row],[Service Category]],Table7[],3,FALSE)</f>
        <v>0.3</v>
      </c>
      <c r="N630">
        <f>Sales2[[#This Row],[Sale Price ]]*Sales2[[#This Row],[Margins]]</f>
        <v>205.79999999999998</v>
      </c>
      <c r="O630">
        <v>686</v>
      </c>
      <c r="P630">
        <f>IFERROR(Sales2[[#This Row],[Sale Price ]],0)</f>
        <v>686</v>
      </c>
      <c r="Q630">
        <f>IFERROR(Sales2[[#This Row],[Cleaned Sale Price]]/Sales2[[#This Row],[Quantity Ordered]],0)</f>
        <v>228.66666666666666</v>
      </c>
      <c r="R630">
        <f>Sales2[[#This Row],[Cleaned Sale Price]]-Sales2[[#This Row],[Service Provider Expense]]</f>
        <v>480.20000000000005</v>
      </c>
      <c r="S630">
        <f>SUMIF(F:F,Sales2[[#This Row],[Customer ID]],P:P)</f>
        <v>686</v>
      </c>
      <c r="T630">
        <f>Sales2[[#This Row],[Sale Price ]]-Sales2[[#This Row],[Service Provider Expense]]</f>
        <v>480.20000000000005</v>
      </c>
      <c r="U630" t="s">
        <v>39</v>
      </c>
    </row>
    <row r="631" spans="1:21" x14ac:dyDescent="0.25">
      <c r="A631">
        <v>3630</v>
      </c>
      <c r="B631">
        <f>COUNTIF(A:A,Sales2[[#This Row],[Order ID]])</f>
        <v>1</v>
      </c>
      <c r="C631" t="s">
        <v>906</v>
      </c>
      <c r="D631" t="s">
        <v>830</v>
      </c>
      <c r="E631" t="str">
        <f>PROPER(TRIM(Sales2[[#This Row],[Customer First Name]]))</f>
        <v>Sullivan</v>
      </c>
      <c r="F631">
        <v>1862</v>
      </c>
      <c r="G631" t="s">
        <v>61</v>
      </c>
      <c r="H631" s="7">
        <v>45306</v>
      </c>
      <c r="I631" s="6">
        <v>1</v>
      </c>
      <c r="J631" t="s">
        <v>17</v>
      </c>
      <c r="K631" t="s">
        <v>28</v>
      </c>
      <c r="L631" t="str">
        <f>UPPER(Sales2[[#This Row],[State]])</f>
        <v>NSW</v>
      </c>
      <c r="M631">
        <f>VLOOKUP(Sales2[[#This Row],[Service Category]],Table7[],3,FALSE)</f>
        <v>0.25</v>
      </c>
      <c r="N631">
        <f>Sales2[[#This Row],[Sale Price ]]*Sales2[[#This Row],[Margins]]</f>
        <v>279</v>
      </c>
      <c r="O631">
        <v>1116</v>
      </c>
      <c r="P631">
        <f>IFERROR(Sales2[[#This Row],[Sale Price ]],0)</f>
        <v>1116</v>
      </c>
      <c r="Q631">
        <f>IFERROR(Sales2[[#This Row],[Cleaned Sale Price]]/Sales2[[#This Row],[Quantity Ordered]],0)</f>
        <v>1116</v>
      </c>
      <c r="R631">
        <f>Sales2[[#This Row],[Cleaned Sale Price]]-Sales2[[#This Row],[Service Provider Expense]]</f>
        <v>837</v>
      </c>
      <c r="S631">
        <f>SUMIF(F:F,Sales2[[#This Row],[Customer ID]],P:P)</f>
        <v>1116</v>
      </c>
      <c r="T631">
        <f>Sales2[[#This Row],[Sale Price ]]-Sales2[[#This Row],[Service Provider Expense]]</f>
        <v>837</v>
      </c>
      <c r="U631" t="s">
        <v>39</v>
      </c>
    </row>
    <row r="632" spans="1:21" x14ac:dyDescent="0.25">
      <c r="A632">
        <v>3631</v>
      </c>
      <c r="B632">
        <f>COUNTIF(A:A,Sales2[[#This Row],[Order ID]])</f>
        <v>1</v>
      </c>
      <c r="C632" t="s">
        <v>907</v>
      </c>
      <c r="D632" t="s">
        <v>908</v>
      </c>
      <c r="E632" t="str">
        <f>PROPER(TRIM(Sales2[[#This Row],[Customer First Name]]))</f>
        <v>Ian</v>
      </c>
      <c r="F632">
        <v>1863</v>
      </c>
      <c r="G632" t="s">
        <v>22</v>
      </c>
      <c r="H632" s="7">
        <v>45449</v>
      </c>
      <c r="I632" s="6">
        <v>2</v>
      </c>
      <c r="J632" s="1" t="s">
        <v>37</v>
      </c>
      <c r="K632" t="s">
        <v>28</v>
      </c>
      <c r="L632" t="str">
        <f>UPPER(Sales2[[#This Row],[State]])</f>
        <v>NSW</v>
      </c>
      <c r="M632">
        <f>VLOOKUP(Sales2[[#This Row],[Service Category]],Table7[],3,FALSE)</f>
        <v>0.3</v>
      </c>
      <c r="N632">
        <f>Sales2[[#This Row],[Sale Price ]]*Sales2[[#This Row],[Margins]]</f>
        <v>356.09999999999997</v>
      </c>
      <c r="O632">
        <v>1187</v>
      </c>
      <c r="P632">
        <f>IFERROR(Sales2[[#This Row],[Sale Price ]],0)</f>
        <v>1187</v>
      </c>
      <c r="Q632">
        <f>IFERROR(Sales2[[#This Row],[Cleaned Sale Price]]/Sales2[[#This Row],[Quantity Ordered]],0)</f>
        <v>593.5</v>
      </c>
      <c r="R632">
        <f>Sales2[[#This Row],[Cleaned Sale Price]]-Sales2[[#This Row],[Service Provider Expense]]</f>
        <v>830.90000000000009</v>
      </c>
      <c r="S632">
        <f>SUMIF(F:F,Sales2[[#This Row],[Customer ID]],P:P)</f>
        <v>1187</v>
      </c>
      <c r="T632">
        <f>Sales2[[#This Row],[Sale Price ]]-Sales2[[#This Row],[Service Provider Expense]]</f>
        <v>830.90000000000009</v>
      </c>
      <c r="U632" t="s">
        <v>39</v>
      </c>
    </row>
    <row r="633" spans="1:21" x14ac:dyDescent="0.25">
      <c r="A633">
        <v>3632</v>
      </c>
      <c r="B633">
        <f>COUNTIF(A:A,Sales2[[#This Row],[Order ID]])</f>
        <v>1</v>
      </c>
      <c r="C633" t="s">
        <v>909</v>
      </c>
      <c r="D633" t="s">
        <v>457</v>
      </c>
      <c r="E633" t="str">
        <f>PROPER(TRIM(Sales2[[#This Row],[Customer First Name]]))</f>
        <v>Cairo</v>
      </c>
      <c r="F633">
        <v>1864</v>
      </c>
      <c r="G633" t="s">
        <v>22</v>
      </c>
      <c r="H633" s="7">
        <v>45411</v>
      </c>
      <c r="I633" s="6">
        <v>1</v>
      </c>
      <c r="J633" t="s">
        <v>17</v>
      </c>
      <c r="K633" t="s">
        <v>28</v>
      </c>
      <c r="L633" t="str">
        <f>UPPER(Sales2[[#This Row],[State]])</f>
        <v>NSW</v>
      </c>
      <c r="M633">
        <f>VLOOKUP(Sales2[[#This Row],[Service Category]],Table7[],3,FALSE)</f>
        <v>0.3</v>
      </c>
      <c r="N633">
        <f>Sales2[[#This Row],[Sale Price ]]*Sales2[[#This Row],[Margins]]</f>
        <v>200.7</v>
      </c>
      <c r="O633">
        <v>669</v>
      </c>
      <c r="P633">
        <f>IFERROR(Sales2[[#This Row],[Sale Price ]],0)</f>
        <v>669</v>
      </c>
      <c r="Q633">
        <f>IFERROR(Sales2[[#This Row],[Cleaned Sale Price]]/Sales2[[#This Row],[Quantity Ordered]],0)</f>
        <v>669</v>
      </c>
      <c r="R633">
        <f>Sales2[[#This Row],[Cleaned Sale Price]]-Sales2[[#This Row],[Service Provider Expense]]</f>
        <v>468.3</v>
      </c>
      <c r="S633">
        <f>SUMIF(F:F,Sales2[[#This Row],[Customer ID]],P:P)</f>
        <v>669</v>
      </c>
      <c r="T633">
        <f>Sales2[[#This Row],[Sale Price ]]-Sales2[[#This Row],[Service Provider Expense]]</f>
        <v>468.3</v>
      </c>
      <c r="U633" t="s">
        <v>99</v>
      </c>
    </row>
    <row r="634" spans="1:21" x14ac:dyDescent="0.25">
      <c r="A634">
        <v>3633</v>
      </c>
      <c r="B634">
        <f>COUNTIF(A:A,Sales2[[#This Row],[Order ID]])</f>
        <v>1</v>
      </c>
      <c r="C634" t="s">
        <v>910</v>
      </c>
      <c r="D634" t="s">
        <v>492</v>
      </c>
      <c r="E634" t="str">
        <f>PROPER(TRIM(Sales2[[#This Row],[Customer First Name]]))</f>
        <v>Emersyn</v>
      </c>
      <c r="F634">
        <v>1865</v>
      </c>
      <c r="G634" t="s">
        <v>22</v>
      </c>
      <c r="H634" s="7">
        <v>45491</v>
      </c>
      <c r="I634" s="6">
        <v>1</v>
      </c>
      <c r="J634" t="s">
        <v>56</v>
      </c>
      <c r="K634" t="s">
        <v>42</v>
      </c>
      <c r="L634" t="str">
        <f>UPPER(Sales2[[#This Row],[State]])</f>
        <v>SA</v>
      </c>
      <c r="M634">
        <f>VLOOKUP(Sales2[[#This Row],[Service Category]],Table7[],3,FALSE)</f>
        <v>0.3</v>
      </c>
      <c r="N634">
        <f>Sales2[[#This Row],[Sale Price ]]*Sales2[[#This Row],[Margins]]</f>
        <v>324.59999999999997</v>
      </c>
      <c r="O634">
        <v>1082</v>
      </c>
      <c r="P634">
        <f>IFERROR(Sales2[[#This Row],[Sale Price ]],0)</f>
        <v>1082</v>
      </c>
      <c r="Q634">
        <f>IFERROR(Sales2[[#This Row],[Cleaned Sale Price]]/Sales2[[#This Row],[Quantity Ordered]],0)</f>
        <v>1082</v>
      </c>
      <c r="R634">
        <f>Sales2[[#This Row],[Cleaned Sale Price]]-Sales2[[#This Row],[Service Provider Expense]]</f>
        <v>757.40000000000009</v>
      </c>
      <c r="S634">
        <f>SUMIF(F:F,Sales2[[#This Row],[Customer ID]],P:P)</f>
        <v>1082</v>
      </c>
      <c r="T634">
        <f>Sales2[[#This Row],[Sale Price ]]-Sales2[[#This Row],[Service Provider Expense]]</f>
        <v>757.40000000000009</v>
      </c>
      <c r="U634" t="s">
        <v>33</v>
      </c>
    </row>
    <row r="635" spans="1:21" x14ac:dyDescent="0.25">
      <c r="A635">
        <v>3634</v>
      </c>
      <c r="B635">
        <f>COUNTIF(A:A,Sales2[[#This Row],[Order ID]])</f>
        <v>1</v>
      </c>
      <c r="C635" t="s">
        <v>911</v>
      </c>
      <c r="D635" t="s">
        <v>259</v>
      </c>
      <c r="E635" t="str">
        <f>PROPER(TRIM(Sales2[[#This Row],[Customer First Name]]))</f>
        <v>Edgar</v>
      </c>
      <c r="F635">
        <v>1866</v>
      </c>
      <c r="G635" t="s">
        <v>77</v>
      </c>
      <c r="H635" s="7">
        <v>45363</v>
      </c>
      <c r="I635" s="6">
        <v>2</v>
      </c>
      <c r="J635" s="1" t="s">
        <v>37</v>
      </c>
      <c r="K635" t="s">
        <v>24</v>
      </c>
      <c r="L635" t="str">
        <f>UPPER(Sales2[[#This Row],[State]])</f>
        <v>ACT</v>
      </c>
      <c r="M635">
        <f>VLOOKUP(Sales2[[#This Row],[Service Category]],Table7[],3,FALSE)</f>
        <v>0.3</v>
      </c>
      <c r="N635">
        <f>Sales2[[#This Row],[Sale Price ]]*Sales2[[#This Row],[Margins]]</f>
        <v>273.3</v>
      </c>
      <c r="O635">
        <v>911</v>
      </c>
      <c r="P635">
        <f>IFERROR(Sales2[[#This Row],[Sale Price ]],0)</f>
        <v>911</v>
      </c>
      <c r="Q635">
        <f>IFERROR(Sales2[[#This Row],[Cleaned Sale Price]]/Sales2[[#This Row],[Quantity Ordered]],0)</f>
        <v>455.5</v>
      </c>
      <c r="R635">
        <f>Sales2[[#This Row],[Cleaned Sale Price]]-Sales2[[#This Row],[Service Provider Expense]]</f>
        <v>637.70000000000005</v>
      </c>
      <c r="S635">
        <f>SUMIF(F:F,Sales2[[#This Row],[Customer ID]],P:P)</f>
        <v>911</v>
      </c>
      <c r="T635">
        <f>Sales2[[#This Row],[Sale Price ]]-Sales2[[#This Row],[Service Provider Expense]]</f>
        <v>637.70000000000005</v>
      </c>
      <c r="U635" t="s">
        <v>39</v>
      </c>
    </row>
    <row r="636" spans="1:21" x14ac:dyDescent="0.25">
      <c r="A636">
        <v>3635</v>
      </c>
      <c r="B636">
        <f>COUNTIF(A:A,Sales2[[#This Row],[Order ID]])</f>
        <v>1</v>
      </c>
      <c r="C636" t="s">
        <v>725</v>
      </c>
      <c r="D636" t="s">
        <v>609</v>
      </c>
      <c r="E636" t="str">
        <f>PROPER(TRIM(Sales2[[#This Row],[Customer First Name]]))</f>
        <v>Kyler</v>
      </c>
      <c r="F636">
        <v>1867</v>
      </c>
      <c r="G636" t="s">
        <v>16</v>
      </c>
      <c r="H636" s="7">
        <v>45340</v>
      </c>
      <c r="I636" s="6">
        <v>3</v>
      </c>
      <c r="J636" s="1" t="s">
        <v>23</v>
      </c>
      <c r="K636" t="s">
        <v>42</v>
      </c>
      <c r="L636" t="str">
        <f>UPPER(Sales2[[#This Row],[State]])</f>
        <v>SA</v>
      </c>
      <c r="M636">
        <f>VLOOKUP(Sales2[[#This Row],[Service Category]],Table7[],3,FALSE)</f>
        <v>0.1</v>
      </c>
      <c r="N636">
        <f>Sales2[[#This Row],[Sale Price ]]*Sales2[[#This Row],[Margins]]</f>
        <v>128.30000000000001</v>
      </c>
      <c r="O636">
        <v>1283</v>
      </c>
      <c r="P636">
        <f>IFERROR(Sales2[[#This Row],[Sale Price ]],0)</f>
        <v>1283</v>
      </c>
      <c r="Q636">
        <f>IFERROR(Sales2[[#This Row],[Cleaned Sale Price]]/Sales2[[#This Row],[Quantity Ordered]],0)</f>
        <v>427.66666666666669</v>
      </c>
      <c r="R636">
        <f>Sales2[[#This Row],[Cleaned Sale Price]]-Sales2[[#This Row],[Service Provider Expense]]</f>
        <v>1154.7</v>
      </c>
      <c r="S636">
        <f>SUMIF(F:F,Sales2[[#This Row],[Customer ID]],P:P)</f>
        <v>1283</v>
      </c>
      <c r="T636">
        <f>Sales2[[#This Row],[Sale Price ]]-Sales2[[#This Row],[Service Provider Expense]]</f>
        <v>1154.7</v>
      </c>
      <c r="U636" t="s">
        <v>19</v>
      </c>
    </row>
    <row r="637" spans="1:21" x14ac:dyDescent="0.25">
      <c r="A637">
        <v>3636</v>
      </c>
      <c r="B637">
        <f>COUNTIF(A:A,Sales2[[#This Row],[Order ID]])</f>
        <v>1</v>
      </c>
      <c r="C637" t="s">
        <v>912</v>
      </c>
      <c r="D637" t="s">
        <v>913</v>
      </c>
      <c r="E637" t="str">
        <f>PROPER(TRIM(Sales2[[#This Row],[Customer First Name]]))</f>
        <v>Maisie</v>
      </c>
      <c r="F637">
        <v>1868</v>
      </c>
      <c r="G637" t="s">
        <v>36</v>
      </c>
      <c r="H637" s="7">
        <v>45498</v>
      </c>
      <c r="I637" s="6">
        <v>3</v>
      </c>
      <c r="J637" t="s">
        <v>56</v>
      </c>
      <c r="K637" t="s">
        <v>66</v>
      </c>
      <c r="L637" t="str">
        <f>UPPER(Sales2[[#This Row],[State]])</f>
        <v>NT</v>
      </c>
      <c r="M637">
        <f>VLOOKUP(Sales2[[#This Row],[Service Category]],Table7[],3,FALSE)</f>
        <v>0.2</v>
      </c>
      <c r="N637">
        <f>Sales2[[#This Row],[Sale Price ]]*Sales2[[#This Row],[Margins]]</f>
        <v>107</v>
      </c>
      <c r="O637">
        <v>535</v>
      </c>
      <c r="P637">
        <f>IFERROR(Sales2[[#This Row],[Sale Price ]],0)</f>
        <v>535</v>
      </c>
      <c r="Q637">
        <f>IFERROR(Sales2[[#This Row],[Cleaned Sale Price]]/Sales2[[#This Row],[Quantity Ordered]],0)</f>
        <v>178.33333333333334</v>
      </c>
      <c r="R637">
        <f>Sales2[[#This Row],[Cleaned Sale Price]]-Sales2[[#This Row],[Service Provider Expense]]</f>
        <v>428</v>
      </c>
      <c r="S637">
        <f>SUMIF(F:F,Sales2[[#This Row],[Customer ID]],P:P)</f>
        <v>535</v>
      </c>
      <c r="T637">
        <f>Sales2[[#This Row],[Sale Price ]]-Sales2[[#This Row],[Service Provider Expense]]</f>
        <v>428</v>
      </c>
      <c r="U637" t="s">
        <v>19</v>
      </c>
    </row>
    <row r="638" spans="1:21" x14ac:dyDescent="0.25">
      <c r="A638">
        <v>3637</v>
      </c>
      <c r="B638">
        <f>COUNTIF(A:A,Sales2[[#This Row],[Order ID]])</f>
        <v>1</v>
      </c>
      <c r="C638" t="s">
        <v>914</v>
      </c>
      <c r="D638" t="s">
        <v>85</v>
      </c>
      <c r="E638" t="str">
        <f>PROPER(TRIM(Sales2[[#This Row],[Customer First Name]]))</f>
        <v>Noa</v>
      </c>
      <c r="F638">
        <v>1869</v>
      </c>
      <c r="G638" t="s">
        <v>27</v>
      </c>
      <c r="H638" s="7">
        <v>45341</v>
      </c>
      <c r="I638" s="6">
        <v>2</v>
      </c>
      <c r="J638" s="1" t="s">
        <v>23</v>
      </c>
      <c r="K638" t="s">
        <v>28</v>
      </c>
      <c r="L638" t="str">
        <f>UPPER(Sales2[[#This Row],[State]])</f>
        <v>NSW</v>
      </c>
      <c r="M638">
        <f>VLOOKUP(Sales2[[#This Row],[Service Category]],Table7[],3,FALSE)</f>
        <v>0.25</v>
      </c>
      <c r="N638">
        <f>Sales2[[#This Row],[Sale Price ]]*Sales2[[#This Row],[Margins]]</f>
        <v>108.25</v>
      </c>
      <c r="O638">
        <v>433</v>
      </c>
      <c r="P638">
        <f>IFERROR(Sales2[[#This Row],[Sale Price ]],0)</f>
        <v>433</v>
      </c>
      <c r="Q638">
        <f>IFERROR(Sales2[[#This Row],[Cleaned Sale Price]]/Sales2[[#This Row],[Quantity Ordered]],0)</f>
        <v>216.5</v>
      </c>
      <c r="R638">
        <f>Sales2[[#This Row],[Cleaned Sale Price]]-Sales2[[#This Row],[Service Provider Expense]]</f>
        <v>324.75</v>
      </c>
      <c r="S638">
        <f>SUMIF(F:F,Sales2[[#This Row],[Customer ID]],P:P)</f>
        <v>433</v>
      </c>
      <c r="T638">
        <f>Sales2[[#This Row],[Sale Price ]]-Sales2[[#This Row],[Service Provider Expense]]</f>
        <v>324.75</v>
      </c>
      <c r="U638" t="s">
        <v>29</v>
      </c>
    </row>
    <row r="639" spans="1:21" x14ac:dyDescent="0.25">
      <c r="A639">
        <v>3638</v>
      </c>
      <c r="B639">
        <f>COUNTIF(A:A,Sales2[[#This Row],[Order ID]])</f>
        <v>1</v>
      </c>
      <c r="C639" t="s">
        <v>915</v>
      </c>
      <c r="D639" t="s">
        <v>916</v>
      </c>
      <c r="E639" t="str">
        <f>PROPER(TRIM(Sales2[[#This Row],[Customer First Name]]))</f>
        <v>Alexandra</v>
      </c>
      <c r="F639">
        <v>1870</v>
      </c>
      <c r="G639" t="s">
        <v>27</v>
      </c>
      <c r="H639" s="7">
        <v>45556</v>
      </c>
      <c r="I639" s="6">
        <v>1</v>
      </c>
      <c r="J639" t="s">
        <v>17</v>
      </c>
      <c r="K639" t="s">
        <v>18</v>
      </c>
      <c r="L639" t="str">
        <f>UPPER(Sales2[[#This Row],[State]])</f>
        <v>WA</v>
      </c>
      <c r="M639">
        <f>VLOOKUP(Sales2[[#This Row],[Service Category]],Table7[],3,FALSE)</f>
        <v>0.25</v>
      </c>
      <c r="N639">
        <f>Sales2[[#This Row],[Sale Price ]]*Sales2[[#This Row],[Margins]]</f>
        <v>384.75</v>
      </c>
      <c r="O639">
        <v>1539</v>
      </c>
      <c r="P639">
        <f>IFERROR(Sales2[[#This Row],[Sale Price ]],0)</f>
        <v>1539</v>
      </c>
      <c r="Q639">
        <f>IFERROR(Sales2[[#This Row],[Cleaned Sale Price]]/Sales2[[#This Row],[Quantity Ordered]],0)</f>
        <v>1539</v>
      </c>
      <c r="R639">
        <f>Sales2[[#This Row],[Cleaned Sale Price]]-Sales2[[#This Row],[Service Provider Expense]]</f>
        <v>1154.25</v>
      </c>
      <c r="S639">
        <f>SUMIF(F:F,Sales2[[#This Row],[Customer ID]],P:P)</f>
        <v>1539</v>
      </c>
      <c r="T639">
        <f>Sales2[[#This Row],[Sale Price ]]-Sales2[[#This Row],[Service Provider Expense]]</f>
        <v>1154.25</v>
      </c>
      <c r="U639" t="s">
        <v>99</v>
      </c>
    </row>
    <row r="640" spans="1:21" x14ac:dyDescent="0.25">
      <c r="A640">
        <v>3639</v>
      </c>
      <c r="B640">
        <f>COUNTIF(A:A,Sales2[[#This Row],[Order ID]])</f>
        <v>1</v>
      </c>
      <c r="C640" t="s">
        <v>156</v>
      </c>
      <c r="D640" t="s">
        <v>917</v>
      </c>
      <c r="E640" t="str">
        <f>PROPER(TRIM(Sales2[[#This Row],[Customer First Name]]))</f>
        <v>Kora</v>
      </c>
      <c r="F640">
        <v>1871</v>
      </c>
      <c r="G640" t="s">
        <v>36</v>
      </c>
      <c r="H640" s="7">
        <v>45437</v>
      </c>
      <c r="I640" s="6">
        <v>2</v>
      </c>
      <c r="J640" s="1" t="s">
        <v>37</v>
      </c>
      <c r="K640" t="s">
        <v>32</v>
      </c>
      <c r="L640" t="str">
        <f>UPPER(Sales2[[#This Row],[State]])</f>
        <v>VIC</v>
      </c>
      <c r="M640">
        <f>VLOOKUP(Sales2[[#This Row],[Service Category]],Table7[],3,FALSE)</f>
        <v>0.2</v>
      </c>
      <c r="N640">
        <f>Sales2[[#This Row],[Sale Price ]]*Sales2[[#This Row],[Margins]]</f>
        <v>46.800000000000004</v>
      </c>
      <c r="O640">
        <v>234</v>
      </c>
      <c r="P640">
        <f>IFERROR(Sales2[[#This Row],[Sale Price ]],0)</f>
        <v>234</v>
      </c>
      <c r="Q640">
        <f>IFERROR(Sales2[[#This Row],[Cleaned Sale Price]]/Sales2[[#This Row],[Quantity Ordered]],0)</f>
        <v>117</v>
      </c>
      <c r="R640">
        <f>Sales2[[#This Row],[Cleaned Sale Price]]-Sales2[[#This Row],[Service Provider Expense]]</f>
        <v>187.2</v>
      </c>
      <c r="S640">
        <f>SUMIF(F:F,Sales2[[#This Row],[Customer ID]],P:P)</f>
        <v>234</v>
      </c>
      <c r="T640">
        <f>Sales2[[#This Row],[Sale Price ]]-Sales2[[#This Row],[Service Provider Expense]]</f>
        <v>187.2</v>
      </c>
      <c r="U640" t="s">
        <v>39</v>
      </c>
    </row>
    <row r="641" spans="1:21" x14ac:dyDescent="0.25">
      <c r="A641">
        <v>3640</v>
      </c>
      <c r="B641">
        <f>COUNTIF(A:A,Sales2[[#This Row],[Order ID]])</f>
        <v>1</v>
      </c>
      <c r="C641" t="s">
        <v>918</v>
      </c>
      <c r="D641" t="s">
        <v>919</v>
      </c>
      <c r="E641" t="str">
        <f>PROPER(TRIM(Sales2[[#This Row],[Customer First Name]]))</f>
        <v>Samara</v>
      </c>
      <c r="F641">
        <v>1872</v>
      </c>
      <c r="G641" t="s">
        <v>27</v>
      </c>
      <c r="H641" s="7">
        <v>45551</v>
      </c>
      <c r="I641" s="6">
        <v>2</v>
      </c>
      <c r="J641" s="1" t="s">
        <v>37</v>
      </c>
      <c r="K641" t="s">
        <v>32</v>
      </c>
      <c r="L641" t="str">
        <f>UPPER(Sales2[[#This Row],[State]])</f>
        <v>VIC</v>
      </c>
      <c r="M641">
        <f>VLOOKUP(Sales2[[#This Row],[Service Category]],Table7[],3,FALSE)</f>
        <v>0.25</v>
      </c>
      <c r="N641">
        <f>Sales2[[#This Row],[Sale Price ]]*Sales2[[#This Row],[Margins]]</f>
        <v>258.5</v>
      </c>
      <c r="O641">
        <v>1034</v>
      </c>
      <c r="P641">
        <f>IFERROR(Sales2[[#This Row],[Sale Price ]],0)</f>
        <v>1034</v>
      </c>
      <c r="Q641">
        <f>IFERROR(Sales2[[#This Row],[Cleaned Sale Price]]/Sales2[[#This Row],[Quantity Ordered]],0)</f>
        <v>517</v>
      </c>
      <c r="R641">
        <f>Sales2[[#This Row],[Cleaned Sale Price]]-Sales2[[#This Row],[Service Provider Expense]]</f>
        <v>775.5</v>
      </c>
      <c r="S641">
        <f>SUMIF(F:F,Sales2[[#This Row],[Customer ID]],P:P)</f>
        <v>1034</v>
      </c>
      <c r="T641">
        <f>Sales2[[#This Row],[Sale Price ]]-Sales2[[#This Row],[Service Provider Expense]]</f>
        <v>775.5</v>
      </c>
      <c r="U641" t="s">
        <v>39</v>
      </c>
    </row>
    <row r="642" spans="1:21" x14ac:dyDescent="0.25">
      <c r="A642">
        <v>3641</v>
      </c>
      <c r="B642">
        <f>COUNTIF(A:A,Sales2[[#This Row],[Order ID]])</f>
        <v>1</v>
      </c>
      <c r="C642" t="s">
        <v>226</v>
      </c>
      <c r="D642" t="s">
        <v>206</v>
      </c>
      <c r="E642" t="str">
        <f>PROPER(TRIM(Sales2[[#This Row],[Customer First Name]]))</f>
        <v>Joaquin</v>
      </c>
      <c r="F642">
        <v>1873</v>
      </c>
      <c r="G642" t="s">
        <v>36</v>
      </c>
      <c r="H642" s="7">
        <v>45556</v>
      </c>
      <c r="I642" s="6">
        <v>1</v>
      </c>
      <c r="J642" s="1" t="s">
        <v>23</v>
      </c>
      <c r="K642" t="s">
        <v>32</v>
      </c>
      <c r="L642" t="str">
        <f>UPPER(Sales2[[#This Row],[State]])</f>
        <v>VIC</v>
      </c>
      <c r="M642">
        <f>VLOOKUP(Sales2[[#This Row],[Service Category]],Table7[],3,FALSE)</f>
        <v>0.2</v>
      </c>
      <c r="N642">
        <f>Sales2[[#This Row],[Sale Price ]]*Sales2[[#This Row],[Margins]]</f>
        <v>211.4</v>
      </c>
      <c r="O642">
        <v>1057</v>
      </c>
      <c r="P642">
        <f>IFERROR(Sales2[[#This Row],[Sale Price ]],0)</f>
        <v>1057</v>
      </c>
      <c r="Q642">
        <f>IFERROR(Sales2[[#This Row],[Cleaned Sale Price]]/Sales2[[#This Row],[Quantity Ordered]],0)</f>
        <v>1057</v>
      </c>
      <c r="R642">
        <f>Sales2[[#This Row],[Cleaned Sale Price]]-Sales2[[#This Row],[Service Provider Expense]]</f>
        <v>845.6</v>
      </c>
      <c r="S642">
        <f>SUMIF(F:F,Sales2[[#This Row],[Customer ID]],P:P)</f>
        <v>1057</v>
      </c>
      <c r="T642">
        <f>Sales2[[#This Row],[Sale Price ]]-Sales2[[#This Row],[Service Provider Expense]]</f>
        <v>845.6</v>
      </c>
      <c r="U642" t="s">
        <v>33</v>
      </c>
    </row>
    <row r="643" spans="1:21" x14ac:dyDescent="0.25">
      <c r="A643">
        <v>3642</v>
      </c>
      <c r="B643">
        <f>COUNTIF(A:A,Sales2[[#This Row],[Order ID]])</f>
        <v>1</v>
      </c>
      <c r="C643" t="s">
        <v>347</v>
      </c>
      <c r="D643" t="s">
        <v>460</v>
      </c>
      <c r="E643" t="str">
        <f>PROPER(TRIM(Sales2[[#This Row],[Customer First Name]]))</f>
        <v>Joy</v>
      </c>
      <c r="F643">
        <v>1874</v>
      </c>
      <c r="G643" t="s">
        <v>61</v>
      </c>
      <c r="H643" s="7">
        <v>45486</v>
      </c>
      <c r="I643" s="6">
        <v>1</v>
      </c>
      <c r="J643" t="s">
        <v>17</v>
      </c>
      <c r="K643" t="s">
        <v>32</v>
      </c>
      <c r="L643" t="str">
        <f>UPPER(Sales2[[#This Row],[State]])</f>
        <v>VIC</v>
      </c>
      <c r="M643">
        <f>VLOOKUP(Sales2[[#This Row],[Service Category]],Table7[],3,FALSE)</f>
        <v>0.25</v>
      </c>
      <c r="N643">
        <f>Sales2[[#This Row],[Sale Price ]]*Sales2[[#This Row],[Margins]]</f>
        <v>358.75</v>
      </c>
      <c r="O643">
        <v>1435</v>
      </c>
      <c r="P643">
        <f>IFERROR(Sales2[[#This Row],[Sale Price ]],0)</f>
        <v>1435</v>
      </c>
      <c r="Q643">
        <f>IFERROR(Sales2[[#This Row],[Cleaned Sale Price]]/Sales2[[#This Row],[Quantity Ordered]],0)</f>
        <v>1435</v>
      </c>
      <c r="R643">
        <f>Sales2[[#This Row],[Cleaned Sale Price]]-Sales2[[#This Row],[Service Provider Expense]]</f>
        <v>1076.25</v>
      </c>
      <c r="S643">
        <f>SUMIF(F:F,Sales2[[#This Row],[Customer ID]],P:P)</f>
        <v>1435</v>
      </c>
      <c r="T643">
        <f>Sales2[[#This Row],[Sale Price ]]-Sales2[[#This Row],[Service Provider Expense]]</f>
        <v>1076.25</v>
      </c>
      <c r="U643" t="s">
        <v>29</v>
      </c>
    </row>
    <row r="644" spans="1:21" x14ac:dyDescent="0.25">
      <c r="A644">
        <v>3643</v>
      </c>
      <c r="B644">
        <f>COUNTIF(A:A,Sales2[[#This Row],[Order ID]])</f>
        <v>1</v>
      </c>
      <c r="C644" t="s">
        <v>920</v>
      </c>
      <c r="D644" t="s">
        <v>401</v>
      </c>
      <c r="E644" t="str">
        <f>PROPER(TRIM(Sales2[[#This Row],[Customer First Name]]))</f>
        <v>Gabriel</v>
      </c>
      <c r="F644">
        <v>1875</v>
      </c>
      <c r="G644" t="s">
        <v>61</v>
      </c>
      <c r="H644" s="7">
        <v>45528</v>
      </c>
      <c r="I644" s="6">
        <v>3</v>
      </c>
      <c r="J644" t="s">
        <v>17</v>
      </c>
      <c r="K644" t="s">
        <v>49</v>
      </c>
      <c r="L644" t="str">
        <f>UPPER(Sales2[[#This Row],[State]])</f>
        <v>TAS</v>
      </c>
      <c r="M644">
        <f>VLOOKUP(Sales2[[#This Row],[Service Category]],Table7[],3,FALSE)</f>
        <v>0.25</v>
      </c>
      <c r="N644">
        <f>Sales2[[#This Row],[Sale Price ]]*Sales2[[#This Row],[Margins]]</f>
        <v>74.25</v>
      </c>
      <c r="O644">
        <v>297</v>
      </c>
      <c r="P644">
        <f>IFERROR(Sales2[[#This Row],[Sale Price ]],0)</f>
        <v>297</v>
      </c>
      <c r="Q644">
        <f>IFERROR(Sales2[[#This Row],[Cleaned Sale Price]]/Sales2[[#This Row],[Quantity Ordered]],0)</f>
        <v>99</v>
      </c>
      <c r="R644">
        <f>Sales2[[#This Row],[Cleaned Sale Price]]-Sales2[[#This Row],[Service Provider Expense]]</f>
        <v>222.75</v>
      </c>
      <c r="S644">
        <f>SUMIF(F:F,Sales2[[#This Row],[Customer ID]],P:P)</f>
        <v>297</v>
      </c>
      <c r="T644">
        <f>Sales2[[#This Row],[Sale Price ]]-Sales2[[#This Row],[Service Provider Expense]]</f>
        <v>222.75</v>
      </c>
      <c r="U644" t="s">
        <v>29</v>
      </c>
    </row>
    <row r="645" spans="1:21" x14ac:dyDescent="0.25">
      <c r="A645">
        <v>3644</v>
      </c>
      <c r="B645">
        <f>COUNTIF(A:A,Sales2[[#This Row],[Order ID]])</f>
        <v>1</v>
      </c>
      <c r="C645" t="s">
        <v>470</v>
      </c>
      <c r="D645" t="s">
        <v>357</v>
      </c>
      <c r="E645" t="str">
        <f>PROPER(TRIM(Sales2[[#This Row],[Customer First Name]]))</f>
        <v>Patrick</v>
      </c>
      <c r="F645">
        <v>1876</v>
      </c>
      <c r="G645" t="s">
        <v>36</v>
      </c>
      <c r="H645" s="7">
        <v>45298</v>
      </c>
      <c r="I645" s="6">
        <v>1</v>
      </c>
      <c r="J645" s="1" t="s">
        <v>37</v>
      </c>
      <c r="K645" t="s">
        <v>66</v>
      </c>
      <c r="L645" t="str">
        <f>UPPER(Sales2[[#This Row],[State]])</f>
        <v>NT</v>
      </c>
      <c r="M645">
        <f>VLOOKUP(Sales2[[#This Row],[Service Category]],Table7[],3,FALSE)</f>
        <v>0.2</v>
      </c>
      <c r="N645">
        <f>Sales2[[#This Row],[Sale Price ]]*Sales2[[#This Row],[Margins]]</f>
        <v>216.60000000000002</v>
      </c>
      <c r="O645">
        <v>1083</v>
      </c>
      <c r="P645">
        <f>IFERROR(Sales2[[#This Row],[Sale Price ]],0)</f>
        <v>1083</v>
      </c>
      <c r="Q645">
        <f>IFERROR(Sales2[[#This Row],[Cleaned Sale Price]]/Sales2[[#This Row],[Quantity Ordered]],0)</f>
        <v>1083</v>
      </c>
      <c r="R645">
        <f>Sales2[[#This Row],[Cleaned Sale Price]]-Sales2[[#This Row],[Service Provider Expense]]</f>
        <v>866.4</v>
      </c>
      <c r="S645">
        <f>SUMIF(F:F,Sales2[[#This Row],[Customer ID]],P:P)</f>
        <v>1083</v>
      </c>
      <c r="T645">
        <f>Sales2[[#This Row],[Sale Price ]]-Sales2[[#This Row],[Service Provider Expense]]</f>
        <v>866.4</v>
      </c>
      <c r="U645" t="s">
        <v>33</v>
      </c>
    </row>
    <row r="646" spans="1:21" x14ac:dyDescent="0.25">
      <c r="A646">
        <v>3645</v>
      </c>
      <c r="B646">
        <f>COUNTIF(A:A,Sales2[[#This Row],[Order ID]])</f>
        <v>1</v>
      </c>
      <c r="C646" t="s">
        <v>921</v>
      </c>
      <c r="D646" t="s">
        <v>922</v>
      </c>
      <c r="E646" t="str">
        <f>PROPER(TRIM(Sales2[[#This Row],[Customer First Name]]))</f>
        <v>Regina</v>
      </c>
      <c r="F646">
        <v>1877</v>
      </c>
      <c r="G646" t="s">
        <v>22</v>
      </c>
      <c r="H646" s="7">
        <v>45402</v>
      </c>
      <c r="I646" s="6">
        <v>2</v>
      </c>
      <c r="J646" t="s">
        <v>17</v>
      </c>
      <c r="K646" t="s">
        <v>32</v>
      </c>
      <c r="L646" t="str">
        <f>UPPER(Sales2[[#This Row],[State]])</f>
        <v>VIC</v>
      </c>
      <c r="M646">
        <f>VLOOKUP(Sales2[[#This Row],[Service Category]],Table7[],3,FALSE)</f>
        <v>0.3</v>
      </c>
      <c r="N646">
        <f>Sales2[[#This Row],[Sale Price ]]*Sales2[[#This Row],[Margins]]</f>
        <v>455.4</v>
      </c>
      <c r="O646">
        <v>1518</v>
      </c>
      <c r="P646">
        <f>IFERROR(Sales2[[#This Row],[Sale Price ]],0)</f>
        <v>1518</v>
      </c>
      <c r="Q646">
        <f>IFERROR(Sales2[[#This Row],[Cleaned Sale Price]]/Sales2[[#This Row],[Quantity Ordered]],0)</f>
        <v>759</v>
      </c>
      <c r="R646">
        <f>Sales2[[#This Row],[Cleaned Sale Price]]-Sales2[[#This Row],[Service Provider Expense]]</f>
        <v>1062.5999999999999</v>
      </c>
      <c r="S646">
        <f>SUMIF(F:F,Sales2[[#This Row],[Customer ID]],P:P)</f>
        <v>1518</v>
      </c>
      <c r="T646">
        <f>Sales2[[#This Row],[Sale Price ]]-Sales2[[#This Row],[Service Provider Expense]]</f>
        <v>1062.5999999999999</v>
      </c>
      <c r="U646" t="s">
        <v>33</v>
      </c>
    </row>
    <row r="647" spans="1:21" x14ac:dyDescent="0.25">
      <c r="A647">
        <v>3646</v>
      </c>
      <c r="B647">
        <f>COUNTIF(A:A,Sales2[[#This Row],[Order ID]])</f>
        <v>1</v>
      </c>
      <c r="C647" t="s">
        <v>389</v>
      </c>
      <c r="D647" t="s">
        <v>923</v>
      </c>
      <c r="E647" t="str">
        <f>PROPER(TRIM(Sales2[[#This Row],[Customer First Name]]))</f>
        <v>Hayes</v>
      </c>
      <c r="F647">
        <v>1878</v>
      </c>
      <c r="G647" t="s">
        <v>61</v>
      </c>
      <c r="H647" s="7">
        <v>45474</v>
      </c>
      <c r="I647" s="6">
        <v>3</v>
      </c>
      <c r="J647" t="s">
        <v>17</v>
      </c>
      <c r="K647" t="s">
        <v>28</v>
      </c>
      <c r="L647" t="str">
        <f>UPPER(Sales2[[#This Row],[State]])</f>
        <v>NSW</v>
      </c>
      <c r="M647">
        <f>VLOOKUP(Sales2[[#This Row],[Service Category]],Table7[],3,FALSE)</f>
        <v>0.25</v>
      </c>
      <c r="N647">
        <f>Sales2[[#This Row],[Sale Price ]]*Sales2[[#This Row],[Margins]]</f>
        <v>117.75</v>
      </c>
      <c r="O647">
        <v>471</v>
      </c>
      <c r="P647">
        <f>IFERROR(Sales2[[#This Row],[Sale Price ]],0)</f>
        <v>471</v>
      </c>
      <c r="Q647">
        <f>IFERROR(Sales2[[#This Row],[Cleaned Sale Price]]/Sales2[[#This Row],[Quantity Ordered]],0)</f>
        <v>157</v>
      </c>
      <c r="R647">
        <f>Sales2[[#This Row],[Cleaned Sale Price]]-Sales2[[#This Row],[Service Provider Expense]]</f>
        <v>353.25</v>
      </c>
      <c r="S647">
        <f>SUMIF(F:F,Sales2[[#This Row],[Customer ID]],P:P)</f>
        <v>471</v>
      </c>
      <c r="T647">
        <f>Sales2[[#This Row],[Sale Price ]]-Sales2[[#This Row],[Service Provider Expense]]</f>
        <v>353.25</v>
      </c>
      <c r="U647" t="s">
        <v>39</v>
      </c>
    </row>
    <row r="648" spans="1:21" x14ac:dyDescent="0.25">
      <c r="A648">
        <v>3647</v>
      </c>
      <c r="B648">
        <f>COUNTIF(A:A,Sales2[[#This Row],[Order ID]])</f>
        <v>1</v>
      </c>
      <c r="C648" t="s">
        <v>729</v>
      </c>
      <c r="D648" t="s">
        <v>924</v>
      </c>
      <c r="E648" t="str">
        <f>PROPER(TRIM(Sales2[[#This Row],[Customer First Name]]))</f>
        <v>Kaylee</v>
      </c>
      <c r="F648">
        <v>1879</v>
      </c>
      <c r="G648" t="s">
        <v>22</v>
      </c>
      <c r="H648" s="7">
        <v>45617</v>
      </c>
      <c r="I648" s="6">
        <v>3</v>
      </c>
      <c r="J648" s="1" t="s">
        <v>23</v>
      </c>
      <c r="K648" t="s">
        <v>66</v>
      </c>
      <c r="L648" t="str">
        <f>UPPER(Sales2[[#This Row],[State]])</f>
        <v>NT</v>
      </c>
      <c r="M648">
        <f>VLOOKUP(Sales2[[#This Row],[Service Category]],Table7[],3,FALSE)</f>
        <v>0.3</v>
      </c>
      <c r="N648">
        <f>Sales2[[#This Row],[Sale Price ]]*Sales2[[#This Row],[Margins]]</f>
        <v>266.39999999999998</v>
      </c>
      <c r="O648">
        <v>888</v>
      </c>
      <c r="P648">
        <f>IFERROR(Sales2[[#This Row],[Sale Price ]],0)</f>
        <v>888</v>
      </c>
      <c r="Q648">
        <f>IFERROR(Sales2[[#This Row],[Cleaned Sale Price]]/Sales2[[#This Row],[Quantity Ordered]],0)</f>
        <v>296</v>
      </c>
      <c r="R648">
        <f>Sales2[[#This Row],[Cleaned Sale Price]]-Sales2[[#This Row],[Service Provider Expense]]</f>
        <v>621.6</v>
      </c>
      <c r="S648">
        <f>SUMIF(F:F,Sales2[[#This Row],[Customer ID]],P:P)</f>
        <v>888</v>
      </c>
      <c r="T648">
        <f>Sales2[[#This Row],[Sale Price ]]-Sales2[[#This Row],[Service Provider Expense]]</f>
        <v>621.6</v>
      </c>
      <c r="U648" t="s">
        <v>39</v>
      </c>
    </row>
    <row r="649" spans="1:21" x14ac:dyDescent="0.25">
      <c r="A649">
        <v>3648</v>
      </c>
      <c r="B649">
        <f>COUNTIF(A:A,Sales2[[#This Row],[Order ID]])</f>
        <v>1</v>
      </c>
      <c r="C649" t="s">
        <v>925</v>
      </c>
      <c r="D649" t="s">
        <v>710</v>
      </c>
      <c r="E649" t="str">
        <f>PROPER(TRIM(Sales2[[#This Row],[Customer First Name]]))</f>
        <v>Brooklynn</v>
      </c>
      <c r="F649">
        <v>1880</v>
      </c>
      <c r="G649" t="s">
        <v>22</v>
      </c>
      <c r="H649" s="7">
        <v>45483</v>
      </c>
      <c r="I649" s="6">
        <v>3</v>
      </c>
      <c r="J649" s="1" t="s">
        <v>37</v>
      </c>
      <c r="K649" t="s">
        <v>18</v>
      </c>
      <c r="L649" t="str">
        <f>UPPER(Sales2[[#This Row],[State]])</f>
        <v>WA</v>
      </c>
      <c r="M649">
        <f>VLOOKUP(Sales2[[#This Row],[Service Category]],Table7[],3,FALSE)</f>
        <v>0.3</v>
      </c>
      <c r="N649">
        <f>Sales2[[#This Row],[Sale Price ]]*Sales2[[#This Row],[Margins]]</f>
        <v>203.1</v>
      </c>
      <c r="O649">
        <v>677</v>
      </c>
      <c r="P649">
        <f>IFERROR(Sales2[[#This Row],[Sale Price ]],0)</f>
        <v>677</v>
      </c>
      <c r="Q649">
        <f>IFERROR(Sales2[[#This Row],[Cleaned Sale Price]]/Sales2[[#This Row],[Quantity Ordered]],0)</f>
        <v>225.66666666666666</v>
      </c>
      <c r="R649">
        <f>Sales2[[#This Row],[Cleaned Sale Price]]-Sales2[[#This Row],[Service Provider Expense]]</f>
        <v>473.9</v>
      </c>
      <c r="S649">
        <f>SUMIF(F:F,Sales2[[#This Row],[Customer ID]],P:P)</f>
        <v>677</v>
      </c>
      <c r="T649">
        <f>Sales2[[#This Row],[Sale Price ]]-Sales2[[#This Row],[Service Provider Expense]]</f>
        <v>473.9</v>
      </c>
      <c r="U649" t="s">
        <v>33</v>
      </c>
    </row>
    <row r="650" spans="1:21" x14ac:dyDescent="0.25">
      <c r="A650">
        <v>3649</v>
      </c>
      <c r="B650">
        <f>COUNTIF(A:A,Sales2[[#This Row],[Order ID]])</f>
        <v>1</v>
      </c>
      <c r="C650" t="s">
        <v>300</v>
      </c>
      <c r="D650" t="s">
        <v>577</v>
      </c>
      <c r="E650" t="str">
        <f>PROPER(TRIM(Sales2[[#This Row],[Customer First Name]]))</f>
        <v>Zaire</v>
      </c>
      <c r="F650">
        <v>1881</v>
      </c>
      <c r="G650" t="s">
        <v>61</v>
      </c>
      <c r="H650" s="7">
        <v>45528</v>
      </c>
      <c r="I650" s="6">
        <v>2</v>
      </c>
      <c r="J650" t="s">
        <v>17</v>
      </c>
      <c r="K650" t="s">
        <v>66</v>
      </c>
      <c r="L650" t="str">
        <f>UPPER(Sales2[[#This Row],[State]])</f>
        <v>NT</v>
      </c>
      <c r="M650">
        <f>VLOOKUP(Sales2[[#This Row],[Service Category]],Table7[],3,FALSE)</f>
        <v>0.25</v>
      </c>
      <c r="N650">
        <f>Sales2[[#This Row],[Sale Price ]]*Sales2[[#This Row],[Margins]]</f>
        <v>172.25</v>
      </c>
      <c r="O650">
        <v>689</v>
      </c>
      <c r="P650">
        <f>IFERROR(Sales2[[#This Row],[Sale Price ]],0)</f>
        <v>689</v>
      </c>
      <c r="Q650">
        <f>IFERROR(Sales2[[#This Row],[Cleaned Sale Price]]/Sales2[[#This Row],[Quantity Ordered]],0)</f>
        <v>344.5</v>
      </c>
      <c r="R650">
        <f>Sales2[[#This Row],[Cleaned Sale Price]]-Sales2[[#This Row],[Service Provider Expense]]</f>
        <v>516.75</v>
      </c>
      <c r="S650">
        <f>SUMIF(F:F,Sales2[[#This Row],[Customer ID]],P:P)</f>
        <v>689</v>
      </c>
      <c r="T650">
        <f>Sales2[[#This Row],[Sale Price ]]-Sales2[[#This Row],[Service Provider Expense]]</f>
        <v>516.75</v>
      </c>
      <c r="U650" t="s">
        <v>29</v>
      </c>
    </row>
    <row r="651" spans="1:21" x14ac:dyDescent="0.25">
      <c r="A651">
        <v>3650</v>
      </c>
      <c r="B651">
        <f>COUNTIF(A:A,Sales2[[#This Row],[Order ID]])</f>
        <v>1</v>
      </c>
      <c r="C651" t="s">
        <v>926</v>
      </c>
      <c r="D651" t="s">
        <v>927</v>
      </c>
      <c r="E651" t="str">
        <f>PROPER(TRIM(Sales2[[#This Row],[Customer First Name]]))</f>
        <v>Wade</v>
      </c>
      <c r="F651">
        <v>1882</v>
      </c>
      <c r="G651" t="s">
        <v>36</v>
      </c>
      <c r="H651" s="7">
        <v>45323</v>
      </c>
      <c r="I651" s="6">
        <v>2</v>
      </c>
      <c r="J651" s="1" t="s">
        <v>37</v>
      </c>
      <c r="K651" t="s">
        <v>18</v>
      </c>
      <c r="L651" t="str">
        <f>UPPER(Sales2[[#This Row],[State]])</f>
        <v>WA</v>
      </c>
      <c r="M651">
        <f>VLOOKUP(Sales2[[#This Row],[Service Category]],Table7[],3,FALSE)</f>
        <v>0.2</v>
      </c>
      <c r="N651">
        <f>Sales2[[#This Row],[Sale Price ]]*Sales2[[#This Row],[Margins]]</f>
        <v>73</v>
      </c>
      <c r="O651">
        <v>365</v>
      </c>
      <c r="P651">
        <f>IFERROR(Sales2[[#This Row],[Sale Price ]],0)</f>
        <v>365</v>
      </c>
      <c r="Q651">
        <f>IFERROR(Sales2[[#This Row],[Cleaned Sale Price]]/Sales2[[#This Row],[Quantity Ordered]],0)</f>
        <v>182.5</v>
      </c>
      <c r="R651">
        <f>Sales2[[#This Row],[Cleaned Sale Price]]-Sales2[[#This Row],[Service Provider Expense]]</f>
        <v>292</v>
      </c>
      <c r="S651">
        <f>SUMIF(F:F,Sales2[[#This Row],[Customer ID]],P:P)</f>
        <v>365</v>
      </c>
      <c r="T651">
        <f>Sales2[[#This Row],[Sale Price ]]-Sales2[[#This Row],[Service Provider Expense]]</f>
        <v>292</v>
      </c>
      <c r="U651" t="s">
        <v>99</v>
      </c>
    </row>
    <row r="652" spans="1:21" x14ac:dyDescent="0.25">
      <c r="A652">
        <v>3651</v>
      </c>
      <c r="B652">
        <f>COUNTIF(A:A,Sales2[[#This Row],[Order ID]])</f>
        <v>1</v>
      </c>
      <c r="C652" t="s">
        <v>652</v>
      </c>
      <c r="D652" t="s">
        <v>928</v>
      </c>
      <c r="E652" t="str">
        <f>PROPER(TRIM(Sales2[[#This Row],[Customer First Name]]))</f>
        <v>Sonny</v>
      </c>
      <c r="F652">
        <v>1883</v>
      </c>
      <c r="G652" t="s">
        <v>27</v>
      </c>
      <c r="H652" s="7">
        <v>45620</v>
      </c>
      <c r="I652" s="6">
        <v>1</v>
      </c>
      <c r="J652" t="s">
        <v>56</v>
      </c>
      <c r="K652" t="s">
        <v>18</v>
      </c>
      <c r="L652" t="str">
        <f>UPPER(Sales2[[#This Row],[State]])</f>
        <v>WA</v>
      </c>
      <c r="M652">
        <f>VLOOKUP(Sales2[[#This Row],[Service Category]],Table7[],3,FALSE)</f>
        <v>0.25</v>
      </c>
      <c r="N652">
        <f>Sales2[[#This Row],[Sale Price ]]*Sales2[[#This Row],[Margins]]</f>
        <v>234.75</v>
      </c>
      <c r="O652">
        <v>939</v>
      </c>
      <c r="P652">
        <f>IFERROR(Sales2[[#This Row],[Sale Price ]],0)</f>
        <v>939</v>
      </c>
      <c r="Q652">
        <f>IFERROR(Sales2[[#This Row],[Cleaned Sale Price]]/Sales2[[#This Row],[Quantity Ordered]],0)</f>
        <v>939</v>
      </c>
      <c r="R652">
        <f>Sales2[[#This Row],[Cleaned Sale Price]]-Sales2[[#This Row],[Service Provider Expense]]</f>
        <v>704.25</v>
      </c>
      <c r="S652">
        <f>SUMIF(F:F,Sales2[[#This Row],[Customer ID]],P:P)</f>
        <v>939</v>
      </c>
      <c r="T652">
        <f>Sales2[[#This Row],[Sale Price ]]-Sales2[[#This Row],[Service Provider Expense]]</f>
        <v>704.25</v>
      </c>
      <c r="U652" t="s">
        <v>99</v>
      </c>
    </row>
    <row r="653" spans="1:21" x14ac:dyDescent="0.25">
      <c r="A653">
        <v>3652</v>
      </c>
      <c r="B653">
        <f>COUNTIF(A:A,Sales2[[#This Row],[Order ID]])</f>
        <v>1</v>
      </c>
      <c r="C653" t="s">
        <v>310</v>
      </c>
      <c r="D653" t="s">
        <v>864</v>
      </c>
      <c r="E653" t="str">
        <f>PROPER(TRIM(Sales2[[#This Row],[Customer First Name]]))</f>
        <v>Jonathan</v>
      </c>
      <c r="F653">
        <v>1884</v>
      </c>
      <c r="G653" t="s">
        <v>22</v>
      </c>
      <c r="H653" s="7">
        <v>45470</v>
      </c>
      <c r="I653" s="6">
        <v>3</v>
      </c>
      <c r="J653" s="1" t="s">
        <v>37</v>
      </c>
      <c r="K653" t="s">
        <v>32</v>
      </c>
      <c r="L653" t="str">
        <f>UPPER(Sales2[[#This Row],[State]])</f>
        <v>VIC</v>
      </c>
      <c r="M653">
        <f>VLOOKUP(Sales2[[#This Row],[Service Category]],Table7[],3,FALSE)</f>
        <v>0.3</v>
      </c>
      <c r="N653">
        <f>Sales2[[#This Row],[Sale Price ]]*Sales2[[#This Row],[Margins]]</f>
        <v>445.5</v>
      </c>
      <c r="O653">
        <v>1485</v>
      </c>
      <c r="P653">
        <f>IFERROR(Sales2[[#This Row],[Sale Price ]],0)</f>
        <v>1485</v>
      </c>
      <c r="Q653">
        <f>IFERROR(Sales2[[#This Row],[Cleaned Sale Price]]/Sales2[[#This Row],[Quantity Ordered]],0)</f>
        <v>495</v>
      </c>
      <c r="R653">
        <f>Sales2[[#This Row],[Cleaned Sale Price]]-Sales2[[#This Row],[Service Provider Expense]]</f>
        <v>1039.5</v>
      </c>
      <c r="S653">
        <f>SUMIF(F:F,Sales2[[#This Row],[Customer ID]],P:P)</f>
        <v>1485</v>
      </c>
      <c r="T653">
        <f>Sales2[[#This Row],[Sale Price ]]-Sales2[[#This Row],[Service Provider Expense]]</f>
        <v>1039.5</v>
      </c>
      <c r="U653" t="s">
        <v>39</v>
      </c>
    </row>
    <row r="654" spans="1:21" x14ac:dyDescent="0.25">
      <c r="A654">
        <v>3653</v>
      </c>
      <c r="B654">
        <f>COUNTIF(A:A,Sales2[[#This Row],[Order ID]])</f>
        <v>1</v>
      </c>
      <c r="C654" t="s">
        <v>295</v>
      </c>
      <c r="D654" t="s">
        <v>929</v>
      </c>
      <c r="E654" t="str">
        <f>PROPER(TRIM(Sales2[[#This Row],[Customer First Name]]))</f>
        <v>Katherine</v>
      </c>
      <c r="F654">
        <v>1885</v>
      </c>
      <c r="G654" t="s">
        <v>36</v>
      </c>
      <c r="H654" s="7">
        <v>45418</v>
      </c>
      <c r="I654" s="6">
        <v>1</v>
      </c>
      <c r="J654" s="1" t="s">
        <v>37</v>
      </c>
      <c r="K654" t="s">
        <v>42</v>
      </c>
      <c r="L654" t="str">
        <f>UPPER(Sales2[[#This Row],[State]])</f>
        <v>SA</v>
      </c>
      <c r="M654">
        <f>VLOOKUP(Sales2[[#This Row],[Service Category]],Table7[],3,FALSE)</f>
        <v>0.2</v>
      </c>
      <c r="N654">
        <f>Sales2[[#This Row],[Sale Price ]]*Sales2[[#This Row],[Margins]]</f>
        <v>197</v>
      </c>
      <c r="O654">
        <v>985</v>
      </c>
      <c r="P654">
        <f>IFERROR(Sales2[[#This Row],[Sale Price ]],0)</f>
        <v>985</v>
      </c>
      <c r="Q654">
        <f>IFERROR(Sales2[[#This Row],[Cleaned Sale Price]]/Sales2[[#This Row],[Quantity Ordered]],0)</f>
        <v>985</v>
      </c>
      <c r="R654">
        <f>Sales2[[#This Row],[Cleaned Sale Price]]-Sales2[[#This Row],[Service Provider Expense]]</f>
        <v>788</v>
      </c>
      <c r="S654">
        <f>SUMIF(F:F,Sales2[[#This Row],[Customer ID]],P:P)</f>
        <v>985</v>
      </c>
      <c r="T654">
        <f>Sales2[[#This Row],[Sale Price ]]-Sales2[[#This Row],[Service Provider Expense]]</f>
        <v>788</v>
      </c>
      <c r="U654" t="s">
        <v>39</v>
      </c>
    </row>
    <row r="655" spans="1:21" x14ac:dyDescent="0.25">
      <c r="A655">
        <v>3654</v>
      </c>
      <c r="B655">
        <f>COUNTIF(A:A,Sales2[[#This Row],[Order ID]])</f>
        <v>1</v>
      </c>
      <c r="C655" t="s">
        <v>877</v>
      </c>
      <c r="D655" t="s">
        <v>930</v>
      </c>
      <c r="E655" t="str">
        <f>PROPER(TRIM(Sales2[[#This Row],[Customer First Name]]))</f>
        <v>Ximena</v>
      </c>
      <c r="F655">
        <v>1886</v>
      </c>
      <c r="G655" t="s">
        <v>22</v>
      </c>
      <c r="H655" s="7">
        <v>45503</v>
      </c>
      <c r="I655" s="6">
        <v>3</v>
      </c>
      <c r="J655" t="s">
        <v>17</v>
      </c>
      <c r="K655" t="s">
        <v>66</v>
      </c>
      <c r="L655" t="str">
        <f>UPPER(Sales2[[#This Row],[State]])</f>
        <v>NT</v>
      </c>
      <c r="M655">
        <f>VLOOKUP(Sales2[[#This Row],[Service Category]],Table7[],3,FALSE)</f>
        <v>0.3</v>
      </c>
      <c r="N655">
        <f>Sales2[[#This Row],[Sale Price ]]*Sales2[[#This Row],[Margins]]</f>
        <v>109.2</v>
      </c>
      <c r="O655">
        <v>364</v>
      </c>
      <c r="P655">
        <f>IFERROR(Sales2[[#This Row],[Sale Price ]],0)</f>
        <v>364</v>
      </c>
      <c r="Q655">
        <f>IFERROR(Sales2[[#This Row],[Cleaned Sale Price]]/Sales2[[#This Row],[Quantity Ordered]],0)</f>
        <v>121.33333333333333</v>
      </c>
      <c r="R655">
        <f>Sales2[[#This Row],[Cleaned Sale Price]]-Sales2[[#This Row],[Service Provider Expense]]</f>
        <v>254.8</v>
      </c>
      <c r="S655">
        <f>SUMIF(F:F,Sales2[[#This Row],[Customer ID]],P:P)</f>
        <v>364</v>
      </c>
      <c r="T655">
        <f>Sales2[[#This Row],[Sale Price ]]-Sales2[[#This Row],[Service Provider Expense]]</f>
        <v>254.8</v>
      </c>
      <c r="U655" t="s">
        <v>33</v>
      </c>
    </row>
    <row r="656" spans="1:21" x14ac:dyDescent="0.25">
      <c r="A656">
        <v>3655</v>
      </c>
      <c r="B656">
        <f>COUNTIF(A:A,Sales2[[#This Row],[Order ID]])</f>
        <v>1</v>
      </c>
      <c r="C656" t="s">
        <v>931</v>
      </c>
      <c r="D656" t="s">
        <v>932</v>
      </c>
      <c r="E656" t="str">
        <f>PROPER(TRIM(Sales2[[#This Row],[Customer First Name]]))</f>
        <v>Stetson</v>
      </c>
      <c r="F656">
        <v>1887</v>
      </c>
      <c r="G656" t="s">
        <v>22</v>
      </c>
      <c r="H656" s="7">
        <v>45307</v>
      </c>
      <c r="I656" s="6">
        <v>1</v>
      </c>
      <c r="J656" t="s">
        <v>17</v>
      </c>
      <c r="K656" t="s">
        <v>49</v>
      </c>
      <c r="L656" t="str">
        <f>UPPER(Sales2[[#This Row],[State]])</f>
        <v>TAS</v>
      </c>
      <c r="M656">
        <f>VLOOKUP(Sales2[[#This Row],[Service Category]],Table7[],3,FALSE)</f>
        <v>0.3</v>
      </c>
      <c r="N656">
        <f>Sales2[[#This Row],[Sale Price ]]*Sales2[[#This Row],[Margins]]</f>
        <v>233.7</v>
      </c>
      <c r="O656">
        <v>779</v>
      </c>
      <c r="P656">
        <f>IFERROR(Sales2[[#This Row],[Sale Price ]],0)</f>
        <v>779</v>
      </c>
      <c r="Q656">
        <f>IFERROR(Sales2[[#This Row],[Cleaned Sale Price]]/Sales2[[#This Row],[Quantity Ordered]],0)</f>
        <v>779</v>
      </c>
      <c r="R656">
        <f>Sales2[[#This Row],[Cleaned Sale Price]]-Sales2[[#This Row],[Service Provider Expense]]</f>
        <v>545.29999999999995</v>
      </c>
      <c r="S656">
        <f>SUMIF(F:F,Sales2[[#This Row],[Customer ID]],P:P)</f>
        <v>779</v>
      </c>
      <c r="T656">
        <f>Sales2[[#This Row],[Sale Price ]]-Sales2[[#This Row],[Service Provider Expense]]</f>
        <v>545.29999999999995</v>
      </c>
      <c r="U656" t="s">
        <v>29</v>
      </c>
    </row>
    <row r="657" spans="1:21" x14ac:dyDescent="0.25">
      <c r="A657">
        <v>3656</v>
      </c>
      <c r="B657">
        <f>COUNTIF(A:A,Sales2[[#This Row],[Order ID]])</f>
        <v>1</v>
      </c>
      <c r="C657" t="s">
        <v>933</v>
      </c>
      <c r="D657" t="s">
        <v>240</v>
      </c>
      <c r="E657" t="str">
        <f>PROPER(TRIM(Sales2[[#This Row],[Customer First Name]]))</f>
        <v>Adelina</v>
      </c>
      <c r="F657">
        <v>1888</v>
      </c>
      <c r="G657" t="s">
        <v>22</v>
      </c>
      <c r="H657" s="7">
        <v>45610</v>
      </c>
      <c r="I657" s="6">
        <v>1</v>
      </c>
      <c r="J657" t="s">
        <v>17</v>
      </c>
      <c r="K657" t="s">
        <v>18</v>
      </c>
      <c r="L657" t="str">
        <f>UPPER(Sales2[[#This Row],[State]])</f>
        <v>WA</v>
      </c>
      <c r="M657">
        <f>VLOOKUP(Sales2[[#This Row],[Service Category]],Table7[],3,FALSE)</f>
        <v>0.3</v>
      </c>
      <c r="N657">
        <f>Sales2[[#This Row],[Sale Price ]]*Sales2[[#This Row],[Margins]]</f>
        <v>231.6</v>
      </c>
      <c r="O657">
        <v>772</v>
      </c>
      <c r="P657">
        <f>IFERROR(Sales2[[#This Row],[Sale Price ]],0)</f>
        <v>772</v>
      </c>
      <c r="Q657">
        <f>IFERROR(Sales2[[#This Row],[Cleaned Sale Price]]/Sales2[[#This Row],[Quantity Ordered]],0)</f>
        <v>772</v>
      </c>
      <c r="R657">
        <f>Sales2[[#This Row],[Cleaned Sale Price]]-Sales2[[#This Row],[Service Provider Expense]]</f>
        <v>540.4</v>
      </c>
      <c r="S657">
        <f>SUMIF(F:F,Sales2[[#This Row],[Customer ID]],P:P)</f>
        <v>772</v>
      </c>
      <c r="T657">
        <f>Sales2[[#This Row],[Sale Price ]]-Sales2[[#This Row],[Service Provider Expense]]</f>
        <v>540.4</v>
      </c>
      <c r="U657" t="s">
        <v>29</v>
      </c>
    </row>
    <row r="658" spans="1:21" x14ac:dyDescent="0.25">
      <c r="A658">
        <v>3657</v>
      </c>
      <c r="B658">
        <f>COUNTIF(A:A,Sales2[[#This Row],[Order ID]])</f>
        <v>1</v>
      </c>
      <c r="C658" t="s">
        <v>934</v>
      </c>
      <c r="D658" t="s">
        <v>935</v>
      </c>
      <c r="E658" t="str">
        <f>PROPER(TRIM(Sales2[[#This Row],[Customer First Name]]))</f>
        <v>Casey</v>
      </c>
      <c r="F658">
        <v>1889</v>
      </c>
      <c r="G658" t="s">
        <v>77</v>
      </c>
      <c r="H658" s="7">
        <v>45439</v>
      </c>
      <c r="I658" s="6">
        <v>1</v>
      </c>
      <c r="J658" t="s">
        <v>56</v>
      </c>
      <c r="K658" t="s">
        <v>24</v>
      </c>
      <c r="L658" t="str">
        <f>UPPER(Sales2[[#This Row],[State]])</f>
        <v>ACT</v>
      </c>
      <c r="M658">
        <f>VLOOKUP(Sales2[[#This Row],[Service Category]],Table7[],3,FALSE)</f>
        <v>0.3</v>
      </c>
      <c r="N658">
        <f>Sales2[[#This Row],[Sale Price ]]*Sales2[[#This Row],[Margins]]</f>
        <v>304.5</v>
      </c>
      <c r="O658">
        <v>1015</v>
      </c>
      <c r="P658">
        <f>IFERROR(Sales2[[#This Row],[Sale Price ]],0)</f>
        <v>1015</v>
      </c>
      <c r="Q658">
        <f>IFERROR(Sales2[[#This Row],[Cleaned Sale Price]]/Sales2[[#This Row],[Quantity Ordered]],0)</f>
        <v>1015</v>
      </c>
      <c r="R658">
        <f>Sales2[[#This Row],[Cleaned Sale Price]]-Sales2[[#This Row],[Service Provider Expense]]</f>
        <v>710.5</v>
      </c>
      <c r="S658">
        <f>SUMIF(F:F,Sales2[[#This Row],[Customer ID]],P:P)</f>
        <v>1015</v>
      </c>
      <c r="T658">
        <f>Sales2[[#This Row],[Sale Price ]]-Sales2[[#This Row],[Service Provider Expense]]</f>
        <v>710.5</v>
      </c>
      <c r="U658" t="s">
        <v>29</v>
      </c>
    </row>
    <row r="659" spans="1:21" x14ac:dyDescent="0.25">
      <c r="A659">
        <v>3658</v>
      </c>
      <c r="B659">
        <f>COUNTIF(A:A,Sales2[[#This Row],[Order ID]])</f>
        <v>1</v>
      </c>
      <c r="C659" t="s">
        <v>64</v>
      </c>
      <c r="D659" t="s">
        <v>936</v>
      </c>
      <c r="E659" t="str">
        <f>PROPER(TRIM(Sales2[[#This Row],[Customer First Name]]))</f>
        <v>Sutton</v>
      </c>
      <c r="F659">
        <v>1890</v>
      </c>
      <c r="G659" t="s">
        <v>61</v>
      </c>
      <c r="H659" s="7">
        <v>45584</v>
      </c>
      <c r="I659" s="6">
        <v>1</v>
      </c>
      <c r="J659" s="1" t="s">
        <v>37</v>
      </c>
      <c r="K659" t="s">
        <v>38</v>
      </c>
      <c r="L659" t="str">
        <f>UPPER(Sales2[[#This Row],[State]])</f>
        <v>QLD</v>
      </c>
      <c r="M659">
        <f>VLOOKUP(Sales2[[#This Row],[Service Category]],Table7[],3,FALSE)</f>
        <v>0.25</v>
      </c>
      <c r="N659">
        <f>Sales2[[#This Row],[Sale Price ]]*Sales2[[#This Row],[Margins]]</f>
        <v>275.25</v>
      </c>
      <c r="O659">
        <v>1101</v>
      </c>
      <c r="P659">
        <f>IFERROR(Sales2[[#This Row],[Sale Price ]],0)</f>
        <v>1101</v>
      </c>
      <c r="Q659">
        <f>IFERROR(Sales2[[#This Row],[Cleaned Sale Price]]/Sales2[[#This Row],[Quantity Ordered]],0)</f>
        <v>1101</v>
      </c>
      <c r="R659">
        <f>Sales2[[#This Row],[Cleaned Sale Price]]-Sales2[[#This Row],[Service Provider Expense]]</f>
        <v>825.75</v>
      </c>
      <c r="S659">
        <f>SUMIF(F:F,Sales2[[#This Row],[Customer ID]],P:P)</f>
        <v>1101</v>
      </c>
      <c r="T659">
        <f>Sales2[[#This Row],[Sale Price ]]-Sales2[[#This Row],[Service Provider Expense]]</f>
        <v>825.75</v>
      </c>
      <c r="U659" t="s">
        <v>19</v>
      </c>
    </row>
    <row r="660" spans="1:21" x14ac:dyDescent="0.25">
      <c r="A660">
        <v>3659</v>
      </c>
      <c r="B660">
        <f>COUNTIF(A:A,Sales2[[#This Row],[Order ID]])</f>
        <v>1</v>
      </c>
      <c r="C660" t="s">
        <v>937</v>
      </c>
      <c r="D660" t="s">
        <v>712</v>
      </c>
      <c r="E660" t="str">
        <f>PROPER(TRIM(Sales2[[#This Row],[Customer First Name]]))</f>
        <v>Briella</v>
      </c>
      <c r="F660">
        <v>1891</v>
      </c>
      <c r="G660" t="s">
        <v>77</v>
      </c>
      <c r="H660" s="7">
        <v>45502</v>
      </c>
      <c r="I660" s="6">
        <v>1</v>
      </c>
      <c r="J660" s="1" t="s">
        <v>37</v>
      </c>
      <c r="K660" t="s">
        <v>49</v>
      </c>
      <c r="L660" t="str">
        <f>UPPER(Sales2[[#This Row],[State]])</f>
        <v>TAS</v>
      </c>
      <c r="M660">
        <f>VLOOKUP(Sales2[[#This Row],[Service Category]],Table7[],3,FALSE)</f>
        <v>0.3</v>
      </c>
      <c r="N660">
        <f>Sales2[[#This Row],[Sale Price ]]*Sales2[[#This Row],[Margins]]</f>
        <v>351.9</v>
      </c>
      <c r="O660">
        <v>1173</v>
      </c>
      <c r="P660">
        <f>IFERROR(Sales2[[#This Row],[Sale Price ]],0)</f>
        <v>1173</v>
      </c>
      <c r="Q660">
        <f>IFERROR(Sales2[[#This Row],[Cleaned Sale Price]]/Sales2[[#This Row],[Quantity Ordered]],0)</f>
        <v>1173</v>
      </c>
      <c r="R660">
        <f>Sales2[[#This Row],[Cleaned Sale Price]]-Sales2[[#This Row],[Service Provider Expense]]</f>
        <v>821.1</v>
      </c>
      <c r="S660">
        <f>SUMIF(F:F,Sales2[[#This Row],[Customer ID]],P:P)</f>
        <v>1173</v>
      </c>
      <c r="T660">
        <f>Sales2[[#This Row],[Sale Price ]]-Sales2[[#This Row],[Service Provider Expense]]</f>
        <v>821.1</v>
      </c>
      <c r="U660" t="s">
        <v>33</v>
      </c>
    </row>
    <row r="661" spans="1:21" x14ac:dyDescent="0.25">
      <c r="A661">
        <v>3660</v>
      </c>
      <c r="B661">
        <f>COUNTIF(A:A,Sales2[[#This Row],[Order ID]])</f>
        <v>1</v>
      </c>
      <c r="C661" t="s">
        <v>938</v>
      </c>
      <c r="D661" t="s">
        <v>939</v>
      </c>
      <c r="E661" t="str">
        <f>PROPER(TRIM(Sales2[[#This Row],[Customer First Name]]))</f>
        <v>Allie</v>
      </c>
      <c r="F661">
        <v>1892</v>
      </c>
      <c r="G661" t="s">
        <v>77</v>
      </c>
      <c r="H661" s="7">
        <v>45534</v>
      </c>
      <c r="I661" s="6">
        <v>3</v>
      </c>
      <c r="J661" s="1" t="s">
        <v>37</v>
      </c>
      <c r="K661" t="s">
        <v>28</v>
      </c>
      <c r="L661" t="str">
        <f>UPPER(Sales2[[#This Row],[State]])</f>
        <v>NSW</v>
      </c>
      <c r="M661">
        <f>VLOOKUP(Sales2[[#This Row],[Service Category]],Table7[],3,FALSE)</f>
        <v>0.3</v>
      </c>
      <c r="N661">
        <f>Sales2[[#This Row],[Sale Price ]]*Sales2[[#This Row],[Margins]]</f>
        <v>301.8</v>
      </c>
      <c r="O661">
        <v>1006</v>
      </c>
      <c r="P661">
        <f>IFERROR(Sales2[[#This Row],[Sale Price ]],0)</f>
        <v>1006</v>
      </c>
      <c r="Q661">
        <f>IFERROR(Sales2[[#This Row],[Cleaned Sale Price]]/Sales2[[#This Row],[Quantity Ordered]],0)</f>
        <v>335.33333333333331</v>
      </c>
      <c r="R661">
        <f>Sales2[[#This Row],[Cleaned Sale Price]]-Sales2[[#This Row],[Service Provider Expense]]</f>
        <v>704.2</v>
      </c>
      <c r="S661">
        <f>SUMIF(F:F,Sales2[[#This Row],[Customer ID]],P:P)</f>
        <v>1006</v>
      </c>
      <c r="T661">
        <f>Sales2[[#This Row],[Sale Price ]]-Sales2[[#This Row],[Service Provider Expense]]</f>
        <v>704.2</v>
      </c>
      <c r="U661" t="s">
        <v>19</v>
      </c>
    </row>
    <row r="662" spans="1:21" x14ac:dyDescent="0.25">
      <c r="A662">
        <v>3661</v>
      </c>
      <c r="B662">
        <f>COUNTIF(A:A,Sales2[[#This Row],[Order ID]])</f>
        <v>1</v>
      </c>
      <c r="C662" t="s">
        <v>165</v>
      </c>
      <c r="D662" t="s">
        <v>479</v>
      </c>
      <c r="E662" t="str">
        <f>PROPER(TRIM(Sales2[[#This Row],[Customer First Name]]))</f>
        <v>Ryker</v>
      </c>
      <c r="F662">
        <v>1893</v>
      </c>
      <c r="G662" t="s">
        <v>77</v>
      </c>
      <c r="H662" s="7">
        <v>45539</v>
      </c>
      <c r="I662" s="6">
        <v>1</v>
      </c>
      <c r="J662" s="1" t="s">
        <v>23</v>
      </c>
      <c r="K662" t="s">
        <v>38</v>
      </c>
      <c r="L662" t="str">
        <f>UPPER(Sales2[[#This Row],[State]])</f>
        <v>QLD</v>
      </c>
      <c r="M662">
        <f>VLOOKUP(Sales2[[#This Row],[Service Category]],Table7[],3,FALSE)</f>
        <v>0.3</v>
      </c>
      <c r="N662">
        <f>Sales2[[#This Row],[Sale Price ]]*Sales2[[#This Row],[Margins]]</f>
        <v>42.3</v>
      </c>
      <c r="O662">
        <v>141</v>
      </c>
      <c r="P662">
        <f>IFERROR(Sales2[[#This Row],[Sale Price ]],0)</f>
        <v>141</v>
      </c>
      <c r="Q662">
        <f>IFERROR(Sales2[[#This Row],[Cleaned Sale Price]]/Sales2[[#This Row],[Quantity Ordered]],0)</f>
        <v>141</v>
      </c>
      <c r="R662">
        <f>Sales2[[#This Row],[Cleaned Sale Price]]-Sales2[[#This Row],[Service Provider Expense]]</f>
        <v>98.7</v>
      </c>
      <c r="S662">
        <f>SUMIF(F:F,Sales2[[#This Row],[Customer ID]],P:P)</f>
        <v>141</v>
      </c>
      <c r="T662">
        <f>Sales2[[#This Row],[Sale Price ]]-Sales2[[#This Row],[Service Provider Expense]]</f>
        <v>98.7</v>
      </c>
      <c r="U662" t="s">
        <v>39</v>
      </c>
    </row>
    <row r="663" spans="1:21" x14ac:dyDescent="0.25">
      <c r="A663">
        <v>3662</v>
      </c>
      <c r="B663">
        <f>COUNTIF(A:A,Sales2[[#This Row],[Order ID]])</f>
        <v>1</v>
      </c>
      <c r="C663" t="s">
        <v>940</v>
      </c>
      <c r="D663" t="s">
        <v>136</v>
      </c>
      <c r="E663" t="str">
        <f>PROPER(TRIM(Sales2[[#This Row],[Customer First Name]]))</f>
        <v>Abigail</v>
      </c>
      <c r="F663">
        <v>1894</v>
      </c>
      <c r="G663" t="s">
        <v>61</v>
      </c>
      <c r="H663" s="7">
        <v>45328</v>
      </c>
      <c r="I663" s="6">
        <v>2</v>
      </c>
      <c r="J663" s="1" t="s">
        <v>23</v>
      </c>
      <c r="K663" t="s">
        <v>49</v>
      </c>
      <c r="L663" t="str">
        <f>UPPER(Sales2[[#This Row],[State]])</f>
        <v>TAS</v>
      </c>
      <c r="M663">
        <f>VLOOKUP(Sales2[[#This Row],[Service Category]],Table7[],3,FALSE)</f>
        <v>0.25</v>
      </c>
      <c r="N663">
        <f>Sales2[[#This Row],[Sale Price ]]*Sales2[[#This Row],[Margins]]</f>
        <v>86.75</v>
      </c>
      <c r="O663">
        <v>347</v>
      </c>
      <c r="P663">
        <f>IFERROR(Sales2[[#This Row],[Sale Price ]],0)</f>
        <v>347</v>
      </c>
      <c r="Q663">
        <f>IFERROR(Sales2[[#This Row],[Cleaned Sale Price]]/Sales2[[#This Row],[Quantity Ordered]],0)</f>
        <v>173.5</v>
      </c>
      <c r="R663">
        <f>Sales2[[#This Row],[Cleaned Sale Price]]-Sales2[[#This Row],[Service Provider Expense]]</f>
        <v>260.25</v>
      </c>
      <c r="S663">
        <f>SUMIF(F:F,Sales2[[#This Row],[Customer ID]],P:P)</f>
        <v>347</v>
      </c>
      <c r="T663">
        <f>Sales2[[#This Row],[Sale Price ]]-Sales2[[#This Row],[Service Provider Expense]]</f>
        <v>260.25</v>
      </c>
      <c r="U663" t="s">
        <v>99</v>
      </c>
    </row>
    <row r="664" spans="1:21" x14ac:dyDescent="0.25">
      <c r="A664">
        <v>3663</v>
      </c>
      <c r="B664">
        <f>COUNTIF(A:A,Sales2[[#This Row],[Order ID]])</f>
        <v>1</v>
      </c>
      <c r="C664" t="s">
        <v>941</v>
      </c>
      <c r="D664" t="s">
        <v>942</v>
      </c>
      <c r="E664" t="str">
        <f>PROPER(TRIM(Sales2[[#This Row],[Customer First Name]]))</f>
        <v>Kayla</v>
      </c>
      <c r="F664">
        <v>1895</v>
      </c>
      <c r="G664" t="s">
        <v>16</v>
      </c>
      <c r="H664" s="7">
        <v>45398</v>
      </c>
      <c r="I664" s="6">
        <v>1</v>
      </c>
      <c r="J664" s="1" t="s">
        <v>37</v>
      </c>
      <c r="K664" t="s">
        <v>49</v>
      </c>
      <c r="L664" t="str">
        <f>UPPER(Sales2[[#This Row],[State]])</f>
        <v>TAS</v>
      </c>
      <c r="M664">
        <f>VLOOKUP(Sales2[[#This Row],[Service Category]],Table7[],3,FALSE)</f>
        <v>0.1</v>
      </c>
      <c r="N664">
        <f>Sales2[[#This Row],[Sale Price ]]*Sales2[[#This Row],[Margins]]</f>
        <v>27.6</v>
      </c>
      <c r="O664">
        <v>276</v>
      </c>
      <c r="P664">
        <f>IFERROR(Sales2[[#This Row],[Sale Price ]],0)</f>
        <v>276</v>
      </c>
      <c r="Q664">
        <f>IFERROR(Sales2[[#This Row],[Cleaned Sale Price]]/Sales2[[#This Row],[Quantity Ordered]],0)</f>
        <v>276</v>
      </c>
      <c r="R664">
        <f>Sales2[[#This Row],[Cleaned Sale Price]]-Sales2[[#This Row],[Service Provider Expense]]</f>
        <v>248.4</v>
      </c>
      <c r="S664">
        <f>SUMIF(F:F,Sales2[[#This Row],[Customer ID]],P:P)</f>
        <v>276</v>
      </c>
      <c r="T664">
        <f>Sales2[[#This Row],[Sale Price ]]-Sales2[[#This Row],[Service Provider Expense]]</f>
        <v>248.4</v>
      </c>
      <c r="U664" t="s">
        <v>19</v>
      </c>
    </row>
    <row r="665" spans="1:21" x14ac:dyDescent="0.25">
      <c r="A665">
        <v>3664</v>
      </c>
      <c r="B665">
        <f>COUNTIF(A:A,Sales2[[#This Row],[Order ID]])</f>
        <v>1</v>
      </c>
      <c r="C665" t="s">
        <v>943</v>
      </c>
      <c r="D665" t="s">
        <v>944</v>
      </c>
      <c r="E665" t="str">
        <f>PROPER(TRIM(Sales2[[#This Row],[Customer First Name]]))</f>
        <v>Naomi</v>
      </c>
      <c r="F665">
        <v>1896</v>
      </c>
      <c r="G665" t="s">
        <v>36</v>
      </c>
      <c r="H665" s="7">
        <v>45311</v>
      </c>
      <c r="I665" s="6">
        <v>3</v>
      </c>
      <c r="J665" s="1" t="s">
        <v>37</v>
      </c>
      <c r="K665" t="s">
        <v>32</v>
      </c>
      <c r="L665" t="str">
        <f>UPPER(Sales2[[#This Row],[State]])</f>
        <v>VIC</v>
      </c>
      <c r="M665">
        <f>VLOOKUP(Sales2[[#This Row],[Service Category]],Table7[],3,FALSE)</f>
        <v>0.2</v>
      </c>
      <c r="N665">
        <f>Sales2[[#This Row],[Sale Price ]]*Sales2[[#This Row],[Margins]]</f>
        <v>359.20000000000005</v>
      </c>
      <c r="O665">
        <v>1796</v>
      </c>
      <c r="P665">
        <f>IFERROR(Sales2[[#This Row],[Sale Price ]],0)</f>
        <v>1796</v>
      </c>
      <c r="Q665">
        <f>IFERROR(Sales2[[#This Row],[Cleaned Sale Price]]/Sales2[[#This Row],[Quantity Ordered]],0)</f>
        <v>598.66666666666663</v>
      </c>
      <c r="R665">
        <f>Sales2[[#This Row],[Cleaned Sale Price]]-Sales2[[#This Row],[Service Provider Expense]]</f>
        <v>1436.8</v>
      </c>
      <c r="S665">
        <f>SUMIF(F:F,Sales2[[#This Row],[Customer ID]],P:P)</f>
        <v>1796</v>
      </c>
      <c r="T665">
        <f>Sales2[[#This Row],[Sale Price ]]-Sales2[[#This Row],[Service Provider Expense]]</f>
        <v>1436.8</v>
      </c>
      <c r="U665" t="s">
        <v>33</v>
      </c>
    </row>
    <row r="666" spans="1:21" x14ac:dyDescent="0.25">
      <c r="A666">
        <v>3665</v>
      </c>
      <c r="B666">
        <f>COUNTIF(A:A,Sales2[[#This Row],[Order ID]])</f>
        <v>1</v>
      </c>
      <c r="C666" t="s">
        <v>495</v>
      </c>
      <c r="D666" t="s">
        <v>830</v>
      </c>
      <c r="E666" t="str">
        <f>PROPER(TRIM(Sales2[[#This Row],[Customer First Name]]))</f>
        <v>Sullivan</v>
      </c>
      <c r="F666">
        <v>1897</v>
      </c>
      <c r="G666" t="s">
        <v>61</v>
      </c>
      <c r="H666" s="7">
        <v>45299</v>
      </c>
      <c r="I666" s="6">
        <v>3</v>
      </c>
      <c r="J666" t="s">
        <v>56</v>
      </c>
      <c r="K666" t="s">
        <v>18</v>
      </c>
      <c r="L666" t="str">
        <f>UPPER(Sales2[[#This Row],[State]])</f>
        <v>WA</v>
      </c>
      <c r="M666">
        <f>VLOOKUP(Sales2[[#This Row],[Service Category]],Table7[],3,FALSE)</f>
        <v>0.25</v>
      </c>
      <c r="N666">
        <f>Sales2[[#This Row],[Sale Price ]]*Sales2[[#This Row],[Margins]]</f>
        <v>181.5</v>
      </c>
      <c r="O666">
        <v>726</v>
      </c>
      <c r="P666">
        <f>IFERROR(Sales2[[#This Row],[Sale Price ]],0)</f>
        <v>726</v>
      </c>
      <c r="Q666">
        <f>IFERROR(Sales2[[#This Row],[Cleaned Sale Price]]/Sales2[[#This Row],[Quantity Ordered]],0)</f>
        <v>242</v>
      </c>
      <c r="R666">
        <f>Sales2[[#This Row],[Cleaned Sale Price]]-Sales2[[#This Row],[Service Provider Expense]]</f>
        <v>544.5</v>
      </c>
      <c r="S666">
        <f>SUMIF(F:F,Sales2[[#This Row],[Customer ID]],P:P)</f>
        <v>726</v>
      </c>
      <c r="T666">
        <f>Sales2[[#This Row],[Sale Price ]]-Sales2[[#This Row],[Service Provider Expense]]</f>
        <v>544.5</v>
      </c>
      <c r="U666" t="s">
        <v>19</v>
      </c>
    </row>
    <row r="667" spans="1:21" x14ac:dyDescent="0.25">
      <c r="A667">
        <v>3666</v>
      </c>
      <c r="B667">
        <f>COUNTIF(A:A,Sales2[[#This Row],[Order ID]])</f>
        <v>1</v>
      </c>
      <c r="C667" t="s">
        <v>945</v>
      </c>
      <c r="D667" t="s">
        <v>946</v>
      </c>
      <c r="E667" t="str">
        <f>PROPER(TRIM(Sales2[[#This Row],[Customer First Name]]))</f>
        <v>Jasmine</v>
      </c>
      <c r="F667">
        <v>1898</v>
      </c>
      <c r="G667" t="s">
        <v>61</v>
      </c>
      <c r="H667" s="7">
        <v>45423</v>
      </c>
      <c r="I667" s="6">
        <v>1</v>
      </c>
      <c r="J667" t="s">
        <v>17</v>
      </c>
      <c r="K667" t="s">
        <v>38</v>
      </c>
      <c r="L667" t="str">
        <f>UPPER(Sales2[[#This Row],[State]])</f>
        <v>QLD</v>
      </c>
      <c r="M667">
        <f>VLOOKUP(Sales2[[#This Row],[Service Category]],Table7[],3,FALSE)</f>
        <v>0.25</v>
      </c>
      <c r="N667">
        <f>Sales2[[#This Row],[Sale Price ]]*Sales2[[#This Row],[Margins]]</f>
        <v>261.75</v>
      </c>
      <c r="O667">
        <v>1047</v>
      </c>
      <c r="P667">
        <f>IFERROR(Sales2[[#This Row],[Sale Price ]],0)</f>
        <v>1047</v>
      </c>
      <c r="Q667">
        <f>IFERROR(Sales2[[#This Row],[Cleaned Sale Price]]/Sales2[[#This Row],[Quantity Ordered]],0)</f>
        <v>1047</v>
      </c>
      <c r="R667">
        <f>Sales2[[#This Row],[Cleaned Sale Price]]-Sales2[[#This Row],[Service Provider Expense]]</f>
        <v>785.25</v>
      </c>
      <c r="S667">
        <f>SUMIF(F:F,Sales2[[#This Row],[Customer ID]],P:P)</f>
        <v>1047</v>
      </c>
      <c r="T667">
        <f>Sales2[[#This Row],[Sale Price ]]-Sales2[[#This Row],[Service Provider Expense]]</f>
        <v>785.25</v>
      </c>
      <c r="U667" t="s">
        <v>33</v>
      </c>
    </row>
    <row r="668" spans="1:21" x14ac:dyDescent="0.25">
      <c r="A668">
        <v>3667</v>
      </c>
      <c r="B668">
        <f>COUNTIF(A:A,Sales2[[#This Row],[Order ID]])</f>
        <v>1</v>
      </c>
      <c r="C668" t="s">
        <v>936</v>
      </c>
      <c r="D668" t="s">
        <v>441</v>
      </c>
      <c r="E668" t="str">
        <f>PROPER(TRIM(Sales2[[#This Row],[Customer First Name]]))</f>
        <v>Cataleya</v>
      </c>
      <c r="F668">
        <v>1899</v>
      </c>
      <c r="G668" t="s">
        <v>16</v>
      </c>
      <c r="H668" s="7">
        <v>45378</v>
      </c>
      <c r="I668" s="6">
        <v>1</v>
      </c>
      <c r="J668" t="s">
        <v>17</v>
      </c>
      <c r="K668" t="s">
        <v>18</v>
      </c>
      <c r="L668" t="str">
        <f>UPPER(Sales2[[#This Row],[State]])</f>
        <v>WA</v>
      </c>
      <c r="M668">
        <f>VLOOKUP(Sales2[[#This Row],[Service Category]],Table7[],3,FALSE)</f>
        <v>0.1</v>
      </c>
      <c r="N668">
        <f>Sales2[[#This Row],[Sale Price ]]*Sales2[[#This Row],[Margins]]</f>
        <v>112.5</v>
      </c>
      <c r="O668">
        <v>1125</v>
      </c>
      <c r="P668">
        <f>IFERROR(Sales2[[#This Row],[Sale Price ]],0)</f>
        <v>1125</v>
      </c>
      <c r="Q668">
        <f>IFERROR(Sales2[[#This Row],[Cleaned Sale Price]]/Sales2[[#This Row],[Quantity Ordered]],0)</f>
        <v>1125</v>
      </c>
      <c r="R668">
        <f>Sales2[[#This Row],[Cleaned Sale Price]]-Sales2[[#This Row],[Service Provider Expense]]</f>
        <v>1012.5</v>
      </c>
      <c r="S668">
        <f>SUMIF(F:F,Sales2[[#This Row],[Customer ID]],P:P)</f>
        <v>1125</v>
      </c>
      <c r="T668">
        <f>Sales2[[#This Row],[Sale Price ]]-Sales2[[#This Row],[Service Provider Expense]]</f>
        <v>1012.5</v>
      </c>
      <c r="U668" t="s">
        <v>39</v>
      </c>
    </row>
    <row r="669" spans="1:21" x14ac:dyDescent="0.25">
      <c r="A669">
        <v>3668</v>
      </c>
      <c r="B669">
        <f>COUNTIF(A:A,Sales2[[#This Row],[Order ID]])</f>
        <v>1</v>
      </c>
      <c r="C669" t="s">
        <v>287</v>
      </c>
      <c r="D669" t="s">
        <v>947</v>
      </c>
      <c r="E669" t="str">
        <f>PROPER(TRIM(Sales2[[#This Row],[Customer First Name]]))</f>
        <v>Georgia</v>
      </c>
      <c r="F669">
        <v>1900</v>
      </c>
      <c r="G669" t="s">
        <v>22</v>
      </c>
      <c r="H669" s="7">
        <v>45611</v>
      </c>
      <c r="I669" s="6">
        <v>3</v>
      </c>
      <c r="J669" t="s">
        <v>17</v>
      </c>
      <c r="K669" t="s">
        <v>49</v>
      </c>
      <c r="L669" t="str">
        <f>UPPER(Sales2[[#This Row],[State]])</f>
        <v>TAS</v>
      </c>
      <c r="M669">
        <f>VLOOKUP(Sales2[[#This Row],[Service Category]],Table7[],3,FALSE)</f>
        <v>0.3</v>
      </c>
      <c r="N669">
        <f>Sales2[[#This Row],[Sale Price ]]*Sales2[[#This Row],[Margins]]</f>
        <v>247.2</v>
      </c>
      <c r="O669">
        <v>824</v>
      </c>
      <c r="P669">
        <f>IFERROR(Sales2[[#This Row],[Sale Price ]],0)</f>
        <v>824</v>
      </c>
      <c r="Q669">
        <f>IFERROR(Sales2[[#This Row],[Cleaned Sale Price]]/Sales2[[#This Row],[Quantity Ordered]],0)</f>
        <v>274.66666666666669</v>
      </c>
      <c r="R669">
        <f>Sales2[[#This Row],[Cleaned Sale Price]]-Sales2[[#This Row],[Service Provider Expense]]</f>
        <v>576.79999999999995</v>
      </c>
      <c r="S669">
        <f>SUMIF(F:F,Sales2[[#This Row],[Customer ID]],P:P)</f>
        <v>824</v>
      </c>
      <c r="T669">
        <f>Sales2[[#This Row],[Sale Price ]]-Sales2[[#This Row],[Service Provider Expense]]</f>
        <v>576.79999999999995</v>
      </c>
      <c r="U669" t="s">
        <v>29</v>
      </c>
    </row>
    <row r="670" spans="1:21" x14ac:dyDescent="0.25">
      <c r="A670">
        <v>3669</v>
      </c>
      <c r="B670">
        <f>COUNTIF(A:A,Sales2[[#This Row],[Order ID]])</f>
        <v>1</v>
      </c>
      <c r="C670" t="s">
        <v>836</v>
      </c>
      <c r="D670" t="s">
        <v>948</v>
      </c>
      <c r="E670" t="str">
        <f>PROPER(TRIM(Sales2[[#This Row],[Customer First Name]]))</f>
        <v>Sterling</v>
      </c>
      <c r="F670">
        <v>1901</v>
      </c>
      <c r="G670" t="s">
        <v>36</v>
      </c>
      <c r="H670" s="7">
        <v>45452</v>
      </c>
      <c r="I670" s="6">
        <v>3</v>
      </c>
      <c r="J670" s="1" t="s">
        <v>37</v>
      </c>
      <c r="K670" t="s">
        <v>66</v>
      </c>
      <c r="L670" t="str">
        <f>UPPER(Sales2[[#This Row],[State]])</f>
        <v>NT</v>
      </c>
      <c r="M670">
        <f>VLOOKUP(Sales2[[#This Row],[Service Category]],Table7[],3,FALSE)</f>
        <v>0.2</v>
      </c>
      <c r="N670">
        <f>Sales2[[#This Row],[Sale Price ]]*Sales2[[#This Row],[Margins]]</f>
        <v>266.8</v>
      </c>
      <c r="O670">
        <v>1334</v>
      </c>
      <c r="P670">
        <f>IFERROR(Sales2[[#This Row],[Sale Price ]],0)</f>
        <v>1334</v>
      </c>
      <c r="Q670">
        <f>IFERROR(Sales2[[#This Row],[Cleaned Sale Price]]/Sales2[[#This Row],[Quantity Ordered]],0)</f>
        <v>444.66666666666669</v>
      </c>
      <c r="R670">
        <f>Sales2[[#This Row],[Cleaned Sale Price]]-Sales2[[#This Row],[Service Provider Expense]]</f>
        <v>1067.2</v>
      </c>
      <c r="S670">
        <f>SUMIF(F:F,Sales2[[#This Row],[Customer ID]],P:P)</f>
        <v>1334</v>
      </c>
      <c r="T670">
        <f>Sales2[[#This Row],[Sale Price ]]-Sales2[[#This Row],[Service Provider Expense]]</f>
        <v>1067.2</v>
      </c>
      <c r="U670" t="s">
        <v>99</v>
      </c>
    </row>
    <row r="671" spans="1:21" x14ac:dyDescent="0.25">
      <c r="A671">
        <v>3670</v>
      </c>
      <c r="B671">
        <f>COUNTIF(A:A,Sales2[[#This Row],[Order ID]])</f>
        <v>1</v>
      </c>
      <c r="C671" t="s">
        <v>178</v>
      </c>
      <c r="D671" t="s">
        <v>949</v>
      </c>
      <c r="E671" t="str">
        <f>PROPER(TRIM(Sales2[[#This Row],[Customer First Name]]))</f>
        <v>Makayla</v>
      </c>
      <c r="F671">
        <v>1902</v>
      </c>
      <c r="G671" t="s">
        <v>36</v>
      </c>
      <c r="H671" s="7">
        <v>45614</v>
      </c>
      <c r="I671" s="6">
        <v>3</v>
      </c>
      <c r="J671" s="1" t="s">
        <v>37</v>
      </c>
      <c r="K671" t="s">
        <v>24</v>
      </c>
      <c r="L671" t="str">
        <f>UPPER(Sales2[[#This Row],[State]])</f>
        <v>ACT</v>
      </c>
      <c r="M671">
        <f>VLOOKUP(Sales2[[#This Row],[Service Category]],Table7[],3,FALSE)</f>
        <v>0.2</v>
      </c>
      <c r="N671">
        <f>Sales2[[#This Row],[Sale Price ]]*Sales2[[#This Row],[Margins]]</f>
        <v>258.2</v>
      </c>
      <c r="O671">
        <v>1291</v>
      </c>
      <c r="P671">
        <f>IFERROR(Sales2[[#This Row],[Sale Price ]],0)</f>
        <v>1291</v>
      </c>
      <c r="Q671">
        <f>IFERROR(Sales2[[#This Row],[Cleaned Sale Price]]/Sales2[[#This Row],[Quantity Ordered]],0)</f>
        <v>430.33333333333331</v>
      </c>
      <c r="R671">
        <f>Sales2[[#This Row],[Cleaned Sale Price]]-Sales2[[#This Row],[Service Provider Expense]]</f>
        <v>1032.8</v>
      </c>
      <c r="S671">
        <f>SUMIF(F:F,Sales2[[#This Row],[Customer ID]],P:P)</f>
        <v>1291</v>
      </c>
      <c r="T671">
        <f>Sales2[[#This Row],[Sale Price ]]-Sales2[[#This Row],[Service Provider Expense]]</f>
        <v>1032.8</v>
      </c>
      <c r="U671" t="s">
        <v>19</v>
      </c>
    </row>
    <row r="672" spans="1:21" x14ac:dyDescent="0.25">
      <c r="A672">
        <v>3671</v>
      </c>
      <c r="B672">
        <f>COUNTIF(A:A,Sales2[[#This Row],[Order ID]])</f>
        <v>1</v>
      </c>
      <c r="C672" t="s">
        <v>97</v>
      </c>
      <c r="D672" t="s">
        <v>414</v>
      </c>
      <c r="E672" t="str">
        <f>PROPER(TRIM(Sales2[[#This Row],[Customer First Name]]))</f>
        <v>Ailani</v>
      </c>
      <c r="F672">
        <v>1903</v>
      </c>
      <c r="G672" t="s">
        <v>16</v>
      </c>
      <c r="H672" s="7">
        <v>45451</v>
      </c>
      <c r="I672" s="6">
        <v>2</v>
      </c>
      <c r="J672" s="1" t="s">
        <v>37</v>
      </c>
      <c r="K672" t="s">
        <v>38</v>
      </c>
      <c r="L672" t="str">
        <f>UPPER(Sales2[[#This Row],[State]])</f>
        <v>QLD</v>
      </c>
      <c r="M672">
        <f>VLOOKUP(Sales2[[#This Row],[Service Category]],Table7[],3,FALSE)</f>
        <v>0.1</v>
      </c>
      <c r="N672">
        <f>Sales2[[#This Row],[Sale Price ]]*Sales2[[#This Row],[Margins]]</f>
        <v>126.60000000000001</v>
      </c>
      <c r="O672">
        <v>1266</v>
      </c>
      <c r="P672">
        <f>IFERROR(Sales2[[#This Row],[Sale Price ]],0)</f>
        <v>1266</v>
      </c>
      <c r="Q672">
        <f>IFERROR(Sales2[[#This Row],[Cleaned Sale Price]]/Sales2[[#This Row],[Quantity Ordered]],0)</f>
        <v>633</v>
      </c>
      <c r="R672">
        <f>Sales2[[#This Row],[Cleaned Sale Price]]-Sales2[[#This Row],[Service Provider Expense]]</f>
        <v>1139.4000000000001</v>
      </c>
      <c r="S672">
        <f>SUMIF(F:F,Sales2[[#This Row],[Customer ID]],P:P)</f>
        <v>1266</v>
      </c>
      <c r="T672">
        <f>Sales2[[#This Row],[Sale Price ]]-Sales2[[#This Row],[Service Provider Expense]]</f>
        <v>1139.4000000000001</v>
      </c>
      <c r="U672" t="s">
        <v>19</v>
      </c>
    </row>
    <row r="673" spans="1:21" x14ac:dyDescent="0.25">
      <c r="A673">
        <v>3672</v>
      </c>
      <c r="B673">
        <f>COUNTIF(A:A,Sales2[[#This Row],[Order ID]])</f>
        <v>1</v>
      </c>
      <c r="C673" t="s">
        <v>269</v>
      </c>
      <c r="D673" t="s">
        <v>950</v>
      </c>
      <c r="E673" t="str">
        <f>PROPER(TRIM(Sales2[[#This Row],[Customer First Name]]))</f>
        <v>Ariana</v>
      </c>
      <c r="F673">
        <v>1904</v>
      </c>
      <c r="G673" t="s">
        <v>61</v>
      </c>
      <c r="H673" s="7">
        <v>45471</v>
      </c>
      <c r="I673" s="6">
        <v>3</v>
      </c>
      <c r="J673" s="1" t="s">
        <v>37</v>
      </c>
      <c r="K673" t="s">
        <v>32</v>
      </c>
      <c r="L673" t="str">
        <f>UPPER(Sales2[[#This Row],[State]])</f>
        <v>VIC</v>
      </c>
      <c r="M673">
        <f>VLOOKUP(Sales2[[#This Row],[Service Category]],Table7[],3,FALSE)</f>
        <v>0.25</v>
      </c>
      <c r="N673">
        <f>Sales2[[#This Row],[Sale Price ]]*Sales2[[#This Row],[Margins]]</f>
        <v>53</v>
      </c>
      <c r="O673">
        <v>212</v>
      </c>
      <c r="P673">
        <f>IFERROR(Sales2[[#This Row],[Sale Price ]],0)</f>
        <v>212</v>
      </c>
      <c r="Q673">
        <f>IFERROR(Sales2[[#This Row],[Cleaned Sale Price]]/Sales2[[#This Row],[Quantity Ordered]],0)</f>
        <v>70.666666666666671</v>
      </c>
      <c r="R673">
        <f>Sales2[[#This Row],[Cleaned Sale Price]]-Sales2[[#This Row],[Service Provider Expense]]</f>
        <v>159</v>
      </c>
      <c r="S673">
        <f>SUMIF(F:F,Sales2[[#This Row],[Customer ID]],P:P)</f>
        <v>212</v>
      </c>
      <c r="T673">
        <f>Sales2[[#This Row],[Sale Price ]]-Sales2[[#This Row],[Service Provider Expense]]</f>
        <v>159</v>
      </c>
      <c r="U673" t="s">
        <v>39</v>
      </c>
    </row>
    <row r="674" spans="1:21" x14ac:dyDescent="0.25">
      <c r="A674">
        <v>3673</v>
      </c>
      <c r="B674">
        <f>COUNTIF(A:A,Sales2[[#This Row],[Order ID]])</f>
        <v>1</v>
      </c>
      <c r="C674" t="s">
        <v>829</v>
      </c>
      <c r="D674" t="s">
        <v>951</v>
      </c>
      <c r="E674" t="str">
        <f>PROPER(TRIM(Sales2[[#This Row],[Customer First Name]]))</f>
        <v>Warren</v>
      </c>
      <c r="F674">
        <v>1905</v>
      </c>
      <c r="G674" t="s">
        <v>61</v>
      </c>
      <c r="H674" s="7">
        <v>45543</v>
      </c>
      <c r="I674" s="6">
        <v>1</v>
      </c>
      <c r="J674" s="1" t="s">
        <v>37</v>
      </c>
      <c r="K674" t="s">
        <v>24</v>
      </c>
      <c r="L674" t="str">
        <f>UPPER(Sales2[[#This Row],[State]])</f>
        <v>ACT</v>
      </c>
      <c r="M674">
        <f>VLOOKUP(Sales2[[#This Row],[Service Category]],Table7[],3,FALSE)</f>
        <v>0.25</v>
      </c>
      <c r="N674">
        <f>Sales2[[#This Row],[Sale Price ]]*Sales2[[#This Row],[Margins]]</f>
        <v>429.25</v>
      </c>
      <c r="O674">
        <v>1717</v>
      </c>
      <c r="P674">
        <f>IFERROR(Sales2[[#This Row],[Sale Price ]],0)</f>
        <v>1717</v>
      </c>
      <c r="Q674">
        <f>IFERROR(Sales2[[#This Row],[Cleaned Sale Price]]/Sales2[[#This Row],[Quantity Ordered]],0)</f>
        <v>1717</v>
      </c>
      <c r="R674">
        <f>Sales2[[#This Row],[Cleaned Sale Price]]-Sales2[[#This Row],[Service Provider Expense]]</f>
        <v>1287.75</v>
      </c>
      <c r="S674">
        <f>SUMIF(F:F,Sales2[[#This Row],[Customer ID]],P:P)</f>
        <v>1717</v>
      </c>
      <c r="T674">
        <f>Sales2[[#This Row],[Sale Price ]]-Sales2[[#This Row],[Service Provider Expense]]</f>
        <v>1287.75</v>
      </c>
      <c r="U674" t="s">
        <v>33</v>
      </c>
    </row>
    <row r="675" spans="1:21" x14ac:dyDescent="0.25">
      <c r="A675">
        <v>3674</v>
      </c>
      <c r="B675">
        <f>COUNTIF(A:A,Sales2[[#This Row],[Order ID]])</f>
        <v>1</v>
      </c>
      <c r="C675" t="s">
        <v>752</v>
      </c>
      <c r="D675" t="s">
        <v>101</v>
      </c>
      <c r="E675" t="str">
        <f>PROPER(TRIM(Sales2[[#This Row],[Customer First Name]]))</f>
        <v>Shiloh</v>
      </c>
      <c r="F675">
        <v>1906</v>
      </c>
      <c r="G675" t="s">
        <v>61</v>
      </c>
      <c r="H675" s="7">
        <v>45503</v>
      </c>
      <c r="I675" s="6">
        <v>2</v>
      </c>
      <c r="J675" s="1" t="s">
        <v>23</v>
      </c>
      <c r="K675" t="s">
        <v>32</v>
      </c>
      <c r="L675" t="str">
        <f>UPPER(Sales2[[#This Row],[State]])</f>
        <v>VIC</v>
      </c>
      <c r="M675">
        <f>VLOOKUP(Sales2[[#This Row],[Service Category]],Table7[],3,FALSE)</f>
        <v>0.25</v>
      </c>
      <c r="N675">
        <f>Sales2[[#This Row],[Sale Price ]]*Sales2[[#This Row],[Margins]]</f>
        <v>158</v>
      </c>
      <c r="O675">
        <v>632</v>
      </c>
      <c r="P675">
        <f>IFERROR(Sales2[[#This Row],[Sale Price ]],0)</f>
        <v>632</v>
      </c>
      <c r="Q675">
        <f>IFERROR(Sales2[[#This Row],[Cleaned Sale Price]]/Sales2[[#This Row],[Quantity Ordered]],0)</f>
        <v>316</v>
      </c>
      <c r="R675">
        <f>Sales2[[#This Row],[Cleaned Sale Price]]-Sales2[[#This Row],[Service Provider Expense]]</f>
        <v>474</v>
      </c>
      <c r="S675">
        <f>SUMIF(F:F,Sales2[[#This Row],[Customer ID]],P:P)</f>
        <v>632</v>
      </c>
      <c r="T675">
        <f>Sales2[[#This Row],[Sale Price ]]-Sales2[[#This Row],[Service Provider Expense]]</f>
        <v>474</v>
      </c>
      <c r="U675" t="s">
        <v>39</v>
      </c>
    </row>
    <row r="676" spans="1:21" x14ac:dyDescent="0.25">
      <c r="A676">
        <v>3675</v>
      </c>
      <c r="B676">
        <f>COUNTIF(A:A,Sales2[[#This Row],[Order ID]])</f>
        <v>1</v>
      </c>
      <c r="C676" t="s">
        <v>952</v>
      </c>
      <c r="D676" t="s">
        <v>953</v>
      </c>
      <c r="E676" t="str">
        <f>PROPER(TRIM(Sales2[[#This Row],[Customer First Name]]))</f>
        <v>Saige</v>
      </c>
      <c r="F676">
        <v>1907</v>
      </c>
      <c r="G676" t="s">
        <v>77</v>
      </c>
      <c r="H676" s="7">
        <v>45507</v>
      </c>
      <c r="I676" s="6">
        <v>1</v>
      </c>
      <c r="J676" t="s">
        <v>17</v>
      </c>
      <c r="K676" t="s">
        <v>66</v>
      </c>
      <c r="L676" t="str">
        <f>UPPER(Sales2[[#This Row],[State]])</f>
        <v>NT</v>
      </c>
      <c r="M676">
        <f>VLOOKUP(Sales2[[#This Row],[Service Category]],Table7[],3,FALSE)</f>
        <v>0.3</v>
      </c>
      <c r="N676">
        <f>Sales2[[#This Row],[Sale Price ]]*Sales2[[#This Row],[Margins]]</f>
        <v>473.09999999999997</v>
      </c>
      <c r="O676">
        <v>1577</v>
      </c>
      <c r="P676">
        <f>IFERROR(Sales2[[#This Row],[Sale Price ]],0)</f>
        <v>1577</v>
      </c>
      <c r="Q676">
        <f>IFERROR(Sales2[[#This Row],[Cleaned Sale Price]]/Sales2[[#This Row],[Quantity Ordered]],0)</f>
        <v>1577</v>
      </c>
      <c r="R676">
        <f>Sales2[[#This Row],[Cleaned Sale Price]]-Sales2[[#This Row],[Service Provider Expense]]</f>
        <v>1103.9000000000001</v>
      </c>
      <c r="S676">
        <f>SUMIF(F:F,Sales2[[#This Row],[Customer ID]],P:P)</f>
        <v>1577</v>
      </c>
      <c r="T676">
        <f>Sales2[[#This Row],[Sale Price ]]-Sales2[[#This Row],[Service Provider Expense]]</f>
        <v>1103.9000000000001</v>
      </c>
      <c r="U676" t="s">
        <v>19</v>
      </c>
    </row>
    <row r="677" spans="1:21" x14ac:dyDescent="0.25">
      <c r="A677">
        <v>3676</v>
      </c>
      <c r="B677">
        <f>COUNTIF(A:A,Sales2[[#This Row],[Order ID]])</f>
        <v>1</v>
      </c>
      <c r="C677" t="s">
        <v>310</v>
      </c>
      <c r="D677" t="s">
        <v>514</v>
      </c>
      <c r="E677" t="str">
        <f>PROPER(TRIM(Sales2[[#This Row],[Customer First Name]]))</f>
        <v>Kaleb</v>
      </c>
      <c r="F677">
        <v>1908</v>
      </c>
      <c r="G677" t="s">
        <v>16</v>
      </c>
      <c r="H677" s="7">
        <v>45524</v>
      </c>
      <c r="I677" s="6">
        <v>3</v>
      </c>
      <c r="J677" t="s">
        <v>17</v>
      </c>
      <c r="K677" t="s">
        <v>49</v>
      </c>
      <c r="L677" t="str">
        <f>UPPER(Sales2[[#This Row],[State]])</f>
        <v>TAS</v>
      </c>
      <c r="M677">
        <f>VLOOKUP(Sales2[[#This Row],[Service Category]],Table7[],3,FALSE)</f>
        <v>0.1</v>
      </c>
      <c r="N677">
        <f>Sales2[[#This Row],[Sale Price ]]*Sales2[[#This Row],[Margins]]</f>
        <v>11.600000000000001</v>
      </c>
      <c r="O677">
        <v>116</v>
      </c>
      <c r="P677">
        <f>IFERROR(Sales2[[#This Row],[Sale Price ]],0)</f>
        <v>116</v>
      </c>
      <c r="Q677">
        <f>IFERROR(Sales2[[#This Row],[Cleaned Sale Price]]/Sales2[[#This Row],[Quantity Ordered]],0)</f>
        <v>38.666666666666664</v>
      </c>
      <c r="R677">
        <f>Sales2[[#This Row],[Cleaned Sale Price]]-Sales2[[#This Row],[Service Provider Expense]]</f>
        <v>104.4</v>
      </c>
      <c r="S677">
        <f>SUMIF(F:F,Sales2[[#This Row],[Customer ID]],P:P)</f>
        <v>116</v>
      </c>
      <c r="T677">
        <f>Sales2[[#This Row],[Sale Price ]]-Sales2[[#This Row],[Service Provider Expense]]</f>
        <v>104.4</v>
      </c>
      <c r="U677" t="s">
        <v>29</v>
      </c>
    </row>
    <row r="678" spans="1:21" x14ac:dyDescent="0.25">
      <c r="A678">
        <v>3677</v>
      </c>
      <c r="B678">
        <f>COUNTIF(A:A,Sales2[[#This Row],[Order ID]])</f>
        <v>1</v>
      </c>
      <c r="C678" t="s">
        <v>57</v>
      </c>
      <c r="D678" t="s">
        <v>316</v>
      </c>
      <c r="E678" t="str">
        <f>PROPER(TRIM(Sales2[[#This Row],[Customer First Name]]))</f>
        <v>London</v>
      </c>
      <c r="F678">
        <v>1909</v>
      </c>
      <c r="G678" t="s">
        <v>77</v>
      </c>
      <c r="H678" s="7">
        <v>45342</v>
      </c>
      <c r="I678" s="6">
        <v>2</v>
      </c>
      <c r="J678" s="1" t="s">
        <v>37</v>
      </c>
      <c r="K678" t="s">
        <v>42</v>
      </c>
      <c r="L678" t="str">
        <f>UPPER(Sales2[[#This Row],[State]])</f>
        <v>SA</v>
      </c>
      <c r="M678">
        <f>VLOOKUP(Sales2[[#This Row],[Service Category]],Table7[],3,FALSE)</f>
        <v>0.3</v>
      </c>
      <c r="N678">
        <f>Sales2[[#This Row],[Sale Price ]]*Sales2[[#This Row],[Margins]]</f>
        <v>459.59999999999997</v>
      </c>
      <c r="O678">
        <v>1532</v>
      </c>
      <c r="P678">
        <f>IFERROR(Sales2[[#This Row],[Sale Price ]],0)</f>
        <v>1532</v>
      </c>
      <c r="Q678">
        <f>IFERROR(Sales2[[#This Row],[Cleaned Sale Price]]/Sales2[[#This Row],[Quantity Ordered]],0)</f>
        <v>766</v>
      </c>
      <c r="R678">
        <f>Sales2[[#This Row],[Cleaned Sale Price]]-Sales2[[#This Row],[Service Provider Expense]]</f>
        <v>1072.4000000000001</v>
      </c>
      <c r="S678">
        <f>SUMIF(F:F,Sales2[[#This Row],[Customer ID]],P:P)</f>
        <v>1532</v>
      </c>
      <c r="T678">
        <f>Sales2[[#This Row],[Sale Price ]]-Sales2[[#This Row],[Service Provider Expense]]</f>
        <v>1072.4000000000001</v>
      </c>
      <c r="U678" t="s">
        <v>19</v>
      </c>
    </row>
    <row r="679" spans="1:21" x14ac:dyDescent="0.25">
      <c r="A679">
        <v>3678</v>
      </c>
      <c r="B679">
        <f>COUNTIF(A:A,Sales2[[#This Row],[Order ID]])</f>
        <v>1</v>
      </c>
      <c r="C679" t="s">
        <v>954</v>
      </c>
      <c r="D679" t="s">
        <v>507</v>
      </c>
      <c r="E679" t="str">
        <f>PROPER(TRIM(Sales2[[#This Row],[Customer First Name]]))</f>
        <v>Genesis</v>
      </c>
      <c r="F679">
        <v>1910</v>
      </c>
      <c r="G679" t="s">
        <v>61</v>
      </c>
      <c r="H679" s="7">
        <v>45523</v>
      </c>
      <c r="I679" s="6">
        <v>2</v>
      </c>
      <c r="J679" s="1" t="s">
        <v>37</v>
      </c>
      <c r="K679" t="s">
        <v>42</v>
      </c>
      <c r="L679" t="str">
        <f>UPPER(Sales2[[#This Row],[State]])</f>
        <v>SA</v>
      </c>
      <c r="M679">
        <f>VLOOKUP(Sales2[[#This Row],[Service Category]],Table7[],3,FALSE)</f>
        <v>0.25</v>
      </c>
      <c r="N679">
        <f>Sales2[[#This Row],[Sale Price ]]*Sales2[[#This Row],[Margins]]</f>
        <v>189.75</v>
      </c>
      <c r="O679">
        <v>759</v>
      </c>
      <c r="P679">
        <f>IFERROR(Sales2[[#This Row],[Sale Price ]],0)</f>
        <v>759</v>
      </c>
      <c r="Q679">
        <f>IFERROR(Sales2[[#This Row],[Cleaned Sale Price]]/Sales2[[#This Row],[Quantity Ordered]],0)</f>
        <v>379.5</v>
      </c>
      <c r="R679">
        <f>Sales2[[#This Row],[Cleaned Sale Price]]-Sales2[[#This Row],[Service Provider Expense]]</f>
        <v>569.25</v>
      </c>
      <c r="S679">
        <f>SUMIF(F:F,Sales2[[#This Row],[Customer ID]],P:P)</f>
        <v>759</v>
      </c>
      <c r="T679">
        <f>Sales2[[#This Row],[Sale Price ]]-Sales2[[#This Row],[Service Provider Expense]]</f>
        <v>569.25</v>
      </c>
      <c r="U679" t="s">
        <v>19</v>
      </c>
    </row>
    <row r="680" spans="1:21" x14ac:dyDescent="0.25">
      <c r="A680">
        <v>3679</v>
      </c>
      <c r="B680">
        <f>COUNTIF(A:A,Sales2[[#This Row],[Order ID]])</f>
        <v>1</v>
      </c>
      <c r="C680" t="s">
        <v>91</v>
      </c>
      <c r="D680" t="s">
        <v>928</v>
      </c>
      <c r="E680" t="str">
        <f>PROPER(TRIM(Sales2[[#This Row],[Customer First Name]]))</f>
        <v>Sonny</v>
      </c>
      <c r="F680">
        <v>1911</v>
      </c>
      <c r="G680" t="s">
        <v>36</v>
      </c>
      <c r="H680" s="7">
        <v>45364</v>
      </c>
      <c r="I680" s="6">
        <v>1</v>
      </c>
      <c r="J680" t="s">
        <v>56</v>
      </c>
      <c r="K680" t="s">
        <v>49</v>
      </c>
      <c r="L680" t="str">
        <f>UPPER(Sales2[[#This Row],[State]])</f>
        <v>TAS</v>
      </c>
      <c r="M680">
        <f>VLOOKUP(Sales2[[#This Row],[Service Category]],Table7[],3,FALSE)</f>
        <v>0.2</v>
      </c>
      <c r="N680">
        <f>Sales2[[#This Row],[Sale Price ]]*Sales2[[#This Row],[Margins]]</f>
        <v>275.40000000000003</v>
      </c>
      <c r="O680">
        <v>1377</v>
      </c>
      <c r="P680">
        <f>IFERROR(Sales2[[#This Row],[Sale Price ]],0)</f>
        <v>1377</v>
      </c>
      <c r="Q680">
        <f>IFERROR(Sales2[[#This Row],[Cleaned Sale Price]]/Sales2[[#This Row],[Quantity Ordered]],0)</f>
        <v>1377</v>
      </c>
      <c r="R680">
        <f>Sales2[[#This Row],[Cleaned Sale Price]]-Sales2[[#This Row],[Service Provider Expense]]</f>
        <v>1101.5999999999999</v>
      </c>
      <c r="S680">
        <f>SUMIF(F:F,Sales2[[#This Row],[Customer ID]],P:P)</f>
        <v>1377</v>
      </c>
      <c r="T680">
        <f>Sales2[[#This Row],[Sale Price ]]-Sales2[[#This Row],[Service Provider Expense]]</f>
        <v>1101.5999999999999</v>
      </c>
      <c r="U680" t="s">
        <v>99</v>
      </c>
    </row>
    <row r="681" spans="1:21" x14ac:dyDescent="0.25">
      <c r="A681">
        <v>3680</v>
      </c>
      <c r="B681">
        <f>COUNTIF(A:A,Sales2[[#This Row],[Order ID]])</f>
        <v>1</v>
      </c>
      <c r="C681" t="s">
        <v>462</v>
      </c>
      <c r="D681" t="s">
        <v>936</v>
      </c>
      <c r="E681" t="str">
        <f>PROPER(TRIM(Sales2[[#This Row],[Customer First Name]]))</f>
        <v>Sutton</v>
      </c>
      <c r="F681">
        <v>1912</v>
      </c>
      <c r="G681" t="s">
        <v>61</v>
      </c>
      <c r="H681" s="7">
        <v>45376</v>
      </c>
      <c r="I681" s="6">
        <v>3</v>
      </c>
      <c r="J681" t="s">
        <v>56</v>
      </c>
      <c r="K681" t="s">
        <v>66</v>
      </c>
      <c r="L681" t="str">
        <f>UPPER(Sales2[[#This Row],[State]])</f>
        <v>NT</v>
      </c>
      <c r="M681">
        <f>VLOOKUP(Sales2[[#This Row],[Service Category]],Table7[],3,FALSE)</f>
        <v>0.25</v>
      </c>
      <c r="N681">
        <f>Sales2[[#This Row],[Sale Price ]]*Sales2[[#This Row],[Margins]]</f>
        <v>88</v>
      </c>
      <c r="O681">
        <v>352</v>
      </c>
      <c r="P681">
        <f>IFERROR(Sales2[[#This Row],[Sale Price ]],0)</f>
        <v>352</v>
      </c>
      <c r="Q681">
        <f>IFERROR(Sales2[[#This Row],[Cleaned Sale Price]]/Sales2[[#This Row],[Quantity Ordered]],0)</f>
        <v>117.33333333333333</v>
      </c>
      <c r="R681">
        <f>Sales2[[#This Row],[Cleaned Sale Price]]-Sales2[[#This Row],[Service Provider Expense]]</f>
        <v>264</v>
      </c>
      <c r="S681">
        <f>SUMIF(F:F,Sales2[[#This Row],[Customer ID]],P:P)</f>
        <v>352</v>
      </c>
      <c r="T681">
        <f>Sales2[[#This Row],[Sale Price ]]-Sales2[[#This Row],[Service Provider Expense]]</f>
        <v>264</v>
      </c>
      <c r="U681" t="s">
        <v>99</v>
      </c>
    </row>
    <row r="682" spans="1:21" x14ac:dyDescent="0.25">
      <c r="A682">
        <v>3681</v>
      </c>
      <c r="B682">
        <f>COUNTIF(A:A,Sales2[[#This Row],[Order ID]])</f>
        <v>1</v>
      </c>
      <c r="C682" t="s">
        <v>955</v>
      </c>
      <c r="D682" t="s">
        <v>231</v>
      </c>
      <c r="E682" t="str">
        <f>PROPER(TRIM(Sales2[[#This Row],[Customer First Name]]))</f>
        <v>Luke</v>
      </c>
      <c r="F682">
        <v>1913</v>
      </c>
      <c r="G682" t="s">
        <v>61</v>
      </c>
      <c r="H682" s="7">
        <v>45498</v>
      </c>
      <c r="I682" s="6">
        <v>3</v>
      </c>
      <c r="J682" t="s">
        <v>17</v>
      </c>
      <c r="K682" t="s">
        <v>18</v>
      </c>
      <c r="L682" t="str">
        <f>UPPER(Sales2[[#This Row],[State]])</f>
        <v>WA</v>
      </c>
      <c r="M682">
        <f>VLOOKUP(Sales2[[#This Row],[Service Category]],Table7[],3,FALSE)</f>
        <v>0.25</v>
      </c>
      <c r="N682">
        <f>Sales2[[#This Row],[Sale Price ]]*Sales2[[#This Row],[Margins]]</f>
        <v>328</v>
      </c>
      <c r="O682">
        <v>1312</v>
      </c>
      <c r="P682">
        <f>IFERROR(Sales2[[#This Row],[Sale Price ]],0)</f>
        <v>1312</v>
      </c>
      <c r="Q682">
        <f>IFERROR(Sales2[[#This Row],[Cleaned Sale Price]]/Sales2[[#This Row],[Quantity Ordered]],0)</f>
        <v>437.33333333333331</v>
      </c>
      <c r="R682">
        <f>Sales2[[#This Row],[Cleaned Sale Price]]-Sales2[[#This Row],[Service Provider Expense]]</f>
        <v>984</v>
      </c>
      <c r="S682">
        <f>SUMIF(F:F,Sales2[[#This Row],[Customer ID]],P:P)</f>
        <v>1312</v>
      </c>
      <c r="T682">
        <f>Sales2[[#This Row],[Sale Price ]]-Sales2[[#This Row],[Service Provider Expense]]</f>
        <v>984</v>
      </c>
      <c r="U682" t="s">
        <v>19</v>
      </c>
    </row>
    <row r="683" spans="1:21" x14ac:dyDescent="0.25">
      <c r="A683">
        <v>3682</v>
      </c>
      <c r="B683">
        <f>COUNTIF(A:A,Sales2[[#This Row],[Order ID]])</f>
        <v>1</v>
      </c>
      <c r="C683" t="s">
        <v>758</v>
      </c>
      <c r="D683" t="s">
        <v>956</v>
      </c>
      <c r="E683" t="str">
        <f>PROPER(TRIM(Sales2[[#This Row],[Customer First Name]]))</f>
        <v>Banks</v>
      </c>
      <c r="F683">
        <v>1914</v>
      </c>
      <c r="G683" t="s">
        <v>16</v>
      </c>
      <c r="H683" s="7">
        <v>45439</v>
      </c>
      <c r="I683" s="6">
        <v>1</v>
      </c>
      <c r="J683" s="1" t="s">
        <v>23</v>
      </c>
      <c r="K683" t="s">
        <v>24</v>
      </c>
      <c r="L683" t="str">
        <f>UPPER(Sales2[[#This Row],[State]])</f>
        <v>ACT</v>
      </c>
      <c r="M683">
        <f>VLOOKUP(Sales2[[#This Row],[Service Category]],Table7[],3,FALSE)</f>
        <v>0.1</v>
      </c>
      <c r="N683">
        <f>Sales2[[#This Row],[Sale Price ]]*Sales2[[#This Row],[Margins]]</f>
        <v>131.4</v>
      </c>
      <c r="O683">
        <v>1314</v>
      </c>
      <c r="P683">
        <f>IFERROR(Sales2[[#This Row],[Sale Price ]],0)</f>
        <v>1314</v>
      </c>
      <c r="Q683">
        <f>IFERROR(Sales2[[#This Row],[Cleaned Sale Price]]/Sales2[[#This Row],[Quantity Ordered]],0)</f>
        <v>1314</v>
      </c>
      <c r="R683">
        <f>Sales2[[#This Row],[Cleaned Sale Price]]-Sales2[[#This Row],[Service Provider Expense]]</f>
        <v>1182.5999999999999</v>
      </c>
      <c r="S683">
        <f>SUMIF(F:F,Sales2[[#This Row],[Customer ID]],P:P)</f>
        <v>1314</v>
      </c>
      <c r="T683">
        <f>Sales2[[#This Row],[Sale Price ]]-Sales2[[#This Row],[Service Provider Expense]]</f>
        <v>1182.5999999999999</v>
      </c>
      <c r="U683" t="s">
        <v>29</v>
      </c>
    </row>
    <row r="684" spans="1:21" x14ac:dyDescent="0.25">
      <c r="A684">
        <v>3683</v>
      </c>
      <c r="B684">
        <f>COUNTIF(A:A,Sales2[[#This Row],[Order ID]])</f>
        <v>1</v>
      </c>
      <c r="C684" t="s">
        <v>957</v>
      </c>
      <c r="D684" t="s">
        <v>101</v>
      </c>
      <c r="E684" t="str">
        <f>PROPER(TRIM(Sales2[[#This Row],[Customer First Name]]))</f>
        <v>Shiloh</v>
      </c>
      <c r="F684">
        <v>1915</v>
      </c>
      <c r="G684" t="s">
        <v>61</v>
      </c>
      <c r="H684" s="7">
        <v>45459</v>
      </c>
      <c r="I684" s="6">
        <v>1</v>
      </c>
      <c r="J684" t="s">
        <v>17</v>
      </c>
      <c r="K684" t="s">
        <v>38</v>
      </c>
      <c r="L684" t="str">
        <f>UPPER(Sales2[[#This Row],[State]])</f>
        <v>QLD</v>
      </c>
      <c r="M684">
        <f>VLOOKUP(Sales2[[#This Row],[Service Category]],Table7[],3,FALSE)</f>
        <v>0.25</v>
      </c>
      <c r="N684">
        <f>Sales2[[#This Row],[Sale Price ]]*Sales2[[#This Row],[Margins]]</f>
        <v>180</v>
      </c>
      <c r="O684">
        <v>720</v>
      </c>
      <c r="P684">
        <f>IFERROR(Sales2[[#This Row],[Sale Price ]],0)</f>
        <v>720</v>
      </c>
      <c r="Q684">
        <f>IFERROR(Sales2[[#This Row],[Cleaned Sale Price]]/Sales2[[#This Row],[Quantity Ordered]],0)</f>
        <v>720</v>
      </c>
      <c r="R684">
        <f>Sales2[[#This Row],[Cleaned Sale Price]]-Sales2[[#This Row],[Service Provider Expense]]</f>
        <v>540</v>
      </c>
      <c r="S684">
        <f>SUMIF(F:F,Sales2[[#This Row],[Customer ID]],P:P)</f>
        <v>720</v>
      </c>
      <c r="T684">
        <f>Sales2[[#This Row],[Sale Price ]]-Sales2[[#This Row],[Service Provider Expense]]</f>
        <v>540</v>
      </c>
      <c r="U684" t="s">
        <v>19</v>
      </c>
    </row>
    <row r="685" spans="1:21" x14ac:dyDescent="0.25">
      <c r="A685">
        <v>3684</v>
      </c>
      <c r="B685">
        <f>COUNTIF(A:A,Sales2[[#This Row],[Order ID]])</f>
        <v>1</v>
      </c>
      <c r="C685" t="s">
        <v>188</v>
      </c>
      <c r="D685" t="s">
        <v>958</v>
      </c>
      <c r="E685" t="str">
        <f>PROPER(TRIM(Sales2[[#This Row],[Customer First Name]]))</f>
        <v>Aisha</v>
      </c>
      <c r="F685">
        <v>1916</v>
      </c>
      <c r="G685" t="s">
        <v>16</v>
      </c>
      <c r="H685" s="7">
        <v>45480</v>
      </c>
      <c r="I685" s="6">
        <v>1</v>
      </c>
      <c r="J685" t="s">
        <v>17</v>
      </c>
      <c r="K685" t="s">
        <v>49</v>
      </c>
      <c r="L685" t="str">
        <f>UPPER(Sales2[[#This Row],[State]])</f>
        <v>TAS</v>
      </c>
      <c r="M685">
        <f>VLOOKUP(Sales2[[#This Row],[Service Category]],Table7[],3,FALSE)</f>
        <v>0.1</v>
      </c>
      <c r="N685">
        <f>Sales2[[#This Row],[Sale Price ]]*Sales2[[#This Row],[Margins]]</f>
        <v>36.200000000000003</v>
      </c>
      <c r="O685">
        <v>362</v>
      </c>
      <c r="P685">
        <f>IFERROR(Sales2[[#This Row],[Sale Price ]],0)</f>
        <v>362</v>
      </c>
      <c r="Q685">
        <f>IFERROR(Sales2[[#This Row],[Cleaned Sale Price]]/Sales2[[#This Row],[Quantity Ordered]],0)</f>
        <v>362</v>
      </c>
      <c r="R685">
        <f>Sales2[[#This Row],[Cleaned Sale Price]]-Sales2[[#This Row],[Service Provider Expense]]</f>
        <v>325.8</v>
      </c>
      <c r="S685">
        <f>SUMIF(F:F,Sales2[[#This Row],[Customer ID]],P:P)</f>
        <v>362</v>
      </c>
      <c r="T685">
        <f>Sales2[[#This Row],[Sale Price ]]-Sales2[[#This Row],[Service Provider Expense]]</f>
        <v>325.8</v>
      </c>
      <c r="U685" t="s">
        <v>19</v>
      </c>
    </row>
    <row r="686" spans="1:21" x14ac:dyDescent="0.25">
      <c r="A686">
        <v>3685</v>
      </c>
      <c r="B686">
        <f>COUNTIF(A:A,Sales2[[#This Row],[Order ID]])</f>
        <v>1</v>
      </c>
      <c r="C686" t="s">
        <v>160</v>
      </c>
      <c r="D686" t="s">
        <v>959</v>
      </c>
      <c r="E686" t="str">
        <f>PROPER(TRIM(Sales2[[#This Row],[Customer First Name]]))</f>
        <v>Jacob</v>
      </c>
      <c r="F686">
        <v>1917</v>
      </c>
      <c r="G686" t="s">
        <v>61</v>
      </c>
      <c r="H686" s="7">
        <v>45383</v>
      </c>
      <c r="I686" s="6">
        <v>2</v>
      </c>
      <c r="J686" s="1" t="s">
        <v>37</v>
      </c>
      <c r="K686" t="s">
        <v>66</v>
      </c>
      <c r="L686" t="str">
        <f>UPPER(Sales2[[#This Row],[State]])</f>
        <v>NT</v>
      </c>
      <c r="M686">
        <f>VLOOKUP(Sales2[[#This Row],[Service Category]],Table7[],3,FALSE)</f>
        <v>0.25</v>
      </c>
      <c r="N686">
        <f>Sales2[[#This Row],[Sale Price ]]*Sales2[[#This Row],[Margins]]</f>
        <v>200.5</v>
      </c>
      <c r="O686">
        <v>802</v>
      </c>
      <c r="P686">
        <f>IFERROR(Sales2[[#This Row],[Sale Price ]],0)</f>
        <v>802</v>
      </c>
      <c r="Q686">
        <f>IFERROR(Sales2[[#This Row],[Cleaned Sale Price]]/Sales2[[#This Row],[Quantity Ordered]],0)</f>
        <v>401</v>
      </c>
      <c r="R686">
        <f>Sales2[[#This Row],[Cleaned Sale Price]]-Sales2[[#This Row],[Service Provider Expense]]</f>
        <v>601.5</v>
      </c>
      <c r="S686">
        <f>SUMIF(F:F,Sales2[[#This Row],[Customer ID]],P:P)</f>
        <v>802</v>
      </c>
      <c r="T686">
        <f>Sales2[[#This Row],[Sale Price ]]-Sales2[[#This Row],[Service Provider Expense]]</f>
        <v>601.5</v>
      </c>
      <c r="U686" t="s">
        <v>99</v>
      </c>
    </row>
    <row r="687" spans="1:21" x14ac:dyDescent="0.25">
      <c r="A687">
        <v>3686</v>
      </c>
      <c r="B687">
        <f>COUNTIF(A:A,Sales2[[#This Row],[Order ID]])</f>
        <v>1</v>
      </c>
      <c r="C687" t="s">
        <v>960</v>
      </c>
      <c r="D687" t="s">
        <v>961</v>
      </c>
      <c r="E687" t="str">
        <f>PROPER(TRIM(Sales2[[#This Row],[Customer First Name]]))</f>
        <v>Navy</v>
      </c>
      <c r="F687">
        <v>1918</v>
      </c>
      <c r="G687" t="s">
        <v>22</v>
      </c>
      <c r="H687" s="7">
        <v>45389</v>
      </c>
      <c r="I687" s="6">
        <v>3</v>
      </c>
      <c r="J687" t="s">
        <v>56</v>
      </c>
      <c r="K687" t="s">
        <v>18</v>
      </c>
      <c r="L687" t="str">
        <f>UPPER(Sales2[[#This Row],[State]])</f>
        <v>WA</v>
      </c>
      <c r="M687">
        <f>VLOOKUP(Sales2[[#This Row],[Service Category]],Table7[],3,FALSE)</f>
        <v>0.3</v>
      </c>
      <c r="N687">
        <f>Sales2[[#This Row],[Sale Price ]]*Sales2[[#This Row],[Margins]]</f>
        <v>112.5</v>
      </c>
      <c r="O687">
        <v>375</v>
      </c>
      <c r="P687">
        <f>IFERROR(Sales2[[#This Row],[Sale Price ]],0)</f>
        <v>375</v>
      </c>
      <c r="Q687">
        <f>IFERROR(Sales2[[#This Row],[Cleaned Sale Price]]/Sales2[[#This Row],[Quantity Ordered]],0)</f>
        <v>125</v>
      </c>
      <c r="R687">
        <f>Sales2[[#This Row],[Cleaned Sale Price]]-Sales2[[#This Row],[Service Provider Expense]]</f>
        <v>262.5</v>
      </c>
      <c r="S687">
        <f>SUMIF(F:F,Sales2[[#This Row],[Customer ID]],P:P)</f>
        <v>375</v>
      </c>
      <c r="T687">
        <f>Sales2[[#This Row],[Sale Price ]]-Sales2[[#This Row],[Service Provider Expense]]</f>
        <v>262.5</v>
      </c>
      <c r="U687" t="s">
        <v>33</v>
      </c>
    </row>
    <row r="688" spans="1:21" x14ac:dyDescent="0.25">
      <c r="A688">
        <v>3687</v>
      </c>
      <c r="B688">
        <f>COUNTIF(A:A,Sales2[[#This Row],[Order ID]])</f>
        <v>1</v>
      </c>
      <c r="C688" t="s">
        <v>962</v>
      </c>
      <c r="D688" t="s">
        <v>963</v>
      </c>
      <c r="E688" t="str">
        <f>PROPER(TRIM(Sales2[[#This Row],[Customer First Name]]))</f>
        <v>Lilly</v>
      </c>
      <c r="F688">
        <v>1919</v>
      </c>
      <c r="G688" t="s">
        <v>27</v>
      </c>
      <c r="H688" s="7">
        <v>45422</v>
      </c>
      <c r="I688" s="6">
        <v>2</v>
      </c>
      <c r="J688" s="1" t="s">
        <v>37</v>
      </c>
      <c r="K688" t="s">
        <v>24</v>
      </c>
      <c r="L688" t="str">
        <f>UPPER(Sales2[[#This Row],[State]])</f>
        <v>ACT</v>
      </c>
      <c r="M688">
        <f>VLOOKUP(Sales2[[#This Row],[Service Category]],Table7[],3,FALSE)</f>
        <v>0.25</v>
      </c>
      <c r="N688">
        <f>Sales2[[#This Row],[Sale Price ]]*Sales2[[#This Row],[Margins]]</f>
        <v>95.75</v>
      </c>
      <c r="O688">
        <v>383</v>
      </c>
      <c r="P688">
        <f>IFERROR(Sales2[[#This Row],[Sale Price ]],0)</f>
        <v>383</v>
      </c>
      <c r="Q688">
        <f>IFERROR(Sales2[[#This Row],[Cleaned Sale Price]]/Sales2[[#This Row],[Quantity Ordered]],0)</f>
        <v>191.5</v>
      </c>
      <c r="R688">
        <f>Sales2[[#This Row],[Cleaned Sale Price]]-Sales2[[#This Row],[Service Provider Expense]]</f>
        <v>287.25</v>
      </c>
      <c r="S688">
        <f>SUMIF(F:F,Sales2[[#This Row],[Customer ID]],P:P)</f>
        <v>383</v>
      </c>
      <c r="T688">
        <f>Sales2[[#This Row],[Sale Price ]]-Sales2[[#This Row],[Service Provider Expense]]</f>
        <v>287.25</v>
      </c>
      <c r="U688" t="s">
        <v>19</v>
      </c>
    </row>
    <row r="689" spans="1:21" x14ac:dyDescent="0.25">
      <c r="A689">
        <v>3688</v>
      </c>
      <c r="B689">
        <f>COUNTIF(A:A,Sales2[[#This Row],[Order ID]])</f>
        <v>1</v>
      </c>
      <c r="C689" t="s">
        <v>964</v>
      </c>
      <c r="D689" t="s">
        <v>965</v>
      </c>
      <c r="E689" t="str">
        <f>PROPER(TRIM(Sales2[[#This Row],[Customer First Name]]))</f>
        <v>Evelyn</v>
      </c>
      <c r="F689">
        <v>1920</v>
      </c>
      <c r="G689" t="s">
        <v>22</v>
      </c>
      <c r="H689" s="7">
        <v>45383</v>
      </c>
      <c r="I689" s="6">
        <v>3</v>
      </c>
      <c r="J689" s="1" t="s">
        <v>37</v>
      </c>
      <c r="K689" t="s">
        <v>66</v>
      </c>
      <c r="L689" t="str">
        <f>UPPER(Sales2[[#This Row],[State]])</f>
        <v>NT</v>
      </c>
      <c r="M689">
        <f>VLOOKUP(Sales2[[#This Row],[Service Category]],Table7[],3,FALSE)</f>
        <v>0.3</v>
      </c>
      <c r="N689">
        <f>Sales2[[#This Row],[Sale Price ]]*Sales2[[#This Row],[Margins]]</f>
        <v>241.79999999999998</v>
      </c>
      <c r="O689">
        <v>806</v>
      </c>
      <c r="P689">
        <f>IFERROR(Sales2[[#This Row],[Sale Price ]],0)</f>
        <v>806</v>
      </c>
      <c r="Q689">
        <f>IFERROR(Sales2[[#This Row],[Cleaned Sale Price]]/Sales2[[#This Row],[Quantity Ordered]],0)</f>
        <v>268.66666666666669</v>
      </c>
      <c r="R689">
        <f>Sales2[[#This Row],[Cleaned Sale Price]]-Sales2[[#This Row],[Service Provider Expense]]</f>
        <v>564.20000000000005</v>
      </c>
      <c r="S689">
        <f>SUMIF(F:F,Sales2[[#This Row],[Customer ID]],P:P)</f>
        <v>806</v>
      </c>
      <c r="T689">
        <f>Sales2[[#This Row],[Sale Price ]]-Sales2[[#This Row],[Service Provider Expense]]</f>
        <v>564.20000000000005</v>
      </c>
      <c r="U689" t="s">
        <v>33</v>
      </c>
    </row>
    <row r="690" spans="1:21" x14ac:dyDescent="0.25">
      <c r="A690">
        <v>3689</v>
      </c>
      <c r="B690">
        <f>COUNTIF(A:A,Sales2[[#This Row],[Order ID]])</f>
        <v>1</v>
      </c>
      <c r="C690" t="s">
        <v>356</v>
      </c>
      <c r="D690" t="s">
        <v>966</v>
      </c>
      <c r="E690" t="str">
        <f>PROPER(TRIM(Sales2[[#This Row],[Customer First Name]]))</f>
        <v>Arya</v>
      </c>
      <c r="F690">
        <v>1921</v>
      </c>
      <c r="G690" t="s">
        <v>36</v>
      </c>
      <c r="H690" s="7">
        <v>45577</v>
      </c>
      <c r="I690" s="6">
        <v>2</v>
      </c>
      <c r="J690" s="1" t="s">
        <v>23</v>
      </c>
      <c r="K690" t="s">
        <v>18</v>
      </c>
      <c r="L690" t="str">
        <f>UPPER(Sales2[[#This Row],[State]])</f>
        <v>WA</v>
      </c>
      <c r="M690">
        <f>VLOOKUP(Sales2[[#This Row],[Service Category]],Table7[],3,FALSE)</f>
        <v>0.2</v>
      </c>
      <c r="N690">
        <f>Sales2[[#This Row],[Sale Price ]]*Sales2[[#This Row],[Margins]]</f>
        <v>151.6</v>
      </c>
      <c r="O690">
        <v>758</v>
      </c>
      <c r="P690">
        <f>IFERROR(Sales2[[#This Row],[Sale Price ]],0)</f>
        <v>758</v>
      </c>
      <c r="Q690">
        <f>IFERROR(Sales2[[#This Row],[Cleaned Sale Price]]/Sales2[[#This Row],[Quantity Ordered]],0)</f>
        <v>379</v>
      </c>
      <c r="R690">
        <f>Sales2[[#This Row],[Cleaned Sale Price]]-Sales2[[#This Row],[Service Provider Expense]]</f>
        <v>606.4</v>
      </c>
      <c r="S690">
        <f>SUMIF(F:F,Sales2[[#This Row],[Customer ID]],P:P)</f>
        <v>758</v>
      </c>
      <c r="T690">
        <f>Sales2[[#This Row],[Sale Price ]]-Sales2[[#This Row],[Service Provider Expense]]</f>
        <v>606.4</v>
      </c>
      <c r="U690" t="s">
        <v>33</v>
      </c>
    </row>
    <row r="691" spans="1:21" x14ac:dyDescent="0.25">
      <c r="A691">
        <v>3690</v>
      </c>
      <c r="B691">
        <f>COUNTIF(A:A,Sales2[[#This Row],[Order ID]])</f>
        <v>1</v>
      </c>
      <c r="C691" t="s">
        <v>619</v>
      </c>
      <c r="D691" t="s">
        <v>427</v>
      </c>
      <c r="E691" t="str">
        <f>PROPER(TRIM(Sales2[[#This Row],[Customer First Name]]))</f>
        <v>Fernando</v>
      </c>
      <c r="F691">
        <v>1922</v>
      </c>
      <c r="G691" t="s">
        <v>77</v>
      </c>
      <c r="H691" s="7">
        <v>45607</v>
      </c>
      <c r="I691" s="6">
        <v>1</v>
      </c>
      <c r="J691" t="s">
        <v>17</v>
      </c>
      <c r="K691" t="s">
        <v>42</v>
      </c>
      <c r="L691" t="str">
        <f>UPPER(Sales2[[#This Row],[State]])</f>
        <v>SA</v>
      </c>
      <c r="M691">
        <f>VLOOKUP(Sales2[[#This Row],[Service Category]],Table7[],3,FALSE)</f>
        <v>0.3</v>
      </c>
      <c r="N691">
        <f>Sales2[[#This Row],[Sale Price ]]*Sales2[[#This Row],[Margins]]</f>
        <v>72.3</v>
      </c>
      <c r="O691">
        <v>241</v>
      </c>
      <c r="P691">
        <f>IFERROR(Sales2[[#This Row],[Sale Price ]],0)</f>
        <v>241</v>
      </c>
      <c r="Q691">
        <f>IFERROR(Sales2[[#This Row],[Cleaned Sale Price]]/Sales2[[#This Row],[Quantity Ordered]],0)</f>
        <v>241</v>
      </c>
      <c r="R691">
        <f>Sales2[[#This Row],[Cleaned Sale Price]]-Sales2[[#This Row],[Service Provider Expense]]</f>
        <v>168.7</v>
      </c>
      <c r="S691">
        <f>SUMIF(F:F,Sales2[[#This Row],[Customer ID]],P:P)</f>
        <v>241</v>
      </c>
      <c r="T691">
        <f>Sales2[[#This Row],[Sale Price ]]-Sales2[[#This Row],[Service Provider Expense]]</f>
        <v>168.7</v>
      </c>
      <c r="U691" t="s">
        <v>99</v>
      </c>
    </row>
    <row r="692" spans="1:21" x14ac:dyDescent="0.25">
      <c r="A692">
        <v>3691</v>
      </c>
      <c r="B692">
        <f>COUNTIF(A:A,Sales2[[#This Row],[Order ID]])</f>
        <v>1</v>
      </c>
      <c r="C692" t="s">
        <v>967</v>
      </c>
      <c r="D692" t="s">
        <v>968</v>
      </c>
      <c r="E692" t="str">
        <f>PROPER(TRIM(Sales2[[#This Row],[Customer First Name]]))</f>
        <v>Sophia</v>
      </c>
      <c r="F692">
        <v>1923</v>
      </c>
      <c r="G692" t="s">
        <v>77</v>
      </c>
      <c r="H692" s="7">
        <v>45338</v>
      </c>
      <c r="I692" s="6">
        <v>3</v>
      </c>
      <c r="J692" s="1" t="s">
        <v>23</v>
      </c>
      <c r="K692" t="s">
        <v>49</v>
      </c>
      <c r="L692" t="str">
        <f>UPPER(Sales2[[#This Row],[State]])</f>
        <v>TAS</v>
      </c>
      <c r="M692">
        <f>VLOOKUP(Sales2[[#This Row],[Service Category]],Table7[],3,FALSE)</f>
        <v>0.3</v>
      </c>
      <c r="N692">
        <f>Sales2[[#This Row],[Sale Price ]]*Sales2[[#This Row],[Margins]]</f>
        <v>12</v>
      </c>
      <c r="O692">
        <v>40</v>
      </c>
      <c r="P692">
        <f>IFERROR(Sales2[[#This Row],[Sale Price ]],0)</f>
        <v>40</v>
      </c>
      <c r="Q692">
        <f>IFERROR(Sales2[[#This Row],[Cleaned Sale Price]]/Sales2[[#This Row],[Quantity Ordered]],0)</f>
        <v>13.333333333333334</v>
      </c>
      <c r="R692">
        <f>Sales2[[#This Row],[Cleaned Sale Price]]-Sales2[[#This Row],[Service Provider Expense]]</f>
        <v>28</v>
      </c>
      <c r="S692">
        <f>SUMIF(F:F,Sales2[[#This Row],[Customer ID]],P:P)</f>
        <v>40</v>
      </c>
      <c r="T692">
        <f>Sales2[[#This Row],[Sale Price ]]-Sales2[[#This Row],[Service Provider Expense]]</f>
        <v>28</v>
      </c>
      <c r="U692" t="s">
        <v>19</v>
      </c>
    </row>
    <row r="693" spans="1:21" x14ac:dyDescent="0.25">
      <c r="A693">
        <v>3692</v>
      </c>
      <c r="B693">
        <f>COUNTIF(A:A,Sales2[[#This Row],[Order ID]])</f>
        <v>1</v>
      </c>
      <c r="C693" t="s">
        <v>57</v>
      </c>
      <c r="D693" t="s">
        <v>606</v>
      </c>
      <c r="E693" t="str">
        <f>PROPER(TRIM(Sales2[[#This Row],[Customer First Name]]))</f>
        <v>Rebecca</v>
      </c>
      <c r="F693">
        <v>1924</v>
      </c>
      <c r="G693" t="s">
        <v>61</v>
      </c>
      <c r="H693" s="7">
        <v>45326</v>
      </c>
      <c r="I693" s="6">
        <v>2</v>
      </c>
      <c r="J693" s="1" t="s">
        <v>37</v>
      </c>
      <c r="K693" t="s">
        <v>32</v>
      </c>
      <c r="L693" t="str">
        <f>UPPER(Sales2[[#This Row],[State]])</f>
        <v>VIC</v>
      </c>
      <c r="M693">
        <f>VLOOKUP(Sales2[[#This Row],[Service Category]],Table7[],3,FALSE)</f>
        <v>0.25</v>
      </c>
      <c r="N693">
        <f>Sales2[[#This Row],[Sale Price ]]*Sales2[[#This Row],[Margins]]</f>
        <v>386.75</v>
      </c>
      <c r="O693">
        <v>1547</v>
      </c>
      <c r="P693">
        <f>IFERROR(Sales2[[#This Row],[Sale Price ]],0)</f>
        <v>1547</v>
      </c>
      <c r="Q693">
        <f>IFERROR(Sales2[[#This Row],[Cleaned Sale Price]]/Sales2[[#This Row],[Quantity Ordered]],0)</f>
        <v>773.5</v>
      </c>
      <c r="R693">
        <f>Sales2[[#This Row],[Cleaned Sale Price]]-Sales2[[#This Row],[Service Provider Expense]]</f>
        <v>1160.25</v>
      </c>
      <c r="S693">
        <f>SUMIF(F:F,Sales2[[#This Row],[Customer ID]],P:P)</f>
        <v>1547</v>
      </c>
      <c r="T693">
        <f>Sales2[[#This Row],[Sale Price ]]-Sales2[[#This Row],[Service Provider Expense]]</f>
        <v>1160.25</v>
      </c>
      <c r="U693" t="s">
        <v>39</v>
      </c>
    </row>
    <row r="694" spans="1:21" x14ac:dyDescent="0.25">
      <c r="A694">
        <v>3693</v>
      </c>
      <c r="B694">
        <f>COUNTIF(A:A,Sales2[[#This Row],[Order ID]])</f>
        <v>1</v>
      </c>
      <c r="C694" t="s">
        <v>969</v>
      </c>
      <c r="D694" t="s">
        <v>970</v>
      </c>
      <c r="E694" t="str">
        <f>PROPER(TRIM(Sales2[[#This Row],[Customer First Name]]))</f>
        <v>George</v>
      </c>
      <c r="F694">
        <v>1925</v>
      </c>
      <c r="G694" t="s">
        <v>36</v>
      </c>
      <c r="H694" s="7">
        <v>45622</v>
      </c>
      <c r="I694" s="6">
        <v>3</v>
      </c>
      <c r="J694" s="1" t="s">
        <v>37</v>
      </c>
      <c r="K694" t="s">
        <v>49</v>
      </c>
      <c r="L694" t="str">
        <f>UPPER(Sales2[[#This Row],[State]])</f>
        <v>TAS</v>
      </c>
      <c r="M694">
        <f>VLOOKUP(Sales2[[#This Row],[Service Category]],Table7[],3,FALSE)</f>
        <v>0.2</v>
      </c>
      <c r="N694">
        <f>Sales2[[#This Row],[Sale Price ]]*Sales2[[#This Row],[Margins]]</f>
        <v>79</v>
      </c>
      <c r="O694">
        <v>395</v>
      </c>
      <c r="P694">
        <f>IFERROR(Sales2[[#This Row],[Sale Price ]],0)</f>
        <v>395</v>
      </c>
      <c r="Q694">
        <f>IFERROR(Sales2[[#This Row],[Cleaned Sale Price]]/Sales2[[#This Row],[Quantity Ordered]],0)</f>
        <v>131.66666666666666</v>
      </c>
      <c r="R694">
        <f>Sales2[[#This Row],[Cleaned Sale Price]]-Sales2[[#This Row],[Service Provider Expense]]</f>
        <v>316</v>
      </c>
      <c r="S694">
        <f>SUMIF(F:F,Sales2[[#This Row],[Customer ID]],P:P)</f>
        <v>395</v>
      </c>
      <c r="T694">
        <f>Sales2[[#This Row],[Sale Price ]]-Sales2[[#This Row],[Service Provider Expense]]</f>
        <v>316</v>
      </c>
      <c r="U694" t="s">
        <v>19</v>
      </c>
    </row>
    <row r="695" spans="1:21" x14ac:dyDescent="0.25">
      <c r="A695">
        <v>3694</v>
      </c>
      <c r="B695">
        <f>COUNTIF(A:A,Sales2[[#This Row],[Order ID]])</f>
        <v>1</v>
      </c>
      <c r="C695" t="s">
        <v>405</v>
      </c>
      <c r="D695" t="s">
        <v>971</v>
      </c>
      <c r="E695" t="str">
        <f>PROPER(TRIM(Sales2[[#This Row],[Customer First Name]]))</f>
        <v>Rhett</v>
      </c>
      <c r="F695">
        <v>1926</v>
      </c>
      <c r="G695" t="s">
        <v>77</v>
      </c>
      <c r="H695" s="7">
        <v>45618</v>
      </c>
      <c r="I695" s="6">
        <v>3</v>
      </c>
      <c r="J695" t="s">
        <v>17</v>
      </c>
      <c r="K695" t="s">
        <v>24</v>
      </c>
      <c r="L695" t="str">
        <f>UPPER(Sales2[[#This Row],[State]])</f>
        <v>ACT</v>
      </c>
      <c r="M695">
        <f>VLOOKUP(Sales2[[#This Row],[Service Category]],Table7[],3,FALSE)</f>
        <v>0.3</v>
      </c>
      <c r="N695">
        <f>Sales2[[#This Row],[Sale Price ]]*Sales2[[#This Row],[Margins]]</f>
        <v>236.1</v>
      </c>
      <c r="O695">
        <v>787</v>
      </c>
      <c r="P695">
        <f>IFERROR(Sales2[[#This Row],[Sale Price ]],0)</f>
        <v>787</v>
      </c>
      <c r="Q695">
        <f>IFERROR(Sales2[[#This Row],[Cleaned Sale Price]]/Sales2[[#This Row],[Quantity Ordered]],0)</f>
        <v>262.33333333333331</v>
      </c>
      <c r="R695">
        <f>Sales2[[#This Row],[Cleaned Sale Price]]-Sales2[[#This Row],[Service Provider Expense]]</f>
        <v>550.9</v>
      </c>
      <c r="S695">
        <f>SUMIF(F:F,Sales2[[#This Row],[Customer ID]],P:P)</f>
        <v>787</v>
      </c>
      <c r="T695">
        <f>Sales2[[#This Row],[Sale Price ]]-Sales2[[#This Row],[Service Provider Expense]]</f>
        <v>550.9</v>
      </c>
      <c r="U695" t="s">
        <v>19</v>
      </c>
    </row>
    <row r="696" spans="1:21" x14ac:dyDescent="0.25">
      <c r="A696">
        <v>3695</v>
      </c>
      <c r="B696">
        <f>COUNTIF(A:A,Sales2[[#This Row],[Order ID]])</f>
        <v>1</v>
      </c>
      <c r="C696" t="s">
        <v>972</v>
      </c>
      <c r="D696" t="s">
        <v>973</v>
      </c>
      <c r="E696" t="str">
        <f>PROPER(TRIM(Sales2[[#This Row],[Customer First Name]]))</f>
        <v>Amelia</v>
      </c>
      <c r="F696">
        <v>1927</v>
      </c>
      <c r="G696" t="s">
        <v>61</v>
      </c>
      <c r="H696" s="7">
        <v>45423</v>
      </c>
      <c r="I696" s="6">
        <v>1</v>
      </c>
      <c r="J696" s="1" t="s">
        <v>37</v>
      </c>
      <c r="K696" t="s">
        <v>24</v>
      </c>
      <c r="L696" t="str">
        <f>UPPER(Sales2[[#This Row],[State]])</f>
        <v>ACT</v>
      </c>
      <c r="M696">
        <f>VLOOKUP(Sales2[[#This Row],[Service Category]],Table7[],3,FALSE)</f>
        <v>0.25</v>
      </c>
      <c r="N696">
        <f>Sales2[[#This Row],[Sale Price ]]*Sales2[[#This Row],[Margins]]</f>
        <v>156.75</v>
      </c>
      <c r="O696">
        <v>627</v>
      </c>
      <c r="P696">
        <f>IFERROR(Sales2[[#This Row],[Sale Price ]],0)</f>
        <v>627</v>
      </c>
      <c r="Q696">
        <f>IFERROR(Sales2[[#This Row],[Cleaned Sale Price]]/Sales2[[#This Row],[Quantity Ordered]],0)</f>
        <v>627</v>
      </c>
      <c r="R696">
        <f>Sales2[[#This Row],[Cleaned Sale Price]]-Sales2[[#This Row],[Service Provider Expense]]</f>
        <v>470.25</v>
      </c>
      <c r="S696">
        <f>SUMIF(F:F,Sales2[[#This Row],[Customer ID]],P:P)</f>
        <v>627</v>
      </c>
      <c r="T696">
        <f>Sales2[[#This Row],[Sale Price ]]-Sales2[[#This Row],[Service Provider Expense]]</f>
        <v>470.25</v>
      </c>
      <c r="U696" t="s">
        <v>39</v>
      </c>
    </row>
    <row r="697" spans="1:21" x14ac:dyDescent="0.25">
      <c r="A697">
        <v>3696</v>
      </c>
      <c r="B697">
        <f>COUNTIF(A:A,Sales2[[#This Row],[Order ID]])</f>
        <v>1</v>
      </c>
      <c r="C697" t="s">
        <v>974</v>
      </c>
      <c r="D697" t="s">
        <v>257</v>
      </c>
      <c r="E697" t="str">
        <f>PROPER(TRIM(Sales2[[#This Row],[Customer First Name]]))</f>
        <v>Zion</v>
      </c>
      <c r="F697">
        <v>1928</v>
      </c>
      <c r="G697" t="s">
        <v>77</v>
      </c>
      <c r="H697" s="7">
        <v>45496</v>
      </c>
      <c r="I697" s="6">
        <v>3</v>
      </c>
      <c r="J697" s="1" t="s">
        <v>37</v>
      </c>
      <c r="K697" t="s">
        <v>66</v>
      </c>
      <c r="L697" t="str">
        <f>UPPER(Sales2[[#This Row],[State]])</f>
        <v>NT</v>
      </c>
      <c r="M697">
        <f>VLOOKUP(Sales2[[#This Row],[Service Category]],Table7[],3,FALSE)</f>
        <v>0.3</v>
      </c>
      <c r="N697">
        <f>Sales2[[#This Row],[Sale Price ]]*Sales2[[#This Row],[Margins]]</f>
        <v>78.599999999999994</v>
      </c>
      <c r="O697">
        <v>262</v>
      </c>
      <c r="P697">
        <f>IFERROR(Sales2[[#This Row],[Sale Price ]],0)</f>
        <v>262</v>
      </c>
      <c r="Q697">
        <f>IFERROR(Sales2[[#This Row],[Cleaned Sale Price]]/Sales2[[#This Row],[Quantity Ordered]],0)</f>
        <v>87.333333333333329</v>
      </c>
      <c r="R697">
        <f>Sales2[[#This Row],[Cleaned Sale Price]]-Sales2[[#This Row],[Service Provider Expense]]</f>
        <v>183.4</v>
      </c>
      <c r="S697">
        <f>SUMIF(F:F,Sales2[[#This Row],[Customer ID]],P:P)</f>
        <v>262</v>
      </c>
      <c r="T697">
        <f>Sales2[[#This Row],[Sale Price ]]-Sales2[[#This Row],[Service Provider Expense]]</f>
        <v>183.4</v>
      </c>
      <c r="U697" t="s">
        <v>99</v>
      </c>
    </row>
    <row r="698" spans="1:21" x14ac:dyDescent="0.25">
      <c r="A698">
        <v>3697</v>
      </c>
      <c r="B698">
        <f>COUNTIF(A:A,Sales2[[#This Row],[Order ID]])</f>
        <v>1</v>
      </c>
      <c r="C698" t="s">
        <v>975</v>
      </c>
      <c r="D698" t="s">
        <v>976</v>
      </c>
      <c r="E698" t="str">
        <f>PROPER(TRIM(Sales2[[#This Row],[Customer First Name]]))</f>
        <v>Gracie</v>
      </c>
      <c r="F698">
        <v>1929</v>
      </c>
      <c r="G698" t="s">
        <v>16</v>
      </c>
      <c r="H698" s="7">
        <v>45530</v>
      </c>
      <c r="I698" s="6">
        <v>2</v>
      </c>
      <c r="J698" t="s">
        <v>17</v>
      </c>
      <c r="K698" t="s">
        <v>38</v>
      </c>
      <c r="L698" t="str">
        <f>UPPER(Sales2[[#This Row],[State]])</f>
        <v>QLD</v>
      </c>
      <c r="M698">
        <f>VLOOKUP(Sales2[[#This Row],[Service Category]],Table7[],3,FALSE)</f>
        <v>0.1</v>
      </c>
      <c r="N698">
        <f>Sales2[[#This Row],[Sale Price ]]*Sales2[[#This Row],[Margins]]</f>
        <v>94.300000000000011</v>
      </c>
      <c r="O698">
        <v>943</v>
      </c>
      <c r="P698">
        <f>IFERROR(Sales2[[#This Row],[Sale Price ]],0)</f>
        <v>943</v>
      </c>
      <c r="Q698">
        <f>IFERROR(Sales2[[#This Row],[Cleaned Sale Price]]/Sales2[[#This Row],[Quantity Ordered]],0)</f>
        <v>471.5</v>
      </c>
      <c r="R698">
        <f>Sales2[[#This Row],[Cleaned Sale Price]]-Sales2[[#This Row],[Service Provider Expense]]</f>
        <v>848.7</v>
      </c>
      <c r="S698">
        <f>SUMIF(F:F,Sales2[[#This Row],[Customer ID]],P:P)</f>
        <v>943</v>
      </c>
      <c r="T698">
        <f>Sales2[[#This Row],[Sale Price ]]-Sales2[[#This Row],[Service Provider Expense]]</f>
        <v>848.7</v>
      </c>
      <c r="U698" t="s">
        <v>29</v>
      </c>
    </row>
    <row r="699" spans="1:21" x14ac:dyDescent="0.25">
      <c r="A699">
        <v>3698</v>
      </c>
      <c r="B699">
        <f>COUNTIF(A:A,Sales2[[#This Row],[Order ID]])</f>
        <v>1</v>
      </c>
      <c r="C699" t="s">
        <v>977</v>
      </c>
      <c r="D699" t="s">
        <v>764</v>
      </c>
      <c r="E699" t="str">
        <f>PROPER(TRIM(Sales2[[#This Row],[Customer First Name]]))</f>
        <v>Eden</v>
      </c>
      <c r="F699">
        <v>1930</v>
      </c>
      <c r="G699" t="s">
        <v>77</v>
      </c>
      <c r="H699" s="7">
        <v>45404</v>
      </c>
      <c r="I699" s="6">
        <v>3</v>
      </c>
      <c r="J699" s="1" t="s">
        <v>37</v>
      </c>
      <c r="K699" t="s">
        <v>66</v>
      </c>
      <c r="L699" t="str">
        <f>UPPER(Sales2[[#This Row],[State]])</f>
        <v>NT</v>
      </c>
      <c r="M699">
        <f>VLOOKUP(Sales2[[#This Row],[Service Category]],Table7[],3,FALSE)</f>
        <v>0.3</v>
      </c>
      <c r="N699">
        <f>Sales2[[#This Row],[Sale Price ]]*Sales2[[#This Row],[Margins]]</f>
        <v>126.89999999999999</v>
      </c>
      <c r="O699">
        <v>423</v>
      </c>
      <c r="P699">
        <f>IFERROR(Sales2[[#This Row],[Sale Price ]],0)</f>
        <v>423</v>
      </c>
      <c r="Q699">
        <f>IFERROR(Sales2[[#This Row],[Cleaned Sale Price]]/Sales2[[#This Row],[Quantity Ordered]],0)</f>
        <v>141</v>
      </c>
      <c r="R699">
        <f>Sales2[[#This Row],[Cleaned Sale Price]]-Sales2[[#This Row],[Service Provider Expense]]</f>
        <v>296.10000000000002</v>
      </c>
      <c r="S699">
        <f>SUMIF(F:F,Sales2[[#This Row],[Customer ID]],P:P)</f>
        <v>423</v>
      </c>
      <c r="T699">
        <f>Sales2[[#This Row],[Sale Price ]]-Sales2[[#This Row],[Service Provider Expense]]</f>
        <v>296.10000000000002</v>
      </c>
      <c r="U699" t="s">
        <v>39</v>
      </c>
    </row>
    <row r="700" spans="1:21" x14ac:dyDescent="0.25">
      <c r="A700">
        <v>3699</v>
      </c>
      <c r="B700">
        <f>COUNTIF(A:A,Sales2[[#This Row],[Order ID]])</f>
        <v>1</v>
      </c>
      <c r="C700" t="s">
        <v>532</v>
      </c>
      <c r="D700" t="s">
        <v>978</v>
      </c>
      <c r="E700" t="str">
        <f>PROPER(TRIM(Sales2[[#This Row],[Customer First Name]]))</f>
        <v>Jaxon</v>
      </c>
      <c r="F700">
        <v>1931</v>
      </c>
      <c r="G700" t="s">
        <v>22</v>
      </c>
      <c r="H700" s="7">
        <v>45545</v>
      </c>
      <c r="I700" s="6">
        <v>1</v>
      </c>
      <c r="J700" s="1" t="s">
        <v>37</v>
      </c>
      <c r="K700" t="s">
        <v>32</v>
      </c>
      <c r="L700" t="str">
        <f>UPPER(Sales2[[#This Row],[State]])</f>
        <v>VIC</v>
      </c>
      <c r="M700">
        <f>VLOOKUP(Sales2[[#This Row],[Service Category]],Table7[],3,FALSE)</f>
        <v>0.3</v>
      </c>
      <c r="N700">
        <f>Sales2[[#This Row],[Sale Price ]]*Sales2[[#This Row],[Margins]]</f>
        <v>490.79999999999995</v>
      </c>
      <c r="O700">
        <v>1636</v>
      </c>
      <c r="P700">
        <f>IFERROR(Sales2[[#This Row],[Sale Price ]],0)</f>
        <v>1636</v>
      </c>
      <c r="Q700">
        <f>IFERROR(Sales2[[#This Row],[Cleaned Sale Price]]/Sales2[[#This Row],[Quantity Ordered]],0)</f>
        <v>1636</v>
      </c>
      <c r="R700">
        <f>Sales2[[#This Row],[Cleaned Sale Price]]-Sales2[[#This Row],[Service Provider Expense]]</f>
        <v>1145.2</v>
      </c>
      <c r="S700">
        <f>SUMIF(F:F,Sales2[[#This Row],[Customer ID]],P:P)</f>
        <v>1636</v>
      </c>
      <c r="T700">
        <f>Sales2[[#This Row],[Sale Price ]]-Sales2[[#This Row],[Service Provider Expense]]</f>
        <v>1145.2</v>
      </c>
      <c r="U700" t="s">
        <v>33</v>
      </c>
    </row>
    <row r="701" spans="1:21" x14ac:dyDescent="0.25">
      <c r="A701">
        <v>3700</v>
      </c>
      <c r="B701">
        <f>COUNTIF(A:A,Sales2[[#This Row],[Order ID]])</f>
        <v>1</v>
      </c>
      <c r="C701" t="s">
        <v>97</v>
      </c>
      <c r="D701" t="s">
        <v>979</v>
      </c>
      <c r="E701" t="str">
        <f>PROPER(TRIM(Sales2[[#This Row],[Customer First Name]]))</f>
        <v>Kade</v>
      </c>
      <c r="F701">
        <v>1932</v>
      </c>
      <c r="G701" t="s">
        <v>77</v>
      </c>
      <c r="H701" s="7">
        <v>45516</v>
      </c>
      <c r="I701" s="6">
        <v>2</v>
      </c>
      <c r="J701" s="1" t="s">
        <v>37</v>
      </c>
      <c r="K701" t="s">
        <v>18</v>
      </c>
      <c r="L701" t="str">
        <f>UPPER(Sales2[[#This Row],[State]])</f>
        <v>WA</v>
      </c>
      <c r="M701">
        <f>VLOOKUP(Sales2[[#This Row],[Service Category]],Table7[],3,FALSE)</f>
        <v>0.3</v>
      </c>
      <c r="N701">
        <f>Sales2[[#This Row],[Sale Price ]]*Sales2[[#This Row],[Margins]]</f>
        <v>11.7</v>
      </c>
      <c r="O701">
        <v>39</v>
      </c>
      <c r="P701">
        <f>IFERROR(Sales2[[#This Row],[Sale Price ]],0)</f>
        <v>39</v>
      </c>
      <c r="Q701">
        <f>IFERROR(Sales2[[#This Row],[Cleaned Sale Price]]/Sales2[[#This Row],[Quantity Ordered]],0)</f>
        <v>19.5</v>
      </c>
      <c r="R701">
        <f>Sales2[[#This Row],[Cleaned Sale Price]]-Sales2[[#This Row],[Service Provider Expense]]</f>
        <v>27.3</v>
      </c>
      <c r="S701">
        <f>SUMIF(F:F,Sales2[[#This Row],[Customer ID]],P:P)</f>
        <v>39</v>
      </c>
      <c r="T701">
        <f>Sales2[[#This Row],[Sale Price ]]-Sales2[[#This Row],[Service Provider Expense]]</f>
        <v>27.3</v>
      </c>
      <c r="U701" t="s">
        <v>33</v>
      </c>
    </row>
    <row r="702" spans="1:21" x14ac:dyDescent="0.25">
      <c r="A702">
        <v>3701</v>
      </c>
      <c r="B702">
        <f>COUNTIF(A:A,Sales2[[#This Row],[Order ID]])</f>
        <v>1</v>
      </c>
      <c r="C702" t="s">
        <v>411</v>
      </c>
      <c r="D702" t="s">
        <v>908</v>
      </c>
      <c r="E702" t="str">
        <f>PROPER(TRIM(Sales2[[#This Row],[Customer First Name]]))</f>
        <v>Ian</v>
      </c>
      <c r="F702">
        <v>1933</v>
      </c>
      <c r="G702" t="s">
        <v>36</v>
      </c>
      <c r="H702" s="7">
        <v>45463</v>
      </c>
      <c r="I702" s="6">
        <v>1</v>
      </c>
      <c r="J702" t="s">
        <v>17</v>
      </c>
      <c r="K702" t="s">
        <v>66</v>
      </c>
      <c r="L702" t="str">
        <f>UPPER(Sales2[[#This Row],[State]])</f>
        <v>NT</v>
      </c>
      <c r="M702">
        <f>VLOOKUP(Sales2[[#This Row],[Service Category]],Table7[],3,FALSE)</f>
        <v>0.2</v>
      </c>
      <c r="N702">
        <f>Sales2[[#This Row],[Sale Price ]]*Sales2[[#This Row],[Margins]]</f>
        <v>332</v>
      </c>
      <c r="O702">
        <v>1660</v>
      </c>
      <c r="P702">
        <f>IFERROR(Sales2[[#This Row],[Sale Price ]],0)</f>
        <v>1660</v>
      </c>
      <c r="Q702">
        <f>IFERROR(Sales2[[#This Row],[Cleaned Sale Price]]/Sales2[[#This Row],[Quantity Ordered]],0)</f>
        <v>1660</v>
      </c>
      <c r="R702">
        <f>Sales2[[#This Row],[Cleaned Sale Price]]-Sales2[[#This Row],[Service Provider Expense]]</f>
        <v>1328</v>
      </c>
      <c r="S702">
        <f>SUMIF(F:F,Sales2[[#This Row],[Customer ID]],P:P)</f>
        <v>1660</v>
      </c>
      <c r="T702">
        <f>Sales2[[#This Row],[Sale Price ]]-Sales2[[#This Row],[Service Provider Expense]]</f>
        <v>1328</v>
      </c>
      <c r="U702" t="s">
        <v>99</v>
      </c>
    </row>
    <row r="703" spans="1:21" x14ac:dyDescent="0.25">
      <c r="A703">
        <v>3702</v>
      </c>
      <c r="B703">
        <f>COUNTIF(A:A,Sales2[[#This Row],[Order ID]])</f>
        <v>1</v>
      </c>
      <c r="C703" t="s">
        <v>980</v>
      </c>
      <c r="D703" t="s">
        <v>981</v>
      </c>
      <c r="E703" t="str">
        <f>PROPER(TRIM(Sales2[[#This Row],[Customer First Name]]))</f>
        <v>Timothy</v>
      </c>
      <c r="F703">
        <v>1934</v>
      </c>
      <c r="G703" t="s">
        <v>22</v>
      </c>
      <c r="H703" s="7">
        <v>45315</v>
      </c>
      <c r="I703" s="6">
        <v>2</v>
      </c>
      <c r="J703" s="1" t="s">
        <v>23</v>
      </c>
      <c r="K703" t="s">
        <v>66</v>
      </c>
      <c r="L703" t="str">
        <f>UPPER(Sales2[[#This Row],[State]])</f>
        <v>NT</v>
      </c>
      <c r="M703">
        <f>VLOOKUP(Sales2[[#This Row],[Service Category]],Table7[],3,FALSE)</f>
        <v>0.3</v>
      </c>
      <c r="N703">
        <f>Sales2[[#This Row],[Sale Price ]]*Sales2[[#This Row],[Margins]]</f>
        <v>78.599999999999994</v>
      </c>
      <c r="O703">
        <v>262</v>
      </c>
      <c r="P703">
        <f>IFERROR(Sales2[[#This Row],[Sale Price ]],0)</f>
        <v>262</v>
      </c>
      <c r="Q703">
        <f>IFERROR(Sales2[[#This Row],[Cleaned Sale Price]]/Sales2[[#This Row],[Quantity Ordered]],0)</f>
        <v>131</v>
      </c>
      <c r="R703">
        <f>Sales2[[#This Row],[Cleaned Sale Price]]-Sales2[[#This Row],[Service Provider Expense]]</f>
        <v>183.4</v>
      </c>
      <c r="S703">
        <f>SUMIF(F:F,Sales2[[#This Row],[Customer ID]],P:P)</f>
        <v>262</v>
      </c>
      <c r="T703">
        <f>Sales2[[#This Row],[Sale Price ]]-Sales2[[#This Row],[Service Provider Expense]]</f>
        <v>183.4</v>
      </c>
      <c r="U703" t="s">
        <v>29</v>
      </c>
    </row>
    <row r="704" spans="1:21" x14ac:dyDescent="0.25">
      <c r="A704">
        <v>3703</v>
      </c>
      <c r="B704">
        <f>COUNTIF(A:A,Sales2[[#This Row],[Order ID]])</f>
        <v>1</v>
      </c>
      <c r="C704" t="s">
        <v>445</v>
      </c>
      <c r="D704" t="s">
        <v>376</v>
      </c>
      <c r="E704" t="str">
        <f>PROPER(TRIM(Sales2[[#This Row],[Customer First Name]]))</f>
        <v>Sadie</v>
      </c>
      <c r="F704">
        <v>1935</v>
      </c>
      <c r="G704" t="s">
        <v>16</v>
      </c>
      <c r="H704" s="7">
        <v>45357</v>
      </c>
      <c r="I704" s="6">
        <v>3</v>
      </c>
      <c r="J704" s="1" t="s">
        <v>23</v>
      </c>
      <c r="K704" t="s">
        <v>42</v>
      </c>
      <c r="L704" t="str">
        <f>UPPER(Sales2[[#This Row],[State]])</f>
        <v>SA</v>
      </c>
      <c r="M704">
        <f>VLOOKUP(Sales2[[#This Row],[Service Category]],Table7[],3,FALSE)</f>
        <v>0.1</v>
      </c>
      <c r="N704">
        <f>Sales2[[#This Row],[Sale Price ]]*Sales2[[#This Row],[Margins]]</f>
        <v>96.100000000000009</v>
      </c>
      <c r="O704">
        <v>961</v>
      </c>
      <c r="P704">
        <f>IFERROR(Sales2[[#This Row],[Sale Price ]],0)</f>
        <v>961</v>
      </c>
      <c r="Q704">
        <f>IFERROR(Sales2[[#This Row],[Cleaned Sale Price]]/Sales2[[#This Row],[Quantity Ordered]],0)</f>
        <v>320.33333333333331</v>
      </c>
      <c r="R704">
        <f>Sales2[[#This Row],[Cleaned Sale Price]]-Sales2[[#This Row],[Service Provider Expense]]</f>
        <v>864.9</v>
      </c>
      <c r="S704">
        <f>SUMIF(F:F,Sales2[[#This Row],[Customer ID]],P:P)</f>
        <v>961</v>
      </c>
      <c r="T704">
        <f>Sales2[[#This Row],[Sale Price ]]-Sales2[[#This Row],[Service Provider Expense]]</f>
        <v>864.9</v>
      </c>
      <c r="U704" t="s">
        <v>29</v>
      </c>
    </row>
    <row r="705" spans="1:21" x14ac:dyDescent="0.25">
      <c r="A705">
        <v>3704</v>
      </c>
      <c r="B705">
        <f>COUNTIF(A:A,Sales2[[#This Row],[Order ID]])</f>
        <v>1</v>
      </c>
      <c r="C705" t="s">
        <v>969</v>
      </c>
      <c r="D705" t="s">
        <v>847</v>
      </c>
      <c r="E705" t="str">
        <f>PROPER(TRIM(Sales2[[#This Row],[Customer First Name]]))</f>
        <v>Steven</v>
      </c>
      <c r="F705">
        <v>1936</v>
      </c>
      <c r="G705" t="s">
        <v>22</v>
      </c>
      <c r="H705" s="7">
        <v>45411</v>
      </c>
      <c r="I705" s="6">
        <v>2</v>
      </c>
      <c r="J705" s="1" t="s">
        <v>37</v>
      </c>
      <c r="K705" t="s">
        <v>24</v>
      </c>
      <c r="L705" t="str">
        <f>UPPER(Sales2[[#This Row],[State]])</f>
        <v>ACT</v>
      </c>
      <c r="M705">
        <f>VLOOKUP(Sales2[[#This Row],[Service Category]],Table7[],3,FALSE)</f>
        <v>0.3</v>
      </c>
      <c r="N705">
        <f>Sales2[[#This Row],[Sale Price ]]*Sales2[[#This Row],[Margins]]</f>
        <v>166.2</v>
      </c>
      <c r="O705">
        <v>554</v>
      </c>
      <c r="P705">
        <f>IFERROR(Sales2[[#This Row],[Sale Price ]],0)</f>
        <v>554</v>
      </c>
      <c r="Q705">
        <f>IFERROR(Sales2[[#This Row],[Cleaned Sale Price]]/Sales2[[#This Row],[Quantity Ordered]],0)</f>
        <v>277</v>
      </c>
      <c r="R705">
        <f>Sales2[[#This Row],[Cleaned Sale Price]]-Sales2[[#This Row],[Service Provider Expense]]</f>
        <v>387.8</v>
      </c>
      <c r="S705">
        <f>SUMIF(F:F,Sales2[[#This Row],[Customer ID]],P:P)</f>
        <v>554</v>
      </c>
      <c r="T705">
        <f>Sales2[[#This Row],[Sale Price ]]-Sales2[[#This Row],[Service Provider Expense]]</f>
        <v>387.8</v>
      </c>
      <c r="U705" t="s">
        <v>33</v>
      </c>
    </row>
    <row r="706" spans="1:21" x14ac:dyDescent="0.25">
      <c r="A706">
        <v>3705</v>
      </c>
      <c r="B706">
        <f>COUNTIF(A:A,Sales2[[#This Row],[Order ID]])</f>
        <v>1</v>
      </c>
      <c r="C706" t="s">
        <v>982</v>
      </c>
      <c r="D706" t="s">
        <v>983</v>
      </c>
      <c r="E706" t="str">
        <f>PROPER(TRIM(Sales2[[#This Row],[Customer First Name]]))</f>
        <v>Elliot</v>
      </c>
      <c r="F706">
        <v>1937</v>
      </c>
      <c r="G706" t="s">
        <v>16</v>
      </c>
      <c r="H706" s="7">
        <v>45398</v>
      </c>
      <c r="I706" s="6">
        <v>3</v>
      </c>
      <c r="J706" t="s">
        <v>17</v>
      </c>
      <c r="K706" t="s">
        <v>24</v>
      </c>
      <c r="L706" t="str">
        <f>UPPER(Sales2[[#This Row],[State]])</f>
        <v>ACT</v>
      </c>
      <c r="M706">
        <f>VLOOKUP(Sales2[[#This Row],[Service Category]],Table7[],3,FALSE)</f>
        <v>0.1</v>
      </c>
      <c r="N706">
        <f>Sales2[[#This Row],[Sale Price ]]*Sales2[[#This Row],[Margins]]</f>
        <v>5.2</v>
      </c>
      <c r="O706">
        <v>52</v>
      </c>
      <c r="P706">
        <f>IFERROR(Sales2[[#This Row],[Sale Price ]],0)</f>
        <v>52</v>
      </c>
      <c r="Q706">
        <f>IFERROR(Sales2[[#This Row],[Cleaned Sale Price]]/Sales2[[#This Row],[Quantity Ordered]],0)</f>
        <v>17.333333333333332</v>
      </c>
      <c r="R706">
        <f>Sales2[[#This Row],[Cleaned Sale Price]]-Sales2[[#This Row],[Service Provider Expense]]</f>
        <v>46.8</v>
      </c>
      <c r="S706">
        <f>SUMIF(F:F,Sales2[[#This Row],[Customer ID]],P:P)</f>
        <v>52</v>
      </c>
      <c r="T706">
        <f>Sales2[[#This Row],[Sale Price ]]-Sales2[[#This Row],[Service Provider Expense]]</f>
        <v>46.8</v>
      </c>
      <c r="U706" t="s">
        <v>99</v>
      </c>
    </row>
    <row r="707" spans="1:21" x14ac:dyDescent="0.25">
      <c r="A707">
        <v>3706</v>
      </c>
      <c r="B707">
        <f>COUNTIF(A:A,Sales2[[#This Row],[Order ID]])</f>
        <v>1</v>
      </c>
      <c r="C707" t="s">
        <v>984</v>
      </c>
      <c r="D707" t="s">
        <v>985</v>
      </c>
      <c r="E707" t="str">
        <f>PROPER(TRIM(Sales2[[#This Row],[Customer First Name]]))</f>
        <v>Sergio</v>
      </c>
      <c r="F707">
        <v>1938</v>
      </c>
      <c r="G707" t="s">
        <v>61</v>
      </c>
      <c r="H707" s="7">
        <v>45373</v>
      </c>
      <c r="I707" s="6">
        <v>2</v>
      </c>
      <c r="J707" t="s">
        <v>17</v>
      </c>
      <c r="K707" t="s">
        <v>49</v>
      </c>
      <c r="L707" t="str">
        <f>UPPER(Sales2[[#This Row],[State]])</f>
        <v>TAS</v>
      </c>
      <c r="M707">
        <f>VLOOKUP(Sales2[[#This Row],[Service Category]],Table7[],3,FALSE)</f>
        <v>0.25</v>
      </c>
      <c r="N707">
        <f>Sales2[[#This Row],[Sale Price ]]*Sales2[[#This Row],[Margins]]</f>
        <v>262</v>
      </c>
      <c r="O707">
        <v>1048</v>
      </c>
      <c r="P707">
        <f>IFERROR(Sales2[[#This Row],[Sale Price ]],0)</f>
        <v>1048</v>
      </c>
      <c r="Q707">
        <f>IFERROR(Sales2[[#This Row],[Cleaned Sale Price]]/Sales2[[#This Row],[Quantity Ordered]],0)</f>
        <v>524</v>
      </c>
      <c r="R707">
        <f>Sales2[[#This Row],[Cleaned Sale Price]]-Sales2[[#This Row],[Service Provider Expense]]</f>
        <v>786</v>
      </c>
      <c r="S707">
        <f>SUMIF(F:F,Sales2[[#This Row],[Customer ID]],P:P)</f>
        <v>1048</v>
      </c>
      <c r="T707">
        <f>Sales2[[#This Row],[Sale Price ]]-Sales2[[#This Row],[Service Provider Expense]]</f>
        <v>786</v>
      </c>
      <c r="U707" t="s">
        <v>33</v>
      </c>
    </row>
    <row r="708" spans="1:21" x14ac:dyDescent="0.25">
      <c r="A708">
        <v>3707</v>
      </c>
      <c r="B708">
        <f>COUNTIF(A:A,Sales2[[#This Row],[Order ID]])</f>
        <v>1</v>
      </c>
      <c r="C708" t="s">
        <v>986</v>
      </c>
      <c r="D708" t="s">
        <v>369</v>
      </c>
      <c r="E708" t="str">
        <f>PROPER(TRIM(Sales2[[#This Row],[Customer First Name]]))</f>
        <v>Zara</v>
      </c>
      <c r="F708">
        <v>1939</v>
      </c>
      <c r="G708" t="s">
        <v>16</v>
      </c>
      <c r="H708" s="7">
        <v>45515</v>
      </c>
      <c r="I708" s="6">
        <v>1</v>
      </c>
      <c r="J708" t="s">
        <v>17</v>
      </c>
      <c r="K708" t="s">
        <v>28</v>
      </c>
      <c r="L708" t="str">
        <f>UPPER(Sales2[[#This Row],[State]])</f>
        <v>NSW</v>
      </c>
      <c r="M708">
        <f>VLOOKUP(Sales2[[#This Row],[Service Category]],Table7[],3,FALSE)</f>
        <v>0.1</v>
      </c>
      <c r="N708">
        <f>Sales2[[#This Row],[Sale Price ]]*Sales2[[#This Row],[Margins]]</f>
        <v>48.2</v>
      </c>
      <c r="O708">
        <v>482</v>
      </c>
      <c r="P708">
        <f>IFERROR(Sales2[[#This Row],[Sale Price ]],0)</f>
        <v>482</v>
      </c>
      <c r="Q708">
        <f>IFERROR(Sales2[[#This Row],[Cleaned Sale Price]]/Sales2[[#This Row],[Quantity Ordered]],0)</f>
        <v>482</v>
      </c>
      <c r="R708">
        <f>Sales2[[#This Row],[Cleaned Sale Price]]-Sales2[[#This Row],[Service Provider Expense]]</f>
        <v>433.8</v>
      </c>
      <c r="S708">
        <f>SUMIF(F:F,Sales2[[#This Row],[Customer ID]],P:P)</f>
        <v>482</v>
      </c>
      <c r="T708">
        <f>Sales2[[#This Row],[Sale Price ]]-Sales2[[#This Row],[Service Provider Expense]]</f>
        <v>433.8</v>
      </c>
      <c r="U708" t="s">
        <v>29</v>
      </c>
    </row>
    <row r="709" spans="1:21" x14ac:dyDescent="0.25">
      <c r="A709">
        <v>3708</v>
      </c>
      <c r="B709">
        <f>COUNTIF(A:A,Sales2[[#This Row],[Order ID]])</f>
        <v>1</v>
      </c>
      <c r="C709" t="s">
        <v>543</v>
      </c>
      <c r="D709" t="s">
        <v>365</v>
      </c>
      <c r="E709" t="str">
        <f>PROPER(TRIM(Sales2[[#This Row],[Customer First Name]]))</f>
        <v>Xander</v>
      </c>
      <c r="F709">
        <v>1940</v>
      </c>
      <c r="G709" t="s">
        <v>16</v>
      </c>
      <c r="H709" s="7">
        <v>45322</v>
      </c>
      <c r="I709" s="6">
        <v>1</v>
      </c>
      <c r="J709" t="s">
        <v>17</v>
      </c>
      <c r="K709" t="s">
        <v>32</v>
      </c>
      <c r="L709" t="str">
        <f>UPPER(Sales2[[#This Row],[State]])</f>
        <v>VIC</v>
      </c>
      <c r="M709">
        <f>VLOOKUP(Sales2[[#This Row],[Service Category]],Table7[],3,FALSE)</f>
        <v>0.1</v>
      </c>
      <c r="N709">
        <f>Sales2[[#This Row],[Sale Price ]]*Sales2[[#This Row],[Margins]]</f>
        <v>160.30000000000001</v>
      </c>
      <c r="O709">
        <v>1603</v>
      </c>
      <c r="P709">
        <f>IFERROR(Sales2[[#This Row],[Sale Price ]],0)</f>
        <v>1603</v>
      </c>
      <c r="Q709">
        <f>IFERROR(Sales2[[#This Row],[Cleaned Sale Price]]/Sales2[[#This Row],[Quantity Ordered]],0)</f>
        <v>1603</v>
      </c>
      <c r="R709">
        <f>Sales2[[#This Row],[Cleaned Sale Price]]-Sales2[[#This Row],[Service Provider Expense]]</f>
        <v>1442.7</v>
      </c>
      <c r="S709">
        <f>SUMIF(F:F,Sales2[[#This Row],[Customer ID]],P:P)</f>
        <v>1603</v>
      </c>
      <c r="T709">
        <f>Sales2[[#This Row],[Sale Price ]]-Sales2[[#This Row],[Service Provider Expense]]</f>
        <v>1442.7</v>
      </c>
      <c r="U709" t="s">
        <v>99</v>
      </c>
    </row>
    <row r="710" spans="1:21" x14ac:dyDescent="0.25">
      <c r="A710">
        <v>3709</v>
      </c>
      <c r="B710">
        <f>COUNTIF(A:A,Sales2[[#This Row],[Order ID]])</f>
        <v>1</v>
      </c>
      <c r="C710" t="s">
        <v>987</v>
      </c>
      <c r="D710" t="s">
        <v>244</v>
      </c>
      <c r="E710" t="str">
        <f>PROPER(TRIM(Sales2[[#This Row],[Customer First Name]]))</f>
        <v>Miguel</v>
      </c>
      <c r="F710">
        <v>1941</v>
      </c>
      <c r="G710" t="s">
        <v>27</v>
      </c>
      <c r="H710" s="7">
        <v>45477</v>
      </c>
      <c r="I710" s="6">
        <v>3</v>
      </c>
      <c r="J710" s="1" t="s">
        <v>23</v>
      </c>
      <c r="K710" t="s">
        <v>49</v>
      </c>
      <c r="L710" t="str">
        <f>UPPER(Sales2[[#This Row],[State]])</f>
        <v>TAS</v>
      </c>
      <c r="M710">
        <f>VLOOKUP(Sales2[[#This Row],[Service Category]],Table7[],3,FALSE)</f>
        <v>0.25</v>
      </c>
      <c r="N710">
        <f>Sales2[[#This Row],[Sale Price ]]*Sales2[[#This Row],[Margins]]</f>
        <v>285.75</v>
      </c>
      <c r="O710">
        <v>1143</v>
      </c>
      <c r="P710">
        <f>IFERROR(Sales2[[#This Row],[Sale Price ]],0)</f>
        <v>1143</v>
      </c>
      <c r="Q710">
        <f>IFERROR(Sales2[[#This Row],[Cleaned Sale Price]]/Sales2[[#This Row],[Quantity Ordered]],0)</f>
        <v>381</v>
      </c>
      <c r="R710">
        <f>Sales2[[#This Row],[Cleaned Sale Price]]-Sales2[[#This Row],[Service Provider Expense]]</f>
        <v>857.25</v>
      </c>
      <c r="S710">
        <f>SUMIF(F:F,Sales2[[#This Row],[Customer ID]],P:P)</f>
        <v>1143</v>
      </c>
      <c r="T710">
        <f>Sales2[[#This Row],[Sale Price ]]-Sales2[[#This Row],[Service Provider Expense]]</f>
        <v>857.25</v>
      </c>
      <c r="U710" t="s">
        <v>29</v>
      </c>
    </row>
    <row r="711" spans="1:21" x14ac:dyDescent="0.25">
      <c r="A711">
        <v>3710</v>
      </c>
      <c r="B711">
        <f>COUNTIF(A:A,Sales2[[#This Row],[Order ID]])</f>
        <v>1</v>
      </c>
      <c r="C711" t="s">
        <v>988</v>
      </c>
      <c r="D711" t="s">
        <v>53</v>
      </c>
      <c r="E711" t="str">
        <f>PROPER(TRIM(Sales2[[#This Row],[Customer First Name]]))</f>
        <v>Walter</v>
      </c>
      <c r="F711">
        <v>1942</v>
      </c>
      <c r="G711" t="s">
        <v>61</v>
      </c>
      <c r="H711" s="7">
        <v>45466</v>
      </c>
      <c r="I711" s="6">
        <v>1</v>
      </c>
      <c r="J711" t="s">
        <v>17</v>
      </c>
      <c r="K711" t="s">
        <v>32</v>
      </c>
      <c r="L711" t="str">
        <f>UPPER(Sales2[[#This Row],[State]])</f>
        <v>VIC</v>
      </c>
      <c r="M711">
        <f>VLOOKUP(Sales2[[#This Row],[Service Category]],Table7[],3,FALSE)</f>
        <v>0.25</v>
      </c>
      <c r="N711">
        <f>Sales2[[#This Row],[Sale Price ]]*Sales2[[#This Row],[Margins]]</f>
        <v>164</v>
      </c>
      <c r="O711">
        <v>656</v>
      </c>
      <c r="P711">
        <f>IFERROR(Sales2[[#This Row],[Sale Price ]],0)</f>
        <v>656</v>
      </c>
      <c r="Q711">
        <f>IFERROR(Sales2[[#This Row],[Cleaned Sale Price]]/Sales2[[#This Row],[Quantity Ordered]],0)</f>
        <v>656</v>
      </c>
      <c r="R711">
        <f>Sales2[[#This Row],[Cleaned Sale Price]]-Sales2[[#This Row],[Service Provider Expense]]</f>
        <v>492</v>
      </c>
      <c r="S711">
        <f>SUMIF(F:F,Sales2[[#This Row],[Customer ID]],P:P)</f>
        <v>656</v>
      </c>
      <c r="T711">
        <f>Sales2[[#This Row],[Sale Price ]]-Sales2[[#This Row],[Service Provider Expense]]</f>
        <v>492</v>
      </c>
      <c r="U711" t="s">
        <v>33</v>
      </c>
    </row>
    <row r="712" spans="1:21" x14ac:dyDescent="0.25">
      <c r="A712">
        <v>3711</v>
      </c>
      <c r="B712">
        <f>COUNTIF(A:A,Sales2[[#This Row],[Order ID]])</f>
        <v>1</v>
      </c>
      <c r="C712" t="s">
        <v>989</v>
      </c>
      <c r="D712" t="s">
        <v>53</v>
      </c>
      <c r="E712" t="str">
        <f>PROPER(TRIM(Sales2[[#This Row],[Customer First Name]]))</f>
        <v>Walter</v>
      </c>
      <c r="F712">
        <v>1943</v>
      </c>
      <c r="G712" t="s">
        <v>77</v>
      </c>
      <c r="H712" s="7">
        <v>45513</v>
      </c>
      <c r="I712" s="6">
        <v>1</v>
      </c>
      <c r="J712" s="1" t="s">
        <v>37</v>
      </c>
      <c r="K712" t="s">
        <v>28</v>
      </c>
      <c r="L712" t="str">
        <f>UPPER(Sales2[[#This Row],[State]])</f>
        <v>NSW</v>
      </c>
      <c r="M712">
        <f>VLOOKUP(Sales2[[#This Row],[Service Category]],Table7[],3,FALSE)</f>
        <v>0.3</v>
      </c>
      <c r="N712">
        <f>Sales2[[#This Row],[Sale Price ]]*Sales2[[#This Row],[Margins]]</f>
        <v>144.6</v>
      </c>
      <c r="O712">
        <v>482</v>
      </c>
      <c r="P712">
        <f>IFERROR(Sales2[[#This Row],[Sale Price ]],0)</f>
        <v>482</v>
      </c>
      <c r="Q712">
        <f>IFERROR(Sales2[[#This Row],[Cleaned Sale Price]]/Sales2[[#This Row],[Quantity Ordered]],0)</f>
        <v>482</v>
      </c>
      <c r="R712">
        <f>Sales2[[#This Row],[Cleaned Sale Price]]-Sales2[[#This Row],[Service Provider Expense]]</f>
        <v>337.4</v>
      </c>
      <c r="S712">
        <f>SUMIF(F:F,Sales2[[#This Row],[Customer ID]],P:P)</f>
        <v>482</v>
      </c>
      <c r="T712">
        <f>Sales2[[#This Row],[Sale Price ]]-Sales2[[#This Row],[Service Provider Expense]]</f>
        <v>337.4</v>
      </c>
      <c r="U712" t="s">
        <v>39</v>
      </c>
    </row>
    <row r="713" spans="1:21" x14ac:dyDescent="0.25">
      <c r="A713">
        <v>3712</v>
      </c>
      <c r="B713">
        <f>COUNTIF(A:A,Sales2[[#This Row],[Order ID]])</f>
        <v>1</v>
      </c>
      <c r="C713" t="s">
        <v>506</v>
      </c>
      <c r="D713" t="s">
        <v>785</v>
      </c>
      <c r="E713" t="str">
        <f>PROPER(TRIM(Sales2[[#This Row],[Customer First Name]]))</f>
        <v>Eduardo</v>
      </c>
      <c r="F713">
        <v>1944</v>
      </c>
      <c r="G713" t="s">
        <v>16</v>
      </c>
      <c r="H713" s="7">
        <v>45571</v>
      </c>
      <c r="I713" s="6">
        <v>1</v>
      </c>
      <c r="J713" t="s">
        <v>17</v>
      </c>
      <c r="K713" t="s">
        <v>49</v>
      </c>
      <c r="L713" t="str">
        <f>UPPER(Sales2[[#This Row],[State]])</f>
        <v>TAS</v>
      </c>
      <c r="M713">
        <f>VLOOKUP(Sales2[[#This Row],[Service Category]],Table7[],3,FALSE)</f>
        <v>0.1</v>
      </c>
      <c r="N713">
        <f>Sales2[[#This Row],[Sale Price ]]*Sales2[[#This Row],[Margins]]</f>
        <v>26.700000000000003</v>
      </c>
      <c r="O713">
        <v>267</v>
      </c>
      <c r="P713">
        <f>IFERROR(Sales2[[#This Row],[Sale Price ]],0)</f>
        <v>267</v>
      </c>
      <c r="Q713">
        <f>IFERROR(Sales2[[#This Row],[Cleaned Sale Price]]/Sales2[[#This Row],[Quantity Ordered]],0)</f>
        <v>267</v>
      </c>
      <c r="R713">
        <f>Sales2[[#This Row],[Cleaned Sale Price]]-Sales2[[#This Row],[Service Provider Expense]]</f>
        <v>240.3</v>
      </c>
      <c r="S713">
        <f>SUMIF(F:F,Sales2[[#This Row],[Customer ID]],P:P)</f>
        <v>267</v>
      </c>
      <c r="T713">
        <f>Sales2[[#This Row],[Sale Price ]]-Sales2[[#This Row],[Service Provider Expense]]</f>
        <v>240.3</v>
      </c>
      <c r="U713" t="s">
        <v>33</v>
      </c>
    </row>
    <row r="714" spans="1:21" x14ac:dyDescent="0.25">
      <c r="A714">
        <v>3713</v>
      </c>
      <c r="B714">
        <f>COUNTIF(A:A,Sales2[[#This Row],[Order ID]])</f>
        <v>1</v>
      </c>
      <c r="C714" t="s">
        <v>671</v>
      </c>
      <c r="D714" t="s">
        <v>919</v>
      </c>
      <c r="E714" t="str">
        <f>PROPER(TRIM(Sales2[[#This Row],[Customer First Name]]))</f>
        <v>Samara</v>
      </c>
      <c r="F714">
        <v>1945</v>
      </c>
      <c r="G714" t="s">
        <v>22</v>
      </c>
      <c r="H714" s="7">
        <v>45294</v>
      </c>
      <c r="I714" s="6">
        <v>1</v>
      </c>
      <c r="J714" s="1" t="s">
        <v>23</v>
      </c>
      <c r="K714" t="s">
        <v>32</v>
      </c>
      <c r="L714" t="str">
        <f>UPPER(Sales2[[#This Row],[State]])</f>
        <v>VIC</v>
      </c>
      <c r="M714">
        <f>VLOOKUP(Sales2[[#This Row],[Service Category]],Table7[],3,FALSE)</f>
        <v>0.3</v>
      </c>
      <c r="N714">
        <f>Sales2[[#This Row],[Sale Price ]]*Sales2[[#This Row],[Margins]]</f>
        <v>263.09999999999997</v>
      </c>
      <c r="O714">
        <v>877</v>
      </c>
      <c r="P714">
        <f>IFERROR(Sales2[[#This Row],[Sale Price ]],0)</f>
        <v>877</v>
      </c>
      <c r="Q714">
        <f>IFERROR(Sales2[[#This Row],[Cleaned Sale Price]]/Sales2[[#This Row],[Quantity Ordered]],0)</f>
        <v>877</v>
      </c>
      <c r="R714">
        <f>Sales2[[#This Row],[Cleaned Sale Price]]-Sales2[[#This Row],[Service Provider Expense]]</f>
        <v>613.90000000000009</v>
      </c>
      <c r="S714">
        <f>SUMIF(F:F,Sales2[[#This Row],[Customer ID]],P:P)</f>
        <v>877</v>
      </c>
      <c r="T714">
        <f>Sales2[[#This Row],[Sale Price ]]-Sales2[[#This Row],[Service Provider Expense]]</f>
        <v>613.90000000000009</v>
      </c>
      <c r="U714" t="s">
        <v>99</v>
      </c>
    </row>
    <row r="715" spans="1:21" x14ac:dyDescent="0.25">
      <c r="A715">
        <v>3714</v>
      </c>
      <c r="B715">
        <f>COUNTIF(A:A,Sales2[[#This Row],[Order ID]])</f>
        <v>1</v>
      </c>
      <c r="C715" t="s">
        <v>990</v>
      </c>
      <c r="D715" t="s">
        <v>991</v>
      </c>
      <c r="E715" t="str">
        <f>PROPER(TRIM(Sales2[[#This Row],[Customer First Name]]))</f>
        <v>Allison</v>
      </c>
      <c r="F715">
        <v>1946</v>
      </c>
      <c r="G715" t="s">
        <v>27</v>
      </c>
      <c r="H715" s="7">
        <v>45575</v>
      </c>
      <c r="I715" s="6">
        <v>2</v>
      </c>
      <c r="J715" t="s">
        <v>17</v>
      </c>
      <c r="K715" t="s">
        <v>66</v>
      </c>
      <c r="L715" t="str">
        <f>UPPER(Sales2[[#This Row],[State]])</f>
        <v>NT</v>
      </c>
      <c r="M715">
        <f>VLOOKUP(Sales2[[#This Row],[Service Category]],Table7[],3,FALSE)</f>
        <v>0.25</v>
      </c>
      <c r="N715">
        <f>Sales2[[#This Row],[Sale Price ]]*Sales2[[#This Row],[Margins]]</f>
        <v>67</v>
      </c>
      <c r="O715">
        <v>268</v>
      </c>
      <c r="P715">
        <f>IFERROR(Sales2[[#This Row],[Sale Price ]],0)</f>
        <v>268</v>
      </c>
      <c r="Q715">
        <f>IFERROR(Sales2[[#This Row],[Cleaned Sale Price]]/Sales2[[#This Row],[Quantity Ordered]],0)</f>
        <v>134</v>
      </c>
      <c r="R715">
        <f>Sales2[[#This Row],[Cleaned Sale Price]]-Sales2[[#This Row],[Service Provider Expense]]</f>
        <v>201</v>
      </c>
      <c r="S715">
        <f>SUMIF(F:F,Sales2[[#This Row],[Customer ID]],P:P)</f>
        <v>268</v>
      </c>
      <c r="T715">
        <f>Sales2[[#This Row],[Sale Price ]]-Sales2[[#This Row],[Service Provider Expense]]</f>
        <v>201</v>
      </c>
      <c r="U715" t="s">
        <v>39</v>
      </c>
    </row>
    <row r="716" spans="1:21" x14ac:dyDescent="0.25">
      <c r="A716">
        <v>3715</v>
      </c>
      <c r="B716">
        <f>COUNTIF(A:A,Sales2[[#This Row],[Order ID]])</f>
        <v>1</v>
      </c>
      <c r="C716" t="s">
        <v>158</v>
      </c>
      <c r="D716" t="s">
        <v>492</v>
      </c>
      <c r="E716" t="str">
        <f>PROPER(TRIM(Sales2[[#This Row],[Customer First Name]]))</f>
        <v>Emersyn</v>
      </c>
      <c r="F716">
        <v>1947</v>
      </c>
      <c r="G716" t="s">
        <v>22</v>
      </c>
      <c r="H716" s="7">
        <v>45483</v>
      </c>
      <c r="I716" s="6">
        <v>1</v>
      </c>
      <c r="J716" t="s">
        <v>17</v>
      </c>
      <c r="K716" t="s">
        <v>24</v>
      </c>
      <c r="L716" t="str">
        <f>UPPER(Sales2[[#This Row],[State]])</f>
        <v>ACT</v>
      </c>
      <c r="M716">
        <f>VLOOKUP(Sales2[[#This Row],[Service Category]],Table7[],3,FALSE)</f>
        <v>0.3</v>
      </c>
      <c r="N716">
        <f>Sales2[[#This Row],[Sale Price ]]*Sales2[[#This Row],[Margins]]</f>
        <v>393.3</v>
      </c>
      <c r="O716">
        <v>1311</v>
      </c>
      <c r="P716">
        <f>IFERROR(Sales2[[#This Row],[Sale Price ]],0)</f>
        <v>1311</v>
      </c>
      <c r="Q716">
        <f>IFERROR(Sales2[[#This Row],[Cleaned Sale Price]]/Sales2[[#This Row],[Quantity Ordered]],0)</f>
        <v>1311</v>
      </c>
      <c r="R716">
        <f>Sales2[[#This Row],[Cleaned Sale Price]]-Sales2[[#This Row],[Service Provider Expense]]</f>
        <v>917.7</v>
      </c>
      <c r="S716">
        <f>SUMIF(F:F,Sales2[[#This Row],[Customer ID]],P:P)</f>
        <v>1311</v>
      </c>
      <c r="T716">
        <f>Sales2[[#This Row],[Sale Price ]]-Sales2[[#This Row],[Service Provider Expense]]</f>
        <v>917.7</v>
      </c>
      <c r="U716" t="s">
        <v>29</v>
      </c>
    </row>
    <row r="717" spans="1:21" x14ac:dyDescent="0.25">
      <c r="A717">
        <v>3716</v>
      </c>
      <c r="B717">
        <f>COUNTIF(A:A,Sales2[[#This Row],[Order ID]])</f>
        <v>1</v>
      </c>
      <c r="C717" t="s">
        <v>992</v>
      </c>
      <c r="D717" t="s">
        <v>966</v>
      </c>
      <c r="E717" t="str">
        <f>PROPER(TRIM(Sales2[[#This Row],[Customer First Name]]))</f>
        <v>Arya</v>
      </c>
      <c r="F717">
        <v>1948</v>
      </c>
      <c r="G717" t="s">
        <v>77</v>
      </c>
      <c r="H717" s="7">
        <v>45424</v>
      </c>
      <c r="I717" s="6">
        <v>3</v>
      </c>
      <c r="J717" t="s">
        <v>17</v>
      </c>
      <c r="K717" t="s">
        <v>28</v>
      </c>
      <c r="L717" t="str">
        <f>UPPER(Sales2[[#This Row],[State]])</f>
        <v>NSW</v>
      </c>
      <c r="M717">
        <f>VLOOKUP(Sales2[[#This Row],[Service Category]],Table7[],3,FALSE)</f>
        <v>0.3</v>
      </c>
      <c r="N717">
        <f>Sales2[[#This Row],[Sale Price ]]*Sales2[[#This Row],[Margins]]</f>
        <v>388.2</v>
      </c>
      <c r="O717">
        <v>1294</v>
      </c>
      <c r="P717">
        <f>IFERROR(Sales2[[#This Row],[Sale Price ]],0)</f>
        <v>1294</v>
      </c>
      <c r="Q717">
        <f>IFERROR(Sales2[[#This Row],[Cleaned Sale Price]]/Sales2[[#This Row],[Quantity Ordered]],0)</f>
        <v>431.33333333333331</v>
      </c>
      <c r="R717">
        <f>Sales2[[#This Row],[Cleaned Sale Price]]-Sales2[[#This Row],[Service Provider Expense]]</f>
        <v>905.8</v>
      </c>
      <c r="S717">
        <f>SUMIF(F:F,Sales2[[#This Row],[Customer ID]],P:P)</f>
        <v>1294</v>
      </c>
      <c r="T717">
        <f>Sales2[[#This Row],[Sale Price ]]-Sales2[[#This Row],[Service Provider Expense]]</f>
        <v>905.8</v>
      </c>
      <c r="U717" t="s">
        <v>33</v>
      </c>
    </row>
    <row r="718" spans="1:21" x14ac:dyDescent="0.25">
      <c r="A718">
        <v>3717</v>
      </c>
      <c r="B718">
        <f>COUNTIF(A:A,Sales2[[#This Row],[Order ID]])</f>
        <v>1</v>
      </c>
      <c r="C718" t="s">
        <v>993</v>
      </c>
      <c r="D718" t="s">
        <v>994</v>
      </c>
      <c r="E718" t="str">
        <f>PROPER(TRIM(Sales2[[#This Row],[Customer First Name]]))</f>
        <v>Aaliyah</v>
      </c>
      <c r="F718">
        <v>1949</v>
      </c>
      <c r="G718" t="s">
        <v>22</v>
      </c>
      <c r="H718" s="7">
        <v>45591</v>
      </c>
      <c r="I718" s="6">
        <v>3</v>
      </c>
      <c r="J718" s="1" t="s">
        <v>37</v>
      </c>
      <c r="K718" t="s">
        <v>28</v>
      </c>
      <c r="L718" t="str">
        <f>UPPER(Sales2[[#This Row],[State]])</f>
        <v>NSW</v>
      </c>
      <c r="M718">
        <f>VLOOKUP(Sales2[[#This Row],[Service Category]],Table7[],3,FALSE)</f>
        <v>0.3</v>
      </c>
      <c r="N718">
        <f>Sales2[[#This Row],[Sale Price ]]*Sales2[[#This Row],[Margins]]</f>
        <v>523.19999999999993</v>
      </c>
      <c r="O718">
        <v>1744</v>
      </c>
      <c r="P718">
        <f>IFERROR(Sales2[[#This Row],[Sale Price ]],0)</f>
        <v>1744</v>
      </c>
      <c r="Q718">
        <f>IFERROR(Sales2[[#This Row],[Cleaned Sale Price]]/Sales2[[#This Row],[Quantity Ordered]],0)</f>
        <v>581.33333333333337</v>
      </c>
      <c r="R718">
        <f>Sales2[[#This Row],[Cleaned Sale Price]]-Sales2[[#This Row],[Service Provider Expense]]</f>
        <v>1220.8000000000002</v>
      </c>
      <c r="S718">
        <f>SUMIF(F:F,Sales2[[#This Row],[Customer ID]],P:P)</f>
        <v>1744</v>
      </c>
      <c r="T718">
        <f>Sales2[[#This Row],[Sale Price ]]-Sales2[[#This Row],[Service Provider Expense]]</f>
        <v>1220.8000000000002</v>
      </c>
      <c r="U718" t="s">
        <v>19</v>
      </c>
    </row>
    <row r="719" spans="1:21" x14ac:dyDescent="0.25">
      <c r="A719">
        <v>3718</v>
      </c>
      <c r="B719">
        <f>COUNTIF(A:A,Sales2[[#This Row],[Order ID]])</f>
        <v>1</v>
      </c>
      <c r="C719" t="s">
        <v>970</v>
      </c>
      <c r="D719" t="s">
        <v>311</v>
      </c>
      <c r="E719" t="str">
        <f>PROPER(TRIM(Sales2[[#This Row],[Customer First Name]]))</f>
        <v>Mary</v>
      </c>
      <c r="F719">
        <v>1950</v>
      </c>
      <c r="G719" t="s">
        <v>27</v>
      </c>
      <c r="H719" s="7">
        <v>45363</v>
      </c>
      <c r="I719" s="6">
        <v>2</v>
      </c>
      <c r="J719" t="s">
        <v>17</v>
      </c>
      <c r="K719" t="s">
        <v>49</v>
      </c>
      <c r="L719" t="str">
        <f>UPPER(Sales2[[#This Row],[State]])</f>
        <v>TAS</v>
      </c>
      <c r="M719">
        <f>VLOOKUP(Sales2[[#This Row],[Service Category]],Table7[],3,FALSE)</f>
        <v>0.25</v>
      </c>
      <c r="N719">
        <f>Sales2[[#This Row],[Sale Price ]]*Sales2[[#This Row],[Margins]]</f>
        <v>321.25</v>
      </c>
      <c r="O719">
        <v>1285</v>
      </c>
      <c r="P719">
        <f>IFERROR(Sales2[[#This Row],[Sale Price ]],0)</f>
        <v>1285</v>
      </c>
      <c r="Q719">
        <f>IFERROR(Sales2[[#This Row],[Cleaned Sale Price]]/Sales2[[#This Row],[Quantity Ordered]],0)</f>
        <v>642.5</v>
      </c>
      <c r="R719">
        <f>Sales2[[#This Row],[Cleaned Sale Price]]-Sales2[[#This Row],[Service Provider Expense]]</f>
        <v>963.75</v>
      </c>
      <c r="S719">
        <f>SUMIF(F:F,Sales2[[#This Row],[Customer ID]],P:P)</f>
        <v>1285</v>
      </c>
      <c r="T719">
        <f>Sales2[[#This Row],[Sale Price ]]-Sales2[[#This Row],[Service Provider Expense]]</f>
        <v>963.75</v>
      </c>
      <c r="U719" t="s">
        <v>33</v>
      </c>
    </row>
    <row r="720" spans="1:21" x14ac:dyDescent="0.25">
      <c r="A720">
        <v>3719</v>
      </c>
      <c r="B720">
        <f>COUNTIF(A:A,Sales2[[#This Row],[Order ID]])</f>
        <v>1</v>
      </c>
      <c r="C720" t="s">
        <v>849</v>
      </c>
      <c r="D720" t="s">
        <v>995</v>
      </c>
      <c r="E720" t="str">
        <f>PROPER(TRIM(Sales2[[#This Row],[Customer First Name]]))</f>
        <v>Elian</v>
      </c>
      <c r="F720">
        <v>1951</v>
      </c>
      <c r="G720" t="s">
        <v>22</v>
      </c>
      <c r="H720" s="7">
        <v>45427</v>
      </c>
      <c r="I720" s="6">
        <v>1</v>
      </c>
      <c r="J720" t="s">
        <v>17</v>
      </c>
      <c r="K720" t="s">
        <v>66</v>
      </c>
      <c r="L720" t="str">
        <f>UPPER(Sales2[[#This Row],[State]])</f>
        <v>NT</v>
      </c>
      <c r="M720">
        <f>VLOOKUP(Sales2[[#This Row],[Service Category]],Table7[],3,FALSE)</f>
        <v>0.3</v>
      </c>
      <c r="N720">
        <f>Sales2[[#This Row],[Sale Price ]]*Sales2[[#This Row],[Margins]]</f>
        <v>272.7</v>
      </c>
      <c r="O720">
        <v>909</v>
      </c>
      <c r="P720">
        <f>IFERROR(Sales2[[#This Row],[Sale Price ]],0)</f>
        <v>909</v>
      </c>
      <c r="Q720">
        <f>IFERROR(Sales2[[#This Row],[Cleaned Sale Price]]/Sales2[[#This Row],[Quantity Ordered]],0)</f>
        <v>909</v>
      </c>
      <c r="R720">
        <f>Sales2[[#This Row],[Cleaned Sale Price]]-Sales2[[#This Row],[Service Provider Expense]]</f>
        <v>636.29999999999995</v>
      </c>
      <c r="S720">
        <f>SUMIF(F:F,Sales2[[#This Row],[Customer ID]],P:P)</f>
        <v>909</v>
      </c>
      <c r="T720">
        <f>Sales2[[#This Row],[Sale Price ]]-Sales2[[#This Row],[Service Provider Expense]]</f>
        <v>636.29999999999995</v>
      </c>
      <c r="U720" t="s">
        <v>33</v>
      </c>
    </row>
    <row r="721" spans="1:21" x14ac:dyDescent="0.25">
      <c r="A721">
        <v>3720</v>
      </c>
      <c r="B721">
        <f>COUNTIF(A:A,Sales2[[#This Row],[Order ID]])</f>
        <v>1</v>
      </c>
      <c r="C721" t="s">
        <v>996</v>
      </c>
      <c r="D721" t="s">
        <v>796</v>
      </c>
      <c r="E721" t="str">
        <f>PROPER(TRIM(Sales2[[#This Row],[Customer First Name]]))</f>
        <v>Frederick</v>
      </c>
      <c r="F721">
        <v>1952</v>
      </c>
      <c r="G721" t="s">
        <v>22</v>
      </c>
      <c r="H721" s="7">
        <v>45522</v>
      </c>
      <c r="I721" s="6">
        <v>1</v>
      </c>
      <c r="J721" t="s">
        <v>17</v>
      </c>
      <c r="K721" t="s">
        <v>24</v>
      </c>
      <c r="L721" t="str">
        <f>UPPER(Sales2[[#This Row],[State]])</f>
        <v>ACT</v>
      </c>
      <c r="M721">
        <f>VLOOKUP(Sales2[[#This Row],[Service Category]],Table7[],3,FALSE)</f>
        <v>0.3</v>
      </c>
      <c r="N721">
        <f>Sales2[[#This Row],[Sale Price ]]*Sales2[[#This Row],[Margins]]</f>
        <v>33.299999999999997</v>
      </c>
      <c r="O721">
        <v>111</v>
      </c>
      <c r="P721">
        <f>IFERROR(Sales2[[#This Row],[Sale Price ]],0)</f>
        <v>111</v>
      </c>
      <c r="Q721">
        <f>IFERROR(Sales2[[#This Row],[Cleaned Sale Price]]/Sales2[[#This Row],[Quantity Ordered]],0)</f>
        <v>111</v>
      </c>
      <c r="R721">
        <f>Sales2[[#This Row],[Cleaned Sale Price]]-Sales2[[#This Row],[Service Provider Expense]]</f>
        <v>77.7</v>
      </c>
      <c r="S721">
        <f>SUMIF(F:F,Sales2[[#This Row],[Customer ID]],P:P)</f>
        <v>111</v>
      </c>
      <c r="T721">
        <f>Sales2[[#This Row],[Sale Price ]]-Sales2[[#This Row],[Service Provider Expense]]</f>
        <v>77.7</v>
      </c>
      <c r="U721" t="s">
        <v>29</v>
      </c>
    </row>
    <row r="722" spans="1:21" x14ac:dyDescent="0.25">
      <c r="A722">
        <v>3721</v>
      </c>
      <c r="B722">
        <f>COUNTIF(A:A,Sales2[[#This Row],[Order ID]])</f>
        <v>1</v>
      </c>
      <c r="C722" t="s">
        <v>287</v>
      </c>
      <c r="D722" t="s">
        <v>838</v>
      </c>
      <c r="E722" t="str">
        <f>PROPER(TRIM(Sales2[[#This Row],[Customer First Name]]))</f>
        <v>Rhys</v>
      </c>
      <c r="F722">
        <v>1953</v>
      </c>
      <c r="G722" t="s">
        <v>36</v>
      </c>
      <c r="H722" s="7">
        <v>45414</v>
      </c>
      <c r="I722" s="6">
        <v>2</v>
      </c>
      <c r="J722" t="s">
        <v>17</v>
      </c>
      <c r="K722" t="s">
        <v>49</v>
      </c>
      <c r="L722" t="str">
        <f>UPPER(Sales2[[#This Row],[State]])</f>
        <v>TAS</v>
      </c>
      <c r="M722">
        <f>VLOOKUP(Sales2[[#This Row],[Service Category]],Table7[],3,FALSE)</f>
        <v>0.2</v>
      </c>
      <c r="N722">
        <f>Sales2[[#This Row],[Sale Price ]]*Sales2[[#This Row],[Margins]]</f>
        <v>83.800000000000011</v>
      </c>
      <c r="O722">
        <v>419</v>
      </c>
      <c r="P722">
        <f>IFERROR(Sales2[[#This Row],[Sale Price ]],0)</f>
        <v>419</v>
      </c>
      <c r="Q722">
        <f>IFERROR(Sales2[[#This Row],[Cleaned Sale Price]]/Sales2[[#This Row],[Quantity Ordered]],0)</f>
        <v>209.5</v>
      </c>
      <c r="R722">
        <f>Sales2[[#This Row],[Cleaned Sale Price]]-Sales2[[#This Row],[Service Provider Expense]]</f>
        <v>335.2</v>
      </c>
      <c r="S722">
        <f>SUMIF(F:F,Sales2[[#This Row],[Customer ID]],P:P)</f>
        <v>419</v>
      </c>
      <c r="T722">
        <f>Sales2[[#This Row],[Sale Price ]]-Sales2[[#This Row],[Service Provider Expense]]</f>
        <v>335.2</v>
      </c>
      <c r="U722" t="s">
        <v>39</v>
      </c>
    </row>
    <row r="723" spans="1:21" x14ac:dyDescent="0.25">
      <c r="A723">
        <v>3722</v>
      </c>
      <c r="B723">
        <f>COUNTIF(A:A,Sales2[[#This Row],[Order ID]])</f>
        <v>1</v>
      </c>
      <c r="C723" t="s">
        <v>220</v>
      </c>
      <c r="D723" t="s">
        <v>338</v>
      </c>
      <c r="E723" t="str">
        <f>PROPER(TRIM(Sales2[[#This Row],[Customer First Name]]))</f>
        <v>Michelle</v>
      </c>
      <c r="F723">
        <v>1954</v>
      </c>
      <c r="G723" t="s">
        <v>61</v>
      </c>
      <c r="H723" s="7">
        <v>45322</v>
      </c>
      <c r="I723" s="6">
        <v>3</v>
      </c>
      <c r="J723" s="1" t="s">
        <v>37</v>
      </c>
      <c r="K723" t="s">
        <v>38</v>
      </c>
      <c r="L723" t="str">
        <f>UPPER(Sales2[[#This Row],[State]])</f>
        <v>QLD</v>
      </c>
      <c r="M723">
        <f>VLOOKUP(Sales2[[#This Row],[Service Category]],Table7[],3,FALSE)</f>
        <v>0.25</v>
      </c>
      <c r="N723">
        <f>Sales2[[#This Row],[Sale Price ]]*Sales2[[#This Row],[Margins]]</f>
        <v>314.5</v>
      </c>
      <c r="O723">
        <v>1258</v>
      </c>
      <c r="P723">
        <f>IFERROR(Sales2[[#This Row],[Sale Price ]],0)</f>
        <v>1258</v>
      </c>
      <c r="Q723">
        <f>IFERROR(Sales2[[#This Row],[Cleaned Sale Price]]/Sales2[[#This Row],[Quantity Ordered]],0)</f>
        <v>419.33333333333331</v>
      </c>
      <c r="R723">
        <f>Sales2[[#This Row],[Cleaned Sale Price]]-Sales2[[#This Row],[Service Provider Expense]]</f>
        <v>943.5</v>
      </c>
      <c r="S723">
        <f>SUMIF(F:F,Sales2[[#This Row],[Customer ID]],P:P)</f>
        <v>1258</v>
      </c>
      <c r="T723">
        <f>Sales2[[#This Row],[Sale Price ]]-Sales2[[#This Row],[Service Provider Expense]]</f>
        <v>943.5</v>
      </c>
      <c r="U723" t="s">
        <v>33</v>
      </c>
    </row>
    <row r="724" spans="1:21" x14ac:dyDescent="0.25">
      <c r="A724">
        <v>3723</v>
      </c>
      <c r="B724">
        <f>COUNTIF(A:A,Sales2[[#This Row],[Order ID]])</f>
        <v>1</v>
      </c>
      <c r="C724" t="s">
        <v>855</v>
      </c>
      <c r="D724" t="s">
        <v>997</v>
      </c>
      <c r="E724" t="str">
        <f>PROPER(TRIM(Sales2[[#This Row],[Customer First Name]]))</f>
        <v>Autumn</v>
      </c>
      <c r="F724">
        <v>1955</v>
      </c>
      <c r="G724" t="s">
        <v>27</v>
      </c>
      <c r="H724" s="7">
        <v>45417</v>
      </c>
      <c r="I724" s="6">
        <v>3</v>
      </c>
      <c r="J724" t="s">
        <v>56</v>
      </c>
      <c r="K724" t="s">
        <v>38</v>
      </c>
      <c r="L724" t="str">
        <f>UPPER(Sales2[[#This Row],[State]])</f>
        <v>QLD</v>
      </c>
      <c r="M724">
        <f>VLOOKUP(Sales2[[#This Row],[Service Category]],Table7[],3,FALSE)</f>
        <v>0.25</v>
      </c>
      <c r="N724">
        <f>Sales2[[#This Row],[Sale Price ]]*Sales2[[#This Row],[Margins]]</f>
        <v>58</v>
      </c>
      <c r="O724">
        <v>232</v>
      </c>
      <c r="P724">
        <f>IFERROR(Sales2[[#This Row],[Sale Price ]],0)</f>
        <v>232</v>
      </c>
      <c r="Q724">
        <f>IFERROR(Sales2[[#This Row],[Cleaned Sale Price]]/Sales2[[#This Row],[Quantity Ordered]],0)</f>
        <v>77.333333333333329</v>
      </c>
      <c r="R724">
        <f>Sales2[[#This Row],[Cleaned Sale Price]]-Sales2[[#This Row],[Service Provider Expense]]</f>
        <v>174</v>
      </c>
      <c r="S724">
        <f>SUMIF(F:F,Sales2[[#This Row],[Customer ID]],P:P)</f>
        <v>232</v>
      </c>
      <c r="T724">
        <f>Sales2[[#This Row],[Sale Price ]]-Sales2[[#This Row],[Service Provider Expense]]</f>
        <v>174</v>
      </c>
      <c r="U724" t="s">
        <v>33</v>
      </c>
    </row>
    <row r="725" spans="1:21" x14ac:dyDescent="0.25">
      <c r="A725">
        <v>3724</v>
      </c>
      <c r="B725">
        <f>COUNTIF(A:A,Sales2[[#This Row],[Order ID]])</f>
        <v>1</v>
      </c>
      <c r="C725" t="s">
        <v>253</v>
      </c>
      <c r="D725" t="s">
        <v>471</v>
      </c>
      <c r="E725" t="str">
        <f>PROPER(TRIM(Sales2[[#This Row],[Customer First Name]]))</f>
        <v>Jade</v>
      </c>
      <c r="F725">
        <v>1956</v>
      </c>
      <c r="G725" t="s">
        <v>27</v>
      </c>
      <c r="H725" s="7">
        <v>45615</v>
      </c>
      <c r="I725" s="6">
        <v>3</v>
      </c>
      <c r="J725" s="1" t="s">
        <v>37</v>
      </c>
      <c r="K725" t="s">
        <v>49</v>
      </c>
      <c r="L725" t="str">
        <f>UPPER(Sales2[[#This Row],[State]])</f>
        <v>TAS</v>
      </c>
      <c r="M725">
        <f>VLOOKUP(Sales2[[#This Row],[Service Category]],Table7[],3,FALSE)</f>
        <v>0.25</v>
      </c>
      <c r="N725">
        <f>Sales2[[#This Row],[Sale Price ]]*Sales2[[#This Row],[Margins]]</f>
        <v>373.75</v>
      </c>
      <c r="O725">
        <v>1495</v>
      </c>
      <c r="P725">
        <f>IFERROR(Sales2[[#This Row],[Sale Price ]],0)</f>
        <v>1495</v>
      </c>
      <c r="Q725">
        <f>IFERROR(Sales2[[#This Row],[Cleaned Sale Price]]/Sales2[[#This Row],[Quantity Ordered]],0)</f>
        <v>498.33333333333331</v>
      </c>
      <c r="R725">
        <f>Sales2[[#This Row],[Cleaned Sale Price]]-Sales2[[#This Row],[Service Provider Expense]]</f>
        <v>1121.25</v>
      </c>
      <c r="S725">
        <f>SUMIF(F:F,Sales2[[#This Row],[Customer ID]],P:P)</f>
        <v>1495</v>
      </c>
      <c r="T725">
        <f>Sales2[[#This Row],[Sale Price ]]-Sales2[[#This Row],[Service Provider Expense]]</f>
        <v>1121.25</v>
      </c>
      <c r="U725" t="s">
        <v>39</v>
      </c>
    </row>
    <row r="726" spans="1:21" x14ac:dyDescent="0.25">
      <c r="A726">
        <v>3725</v>
      </c>
      <c r="B726">
        <f>COUNTIF(A:A,Sales2[[#This Row],[Order ID]])</f>
        <v>1</v>
      </c>
      <c r="C726" t="s">
        <v>918</v>
      </c>
      <c r="D726" t="s">
        <v>998</v>
      </c>
      <c r="E726" t="str">
        <f>PROPER(TRIM(Sales2[[#This Row],[Customer First Name]]))</f>
        <v>Emiliano</v>
      </c>
      <c r="F726">
        <v>1957</v>
      </c>
      <c r="G726" t="s">
        <v>16</v>
      </c>
      <c r="H726" s="7">
        <v>45365</v>
      </c>
      <c r="I726" s="6">
        <v>3</v>
      </c>
      <c r="J726" t="s">
        <v>17</v>
      </c>
      <c r="K726" t="s">
        <v>28</v>
      </c>
      <c r="L726" t="str">
        <f>UPPER(Sales2[[#This Row],[State]])</f>
        <v>NSW</v>
      </c>
      <c r="M726">
        <f>VLOOKUP(Sales2[[#This Row],[Service Category]],Table7[],3,FALSE)</f>
        <v>0.1</v>
      </c>
      <c r="N726">
        <f>Sales2[[#This Row],[Sale Price ]]*Sales2[[#This Row],[Margins]]</f>
        <v>66.8</v>
      </c>
      <c r="O726">
        <v>668</v>
      </c>
      <c r="P726">
        <f>IFERROR(Sales2[[#This Row],[Sale Price ]],0)</f>
        <v>668</v>
      </c>
      <c r="Q726">
        <f>IFERROR(Sales2[[#This Row],[Cleaned Sale Price]]/Sales2[[#This Row],[Quantity Ordered]],0)</f>
        <v>222.66666666666666</v>
      </c>
      <c r="R726">
        <f>Sales2[[#This Row],[Cleaned Sale Price]]-Sales2[[#This Row],[Service Provider Expense]]</f>
        <v>601.20000000000005</v>
      </c>
      <c r="S726">
        <f>SUMIF(F:F,Sales2[[#This Row],[Customer ID]],P:P)</f>
        <v>668</v>
      </c>
      <c r="T726">
        <f>Sales2[[#This Row],[Sale Price ]]-Sales2[[#This Row],[Service Provider Expense]]</f>
        <v>601.20000000000005</v>
      </c>
      <c r="U726" t="s">
        <v>39</v>
      </c>
    </row>
    <row r="727" spans="1:21" x14ac:dyDescent="0.25">
      <c r="A727">
        <v>3726</v>
      </c>
      <c r="B727">
        <f>COUNTIF(A:A,Sales2[[#This Row],[Order ID]])</f>
        <v>1</v>
      </c>
      <c r="C727" t="s">
        <v>209</v>
      </c>
      <c r="D727" t="s">
        <v>278</v>
      </c>
      <c r="E727" t="str">
        <f>PROPER(TRIM(Sales2[[#This Row],[Customer First Name]]))</f>
        <v>Malik</v>
      </c>
      <c r="F727">
        <v>1958</v>
      </c>
      <c r="G727" t="s">
        <v>16</v>
      </c>
      <c r="H727" s="7">
        <v>45600</v>
      </c>
      <c r="I727" s="6">
        <v>3</v>
      </c>
      <c r="J727" s="1" t="s">
        <v>37</v>
      </c>
      <c r="K727" t="s">
        <v>49</v>
      </c>
      <c r="L727" t="str">
        <f>UPPER(Sales2[[#This Row],[State]])</f>
        <v>TAS</v>
      </c>
      <c r="M727">
        <f>VLOOKUP(Sales2[[#This Row],[Service Category]],Table7[],3,FALSE)</f>
        <v>0.1</v>
      </c>
      <c r="N727">
        <f>Sales2[[#This Row],[Sale Price ]]*Sales2[[#This Row],[Margins]]</f>
        <v>46.800000000000004</v>
      </c>
      <c r="O727">
        <v>468</v>
      </c>
      <c r="P727">
        <f>IFERROR(Sales2[[#This Row],[Sale Price ]],0)</f>
        <v>468</v>
      </c>
      <c r="Q727">
        <f>IFERROR(Sales2[[#This Row],[Cleaned Sale Price]]/Sales2[[#This Row],[Quantity Ordered]],0)</f>
        <v>156</v>
      </c>
      <c r="R727">
        <f>Sales2[[#This Row],[Cleaned Sale Price]]-Sales2[[#This Row],[Service Provider Expense]]</f>
        <v>421.2</v>
      </c>
      <c r="S727">
        <f>SUMIF(F:F,Sales2[[#This Row],[Customer ID]],P:P)</f>
        <v>468</v>
      </c>
      <c r="T727">
        <f>Sales2[[#This Row],[Sale Price ]]-Sales2[[#This Row],[Service Provider Expense]]</f>
        <v>421.2</v>
      </c>
      <c r="U727" t="s">
        <v>19</v>
      </c>
    </row>
    <row r="728" spans="1:21" x14ac:dyDescent="0.25">
      <c r="A728">
        <v>3727</v>
      </c>
      <c r="B728">
        <f>COUNTIF(A:A,Sales2[[#This Row],[Order ID]])</f>
        <v>1</v>
      </c>
      <c r="C728" t="s">
        <v>988</v>
      </c>
      <c r="D728" t="s">
        <v>197</v>
      </c>
      <c r="E728" t="str">
        <f>PROPER(TRIM(Sales2[[#This Row],[Customer First Name]]))</f>
        <v>Aria</v>
      </c>
      <c r="F728">
        <v>1959</v>
      </c>
      <c r="G728" t="s">
        <v>22</v>
      </c>
      <c r="H728" s="7">
        <v>45476</v>
      </c>
      <c r="I728" s="6">
        <v>3</v>
      </c>
      <c r="J728" t="s">
        <v>17</v>
      </c>
      <c r="K728" t="s">
        <v>66</v>
      </c>
      <c r="L728" t="str">
        <f>UPPER(Sales2[[#This Row],[State]])</f>
        <v>NT</v>
      </c>
      <c r="M728">
        <f>VLOOKUP(Sales2[[#This Row],[Service Category]],Table7[],3,FALSE)</f>
        <v>0.3</v>
      </c>
      <c r="N728">
        <f>Sales2[[#This Row],[Sale Price ]]*Sales2[[#This Row],[Margins]]</f>
        <v>424.8</v>
      </c>
      <c r="O728">
        <v>1416</v>
      </c>
      <c r="P728">
        <f>IFERROR(Sales2[[#This Row],[Sale Price ]],0)</f>
        <v>1416</v>
      </c>
      <c r="Q728">
        <f>IFERROR(Sales2[[#This Row],[Cleaned Sale Price]]/Sales2[[#This Row],[Quantity Ordered]],0)</f>
        <v>472</v>
      </c>
      <c r="R728">
        <f>Sales2[[#This Row],[Cleaned Sale Price]]-Sales2[[#This Row],[Service Provider Expense]]</f>
        <v>991.2</v>
      </c>
      <c r="S728">
        <f>SUMIF(F:F,Sales2[[#This Row],[Customer ID]],P:P)</f>
        <v>1416</v>
      </c>
      <c r="T728">
        <f>Sales2[[#This Row],[Sale Price ]]-Sales2[[#This Row],[Service Provider Expense]]</f>
        <v>991.2</v>
      </c>
      <c r="U728" t="s">
        <v>39</v>
      </c>
    </row>
    <row r="729" spans="1:21" x14ac:dyDescent="0.25">
      <c r="A729">
        <v>3728</v>
      </c>
      <c r="B729">
        <f>COUNTIF(A:A,Sales2[[#This Row],[Order ID]])</f>
        <v>1</v>
      </c>
      <c r="C729" t="s">
        <v>999</v>
      </c>
      <c r="D729" t="s">
        <v>1000</v>
      </c>
      <c r="E729" t="str">
        <f>PROPER(TRIM(Sales2[[#This Row],[Customer First Name]]))</f>
        <v>Ariah</v>
      </c>
      <c r="F729">
        <v>1960</v>
      </c>
      <c r="G729" t="s">
        <v>16</v>
      </c>
      <c r="H729" s="7">
        <v>45506</v>
      </c>
      <c r="I729" s="6">
        <v>1</v>
      </c>
      <c r="J729" s="1" t="s">
        <v>37</v>
      </c>
      <c r="K729" t="s">
        <v>42</v>
      </c>
      <c r="L729" t="str">
        <f>UPPER(Sales2[[#This Row],[State]])</f>
        <v>SA</v>
      </c>
      <c r="M729">
        <f>VLOOKUP(Sales2[[#This Row],[Service Category]],Table7[],3,FALSE)</f>
        <v>0.1</v>
      </c>
      <c r="N729">
        <f>Sales2[[#This Row],[Sale Price ]]*Sales2[[#This Row],[Margins]]</f>
        <v>178.3</v>
      </c>
      <c r="O729">
        <v>1783</v>
      </c>
      <c r="P729">
        <f>IFERROR(Sales2[[#This Row],[Sale Price ]],0)</f>
        <v>1783</v>
      </c>
      <c r="Q729">
        <f>IFERROR(Sales2[[#This Row],[Cleaned Sale Price]]/Sales2[[#This Row],[Quantity Ordered]],0)</f>
        <v>1783</v>
      </c>
      <c r="R729">
        <f>Sales2[[#This Row],[Cleaned Sale Price]]-Sales2[[#This Row],[Service Provider Expense]]</f>
        <v>1604.7</v>
      </c>
      <c r="S729">
        <f>SUMIF(F:F,Sales2[[#This Row],[Customer ID]],P:P)</f>
        <v>1783</v>
      </c>
      <c r="T729">
        <f>Sales2[[#This Row],[Sale Price ]]-Sales2[[#This Row],[Service Provider Expense]]</f>
        <v>1604.7</v>
      </c>
      <c r="U729" t="s">
        <v>19</v>
      </c>
    </row>
    <row r="730" spans="1:21" x14ac:dyDescent="0.25">
      <c r="A730">
        <v>3729</v>
      </c>
      <c r="B730">
        <f>COUNTIF(A:A,Sales2[[#This Row],[Order ID]])</f>
        <v>1</v>
      </c>
      <c r="C730" t="s">
        <v>1001</v>
      </c>
      <c r="D730" t="s">
        <v>634</v>
      </c>
      <c r="E730" t="str">
        <f>PROPER(TRIM(Sales2[[#This Row],[Customer First Name]]))</f>
        <v>Teagan</v>
      </c>
      <c r="F730">
        <v>1961</v>
      </c>
      <c r="G730" t="s">
        <v>16</v>
      </c>
      <c r="H730" s="7">
        <v>45547</v>
      </c>
      <c r="I730" s="6">
        <v>3</v>
      </c>
      <c r="J730" s="1" t="s">
        <v>37</v>
      </c>
      <c r="K730" t="s">
        <v>32</v>
      </c>
      <c r="L730" t="str">
        <f>UPPER(Sales2[[#This Row],[State]])</f>
        <v>VIC</v>
      </c>
      <c r="M730">
        <f>VLOOKUP(Sales2[[#This Row],[Service Category]],Table7[],3,FALSE)</f>
        <v>0.1</v>
      </c>
      <c r="N730">
        <f>Sales2[[#This Row],[Sale Price ]]*Sales2[[#This Row],[Margins]]</f>
        <v>123.30000000000001</v>
      </c>
      <c r="O730">
        <v>1233</v>
      </c>
      <c r="P730">
        <f>IFERROR(Sales2[[#This Row],[Sale Price ]],0)</f>
        <v>1233</v>
      </c>
      <c r="Q730">
        <f>IFERROR(Sales2[[#This Row],[Cleaned Sale Price]]/Sales2[[#This Row],[Quantity Ordered]],0)</f>
        <v>411</v>
      </c>
      <c r="R730">
        <f>Sales2[[#This Row],[Cleaned Sale Price]]-Sales2[[#This Row],[Service Provider Expense]]</f>
        <v>1109.7</v>
      </c>
      <c r="S730">
        <f>SUMIF(F:F,Sales2[[#This Row],[Customer ID]],P:P)</f>
        <v>1233</v>
      </c>
      <c r="T730">
        <f>Sales2[[#This Row],[Sale Price ]]-Sales2[[#This Row],[Service Provider Expense]]</f>
        <v>1109.7</v>
      </c>
      <c r="U730" t="s">
        <v>29</v>
      </c>
    </row>
    <row r="731" spans="1:21" x14ac:dyDescent="0.25">
      <c r="A731">
        <v>3730</v>
      </c>
      <c r="B731">
        <f>COUNTIF(A:A,Sales2[[#This Row],[Order ID]])</f>
        <v>1</v>
      </c>
      <c r="C731" t="s">
        <v>254</v>
      </c>
      <c r="D731" t="s">
        <v>868</v>
      </c>
      <c r="E731" t="str">
        <f>PROPER(TRIM(Sales2[[#This Row],[Customer First Name]]))</f>
        <v>Sebastian</v>
      </c>
      <c r="F731">
        <v>1962</v>
      </c>
      <c r="G731" t="s">
        <v>77</v>
      </c>
      <c r="H731" s="7">
        <v>45395</v>
      </c>
      <c r="I731" s="6">
        <v>1</v>
      </c>
      <c r="J731" t="s">
        <v>56</v>
      </c>
      <c r="K731" t="s">
        <v>32</v>
      </c>
      <c r="L731" t="str">
        <f>UPPER(Sales2[[#This Row],[State]])</f>
        <v>VIC</v>
      </c>
      <c r="M731">
        <f>VLOOKUP(Sales2[[#This Row],[Service Category]],Table7[],3,FALSE)</f>
        <v>0.3</v>
      </c>
      <c r="N731">
        <f>Sales2[[#This Row],[Sale Price ]]*Sales2[[#This Row],[Margins]]</f>
        <v>375</v>
      </c>
      <c r="O731">
        <v>1250</v>
      </c>
      <c r="P731">
        <f>IFERROR(Sales2[[#This Row],[Sale Price ]],0)</f>
        <v>1250</v>
      </c>
      <c r="Q731">
        <f>IFERROR(Sales2[[#This Row],[Cleaned Sale Price]]/Sales2[[#This Row],[Quantity Ordered]],0)</f>
        <v>1250</v>
      </c>
      <c r="R731">
        <f>Sales2[[#This Row],[Cleaned Sale Price]]-Sales2[[#This Row],[Service Provider Expense]]</f>
        <v>875</v>
      </c>
      <c r="S731">
        <f>SUMIF(F:F,Sales2[[#This Row],[Customer ID]],P:P)</f>
        <v>1250</v>
      </c>
      <c r="T731">
        <f>Sales2[[#This Row],[Sale Price ]]-Sales2[[#This Row],[Service Provider Expense]]</f>
        <v>875</v>
      </c>
      <c r="U731" t="s">
        <v>19</v>
      </c>
    </row>
    <row r="732" spans="1:21" x14ac:dyDescent="0.25">
      <c r="A732">
        <v>3731</v>
      </c>
      <c r="B732">
        <f>COUNTIF(A:A,Sales2[[#This Row],[Order ID]])</f>
        <v>1</v>
      </c>
      <c r="C732" t="s">
        <v>677</v>
      </c>
      <c r="D732" t="s">
        <v>1002</v>
      </c>
      <c r="E732" t="str">
        <f>PROPER(TRIM(Sales2[[#This Row],[Customer First Name]]))</f>
        <v>Malia</v>
      </c>
      <c r="F732">
        <v>1963</v>
      </c>
      <c r="G732" t="s">
        <v>36</v>
      </c>
      <c r="H732" s="7">
        <v>45454</v>
      </c>
      <c r="I732" s="6">
        <v>2</v>
      </c>
      <c r="J732" s="1" t="s">
        <v>23</v>
      </c>
      <c r="K732" t="s">
        <v>38</v>
      </c>
      <c r="L732" t="str">
        <f>UPPER(Sales2[[#This Row],[State]])</f>
        <v>QLD</v>
      </c>
      <c r="M732">
        <f>VLOOKUP(Sales2[[#This Row],[Service Category]],Table7[],3,FALSE)</f>
        <v>0.2</v>
      </c>
      <c r="N732">
        <f>Sales2[[#This Row],[Sale Price ]]*Sales2[[#This Row],[Margins]]</f>
        <v>68.2</v>
      </c>
      <c r="O732">
        <v>341</v>
      </c>
      <c r="P732">
        <f>IFERROR(Sales2[[#This Row],[Sale Price ]],0)</f>
        <v>341</v>
      </c>
      <c r="Q732">
        <f>IFERROR(Sales2[[#This Row],[Cleaned Sale Price]]/Sales2[[#This Row],[Quantity Ordered]],0)</f>
        <v>170.5</v>
      </c>
      <c r="R732">
        <f>Sales2[[#This Row],[Cleaned Sale Price]]-Sales2[[#This Row],[Service Provider Expense]]</f>
        <v>272.8</v>
      </c>
      <c r="S732">
        <f>SUMIF(F:F,Sales2[[#This Row],[Customer ID]],P:P)</f>
        <v>341</v>
      </c>
      <c r="T732">
        <f>Sales2[[#This Row],[Sale Price ]]-Sales2[[#This Row],[Service Provider Expense]]</f>
        <v>272.8</v>
      </c>
      <c r="U732" t="s">
        <v>29</v>
      </c>
    </row>
    <row r="733" spans="1:21" x14ac:dyDescent="0.25">
      <c r="A733">
        <v>3732</v>
      </c>
      <c r="B733">
        <f>COUNTIF(A:A,Sales2[[#This Row],[Order ID]])</f>
        <v>1</v>
      </c>
      <c r="C733" t="s">
        <v>1003</v>
      </c>
      <c r="D733" t="s">
        <v>1004</v>
      </c>
      <c r="E733" t="str">
        <f>PROPER(TRIM(Sales2[[#This Row],[Customer First Name]]))</f>
        <v>Baylor</v>
      </c>
      <c r="F733">
        <v>1964</v>
      </c>
      <c r="G733" t="s">
        <v>16</v>
      </c>
      <c r="H733" s="7">
        <v>45355</v>
      </c>
      <c r="I733" s="6">
        <v>1</v>
      </c>
      <c r="J733" s="1" t="s">
        <v>37</v>
      </c>
      <c r="K733" t="s">
        <v>28</v>
      </c>
      <c r="L733" t="str">
        <f>UPPER(Sales2[[#This Row],[State]])</f>
        <v>NSW</v>
      </c>
      <c r="M733">
        <f>VLOOKUP(Sales2[[#This Row],[Service Category]],Table7[],3,FALSE)</f>
        <v>0.1</v>
      </c>
      <c r="N733">
        <f>Sales2[[#This Row],[Sale Price ]]*Sales2[[#This Row],[Margins]]</f>
        <v>70.400000000000006</v>
      </c>
      <c r="O733">
        <v>704</v>
      </c>
      <c r="P733">
        <f>IFERROR(Sales2[[#This Row],[Sale Price ]],0)</f>
        <v>704</v>
      </c>
      <c r="Q733">
        <f>IFERROR(Sales2[[#This Row],[Cleaned Sale Price]]/Sales2[[#This Row],[Quantity Ordered]],0)</f>
        <v>704</v>
      </c>
      <c r="R733">
        <f>Sales2[[#This Row],[Cleaned Sale Price]]-Sales2[[#This Row],[Service Provider Expense]]</f>
        <v>633.6</v>
      </c>
      <c r="S733">
        <f>SUMIF(F:F,Sales2[[#This Row],[Customer ID]],P:P)</f>
        <v>704</v>
      </c>
      <c r="T733">
        <f>Sales2[[#This Row],[Sale Price ]]-Sales2[[#This Row],[Service Provider Expense]]</f>
        <v>633.6</v>
      </c>
      <c r="U733" t="s">
        <v>39</v>
      </c>
    </row>
    <row r="734" spans="1:21" x14ac:dyDescent="0.25">
      <c r="A734">
        <v>3733</v>
      </c>
      <c r="B734">
        <f>COUNTIF(A:A,Sales2[[#This Row],[Order ID]])</f>
        <v>1</v>
      </c>
      <c r="C734" t="s">
        <v>88</v>
      </c>
      <c r="D734" t="s">
        <v>161</v>
      </c>
      <c r="E734" t="str">
        <f>PROPER(TRIM(Sales2[[#This Row],[Customer First Name]]))</f>
        <v>Kayden</v>
      </c>
      <c r="F734">
        <v>1965</v>
      </c>
      <c r="G734" t="s">
        <v>61</v>
      </c>
      <c r="H734" s="7">
        <v>45514</v>
      </c>
      <c r="I734" s="6">
        <v>3</v>
      </c>
      <c r="J734" t="s">
        <v>17</v>
      </c>
      <c r="K734" t="s">
        <v>28</v>
      </c>
      <c r="L734" t="str">
        <f>UPPER(Sales2[[#This Row],[State]])</f>
        <v>NSW</v>
      </c>
      <c r="M734">
        <f>VLOOKUP(Sales2[[#This Row],[Service Category]],Table7[],3,FALSE)</f>
        <v>0.25</v>
      </c>
      <c r="N734">
        <f>Sales2[[#This Row],[Sale Price ]]*Sales2[[#This Row],[Margins]]</f>
        <v>331.75</v>
      </c>
      <c r="O734">
        <v>1327</v>
      </c>
      <c r="P734">
        <f>IFERROR(Sales2[[#This Row],[Sale Price ]],0)</f>
        <v>1327</v>
      </c>
      <c r="Q734">
        <f>IFERROR(Sales2[[#This Row],[Cleaned Sale Price]]/Sales2[[#This Row],[Quantity Ordered]],0)</f>
        <v>442.33333333333331</v>
      </c>
      <c r="R734">
        <f>Sales2[[#This Row],[Cleaned Sale Price]]-Sales2[[#This Row],[Service Provider Expense]]</f>
        <v>995.25</v>
      </c>
      <c r="S734">
        <f>SUMIF(F:F,Sales2[[#This Row],[Customer ID]],P:P)</f>
        <v>1327</v>
      </c>
      <c r="T734">
        <f>Sales2[[#This Row],[Sale Price ]]-Sales2[[#This Row],[Service Provider Expense]]</f>
        <v>995.25</v>
      </c>
      <c r="U734" t="s">
        <v>33</v>
      </c>
    </row>
    <row r="735" spans="1:21" x14ac:dyDescent="0.25">
      <c r="A735">
        <v>3734</v>
      </c>
      <c r="B735">
        <f>COUNTIF(A:A,Sales2[[#This Row],[Order ID]])</f>
        <v>1</v>
      </c>
      <c r="C735" t="s">
        <v>354</v>
      </c>
      <c r="D735" t="s">
        <v>300</v>
      </c>
      <c r="E735" t="str">
        <f>PROPER(TRIM(Sales2[[#This Row],[Customer First Name]]))</f>
        <v>Rose</v>
      </c>
      <c r="F735">
        <v>1966</v>
      </c>
      <c r="G735" t="s">
        <v>36</v>
      </c>
      <c r="H735" s="7">
        <v>45505</v>
      </c>
      <c r="I735" s="6">
        <v>1</v>
      </c>
      <c r="J735" s="1" t="s">
        <v>37</v>
      </c>
      <c r="K735" t="s">
        <v>24</v>
      </c>
      <c r="L735" t="str">
        <f>UPPER(Sales2[[#This Row],[State]])</f>
        <v>ACT</v>
      </c>
      <c r="M735">
        <f>VLOOKUP(Sales2[[#This Row],[Service Category]],Table7[],3,FALSE)</f>
        <v>0.2</v>
      </c>
      <c r="N735">
        <f>Sales2[[#This Row],[Sale Price ]]*Sales2[[#This Row],[Margins]]</f>
        <v>318.60000000000002</v>
      </c>
      <c r="O735">
        <v>1593</v>
      </c>
      <c r="P735">
        <f>IFERROR(Sales2[[#This Row],[Sale Price ]],0)</f>
        <v>1593</v>
      </c>
      <c r="Q735">
        <f>IFERROR(Sales2[[#This Row],[Cleaned Sale Price]]/Sales2[[#This Row],[Quantity Ordered]],0)</f>
        <v>1593</v>
      </c>
      <c r="R735">
        <f>Sales2[[#This Row],[Cleaned Sale Price]]-Sales2[[#This Row],[Service Provider Expense]]</f>
        <v>1274.4000000000001</v>
      </c>
      <c r="S735">
        <f>SUMIF(F:F,Sales2[[#This Row],[Customer ID]],P:P)</f>
        <v>1593</v>
      </c>
      <c r="T735">
        <f>Sales2[[#This Row],[Sale Price ]]-Sales2[[#This Row],[Service Provider Expense]]</f>
        <v>1274.4000000000001</v>
      </c>
      <c r="U735" t="s">
        <v>19</v>
      </c>
    </row>
    <row r="736" spans="1:21" x14ac:dyDescent="0.25">
      <c r="A736">
        <v>3735</v>
      </c>
      <c r="B736">
        <f>COUNTIF(A:A,Sales2[[#This Row],[Order ID]])</f>
        <v>1</v>
      </c>
      <c r="C736" t="s">
        <v>336</v>
      </c>
      <c r="D736" t="s">
        <v>339</v>
      </c>
      <c r="E736" t="str">
        <f>PROPER(TRIM(Sales2[[#This Row],[Customer First Name]]))</f>
        <v>Christian</v>
      </c>
      <c r="F736">
        <v>1967</v>
      </c>
      <c r="G736" t="s">
        <v>77</v>
      </c>
      <c r="H736" s="7">
        <v>45359</v>
      </c>
      <c r="I736" s="6">
        <v>1</v>
      </c>
      <c r="J736" t="s">
        <v>17</v>
      </c>
      <c r="K736" t="s">
        <v>28</v>
      </c>
      <c r="L736" t="str">
        <f>UPPER(Sales2[[#This Row],[State]])</f>
        <v>NSW</v>
      </c>
      <c r="M736">
        <f>VLOOKUP(Sales2[[#This Row],[Service Category]],Table7[],3,FALSE)</f>
        <v>0.3</v>
      </c>
      <c r="N736">
        <f>Sales2[[#This Row],[Sale Price ]]*Sales2[[#This Row],[Margins]]</f>
        <v>378</v>
      </c>
      <c r="O736">
        <v>1260</v>
      </c>
      <c r="P736">
        <f>IFERROR(Sales2[[#This Row],[Sale Price ]],0)</f>
        <v>1260</v>
      </c>
      <c r="Q736">
        <f>IFERROR(Sales2[[#This Row],[Cleaned Sale Price]]/Sales2[[#This Row],[Quantity Ordered]],0)</f>
        <v>1260</v>
      </c>
      <c r="R736">
        <f>Sales2[[#This Row],[Cleaned Sale Price]]-Sales2[[#This Row],[Service Provider Expense]]</f>
        <v>882</v>
      </c>
      <c r="S736">
        <f>SUMIF(F:F,Sales2[[#This Row],[Customer ID]],P:P)</f>
        <v>1260</v>
      </c>
      <c r="T736">
        <f>Sales2[[#This Row],[Sale Price ]]-Sales2[[#This Row],[Service Provider Expense]]</f>
        <v>882</v>
      </c>
      <c r="U736" t="s">
        <v>39</v>
      </c>
    </row>
    <row r="737" spans="1:21" x14ac:dyDescent="0.25">
      <c r="A737">
        <v>3736</v>
      </c>
      <c r="B737">
        <f>COUNTIF(A:A,Sales2[[#This Row],[Order ID]])</f>
        <v>1</v>
      </c>
      <c r="C737" t="s">
        <v>347</v>
      </c>
      <c r="D737" t="s">
        <v>1005</v>
      </c>
      <c r="E737" t="str">
        <f>PROPER(TRIM(Sales2[[#This Row],[Customer First Name]]))</f>
        <v>Nicolas</v>
      </c>
      <c r="F737">
        <v>1968</v>
      </c>
      <c r="G737" t="s">
        <v>16</v>
      </c>
      <c r="H737" s="7">
        <v>45625</v>
      </c>
      <c r="I737" s="6">
        <v>3</v>
      </c>
      <c r="J737" t="s">
        <v>56</v>
      </c>
      <c r="K737" t="s">
        <v>66</v>
      </c>
      <c r="L737" t="str">
        <f>UPPER(Sales2[[#This Row],[State]])</f>
        <v>NT</v>
      </c>
      <c r="M737">
        <f>VLOOKUP(Sales2[[#This Row],[Service Category]],Table7[],3,FALSE)</f>
        <v>0.1</v>
      </c>
      <c r="N737">
        <f>Sales2[[#This Row],[Sale Price ]]*Sales2[[#This Row],[Margins]]</f>
        <v>132.9</v>
      </c>
      <c r="O737">
        <v>1329</v>
      </c>
      <c r="P737">
        <f>IFERROR(Sales2[[#This Row],[Sale Price ]],0)</f>
        <v>1329</v>
      </c>
      <c r="Q737">
        <f>IFERROR(Sales2[[#This Row],[Cleaned Sale Price]]/Sales2[[#This Row],[Quantity Ordered]],0)</f>
        <v>443</v>
      </c>
      <c r="R737">
        <f>Sales2[[#This Row],[Cleaned Sale Price]]-Sales2[[#This Row],[Service Provider Expense]]</f>
        <v>1196.0999999999999</v>
      </c>
      <c r="S737">
        <f>SUMIF(F:F,Sales2[[#This Row],[Customer ID]],P:P)</f>
        <v>1329</v>
      </c>
      <c r="T737">
        <f>Sales2[[#This Row],[Sale Price ]]-Sales2[[#This Row],[Service Provider Expense]]</f>
        <v>1196.0999999999999</v>
      </c>
      <c r="U737" t="s">
        <v>39</v>
      </c>
    </row>
    <row r="738" spans="1:21" x14ac:dyDescent="0.25">
      <c r="A738">
        <v>3737</v>
      </c>
      <c r="B738">
        <f>COUNTIF(A:A,Sales2[[#This Row],[Order ID]])</f>
        <v>1</v>
      </c>
      <c r="C738" t="s">
        <v>1006</v>
      </c>
      <c r="D738" t="s">
        <v>1007</v>
      </c>
      <c r="E738" t="str">
        <f>PROPER(TRIM(Sales2[[#This Row],[Customer First Name]]))</f>
        <v>Caiden</v>
      </c>
      <c r="F738">
        <v>1969</v>
      </c>
      <c r="G738" t="s">
        <v>27</v>
      </c>
      <c r="H738" s="7">
        <v>45374</v>
      </c>
      <c r="I738" s="6">
        <v>2</v>
      </c>
      <c r="J738" t="s">
        <v>17</v>
      </c>
      <c r="K738" t="s">
        <v>18</v>
      </c>
      <c r="L738" t="str">
        <f>UPPER(Sales2[[#This Row],[State]])</f>
        <v>WA</v>
      </c>
      <c r="M738">
        <f>VLOOKUP(Sales2[[#This Row],[Service Category]],Table7[],3,FALSE)</f>
        <v>0.25</v>
      </c>
      <c r="N738">
        <f>Sales2[[#This Row],[Sale Price ]]*Sales2[[#This Row],[Margins]]</f>
        <v>189</v>
      </c>
      <c r="O738">
        <v>756</v>
      </c>
      <c r="P738">
        <f>IFERROR(Sales2[[#This Row],[Sale Price ]],0)</f>
        <v>756</v>
      </c>
      <c r="Q738">
        <f>IFERROR(Sales2[[#This Row],[Cleaned Sale Price]]/Sales2[[#This Row],[Quantity Ordered]],0)</f>
        <v>378</v>
      </c>
      <c r="R738">
        <f>Sales2[[#This Row],[Cleaned Sale Price]]-Sales2[[#This Row],[Service Provider Expense]]</f>
        <v>567</v>
      </c>
      <c r="S738">
        <f>SUMIF(F:F,Sales2[[#This Row],[Customer ID]],P:P)</f>
        <v>756</v>
      </c>
      <c r="T738">
        <f>Sales2[[#This Row],[Sale Price ]]-Sales2[[#This Row],[Service Provider Expense]]</f>
        <v>567</v>
      </c>
      <c r="U738" t="s">
        <v>29</v>
      </c>
    </row>
    <row r="739" spans="1:21" x14ac:dyDescent="0.25">
      <c r="A739">
        <v>3738</v>
      </c>
      <c r="B739">
        <f>COUNTIF(A:A,Sales2[[#This Row],[Order ID]])</f>
        <v>1</v>
      </c>
      <c r="C739" t="s">
        <v>214</v>
      </c>
      <c r="D739" t="s">
        <v>1008</v>
      </c>
      <c r="E739" t="str">
        <f>PROPER(TRIM(Sales2[[#This Row],[Customer First Name]]))</f>
        <v>Dallas</v>
      </c>
      <c r="F739">
        <v>1970</v>
      </c>
      <c r="G739" t="s">
        <v>77</v>
      </c>
      <c r="H739" s="7">
        <v>45483</v>
      </c>
      <c r="I739" s="6">
        <v>2</v>
      </c>
      <c r="J739" s="1" t="s">
        <v>37</v>
      </c>
      <c r="K739" t="s">
        <v>42</v>
      </c>
      <c r="L739" t="str">
        <f>UPPER(Sales2[[#This Row],[State]])</f>
        <v>SA</v>
      </c>
      <c r="M739">
        <f>VLOOKUP(Sales2[[#This Row],[Service Category]],Table7[],3,FALSE)</f>
        <v>0.3</v>
      </c>
      <c r="N739">
        <f>Sales2[[#This Row],[Sale Price ]]*Sales2[[#This Row],[Margins]]</f>
        <v>325.5</v>
      </c>
      <c r="O739">
        <v>1085</v>
      </c>
      <c r="P739">
        <f>IFERROR(Sales2[[#This Row],[Sale Price ]],0)</f>
        <v>1085</v>
      </c>
      <c r="Q739">
        <f>IFERROR(Sales2[[#This Row],[Cleaned Sale Price]]/Sales2[[#This Row],[Quantity Ordered]],0)</f>
        <v>542.5</v>
      </c>
      <c r="R739">
        <f>Sales2[[#This Row],[Cleaned Sale Price]]-Sales2[[#This Row],[Service Provider Expense]]</f>
        <v>759.5</v>
      </c>
      <c r="S739">
        <f>SUMIF(F:F,Sales2[[#This Row],[Customer ID]],P:P)</f>
        <v>1085</v>
      </c>
      <c r="T739">
        <f>Sales2[[#This Row],[Sale Price ]]-Sales2[[#This Row],[Service Provider Expense]]</f>
        <v>759.5</v>
      </c>
      <c r="U739" t="s">
        <v>33</v>
      </c>
    </row>
    <row r="740" spans="1:21" x14ac:dyDescent="0.25">
      <c r="A740">
        <v>3739</v>
      </c>
      <c r="B740">
        <f>COUNTIF(A:A,Sales2[[#This Row],[Order ID]])</f>
        <v>1</v>
      </c>
      <c r="C740" t="s">
        <v>20</v>
      </c>
      <c r="D740" t="s">
        <v>92</v>
      </c>
      <c r="E740" t="str">
        <f>PROPER(TRIM(Sales2[[#This Row],[Customer First Name]]))</f>
        <v>Sawyer</v>
      </c>
      <c r="F740">
        <v>1971</v>
      </c>
      <c r="G740" t="s">
        <v>61</v>
      </c>
      <c r="H740" s="7">
        <v>45358</v>
      </c>
      <c r="I740" s="6">
        <v>1</v>
      </c>
      <c r="J740" t="s">
        <v>17</v>
      </c>
      <c r="K740" t="s">
        <v>24</v>
      </c>
      <c r="L740" t="str">
        <f>UPPER(Sales2[[#This Row],[State]])</f>
        <v>ACT</v>
      </c>
      <c r="M740">
        <f>VLOOKUP(Sales2[[#This Row],[Service Category]],Table7[],3,FALSE)</f>
        <v>0.25</v>
      </c>
      <c r="N740">
        <f>Sales2[[#This Row],[Sale Price ]]*Sales2[[#This Row],[Margins]]</f>
        <v>365.25</v>
      </c>
      <c r="O740">
        <v>1461</v>
      </c>
      <c r="P740">
        <f>IFERROR(Sales2[[#This Row],[Sale Price ]],0)</f>
        <v>1461</v>
      </c>
      <c r="Q740">
        <f>IFERROR(Sales2[[#This Row],[Cleaned Sale Price]]/Sales2[[#This Row],[Quantity Ordered]],0)</f>
        <v>1461</v>
      </c>
      <c r="R740">
        <f>Sales2[[#This Row],[Cleaned Sale Price]]-Sales2[[#This Row],[Service Provider Expense]]</f>
        <v>1095.75</v>
      </c>
      <c r="S740">
        <f>SUMIF(F:F,Sales2[[#This Row],[Customer ID]],P:P)</f>
        <v>1461</v>
      </c>
      <c r="T740">
        <f>Sales2[[#This Row],[Sale Price ]]-Sales2[[#This Row],[Service Provider Expense]]</f>
        <v>1095.75</v>
      </c>
      <c r="U740" t="s">
        <v>99</v>
      </c>
    </row>
    <row r="741" spans="1:21" x14ac:dyDescent="0.25">
      <c r="A741">
        <v>3740</v>
      </c>
      <c r="B741">
        <f>COUNTIF(A:A,Sales2[[#This Row],[Order ID]])</f>
        <v>1</v>
      </c>
      <c r="C741" t="s">
        <v>796</v>
      </c>
      <c r="D741" t="s">
        <v>602</v>
      </c>
      <c r="E741" t="str">
        <f>PROPER(TRIM(Sales2[[#This Row],[Customer First Name]]))</f>
        <v>Oakley</v>
      </c>
      <c r="F741">
        <v>1972</v>
      </c>
      <c r="G741" t="s">
        <v>27</v>
      </c>
      <c r="H741" s="7">
        <v>45303</v>
      </c>
      <c r="I741" s="6">
        <v>2</v>
      </c>
      <c r="J741" t="s">
        <v>17</v>
      </c>
      <c r="K741" t="s">
        <v>49</v>
      </c>
      <c r="L741" t="str">
        <f>UPPER(Sales2[[#This Row],[State]])</f>
        <v>TAS</v>
      </c>
      <c r="M741">
        <f>VLOOKUP(Sales2[[#This Row],[Service Category]],Table7[],3,FALSE)</f>
        <v>0.25</v>
      </c>
      <c r="N741">
        <f>Sales2[[#This Row],[Sale Price ]]*Sales2[[#This Row],[Margins]]</f>
        <v>48.75</v>
      </c>
      <c r="O741">
        <v>195</v>
      </c>
      <c r="P741">
        <f>IFERROR(Sales2[[#This Row],[Sale Price ]],0)</f>
        <v>195</v>
      </c>
      <c r="Q741">
        <f>IFERROR(Sales2[[#This Row],[Cleaned Sale Price]]/Sales2[[#This Row],[Quantity Ordered]],0)</f>
        <v>97.5</v>
      </c>
      <c r="R741">
        <f>Sales2[[#This Row],[Cleaned Sale Price]]-Sales2[[#This Row],[Service Provider Expense]]</f>
        <v>146.25</v>
      </c>
      <c r="S741">
        <f>SUMIF(F:F,Sales2[[#This Row],[Customer ID]],P:P)</f>
        <v>195</v>
      </c>
      <c r="T741">
        <f>Sales2[[#This Row],[Sale Price ]]-Sales2[[#This Row],[Service Provider Expense]]</f>
        <v>146.25</v>
      </c>
      <c r="U741" t="s">
        <v>99</v>
      </c>
    </row>
    <row r="742" spans="1:21" x14ac:dyDescent="0.25">
      <c r="A742">
        <v>3741</v>
      </c>
      <c r="B742">
        <f>COUNTIF(A:A,Sales2[[#This Row],[Order ID]])</f>
        <v>1</v>
      </c>
      <c r="C742" t="s">
        <v>167</v>
      </c>
      <c r="D742" t="s">
        <v>98</v>
      </c>
      <c r="E742" t="str">
        <f>PROPER(TRIM(Sales2[[#This Row],[Customer First Name]]))</f>
        <v>Kaiden</v>
      </c>
      <c r="F742">
        <v>1973</v>
      </c>
      <c r="G742" t="s">
        <v>61</v>
      </c>
      <c r="H742" s="7">
        <v>45574</v>
      </c>
      <c r="I742" s="6">
        <v>3</v>
      </c>
      <c r="J742" s="1" t="s">
        <v>37</v>
      </c>
      <c r="K742" t="s">
        <v>24</v>
      </c>
      <c r="L742" t="str">
        <f>UPPER(Sales2[[#This Row],[State]])</f>
        <v>ACT</v>
      </c>
      <c r="M742">
        <f>VLOOKUP(Sales2[[#This Row],[Service Category]],Table7[],3,FALSE)</f>
        <v>0.25</v>
      </c>
      <c r="N742">
        <f>Sales2[[#This Row],[Sale Price ]]*Sales2[[#This Row],[Margins]]</f>
        <v>30.5</v>
      </c>
      <c r="O742">
        <v>122</v>
      </c>
      <c r="P742">
        <f>IFERROR(Sales2[[#This Row],[Sale Price ]],0)</f>
        <v>122</v>
      </c>
      <c r="Q742">
        <f>IFERROR(Sales2[[#This Row],[Cleaned Sale Price]]/Sales2[[#This Row],[Quantity Ordered]],0)</f>
        <v>40.666666666666664</v>
      </c>
      <c r="R742">
        <f>Sales2[[#This Row],[Cleaned Sale Price]]-Sales2[[#This Row],[Service Provider Expense]]</f>
        <v>91.5</v>
      </c>
      <c r="S742">
        <f>SUMIF(F:F,Sales2[[#This Row],[Customer ID]],P:P)</f>
        <v>122</v>
      </c>
      <c r="T742">
        <f>Sales2[[#This Row],[Sale Price ]]-Sales2[[#This Row],[Service Provider Expense]]</f>
        <v>91.5</v>
      </c>
      <c r="U742" t="s">
        <v>29</v>
      </c>
    </row>
    <row r="743" spans="1:21" x14ac:dyDescent="0.25">
      <c r="A743">
        <v>3742</v>
      </c>
      <c r="B743">
        <f>COUNTIF(A:A,Sales2[[#This Row],[Order ID]])</f>
        <v>1</v>
      </c>
      <c r="C743" t="s">
        <v>393</v>
      </c>
      <c r="D743" t="s">
        <v>367</v>
      </c>
      <c r="E743" t="str">
        <f>PROPER(TRIM(Sales2[[#This Row],[Customer First Name]]))</f>
        <v>Declan</v>
      </c>
      <c r="F743">
        <v>1974</v>
      </c>
      <c r="G743" t="s">
        <v>61</v>
      </c>
      <c r="H743" s="7">
        <v>45376</v>
      </c>
      <c r="I743" s="6">
        <v>1</v>
      </c>
      <c r="J743" t="s">
        <v>17</v>
      </c>
      <c r="K743" t="s">
        <v>66</v>
      </c>
      <c r="L743" t="str">
        <f>UPPER(Sales2[[#This Row],[State]])</f>
        <v>NT</v>
      </c>
      <c r="M743">
        <f>VLOOKUP(Sales2[[#This Row],[Service Category]],Table7[],3,FALSE)</f>
        <v>0.25</v>
      </c>
      <c r="N743">
        <f>Sales2[[#This Row],[Sale Price ]]*Sales2[[#This Row],[Margins]]</f>
        <v>301.75</v>
      </c>
      <c r="O743">
        <v>1207</v>
      </c>
      <c r="P743">
        <f>IFERROR(Sales2[[#This Row],[Sale Price ]],0)</f>
        <v>1207</v>
      </c>
      <c r="Q743">
        <f>IFERROR(Sales2[[#This Row],[Cleaned Sale Price]]/Sales2[[#This Row],[Quantity Ordered]],0)</f>
        <v>1207</v>
      </c>
      <c r="R743">
        <f>Sales2[[#This Row],[Cleaned Sale Price]]-Sales2[[#This Row],[Service Provider Expense]]</f>
        <v>905.25</v>
      </c>
      <c r="S743">
        <f>SUMIF(F:F,Sales2[[#This Row],[Customer ID]],P:P)</f>
        <v>1207</v>
      </c>
      <c r="T743">
        <f>Sales2[[#This Row],[Sale Price ]]-Sales2[[#This Row],[Service Provider Expense]]</f>
        <v>905.25</v>
      </c>
      <c r="U743" t="s">
        <v>19</v>
      </c>
    </row>
    <row r="744" spans="1:21" x14ac:dyDescent="0.25">
      <c r="A744">
        <v>3743</v>
      </c>
      <c r="B744">
        <f>COUNTIF(A:A,Sales2[[#This Row],[Order ID]])</f>
        <v>1</v>
      </c>
      <c r="C744" t="s">
        <v>622</v>
      </c>
      <c r="D744" t="s">
        <v>330</v>
      </c>
      <c r="E744" t="str">
        <f>PROPER(TRIM(Sales2[[#This Row],[Customer First Name]]))</f>
        <v>Reed</v>
      </c>
      <c r="F744">
        <v>1975</v>
      </c>
      <c r="G744" t="s">
        <v>61</v>
      </c>
      <c r="H744" s="7">
        <v>45640</v>
      </c>
      <c r="I744" s="6">
        <v>3</v>
      </c>
      <c r="J744" s="1" t="s">
        <v>37</v>
      </c>
      <c r="K744" t="s">
        <v>28</v>
      </c>
      <c r="L744" t="str">
        <f>UPPER(Sales2[[#This Row],[State]])</f>
        <v>NSW</v>
      </c>
      <c r="M744">
        <f>VLOOKUP(Sales2[[#This Row],[Service Category]],Table7[],3,FALSE)</f>
        <v>0.25</v>
      </c>
      <c r="N744">
        <f>Sales2[[#This Row],[Sale Price ]]*Sales2[[#This Row],[Margins]]</f>
        <v>397.5</v>
      </c>
      <c r="O744">
        <v>1590</v>
      </c>
      <c r="P744">
        <f>IFERROR(Sales2[[#This Row],[Sale Price ]],0)</f>
        <v>1590</v>
      </c>
      <c r="Q744">
        <f>IFERROR(Sales2[[#This Row],[Cleaned Sale Price]]/Sales2[[#This Row],[Quantity Ordered]],0)</f>
        <v>530</v>
      </c>
      <c r="R744">
        <f>Sales2[[#This Row],[Cleaned Sale Price]]-Sales2[[#This Row],[Service Provider Expense]]</f>
        <v>1192.5</v>
      </c>
      <c r="S744">
        <f>SUMIF(F:F,Sales2[[#This Row],[Customer ID]],P:P)</f>
        <v>1590</v>
      </c>
      <c r="T744">
        <f>Sales2[[#This Row],[Sale Price ]]-Sales2[[#This Row],[Service Provider Expense]]</f>
        <v>1192.5</v>
      </c>
      <c r="U744" t="s">
        <v>29</v>
      </c>
    </row>
    <row r="745" spans="1:21" x14ac:dyDescent="0.25">
      <c r="A745">
        <v>3744</v>
      </c>
      <c r="B745">
        <f>COUNTIF(A:A,Sales2[[#This Row],[Order ID]])</f>
        <v>1</v>
      </c>
      <c r="C745" t="s">
        <v>1009</v>
      </c>
      <c r="D745" t="s">
        <v>1010</v>
      </c>
      <c r="E745" t="str">
        <f>PROPER(TRIM(Sales2[[#This Row],[Customer First Name]]))</f>
        <v>Carolina</v>
      </c>
      <c r="F745">
        <v>1976</v>
      </c>
      <c r="G745" t="s">
        <v>61</v>
      </c>
      <c r="H745" s="7">
        <v>45363</v>
      </c>
      <c r="I745" s="6">
        <v>2</v>
      </c>
      <c r="J745" t="s">
        <v>56</v>
      </c>
      <c r="K745" t="s">
        <v>42</v>
      </c>
      <c r="L745" t="str">
        <f>UPPER(Sales2[[#This Row],[State]])</f>
        <v>SA</v>
      </c>
      <c r="M745">
        <f>VLOOKUP(Sales2[[#This Row],[Service Category]],Table7[],3,FALSE)</f>
        <v>0.25</v>
      </c>
      <c r="N745">
        <f>Sales2[[#This Row],[Sale Price ]]*Sales2[[#This Row],[Margins]]</f>
        <v>208</v>
      </c>
      <c r="O745">
        <v>832</v>
      </c>
      <c r="P745">
        <f>IFERROR(Sales2[[#This Row],[Sale Price ]],0)</f>
        <v>832</v>
      </c>
      <c r="Q745">
        <f>IFERROR(Sales2[[#This Row],[Cleaned Sale Price]]/Sales2[[#This Row],[Quantity Ordered]],0)</f>
        <v>416</v>
      </c>
      <c r="R745">
        <f>Sales2[[#This Row],[Cleaned Sale Price]]-Sales2[[#This Row],[Service Provider Expense]]</f>
        <v>624</v>
      </c>
      <c r="S745">
        <f>SUMIF(F:F,Sales2[[#This Row],[Customer ID]],P:P)</f>
        <v>832</v>
      </c>
      <c r="T745">
        <f>Sales2[[#This Row],[Sale Price ]]-Sales2[[#This Row],[Service Provider Expense]]</f>
        <v>624</v>
      </c>
      <c r="U745" t="s">
        <v>29</v>
      </c>
    </row>
    <row r="746" spans="1:21" x14ac:dyDescent="0.25">
      <c r="A746">
        <v>3745</v>
      </c>
      <c r="B746">
        <f>COUNTIF(A:A,Sales2[[#This Row],[Order ID]])</f>
        <v>1</v>
      </c>
      <c r="C746" t="s">
        <v>883</v>
      </c>
      <c r="D746" t="s">
        <v>1011</v>
      </c>
      <c r="E746" t="str">
        <f>PROPER(TRIM(Sales2[[#This Row],[Customer First Name]]))</f>
        <v>Ayden</v>
      </c>
      <c r="F746">
        <v>1977</v>
      </c>
      <c r="G746" t="s">
        <v>16</v>
      </c>
      <c r="H746" s="7">
        <v>45537</v>
      </c>
      <c r="I746" s="6">
        <v>1</v>
      </c>
      <c r="J746" s="1" t="s">
        <v>37</v>
      </c>
      <c r="K746" t="s">
        <v>24</v>
      </c>
      <c r="L746" t="str">
        <f>UPPER(Sales2[[#This Row],[State]])</f>
        <v>ACT</v>
      </c>
      <c r="M746">
        <f>VLOOKUP(Sales2[[#This Row],[Service Category]],Table7[],3,FALSE)</f>
        <v>0.1</v>
      </c>
      <c r="N746">
        <f>Sales2[[#This Row],[Sale Price ]]*Sales2[[#This Row],[Margins]]</f>
        <v>55.5</v>
      </c>
      <c r="O746">
        <v>555</v>
      </c>
      <c r="P746">
        <f>IFERROR(Sales2[[#This Row],[Sale Price ]],0)</f>
        <v>555</v>
      </c>
      <c r="Q746">
        <f>IFERROR(Sales2[[#This Row],[Cleaned Sale Price]]/Sales2[[#This Row],[Quantity Ordered]],0)</f>
        <v>555</v>
      </c>
      <c r="R746">
        <f>Sales2[[#This Row],[Cleaned Sale Price]]-Sales2[[#This Row],[Service Provider Expense]]</f>
        <v>499.5</v>
      </c>
      <c r="S746">
        <f>SUMIF(F:F,Sales2[[#This Row],[Customer ID]],P:P)</f>
        <v>555</v>
      </c>
      <c r="T746">
        <f>Sales2[[#This Row],[Sale Price ]]-Sales2[[#This Row],[Service Provider Expense]]</f>
        <v>499.5</v>
      </c>
      <c r="U746" t="s">
        <v>39</v>
      </c>
    </row>
    <row r="747" spans="1:21" x14ac:dyDescent="0.25">
      <c r="A747">
        <v>3746</v>
      </c>
      <c r="B747">
        <f>COUNTIF(A:A,Sales2[[#This Row],[Order ID]])</f>
        <v>1</v>
      </c>
      <c r="C747" t="s">
        <v>511</v>
      </c>
      <c r="D747" t="s">
        <v>1012</v>
      </c>
      <c r="E747" t="str">
        <f>PROPER(TRIM(Sales2[[#This Row],[Customer First Name]]))</f>
        <v>Skylar</v>
      </c>
      <c r="F747">
        <v>1978</v>
      </c>
      <c r="G747" t="s">
        <v>36</v>
      </c>
      <c r="H747" s="7">
        <v>45574</v>
      </c>
      <c r="I747" s="6">
        <v>3</v>
      </c>
      <c r="J747" t="s">
        <v>56</v>
      </c>
      <c r="K747" t="s">
        <v>66</v>
      </c>
      <c r="L747" t="str">
        <f>UPPER(Sales2[[#This Row],[State]])</f>
        <v>NT</v>
      </c>
      <c r="M747">
        <f>VLOOKUP(Sales2[[#This Row],[Service Category]],Table7[],3,FALSE)</f>
        <v>0.2</v>
      </c>
      <c r="N747">
        <f>Sales2[[#This Row],[Sale Price ]]*Sales2[[#This Row],[Margins]]</f>
        <v>45.400000000000006</v>
      </c>
      <c r="O747">
        <v>227</v>
      </c>
      <c r="P747">
        <f>IFERROR(Sales2[[#This Row],[Sale Price ]],0)</f>
        <v>227</v>
      </c>
      <c r="Q747">
        <f>IFERROR(Sales2[[#This Row],[Cleaned Sale Price]]/Sales2[[#This Row],[Quantity Ordered]],0)</f>
        <v>75.666666666666671</v>
      </c>
      <c r="R747">
        <f>Sales2[[#This Row],[Cleaned Sale Price]]-Sales2[[#This Row],[Service Provider Expense]]</f>
        <v>181.6</v>
      </c>
      <c r="S747">
        <f>SUMIF(F:F,Sales2[[#This Row],[Customer ID]],P:P)</f>
        <v>227</v>
      </c>
      <c r="T747">
        <f>Sales2[[#This Row],[Sale Price ]]-Sales2[[#This Row],[Service Provider Expense]]</f>
        <v>181.6</v>
      </c>
      <c r="U747" t="s">
        <v>29</v>
      </c>
    </row>
    <row r="748" spans="1:21" x14ac:dyDescent="0.25">
      <c r="A748">
        <v>3747</v>
      </c>
      <c r="B748">
        <f>COUNTIF(A:A,Sales2[[#This Row],[Order ID]])</f>
        <v>1</v>
      </c>
      <c r="C748" t="s">
        <v>1013</v>
      </c>
      <c r="D748" t="s">
        <v>648</v>
      </c>
      <c r="E748" t="str">
        <f>PROPER(TRIM(Sales2[[#This Row],[Customer First Name]]))</f>
        <v>Josephine</v>
      </c>
      <c r="F748">
        <v>1979</v>
      </c>
      <c r="G748" t="s">
        <v>16</v>
      </c>
      <c r="H748" s="7">
        <v>45529</v>
      </c>
      <c r="I748" s="6">
        <v>2</v>
      </c>
      <c r="J748" t="s">
        <v>56</v>
      </c>
      <c r="K748" t="s">
        <v>18</v>
      </c>
      <c r="L748" t="str">
        <f>UPPER(Sales2[[#This Row],[State]])</f>
        <v>WA</v>
      </c>
      <c r="M748">
        <f>VLOOKUP(Sales2[[#This Row],[Service Category]],Table7[],3,FALSE)</f>
        <v>0.1</v>
      </c>
      <c r="N748">
        <f>Sales2[[#This Row],[Sale Price ]]*Sales2[[#This Row],[Margins]]</f>
        <v>165.3</v>
      </c>
      <c r="O748">
        <v>1653</v>
      </c>
      <c r="P748">
        <f>IFERROR(Sales2[[#This Row],[Sale Price ]],0)</f>
        <v>1653</v>
      </c>
      <c r="Q748">
        <f>IFERROR(Sales2[[#This Row],[Cleaned Sale Price]]/Sales2[[#This Row],[Quantity Ordered]],0)</f>
        <v>826.5</v>
      </c>
      <c r="R748">
        <f>Sales2[[#This Row],[Cleaned Sale Price]]-Sales2[[#This Row],[Service Provider Expense]]</f>
        <v>1487.7</v>
      </c>
      <c r="S748">
        <f>SUMIF(F:F,Sales2[[#This Row],[Customer ID]],P:P)</f>
        <v>1653</v>
      </c>
      <c r="T748">
        <f>Sales2[[#This Row],[Sale Price ]]-Sales2[[#This Row],[Service Provider Expense]]</f>
        <v>1487.7</v>
      </c>
      <c r="U748" t="s">
        <v>99</v>
      </c>
    </row>
    <row r="749" spans="1:21" x14ac:dyDescent="0.25">
      <c r="A749">
        <v>3748</v>
      </c>
      <c r="B749">
        <f>COUNTIF(A:A,Sales2[[#This Row],[Order ID]])</f>
        <v>1</v>
      </c>
      <c r="C749" t="s">
        <v>703</v>
      </c>
      <c r="D749" t="s">
        <v>777</v>
      </c>
      <c r="E749" t="str">
        <f>PROPER(TRIM(Sales2[[#This Row],[Customer First Name]]))</f>
        <v>Sage</v>
      </c>
      <c r="F749">
        <v>1980</v>
      </c>
      <c r="G749" t="s">
        <v>61</v>
      </c>
      <c r="H749" s="7">
        <v>45455</v>
      </c>
      <c r="I749" s="6">
        <v>3</v>
      </c>
      <c r="J749" t="s">
        <v>17</v>
      </c>
      <c r="K749" t="s">
        <v>38</v>
      </c>
      <c r="L749" t="str">
        <f>UPPER(Sales2[[#This Row],[State]])</f>
        <v>QLD</v>
      </c>
      <c r="M749">
        <f>VLOOKUP(Sales2[[#This Row],[Service Category]],Table7[],3,FALSE)</f>
        <v>0.25</v>
      </c>
      <c r="N749">
        <f>Sales2[[#This Row],[Sale Price ]]*Sales2[[#This Row],[Margins]]</f>
        <v>411.75</v>
      </c>
      <c r="O749">
        <v>1647</v>
      </c>
      <c r="P749">
        <f>IFERROR(Sales2[[#This Row],[Sale Price ]],0)</f>
        <v>1647</v>
      </c>
      <c r="Q749">
        <f>IFERROR(Sales2[[#This Row],[Cleaned Sale Price]]/Sales2[[#This Row],[Quantity Ordered]],0)</f>
        <v>549</v>
      </c>
      <c r="R749">
        <f>Sales2[[#This Row],[Cleaned Sale Price]]-Sales2[[#This Row],[Service Provider Expense]]</f>
        <v>1235.25</v>
      </c>
      <c r="S749">
        <f>SUMIF(F:F,Sales2[[#This Row],[Customer ID]],P:P)</f>
        <v>1647</v>
      </c>
      <c r="T749">
        <f>Sales2[[#This Row],[Sale Price ]]-Sales2[[#This Row],[Service Provider Expense]]</f>
        <v>1235.25</v>
      </c>
      <c r="U749" t="s">
        <v>39</v>
      </c>
    </row>
    <row r="750" spans="1:21" x14ac:dyDescent="0.25">
      <c r="A750">
        <v>3749</v>
      </c>
      <c r="B750">
        <f>COUNTIF(A:A,Sales2[[#This Row],[Order ID]])</f>
        <v>1</v>
      </c>
      <c r="C750" t="s">
        <v>1014</v>
      </c>
      <c r="D750" t="s">
        <v>267</v>
      </c>
      <c r="E750" t="str">
        <f>PROPER(TRIM(Sales2[[#This Row],[Customer First Name]]))</f>
        <v>Bryce</v>
      </c>
      <c r="F750">
        <v>1981</v>
      </c>
      <c r="G750" t="s">
        <v>61</v>
      </c>
      <c r="H750" s="7">
        <v>45633</v>
      </c>
      <c r="I750" s="6">
        <v>3</v>
      </c>
      <c r="J750" s="1" t="s">
        <v>37</v>
      </c>
      <c r="K750" t="s">
        <v>66</v>
      </c>
      <c r="L750" t="str">
        <f>UPPER(Sales2[[#This Row],[State]])</f>
        <v>NT</v>
      </c>
      <c r="M750">
        <f>VLOOKUP(Sales2[[#This Row],[Service Category]],Table7[],3,FALSE)</f>
        <v>0.25</v>
      </c>
      <c r="N750">
        <f>Sales2[[#This Row],[Sale Price ]]*Sales2[[#This Row],[Margins]]</f>
        <v>116.25</v>
      </c>
      <c r="O750">
        <v>465</v>
      </c>
      <c r="P750">
        <f>IFERROR(Sales2[[#This Row],[Sale Price ]],0)</f>
        <v>465</v>
      </c>
      <c r="Q750">
        <f>IFERROR(Sales2[[#This Row],[Cleaned Sale Price]]/Sales2[[#This Row],[Quantity Ordered]],0)</f>
        <v>155</v>
      </c>
      <c r="R750">
        <f>Sales2[[#This Row],[Cleaned Sale Price]]-Sales2[[#This Row],[Service Provider Expense]]</f>
        <v>348.75</v>
      </c>
      <c r="S750">
        <f>SUMIF(F:F,Sales2[[#This Row],[Customer ID]],P:P)</f>
        <v>465</v>
      </c>
      <c r="T750">
        <f>Sales2[[#This Row],[Sale Price ]]-Sales2[[#This Row],[Service Provider Expense]]</f>
        <v>348.75</v>
      </c>
      <c r="U750" t="s">
        <v>99</v>
      </c>
    </row>
    <row r="751" spans="1:21" x14ac:dyDescent="0.25">
      <c r="A751">
        <v>3750</v>
      </c>
      <c r="B751">
        <f>COUNTIF(A:A,Sales2[[#This Row],[Order ID]])</f>
        <v>1</v>
      </c>
      <c r="C751" t="s">
        <v>349</v>
      </c>
      <c r="D751" t="s">
        <v>1015</v>
      </c>
      <c r="E751" t="str">
        <f>PROPER(TRIM(Sales2[[#This Row],[Customer First Name]]))</f>
        <v>Ivy</v>
      </c>
      <c r="F751">
        <v>1982</v>
      </c>
      <c r="G751" t="s">
        <v>27</v>
      </c>
      <c r="H751" s="7">
        <v>45615</v>
      </c>
      <c r="I751" s="6">
        <v>2</v>
      </c>
      <c r="J751" t="s">
        <v>17</v>
      </c>
      <c r="K751" t="s">
        <v>66</v>
      </c>
      <c r="L751" t="str">
        <f>UPPER(Sales2[[#This Row],[State]])</f>
        <v>NT</v>
      </c>
      <c r="M751">
        <f>VLOOKUP(Sales2[[#This Row],[Service Category]],Table7[],3,FALSE)</f>
        <v>0.25</v>
      </c>
      <c r="N751">
        <f>Sales2[[#This Row],[Sale Price ]]*Sales2[[#This Row],[Margins]]</f>
        <v>77.25</v>
      </c>
      <c r="O751">
        <v>309</v>
      </c>
      <c r="P751">
        <f>IFERROR(Sales2[[#This Row],[Sale Price ]],0)</f>
        <v>309</v>
      </c>
      <c r="Q751">
        <f>IFERROR(Sales2[[#This Row],[Cleaned Sale Price]]/Sales2[[#This Row],[Quantity Ordered]],0)</f>
        <v>154.5</v>
      </c>
      <c r="R751">
        <f>Sales2[[#This Row],[Cleaned Sale Price]]-Sales2[[#This Row],[Service Provider Expense]]</f>
        <v>231.75</v>
      </c>
      <c r="S751">
        <f>SUMIF(F:F,Sales2[[#This Row],[Customer ID]],P:P)</f>
        <v>309</v>
      </c>
      <c r="T751">
        <f>Sales2[[#This Row],[Sale Price ]]-Sales2[[#This Row],[Service Provider Expense]]</f>
        <v>231.75</v>
      </c>
      <c r="U751" t="s">
        <v>19</v>
      </c>
    </row>
    <row r="752" spans="1:21" x14ac:dyDescent="0.25">
      <c r="A752">
        <v>3751</v>
      </c>
      <c r="B752">
        <f>COUNTIF(A:A,Sales2[[#This Row],[Order ID]])</f>
        <v>1</v>
      </c>
      <c r="C752" t="s">
        <v>19</v>
      </c>
      <c r="D752" t="s">
        <v>1016</v>
      </c>
      <c r="E752" t="str">
        <f>PROPER(TRIM(Sales2[[#This Row],[Customer First Name]]))</f>
        <v>Kayson</v>
      </c>
      <c r="F752">
        <v>1983</v>
      </c>
      <c r="G752" t="s">
        <v>22</v>
      </c>
      <c r="H752" s="7">
        <v>45359</v>
      </c>
      <c r="I752" s="6">
        <v>1</v>
      </c>
      <c r="J752" s="1" t="s">
        <v>23</v>
      </c>
      <c r="K752" t="s">
        <v>32</v>
      </c>
      <c r="L752" t="str">
        <f>UPPER(Sales2[[#This Row],[State]])</f>
        <v>VIC</v>
      </c>
      <c r="M752">
        <f>VLOOKUP(Sales2[[#This Row],[Service Category]],Table7[],3,FALSE)</f>
        <v>0.3</v>
      </c>
      <c r="N752">
        <f>Sales2[[#This Row],[Sale Price ]]*Sales2[[#This Row],[Margins]]</f>
        <v>311.7</v>
      </c>
      <c r="O752">
        <v>1039</v>
      </c>
      <c r="P752">
        <f>IFERROR(Sales2[[#This Row],[Sale Price ]],0)</f>
        <v>1039</v>
      </c>
      <c r="Q752">
        <f>IFERROR(Sales2[[#This Row],[Cleaned Sale Price]]/Sales2[[#This Row],[Quantity Ordered]],0)</f>
        <v>1039</v>
      </c>
      <c r="R752">
        <f>Sales2[[#This Row],[Cleaned Sale Price]]-Sales2[[#This Row],[Service Provider Expense]]</f>
        <v>727.3</v>
      </c>
      <c r="S752">
        <f>SUMIF(F:F,Sales2[[#This Row],[Customer ID]],P:P)</f>
        <v>1039</v>
      </c>
      <c r="T752">
        <f>Sales2[[#This Row],[Sale Price ]]-Sales2[[#This Row],[Service Provider Expense]]</f>
        <v>727.3</v>
      </c>
      <c r="U752" t="s">
        <v>33</v>
      </c>
    </row>
    <row r="753" spans="1:21" x14ac:dyDescent="0.25">
      <c r="A753">
        <v>3752</v>
      </c>
      <c r="B753">
        <f>COUNTIF(A:A,Sales2[[#This Row],[Order ID]])</f>
        <v>1</v>
      </c>
      <c r="C753" t="s">
        <v>1017</v>
      </c>
      <c r="D753" t="s">
        <v>1018</v>
      </c>
      <c r="E753" t="str">
        <f>PROPER(TRIM(Sales2[[#This Row],[Customer First Name]]))</f>
        <v>Savannah</v>
      </c>
      <c r="F753">
        <v>1984</v>
      </c>
      <c r="G753" t="s">
        <v>61</v>
      </c>
      <c r="H753" s="7">
        <v>45599</v>
      </c>
      <c r="I753" s="6">
        <v>1</v>
      </c>
      <c r="J753" s="1" t="s">
        <v>23</v>
      </c>
      <c r="K753" t="s">
        <v>42</v>
      </c>
      <c r="L753" t="str">
        <f>UPPER(Sales2[[#This Row],[State]])</f>
        <v>SA</v>
      </c>
      <c r="M753">
        <f>VLOOKUP(Sales2[[#This Row],[Service Category]],Table7[],3,FALSE)</f>
        <v>0.25</v>
      </c>
      <c r="N753">
        <f>Sales2[[#This Row],[Sale Price ]]*Sales2[[#This Row],[Margins]]</f>
        <v>88.25</v>
      </c>
      <c r="O753">
        <v>353</v>
      </c>
      <c r="P753">
        <f>IFERROR(Sales2[[#This Row],[Sale Price ]],0)</f>
        <v>353</v>
      </c>
      <c r="Q753">
        <f>IFERROR(Sales2[[#This Row],[Cleaned Sale Price]]/Sales2[[#This Row],[Quantity Ordered]],0)</f>
        <v>353</v>
      </c>
      <c r="R753">
        <f>Sales2[[#This Row],[Cleaned Sale Price]]-Sales2[[#This Row],[Service Provider Expense]]</f>
        <v>264.75</v>
      </c>
      <c r="S753">
        <f>SUMIF(F:F,Sales2[[#This Row],[Customer ID]],P:P)</f>
        <v>353</v>
      </c>
      <c r="T753">
        <f>Sales2[[#This Row],[Sale Price ]]-Sales2[[#This Row],[Service Provider Expense]]</f>
        <v>264.75</v>
      </c>
      <c r="U753" t="s">
        <v>99</v>
      </c>
    </row>
    <row r="754" spans="1:21" x14ac:dyDescent="0.25">
      <c r="A754">
        <v>3753</v>
      </c>
      <c r="B754">
        <f>COUNTIF(A:A,Sales2[[#This Row],[Order ID]])</f>
        <v>1</v>
      </c>
      <c r="C754" t="s">
        <v>547</v>
      </c>
      <c r="D754" t="s">
        <v>947</v>
      </c>
      <c r="E754" t="str">
        <f>PROPER(TRIM(Sales2[[#This Row],[Customer First Name]]))</f>
        <v>Georgia</v>
      </c>
      <c r="F754">
        <v>1985</v>
      </c>
      <c r="G754" t="s">
        <v>36</v>
      </c>
      <c r="H754" s="7">
        <v>45313</v>
      </c>
      <c r="I754" s="6">
        <v>2</v>
      </c>
      <c r="J754" t="s">
        <v>17</v>
      </c>
      <c r="K754" t="s">
        <v>18</v>
      </c>
      <c r="L754" t="str">
        <f>UPPER(Sales2[[#This Row],[State]])</f>
        <v>WA</v>
      </c>
      <c r="M754">
        <f>VLOOKUP(Sales2[[#This Row],[Service Category]],Table7[],3,FALSE)</f>
        <v>0.2</v>
      </c>
      <c r="N754">
        <f>Sales2[[#This Row],[Sale Price ]]*Sales2[[#This Row],[Margins]]</f>
        <v>319.20000000000005</v>
      </c>
      <c r="O754">
        <v>1596</v>
      </c>
      <c r="P754">
        <f>IFERROR(Sales2[[#This Row],[Sale Price ]],0)</f>
        <v>1596</v>
      </c>
      <c r="Q754">
        <f>IFERROR(Sales2[[#This Row],[Cleaned Sale Price]]/Sales2[[#This Row],[Quantity Ordered]],0)</f>
        <v>798</v>
      </c>
      <c r="R754">
        <f>Sales2[[#This Row],[Cleaned Sale Price]]-Sales2[[#This Row],[Service Provider Expense]]</f>
        <v>1276.8</v>
      </c>
      <c r="S754">
        <f>SUMIF(F:F,Sales2[[#This Row],[Customer ID]],P:P)</f>
        <v>1596</v>
      </c>
      <c r="T754">
        <f>Sales2[[#This Row],[Sale Price ]]-Sales2[[#This Row],[Service Provider Expense]]</f>
        <v>1276.8</v>
      </c>
      <c r="U754" t="s">
        <v>39</v>
      </c>
    </row>
    <row r="755" spans="1:21" x14ac:dyDescent="0.25">
      <c r="A755">
        <v>3754</v>
      </c>
      <c r="B755">
        <f>COUNTIF(A:A,Sales2[[#This Row],[Order ID]])</f>
        <v>1</v>
      </c>
      <c r="C755" t="s">
        <v>1019</v>
      </c>
      <c r="D755" t="s">
        <v>1020</v>
      </c>
      <c r="E755" t="str">
        <f>PROPER(TRIM(Sales2[[#This Row],[Customer First Name]]))</f>
        <v>Alan</v>
      </c>
      <c r="F755">
        <v>1986</v>
      </c>
      <c r="G755" t="s">
        <v>22</v>
      </c>
      <c r="H755" s="7">
        <v>45510</v>
      </c>
      <c r="I755" s="6">
        <v>1</v>
      </c>
      <c r="J755" s="1" t="s">
        <v>37</v>
      </c>
      <c r="K755" t="s">
        <v>28</v>
      </c>
      <c r="L755" t="str">
        <f>UPPER(Sales2[[#This Row],[State]])</f>
        <v>NSW</v>
      </c>
      <c r="M755">
        <f>VLOOKUP(Sales2[[#This Row],[Service Category]],Table7[],3,FALSE)</f>
        <v>0.3</v>
      </c>
      <c r="N755">
        <f>Sales2[[#This Row],[Sale Price ]]*Sales2[[#This Row],[Margins]]</f>
        <v>277.5</v>
      </c>
      <c r="O755">
        <v>925</v>
      </c>
      <c r="P755">
        <f>IFERROR(Sales2[[#This Row],[Sale Price ]],0)</f>
        <v>925</v>
      </c>
      <c r="Q755">
        <f>IFERROR(Sales2[[#This Row],[Cleaned Sale Price]]/Sales2[[#This Row],[Quantity Ordered]],0)</f>
        <v>925</v>
      </c>
      <c r="R755">
        <f>Sales2[[#This Row],[Cleaned Sale Price]]-Sales2[[#This Row],[Service Provider Expense]]</f>
        <v>647.5</v>
      </c>
      <c r="S755">
        <f>SUMIF(F:F,Sales2[[#This Row],[Customer ID]],P:P)</f>
        <v>925</v>
      </c>
      <c r="T755">
        <f>Sales2[[#This Row],[Sale Price ]]-Sales2[[#This Row],[Service Provider Expense]]</f>
        <v>647.5</v>
      </c>
      <c r="U755" t="s">
        <v>19</v>
      </c>
    </row>
    <row r="756" spans="1:21" x14ac:dyDescent="0.25">
      <c r="A756">
        <v>3755</v>
      </c>
      <c r="B756">
        <f>COUNTIF(A:A,Sales2[[#This Row],[Order ID]])</f>
        <v>1</v>
      </c>
      <c r="C756" t="s">
        <v>1021</v>
      </c>
      <c r="D756" t="s">
        <v>1022</v>
      </c>
      <c r="E756" t="str">
        <f>PROPER(TRIM(Sales2[[#This Row],[Customer First Name]]))</f>
        <v>Valerie</v>
      </c>
      <c r="F756">
        <v>1987</v>
      </c>
      <c r="G756" t="s">
        <v>22</v>
      </c>
      <c r="H756" s="7">
        <v>45585</v>
      </c>
      <c r="I756" s="6">
        <v>2</v>
      </c>
      <c r="J756" t="s">
        <v>17</v>
      </c>
      <c r="K756" t="s">
        <v>24</v>
      </c>
      <c r="L756" t="str">
        <f>UPPER(Sales2[[#This Row],[State]])</f>
        <v>ACT</v>
      </c>
      <c r="M756">
        <f>VLOOKUP(Sales2[[#This Row],[Service Category]],Table7[],3,FALSE)</f>
        <v>0.3</v>
      </c>
      <c r="N756">
        <f>Sales2[[#This Row],[Sale Price ]]*Sales2[[#This Row],[Margins]]</f>
        <v>114.89999999999999</v>
      </c>
      <c r="O756">
        <v>383</v>
      </c>
      <c r="P756">
        <f>IFERROR(Sales2[[#This Row],[Sale Price ]],0)</f>
        <v>383</v>
      </c>
      <c r="Q756">
        <f>IFERROR(Sales2[[#This Row],[Cleaned Sale Price]]/Sales2[[#This Row],[Quantity Ordered]],0)</f>
        <v>191.5</v>
      </c>
      <c r="R756">
        <f>Sales2[[#This Row],[Cleaned Sale Price]]-Sales2[[#This Row],[Service Provider Expense]]</f>
        <v>268.10000000000002</v>
      </c>
      <c r="S756">
        <f>SUMIF(F:F,Sales2[[#This Row],[Customer ID]],P:P)</f>
        <v>383</v>
      </c>
      <c r="T756">
        <f>Sales2[[#This Row],[Sale Price ]]-Sales2[[#This Row],[Service Provider Expense]]</f>
        <v>268.10000000000002</v>
      </c>
      <c r="U756" t="s">
        <v>99</v>
      </c>
    </row>
    <row r="757" spans="1:21" x14ac:dyDescent="0.25">
      <c r="A757">
        <v>3756</v>
      </c>
      <c r="B757">
        <f>COUNTIF(A:A,Sales2[[#This Row],[Order ID]])</f>
        <v>1</v>
      </c>
      <c r="C757" t="s">
        <v>1023</v>
      </c>
      <c r="D757" t="s">
        <v>119</v>
      </c>
      <c r="E757" t="str">
        <f>PROPER(TRIM(Sales2[[#This Row],[Customer First Name]]))</f>
        <v>Helen</v>
      </c>
      <c r="F757">
        <v>1988</v>
      </c>
      <c r="G757" t="s">
        <v>77</v>
      </c>
      <c r="H757" s="7">
        <v>45654</v>
      </c>
      <c r="I757" s="6">
        <v>3</v>
      </c>
      <c r="J757" s="1" t="s">
        <v>37</v>
      </c>
      <c r="K757" t="s">
        <v>66</v>
      </c>
      <c r="L757" t="str">
        <f>UPPER(Sales2[[#This Row],[State]])</f>
        <v>NT</v>
      </c>
      <c r="M757">
        <f>VLOOKUP(Sales2[[#This Row],[Service Category]],Table7[],3,FALSE)</f>
        <v>0.3</v>
      </c>
      <c r="N757">
        <f>Sales2[[#This Row],[Sale Price ]]*Sales2[[#This Row],[Margins]]</f>
        <v>210.6</v>
      </c>
      <c r="O757">
        <v>702</v>
      </c>
      <c r="P757">
        <f>IFERROR(Sales2[[#This Row],[Sale Price ]],0)</f>
        <v>702</v>
      </c>
      <c r="Q757">
        <f>IFERROR(Sales2[[#This Row],[Cleaned Sale Price]]/Sales2[[#This Row],[Quantity Ordered]],0)</f>
        <v>234</v>
      </c>
      <c r="R757">
        <f>Sales2[[#This Row],[Cleaned Sale Price]]-Sales2[[#This Row],[Service Provider Expense]]</f>
        <v>491.4</v>
      </c>
      <c r="S757">
        <f>SUMIF(F:F,Sales2[[#This Row],[Customer ID]],P:P)</f>
        <v>702</v>
      </c>
      <c r="T757">
        <f>Sales2[[#This Row],[Sale Price ]]-Sales2[[#This Row],[Service Provider Expense]]</f>
        <v>491.4</v>
      </c>
      <c r="U757" t="s">
        <v>39</v>
      </c>
    </row>
    <row r="758" spans="1:21" x14ac:dyDescent="0.25">
      <c r="A758">
        <v>3757</v>
      </c>
      <c r="B758">
        <f>COUNTIF(A:A,Sales2[[#This Row],[Order ID]])</f>
        <v>1</v>
      </c>
      <c r="C758" t="s">
        <v>397</v>
      </c>
      <c r="D758" t="s">
        <v>1020</v>
      </c>
      <c r="E758" t="str">
        <f>PROPER(TRIM(Sales2[[#This Row],[Customer First Name]]))</f>
        <v>Alan</v>
      </c>
      <c r="F758">
        <v>1989</v>
      </c>
      <c r="G758" t="s">
        <v>77</v>
      </c>
      <c r="H758" s="7">
        <v>45647</v>
      </c>
      <c r="I758" s="6">
        <v>2</v>
      </c>
      <c r="J758" s="1" t="s">
        <v>37</v>
      </c>
      <c r="K758" t="s">
        <v>28</v>
      </c>
      <c r="L758" t="str">
        <f>UPPER(Sales2[[#This Row],[State]])</f>
        <v>NSW</v>
      </c>
      <c r="M758">
        <f>VLOOKUP(Sales2[[#This Row],[Service Category]],Table7[],3,FALSE)</f>
        <v>0.3</v>
      </c>
      <c r="N758">
        <f>Sales2[[#This Row],[Sale Price ]]*Sales2[[#This Row],[Margins]]</f>
        <v>182.7</v>
      </c>
      <c r="O758">
        <v>609</v>
      </c>
      <c r="P758">
        <f>IFERROR(Sales2[[#This Row],[Sale Price ]],0)</f>
        <v>609</v>
      </c>
      <c r="Q758">
        <f>IFERROR(Sales2[[#This Row],[Cleaned Sale Price]]/Sales2[[#This Row],[Quantity Ordered]],0)</f>
        <v>304.5</v>
      </c>
      <c r="R758">
        <f>Sales2[[#This Row],[Cleaned Sale Price]]-Sales2[[#This Row],[Service Provider Expense]]</f>
        <v>426.3</v>
      </c>
      <c r="S758">
        <f>SUMIF(F:F,Sales2[[#This Row],[Customer ID]],P:P)</f>
        <v>609</v>
      </c>
      <c r="T758">
        <f>Sales2[[#This Row],[Sale Price ]]-Sales2[[#This Row],[Service Provider Expense]]</f>
        <v>426.3</v>
      </c>
      <c r="U758" t="s">
        <v>19</v>
      </c>
    </row>
    <row r="759" spans="1:21" x14ac:dyDescent="0.25">
      <c r="A759">
        <v>3758</v>
      </c>
      <c r="B759">
        <f>COUNTIF(A:A,Sales2[[#This Row],[Order ID]])</f>
        <v>1</v>
      </c>
      <c r="C759" t="s">
        <v>662</v>
      </c>
      <c r="D759" t="s">
        <v>1024</v>
      </c>
      <c r="E759" t="str">
        <f>PROPER(TRIM(Sales2[[#This Row],[Customer First Name]]))</f>
        <v>Itzel</v>
      </c>
      <c r="F759">
        <v>1990</v>
      </c>
      <c r="G759" t="s">
        <v>61</v>
      </c>
      <c r="H759" s="7">
        <v>45356</v>
      </c>
      <c r="I759" s="6">
        <v>1</v>
      </c>
      <c r="J759" t="s">
        <v>17</v>
      </c>
      <c r="K759" t="s">
        <v>18</v>
      </c>
      <c r="L759" t="str">
        <f>UPPER(Sales2[[#This Row],[State]])</f>
        <v>WA</v>
      </c>
      <c r="M759">
        <f>VLOOKUP(Sales2[[#This Row],[Service Category]],Table7[],3,FALSE)</f>
        <v>0.25</v>
      </c>
      <c r="N759">
        <f>Sales2[[#This Row],[Sale Price ]]*Sales2[[#This Row],[Margins]]</f>
        <v>66.75</v>
      </c>
      <c r="O759">
        <v>267</v>
      </c>
      <c r="P759">
        <f>IFERROR(Sales2[[#This Row],[Sale Price ]],0)</f>
        <v>267</v>
      </c>
      <c r="Q759">
        <f>IFERROR(Sales2[[#This Row],[Cleaned Sale Price]]/Sales2[[#This Row],[Quantity Ordered]],0)</f>
        <v>267</v>
      </c>
      <c r="R759">
        <f>Sales2[[#This Row],[Cleaned Sale Price]]-Sales2[[#This Row],[Service Provider Expense]]</f>
        <v>200.25</v>
      </c>
      <c r="S759">
        <f>SUMIF(F:F,Sales2[[#This Row],[Customer ID]],P:P)</f>
        <v>267</v>
      </c>
      <c r="T759">
        <f>Sales2[[#This Row],[Sale Price ]]-Sales2[[#This Row],[Service Provider Expense]]</f>
        <v>200.25</v>
      </c>
      <c r="U759" t="s">
        <v>33</v>
      </c>
    </row>
    <row r="760" spans="1:21" x14ac:dyDescent="0.25">
      <c r="A760">
        <v>3759</v>
      </c>
      <c r="B760">
        <f>COUNTIF(A:A,Sales2[[#This Row],[Order ID]])</f>
        <v>1</v>
      </c>
      <c r="C760" t="s">
        <v>57</v>
      </c>
      <c r="D760" t="s">
        <v>1025</v>
      </c>
      <c r="E760" t="str">
        <f>PROPER(TRIM(Sales2[[#This Row],[Customer First Name]]))</f>
        <v>Jimena</v>
      </c>
      <c r="F760">
        <v>1991</v>
      </c>
      <c r="G760" t="s">
        <v>27</v>
      </c>
      <c r="H760" s="7">
        <v>45419</v>
      </c>
      <c r="I760" s="6">
        <v>2</v>
      </c>
      <c r="J760" t="s">
        <v>17</v>
      </c>
      <c r="K760" t="s">
        <v>66</v>
      </c>
      <c r="L760" t="str">
        <f>UPPER(Sales2[[#This Row],[State]])</f>
        <v>NT</v>
      </c>
      <c r="M760">
        <f>VLOOKUP(Sales2[[#This Row],[Service Category]],Table7[],3,FALSE)</f>
        <v>0.25</v>
      </c>
      <c r="N760">
        <f>Sales2[[#This Row],[Sale Price ]]*Sales2[[#This Row],[Margins]]</f>
        <v>67.75</v>
      </c>
      <c r="O760">
        <v>271</v>
      </c>
      <c r="P760">
        <f>IFERROR(Sales2[[#This Row],[Sale Price ]],0)</f>
        <v>271</v>
      </c>
      <c r="Q760">
        <f>IFERROR(Sales2[[#This Row],[Cleaned Sale Price]]/Sales2[[#This Row],[Quantity Ordered]],0)</f>
        <v>135.5</v>
      </c>
      <c r="R760">
        <f>Sales2[[#This Row],[Cleaned Sale Price]]-Sales2[[#This Row],[Service Provider Expense]]</f>
        <v>203.25</v>
      </c>
      <c r="S760">
        <f>SUMIF(F:F,Sales2[[#This Row],[Customer ID]],P:P)</f>
        <v>271</v>
      </c>
      <c r="T760">
        <f>Sales2[[#This Row],[Sale Price ]]-Sales2[[#This Row],[Service Provider Expense]]</f>
        <v>203.25</v>
      </c>
      <c r="U760" t="s">
        <v>39</v>
      </c>
    </row>
    <row r="761" spans="1:21" x14ac:dyDescent="0.25">
      <c r="A761">
        <v>3760</v>
      </c>
      <c r="B761">
        <f>COUNTIF(A:A,Sales2[[#This Row],[Order ID]])</f>
        <v>1</v>
      </c>
      <c r="C761" t="s">
        <v>532</v>
      </c>
      <c r="D761" t="s">
        <v>1026</v>
      </c>
      <c r="E761" t="str">
        <f>PROPER(TRIM(Sales2[[#This Row],[Customer First Name]]))</f>
        <v>Alyssa</v>
      </c>
      <c r="F761">
        <v>1992</v>
      </c>
      <c r="G761" t="s">
        <v>36</v>
      </c>
      <c r="H761" s="7">
        <v>45525</v>
      </c>
      <c r="I761" s="6">
        <v>3</v>
      </c>
      <c r="J761" s="1" t="s">
        <v>23</v>
      </c>
      <c r="K761" t="s">
        <v>38</v>
      </c>
      <c r="L761" t="str">
        <f>UPPER(Sales2[[#This Row],[State]])</f>
        <v>QLD</v>
      </c>
      <c r="M761">
        <f>VLOOKUP(Sales2[[#This Row],[Service Category]],Table7[],3,FALSE)</f>
        <v>0.2</v>
      </c>
      <c r="N761">
        <f>Sales2[[#This Row],[Sale Price ]]*Sales2[[#This Row],[Margins]]</f>
        <v>50.6</v>
      </c>
      <c r="O761">
        <v>253</v>
      </c>
      <c r="P761">
        <f>IFERROR(Sales2[[#This Row],[Sale Price ]],0)</f>
        <v>253</v>
      </c>
      <c r="Q761">
        <f>IFERROR(Sales2[[#This Row],[Cleaned Sale Price]]/Sales2[[#This Row],[Quantity Ordered]],0)</f>
        <v>84.333333333333329</v>
      </c>
      <c r="R761">
        <f>Sales2[[#This Row],[Cleaned Sale Price]]-Sales2[[#This Row],[Service Provider Expense]]</f>
        <v>202.4</v>
      </c>
      <c r="S761">
        <f>SUMIF(F:F,Sales2[[#This Row],[Customer ID]],P:P)</f>
        <v>253</v>
      </c>
      <c r="T761">
        <f>Sales2[[#This Row],[Sale Price ]]-Sales2[[#This Row],[Service Provider Expense]]</f>
        <v>202.4</v>
      </c>
      <c r="U761" t="s">
        <v>33</v>
      </c>
    </row>
    <row r="762" spans="1:21" x14ac:dyDescent="0.25">
      <c r="A762">
        <v>3761</v>
      </c>
      <c r="B762">
        <f>COUNTIF(A:A,Sales2[[#This Row],[Order ID]])</f>
        <v>1</v>
      </c>
      <c r="C762" t="s">
        <v>424</v>
      </c>
      <c r="D762" t="s">
        <v>367</v>
      </c>
      <c r="E762" t="str">
        <f>PROPER(TRIM(Sales2[[#This Row],[Customer First Name]]))</f>
        <v>Declan</v>
      </c>
      <c r="F762">
        <v>1993</v>
      </c>
      <c r="G762" t="s">
        <v>16</v>
      </c>
      <c r="H762" s="7">
        <v>45523</v>
      </c>
      <c r="I762" s="6">
        <v>3</v>
      </c>
      <c r="J762" s="1" t="s">
        <v>37</v>
      </c>
      <c r="K762" t="s">
        <v>38</v>
      </c>
      <c r="L762" t="str">
        <f>UPPER(Sales2[[#This Row],[State]])</f>
        <v>QLD</v>
      </c>
      <c r="M762">
        <f>VLOOKUP(Sales2[[#This Row],[Service Category]],Table7[],3,FALSE)</f>
        <v>0.1</v>
      </c>
      <c r="N762">
        <f>Sales2[[#This Row],[Sale Price ]]*Sales2[[#This Row],[Margins]]</f>
        <v>80.900000000000006</v>
      </c>
      <c r="O762">
        <v>809</v>
      </c>
      <c r="P762">
        <f>IFERROR(Sales2[[#This Row],[Sale Price ]],0)</f>
        <v>809</v>
      </c>
      <c r="Q762">
        <f>IFERROR(Sales2[[#This Row],[Cleaned Sale Price]]/Sales2[[#This Row],[Quantity Ordered]],0)</f>
        <v>269.66666666666669</v>
      </c>
      <c r="R762">
        <f>Sales2[[#This Row],[Cleaned Sale Price]]-Sales2[[#This Row],[Service Provider Expense]]</f>
        <v>728.1</v>
      </c>
      <c r="S762">
        <f>SUMIF(F:F,Sales2[[#This Row],[Customer ID]],P:P)</f>
        <v>809</v>
      </c>
      <c r="T762">
        <f>Sales2[[#This Row],[Sale Price ]]-Sales2[[#This Row],[Service Provider Expense]]</f>
        <v>728.1</v>
      </c>
      <c r="U762" t="s">
        <v>99</v>
      </c>
    </row>
    <row r="763" spans="1:21" x14ac:dyDescent="0.25">
      <c r="A763">
        <v>3762</v>
      </c>
      <c r="B763">
        <f>COUNTIF(A:A,Sales2[[#This Row],[Order ID]])</f>
        <v>1</v>
      </c>
      <c r="C763" t="s">
        <v>797</v>
      </c>
      <c r="D763" t="s">
        <v>477</v>
      </c>
      <c r="E763" t="str">
        <f>PROPER(TRIM(Sales2[[#This Row],[Customer First Name]]))</f>
        <v>Gideon</v>
      </c>
      <c r="F763">
        <v>1994</v>
      </c>
      <c r="G763" t="s">
        <v>61</v>
      </c>
      <c r="H763" s="7">
        <v>45641</v>
      </c>
      <c r="I763" s="6">
        <v>1</v>
      </c>
      <c r="J763" t="s">
        <v>17</v>
      </c>
      <c r="K763" t="s">
        <v>49</v>
      </c>
      <c r="L763" t="str">
        <f>UPPER(Sales2[[#This Row],[State]])</f>
        <v>TAS</v>
      </c>
      <c r="M763">
        <f>VLOOKUP(Sales2[[#This Row],[Service Category]],Table7[],3,FALSE)</f>
        <v>0.25</v>
      </c>
      <c r="N763">
        <f>Sales2[[#This Row],[Sale Price ]]*Sales2[[#This Row],[Margins]]</f>
        <v>166.25</v>
      </c>
      <c r="O763">
        <v>665</v>
      </c>
      <c r="P763">
        <f>IFERROR(Sales2[[#This Row],[Sale Price ]],0)</f>
        <v>665</v>
      </c>
      <c r="Q763">
        <f>IFERROR(Sales2[[#This Row],[Cleaned Sale Price]]/Sales2[[#This Row],[Quantity Ordered]],0)</f>
        <v>665</v>
      </c>
      <c r="R763">
        <f>Sales2[[#This Row],[Cleaned Sale Price]]-Sales2[[#This Row],[Service Provider Expense]]</f>
        <v>498.75</v>
      </c>
      <c r="S763">
        <f>SUMIF(F:F,Sales2[[#This Row],[Customer ID]],P:P)</f>
        <v>665</v>
      </c>
      <c r="T763">
        <f>Sales2[[#This Row],[Sale Price ]]-Sales2[[#This Row],[Service Provider Expense]]</f>
        <v>498.75</v>
      </c>
      <c r="U763" t="s">
        <v>99</v>
      </c>
    </row>
    <row r="764" spans="1:21" x14ac:dyDescent="0.25">
      <c r="A764">
        <v>3763</v>
      </c>
      <c r="B764">
        <f>COUNTIF(A:A,Sales2[[#This Row],[Order ID]])</f>
        <v>1</v>
      </c>
      <c r="C764" t="s">
        <v>1027</v>
      </c>
      <c r="D764" t="s">
        <v>449</v>
      </c>
      <c r="E764" t="str">
        <f>PROPER(TRIM(Sales2[[#This Row],[Customer First Name]]))</f>
        <v>Celine</v>
      </c>
      <c r="F764">
        <v>1995</v>
      </c>
      <c r="G764" t="s">
        <v>16</v>
      </c>
      <c r="H764" s="7">
        <v>45452</v>
      </c>
      <c r="I764" s="6">
        <v>2</v>
      </c>
      <c r="J764" t="s">
        <v>17</v>
      </c>
      <c r="K764" t="s">
        <v>18</v>
      </c>
      <c r="L764" t="str">
        <f>UPPER(Sales2[[#This Row],[State]])</f>
        <v>WA</v>
      </c>
      <c r="M764">
        <f>VLOOKUP(Sales2[[#This Row],[Service Category]],Table7[],3,FALSE)</f>
        <v>0.1</v>
      </c>
      <c r="N764">
        <f>Sales2[[#This Row],[Sale Price ]]*Sales2[[#This Row],[Margins]]</f>
        <v>107.10000000000001</v>
      </c>
      <c r="O764">
        <v>1071</v>
      </c>
      <c r="P764">
        <f>IFERROR(Sales2[[#This Row],[Sale Price ]],0)</f>
        <v>1071</v>
      </c>
      <c r="Q764">
        <f>IFERROR(Sales2[[#This Row],[Cleaned Sale Price]]/Sales2[[#This Row],[Quantity Ordered]],0)</f>
        <v>535.5</v>
      </c>
      <c r="R764">
        <f>Sales2[[#This Row],[Cleaned Sale Price]]-Sales2[[#This Row],[Service Provider Expense]]</f>
        <v>963.9</v>
      </c>
      <c r="S764">
        <f>SUMIF(F:F,Sales2[[#This Row],[Customer ID]],P:P)</f>
        <v>1071</v>
      </c>
      <c r="T764">
        <f>Sales2[[#This Row],[Sale Price ]]-Sales2[[#This Row],[Service Provider Expense]]</f>
        <v>963.9</v>
      </c>
      <c r="U764" t="s">
        <v>33</v>
      </c>
    </row>
    <row r="765" spans="1:21" x14ac:dyDescent="0.25">
      <c r="A765">
        <v>3764</v>
      </c>
      <c r="B765">
        <f>COUNTIF(A:A,Sales2[[#This Row],[Order ID]])</f>
        <v>1</v>
      </c>
      <c r="C765" t="s">
        <v>1028</v>
      </c>
      <c r="D765" t="s">
        <v>1025</v>
      </c>
      <c r="E765" t="str">
        <f>PROPER(TRIM(Sales2[[#This Row],[Customer First Name]]))</f>
        <v>Jimena</v>
      </c>
      <c r="F765">
        <v>1996</v>
      </c>
      <c r="G765" t="s">
        <v>36</v>
      </c>
      <c r="H765" s="7">
        <v>45591</v>
      </c>
      <c r="I765" s="6">
        <v>2</v>
      </c>
      <c r="J765" s="1" t="s">
        <v>37</v>
      </c>
      <c r="K765" t="s">
        <v>38</v>
      </c>
      <c r="L765" t="str">
        <f>UPPER(Sales2[[#This Row],[State]])</f>
        <v>QLD</v>
      </c>
      <c r="M765">
        <f>VLOOKUP(Sales2[[#This Row],[Service Category]],Table7[],3,FALSE)</f>
        <v>0.2</v>
      </c>
      <c r="N765">
        <f>Sales2[[#This Row],[Sale Price ]]*Sales2[[#This Row],[Margins]]</f>
        <v>149</v>
      </c>
      <c r="O765">
        <v>745</v>
      </c>
      <c r="P765">
        <f>IFERROR(Sales2[[#This Row],[Sale Price ]],0)</f>
        <v>745</v>
      </c>
      <c r="Q765">
        <f>IFERROR(Sales2[[#This Row],[Cleaned Sale Price]]/Sales2[[#This Row],[Quantity Ordered]],0)</f>
        <v>372.5</v>
      </c>
      <c r="R765">
        <f>Sales2[[#This Row],[Cleaned Sale Price]]-Sales2[[#This Row],[Service Provider Expense]]</f>
        <v>596</v>
      </c>
      <c r="S765">
        <f>SUMIF(F:F,Sales2[[#This Row],[Customer ID]],P:P)</f>
        <v>745</v>
      </c>
      <c r="T765">
        <f>Sales2[[#This Row],[Sale Price ]]-Sales2[[#This Row],[Service Provider Expense]]</f>
        <v>596</v>
      </c>
      <c r="U765" t="s">
        <v>39</v>
      </c>
    </row>
    <row r="766" spans="1:21" x14ac:dyDescent="0.25">
      <c r="A766">
        <v>3765</v>
      </c>
      <c r="B766">
        <f>COUNTIF(A:A,Sales2[[#This Row],[Order ID]])</f>
        <v>1</v>
      </c>
      <c r="C766" t="s">
        <v>798</v>
      </c>
      <c r="D766" t="s">
        <v>1029</v>
      </c>
      <c r="E766" t="str">
        <f>PROPER(TRIM(Sales2[[#This Row],[Customer First Name]]))</f>
        <v>Emma</v>
      </c>
      <c r="F766">
        <v>1997</v>
      </c>
      <c r="G766" t="s">
        <v>16</v>
      </c>
      <c r="H766" s="7">
        <v>45364</v>
      </c>
      <c r="I766" s="6">
        <v>1</v>
      </c>
      <c r="J766" s="1" t="s">
        <v>37</v>
      </c>
      <c r="K766" t="s">
        <v>49</v>
      </c>
      <c r="L766" t="str">
        <f>UPPER(Sales2[[#This Row],[State]])</f>
        <v>TAS</v>
      </c>
      <c r="M766">
        <f>VLOOKUP(Sales2[[#This Row],[Service Category]],Table7[],3,FALSE)</f>
        <v>0.1</v>
      </c>
      <c r="N766">
        <f>Sales2[[#This Row],[Sale Price ]]*Sales2[[#This Row],[Margins]]</f>
        <v>117.60000000000001</v>
      </c>
      <c r="O766">
        <v>1176</v>
      </c>
      <c r="P766">
        <f>IFERROR(Sales2[[#This Row],[Sale Price ]],0)</f>
        <v>1176</v>
      </c>
      <c r="Q766">
        <f>IFERROR(Sales2[[#This Row],[Cleaned Sale Price]]/Sales2[[#This Row],[Quantity Ordered]],0)</f>
        <v>1176</v>
      </c>
      <c r="R766">
        <f>Sales2[[#This Row],[Cleaned Sale Price]]-Sales2[[#This Row],[Service Provider Expense]]</f>
        <v>1058.4000000000001</v>
      </c>
      <c r="S766">
        <f>SUMIF(F:F,Sales2[[#This Row],[Customer ID]],P:P)</f>
        <v>1176</v>
      </c>
      <c r="T766">
        <f>Sales2[[#This Row],[Sale Price ]]-Sales2[[#This Row],[Service Provider Expense]]</f>
        <v>1058.4000000000001</v>
      </c>
      <c r="U766" t="s">
        <v>99</v>
      </c>
    </row>
    <row r="767" spans="1:21" x14ac:dyDescent="0.25">
      <c r="A767">
        <v>3766</v>
      </c>
      <c r="B767">
        <f>COUNTIF(A:A,Sales2[[#This Row],[Order ID]])</f>
        <v>1</v>
      </c>
      <c r="C767" t="s">
        <v>89</v>
      </c>
      <c r="D767" t="s">
        <v>1030</v>
      </c>
      <c r="E767" t="str">
        <f>PROPER(TRIM(Sales2[[#This Row],[Customer First Name]]))</f>
        <v>Fatima</v>
      </c>
      <c r="F767">
        <v>1998</v>
      </c>
      <c r="G767" t="s">
        <v>61</v>
      </c>
      <c r="H767" s="7">
        <v>45355</v>
      </c>
      <c r="I767" s="6">
        <v>2</v>
      </c>
      <c r="J767" t="s">
        <v>56</v>
      </c>
      <c r="K767" t="s">
        <v>66</v>
      </c>
      <c r="L767" t="str">
        <f>UPPER(Sales2[[#This Row],[State]])</f>
        <v>NT</v>
      </c>
      <c r="M767">
        <f>VLOOKUP(Sales2[[#This Row],[Service Category]],Table7[],3,FALSE)</f>
        <v>0.25</v>
      </c>
      <c r="N767">
        <f>Sales2[[#This Row],[Sale Price ]]*Sales2[[#This Row],[Margins]]</f>
        <v>261.25</v>
      </c>
      <c r="O767">
        <v>1045</v>
      </c>
      <c r="P767">
        <f>IFERROR(Sales2[[#This Row],[Sale Price ]],0)</f>
        <v>1045</v>
      </c>
      <c r="Q767">
        <f>IFERROR(Sales2[[#This Row],[Cleaned Sale Price]]/Sales2[[#This Row],[Quantity Ordered]],0)</f>
        <v>522.5</v>
      </c>
      <c r="R767">
        <f>Sales2[[#This Row],[Cleaned Sale Price]]-Sales2[[#This Row],[Service Provider Expense]]</f>
        <v>783.75</v>
      </c>
      <c r="S767">
        <f>SUMIF(F:F,Sales2[[#This Row],[Customer ID]],P:P)</f>
        <v>1045</v>
      </c>
      <c r="T767">
        <f>Sales2[[#This Row],[Sale Price ]]-Sales2[[#This Row],[Service Provider Expense]]</f>
        <v>783.75</v>
      </c>
      <c r="U767" t="s">
        <v>39</v>
      </c>
    </row>
    <row r="768" spans="1:21" x14ac:dyDescent="0.25">
      <c r="A768">
        <v>3767</v>
      </c>
      <c r="B768">
        <f>COUNTIF(A:A,Sales2[[#This Row],[Order ID]])</f>
        <v>1</v>
      </c>
      <c r="C768" t="s">
        <v>703</v>
      </c>
      <c r="D768" t="s">
        <v>1026</v>
      </c>
      <c r="E768" t="str">
        <f>PROPER(TRIM(Sales2[[#This Row],[Customer First Name]]))</f>
        <v>Alyssa</v>
      </c>
      <c r="F768">
        <v>1999</v>
      </c>
      <c r="G768" t="s">
        <v>36</v>
      </c>
      <c r="H768" s="7">
        <v>45511</v>
      </c>
      <c r="I768" s="6">
        <v>3</v>
      </c>
      <c r="J768" t="s">
        <v>17</v>
      </c>
      <c r="K768" t="s">
        <v>18</v>
      </c>
      <c r="L768" t="str">
        <f>UPPER(Sales2[[#This Row],[State]])</f>
        <v>WA</v>
      </c>
      <c r="M768">
        <f>VLOOKUP(Sales2[[#This Row],[Service Category]],Table7[],3,FALSE)</f>
        <v>0.2</v>
      </c>
      <c r="N768">
        <f>Sales2[[#This Row],[Sale Price ]]*Sales2[[#This Row],[Margins]]</f>
        <v>11.4</v>
      </c>
      <c r="O768">
        <v>57</v>
      </c>
      <c r="P768">
        <f>IFERROR(Sales2[[#This Row],[Sale Price ]],0)</f>
        <v>57</v>
      </c>
      <c r="Q768">
        <f>IFERROR(Sales2[[#This Row],[Cleaned Sale Price]]/Sales2[[#This Row],[Quantity Ordered]],0)</f>
        <v>19</v>
      </c>
      <c r="R768">
        <f>Sales2[[#This Row],[Cleaned Sale Price]]-Sales2[[#This Row],[Service Provider Expense]]</f>
        <v>45.6</v>
      </c>
      <c r="S768">
        <f>SUMIF(F:F,Sales2[[#This Row],[Customer ID]],P:P)</f>
        <v>57</v>
      </c>
      <c r="T768">
        <f>Sales2[[#This Row],[Sale Price ]]-Sales2[[#This Row],[Service Provider Expense]]</f>
        <v>45.6</v>
      </c>
      <c r="U768" t="s">
        <v>33</v>
      </c>
    </row>
    <row r="769" spans="1:21" x14ac:dyDescent="0.25">
      <c r="A769">
        <v>3768</v>
      </c>
      <c r="B769">
        <f>COUNTIF(A:A,Sales2[[#This Row],[Order ID]])</f>
        <v>1</v>
      </c>
      <c r="C769" t="s">
        <v>1031</v>
      </c>
      <c r="D769" t="s">
        <v>395</v>
      </c>
      <c r="E769" t="str">
        <f>PROPER(TRIM(Sales2[[#This Row],[Customer First Name]]))</f>
        <v>Melanie</v>
      </c>
      <c r="F769">
        <v>2000</v>
      </c>
      <c r="G769" t="s">
        <v>61</v>
      </c>
      <c r="H769" s="7">
        <v>45653</v>
      </c>
      <c r="I769" s="6">
        <v>2</v>
      </c>
      <c r="J769" s="1" t="s">
        <v>37</v>
      </c>
      <c r="K769" t="s">
        <v>18</v>
      </c>
      <c r="L769" t="str">
        <f>UPPER(Sales2[[#This Row],[State]])</f>
        <v>WA</v>
      </c>
      <c r="M769">
        <f>VLOOKUP(Sales2[[#This Row],[Service Category]],Table7[],3,FALSE)</f>
        <v>0.25</v>
      </c>
      <c r="N769">
        <f>Sales2[[#This Row],[Sale Price ]]*Sales2[[#This Row],[Margins]]</f>
        <v>151.75</v>
      </c>
      <c r="O769">
        <v>607</v>
      </c>
      <c r="P769">
        <f>IFERROR(Sales2[[#This Row],[Sale Price ]],0)</f>
        <v>607</v>
      </c>
      <c r="Q769">
        <f>IFERROR(Sales2[[#This Row],[Cleaned Sale Price]]/Sales2[[#This Row],[Quantity Ordered]],0)</f>
        <v>303.5</v>
      </c>
      <c r="R769">
        <f>Sales2[[#This Row],[Cleaned Sale Price]]-Sales2[[#This Row],[Service Provider Expense]]</f>
        <v>455.25</v>
      </c>
      <c r="S769">
        <f>SUMIF(F:F,Sales2[[#This Row],[Customer ID]],P:P)</f>
        <v>607</v>
      </c>
      <c r="T769">
        <f>Sales2[[#This Row],[Sale Price ]]-Sales2[[#This Row],[Service Provider Expense]]</f>
        <v>455.25</v>
      </c>
      <c r="U769" t="s">
        <v>19</v>
      </c>
    </row>
    <row r="770" spans="1:21" x14ac:dyDescent="0.25">
      <c r="A770">
        <v>3769</v>
      </c>
      <c r="B770">
        <f>COUNTIF(A:A,Sales2[[#This Row],[Order ID]])</f>
        <v>1</v>
      </c>
      <c r="C770" t="s">
        <v>122</v>
      </c>
      <c r="D770" t="s">
        <v>610</v>
      </c>
      <c r="E770" t="str">
        <f>PROPER(TRIM(Sales2[[#This Row],[Customer First Name]]))</f>
        <v>Holden</v>
      </c>
      <c r="F770">
        <v>2001</v>
      </c>
      <c r="G770" t="s">
        <v>61</v>
      </c>
      <c r="H770" s="7">
        <v>45369</v>
      </c>
      <c r="I770" s="6">
        <v>1</v>
      </c>
      <c r="J770" t="s">
        <v>17</v>
      </c>
      <c r="K770" t="s">
        <v>28</v>
      </c>
      <c r="L770" t="str">
        <f>UPPER(Sales2[[#This Row],[State]])</f>
        <v>NSW</v>
      </c>
      <c r="M770">
        <f>VLOOKUP(Sales2[[#This Row],[Service Category]],Table7[],3,FALSE)</f>
        <v>0.25</v>
      </c>
      <c r="N770">
        <f>Sales2[[#This Row],[Sale Price ]]*Sales2[[#This Row],[Margins]]</f>
        <v>66.75</v>
      </c>
      <c r="O770">
        <v>267</v>
      </c>
      <c r="P770">
        <f>IFERROR(Sales2[[#This Row],[Sale Price ]],0)</f>
        <v>267</v>
      </c>
      <c r="Q770">
        <f>IFERROR(Sales2[[#This Row],[Cleaned Sale Price]]/Sales2[[#This Row],[Quantity Ordered]],0)</f>
        <v>267</v>
      </c>
      <c r="R770">
        <f>Sales2[[#This Row],[Cleaned Sale Price]]-Sales2[[#This Row],[Service Provider Expense]]</f>
        <v>200.25</v>
      </c>
      <c r="S770">
        <f>SUMIF(F:F,Sales2[[#This Row],[Customer ID]],P:P)</f>
        <v>267</v>
      </c>
      <c r="T770">
        <f>Sales2[[#This Row],[Sale Price ]]-Sales2[[#This Row],[Service Provider Expense]]</f>
        <v>200.25</v>
      </c>
      <c r="U770" t="s">
        <v>39</v>
      </c>
    </row>
    <row r="771" spans="1:21" x14ac:dyDescent="0.25">
      <c r="A771">
        <v>3770</v>
      </c>
      <c r="B771">
        <f>COUNTIF(A:A,Sales2[[#This Row],[Order ID]])</f>
        <v>1</v>
      </c>
      <c r="C771" t="s">
        <v>381</v>
      </c>
      <c r="D771" t="s">
        <v>763</v>
      </c>
      <c r="E771" t="str">
        <f>PROPER(TRIM(Sales2[[#This Row],[Customer First Name]]))</f>
        <v>Haven</v>
      </c>
      <c r="F771">
        <v>2002</v>
      </c>
      <c r="G771" t="s">
        <v>61</v>
      </c>
      <c r="H771" s="7">
        <v>45552</v>
      </c>
      <c r="I771" s="6">
        <v>2</v>
      </c>
      <c r="J771" s="1" t="s">
        <v>37</v>
      </c>
      <c r="K771" t="s">
        <v>32</v>
      </c>
      <c r="L771" t="str">
        <f>UPPER(Sales2[[#This Row],[State]])</f>
        <v>VIC</v>
      </c>
      <c r="M771">
        <f>VLOOKUP(Sales2[[#This Row],[Service Category]],Table7[],3,FALSE)</f>
        <v>0.25</v>
      </c>
      <c r="N771">
        <f>Sales2[[#This Row],[Sale Price ]]*Sales2[[#This Row],[Margins]]</f>
        <v>14</v>
      </c>
      <c r="O771">
        <v>56</v>
      </c>
      <c r="P771">
        <f>IFERROR(Sales2[[#This Row],[Sale Price ]],0)</f>
        <v>56</v>
      </c>
      <c r="Q771">
        <f>IFERROR(Sales2[[#This Row],[Cleaned Sale Price]]/Sales2[[#This Row],[Quantity Ordered]],0)</f>
        <v>28</v>
      </c>
      <c r="R771">
        <f>Sales2[[#This Row],[Cleaned Sale Price]]-Sales2[[#This Row],[Service Provider Expense]]</f>
        <v>42</v>
      </c>
      <c r="S771">
        <f>SUMIF(F:F,Sales2[[#This Row],[Customer ID]],P:P)</f>
        <v>56</v>
      </c>
      <c r="T771">
        <f>Sales2[[#This Row],[Sale Price ]]-Sales2[[#This Row],[Service Provider Expense]]</f>
        <v>42</v>
      </c>
      <c r="U771" t="s">
        <v>99</v>
      </c>
    </row>
    <row r="772" spans="1:21" x14ac:dyDescent="0.25">
      <c r="A772">
        <v>3771</v>
      </c>
      <c r="B772">
        <f>COUNTIF(A:A,Sales2[[#This Row],[Order ID]])</f>
        <v>1</v>
      </c>
      <c r="C772" t="s">
        <v>254</v>
      </c>
      <c r="D772" t="s">
        <v>1032</v>
      </c>
      <c r="E772" t="str">
        <f>PROPER(TRIM(Sales2[[#This Row],[Customer First Name]]))</f>
        <v>Zander</v>
      </c>
      <c r="F772">
        <v>2003</v>
      </c>
      <c r="G772" t="s">
        <v>22</v>
      </c>
      <c r="H772" s="7">
        <v>45651</v>
      </c>
      <c r="I772" s="6">
        <v>2</v>
      </c>
      <c r="J772" s="1" t="s">
        <v>37</v>
      </c>
      <c r="K772" t="s">
        <v>28</v>
      </c>
      <c r="L772" t="str">
        <f>UPPER(Sales2[[#This Row],[State]])</f>
        <v>NSW</v>
      </c>
      <c r="M772">
        <f>VLOOKUP(Sales2[[#This Row],[Service Category]],Table7[],3,FALSE)</f>
        <v>0.3</v>
      </c>
      <c r="N772">
        <f>Sales2[[#This Row],[Sale Price ]]*Sales2[[#This Row],[Margins]]</f>
        <v>276.3</v>
      </c>
      <c r="O772">
        <v>921</v>
      </c>
      <c r="P772">
        <f>IFERROR(Sales2[[#This Row],[Sale Price ]],0)</f>
        <v>921</v>
      </c>
      <c r="Q772">
        <f>IFERROR(Sales2[[#This Row],[Cleaned Sale Price]]/Sales2[[#This Row],[Quantity Ordered]],0)</f>
        <v>460.5</v>
      </c>
      <c r="R772">
        <f>Sales2[[#This Row],[Cleaned Sale Price]]-Sales2[[#This Row],[Service Provider Expense]]</f>
        <v>644.70000000000005</v>
      </c>
      <c r="S772">
        <f>SUMIF(F:F,Sales2[[#This Row],[Customer ID]],P:P)</f>
        <v>921</v>
      </c>
      <c r="T772">
        <f>Sales2[[#This Row],[Sale Price ]]-Sales2[[#This Row],[Service Provider Expense]]</f>
        <v>644.70000000000005</v>
      </c>
      <c r="U772" t="s">
        <v>29</v>
      </c>
    </row>
    <row r="773" spans="1:21" x14ac:dyDescent="0.25">
      <c r="A773">
        <v>3772</v>
      </c>
      <c r="B773">
        <f>COUNTIF(A:A,Sales2[[#This Row],[Order ID]])</f>
        <v>1</v>
      </c>
      <c r="C773" t="s">
        <v>645</v>
      </c>
      <c r="D773" t="s">
        <v>958</v>
      </c>
      <c r="E773" t="str">
        <f>PROPER(TRIM(Sales2[[#This Row],[Customer First Name]]))</f>
        <v>Aisha</v>
      </c>
      <c r="F773">
        <v>2004</v>
      </c>
      <c r="G773" t="s">
        <v>16</v>
      </c>
      <c r="H773" s="7">
        <v>45622</v>
      </c>
      <c r="I773" s="6">
        <v>3</v>
      </c>
      <c r="J773" s="1" t="s">
        <v>37</v>
      </c>
      <c r="K773" t="s">
        <v>28</v>
      </c>
      <c r="L773" t="str">
        <f>UPPER(Sales2[[#This Row],[State]])</f>
        <v>NSW</v>
      </c>
      <c r="M773">
        <f>VLOOKUP(Sales2[[#This Row],[Service Category]],Table7[],3,FALSE)</f>
        <v>0.1</v>
      </c>
      <c r="N773">
        <f>Sales2[[#This Row],[Sale Price ]]*Sales2[[#This Row],[Margins]]</f>
        <v>143.20000000000002</v>
      </c>
      <c r="O773">
        <v>1432</v>
      </c>
      <c r="P773">
        <f>IFERROR(Sales2[[#This Row],[Sale Price ]],0)</f>
        <v>1432</v>
      </c>
      <c r="Q773">
        <f>IFERROR(Sales2[[#This Row],[Cleaned Sale Price]]/Sales2[[#This Row],[Quantity Ordered]],0)</f>
        <v>477.33333333333331</v>
      </c>
      <c r="R773">
        <f>Sales2[[#This Row],[Cleaned Sale Price]]-Sales2[[#This Row],[Service Provider Expense]]</f>
        <v>1288.8</v>
      </c>
      <c r="S773">
        <f>SUMIF(F:F,Sales2[[#This Row],[Customer ID]],P:P)</f>
        <v>1432</v>
      </c>
      <c r="T773">
        <f>Sales2[[#This Row],[Sale Price ]]-Sales2[[#This Row],[Service Provider Expense]]</f>
        <v>1288.8</v>
      </c>
      <c r="U773" t="s">
        <v>29</v>
      </c>
    </row>
    <row r="774" spans="1:21" x14ac:dyDescent="0.25">
      <c r="A774">
        <v>3773</v>
      </c>
      <c r="B774">
        <f>COUNTIF(A:A,Sales2[[#This Row],[Order ID]])</f>
        <v>1</v>
      </c>
      <c r="C774" t="s">
        <v>334</v>
      </c>
      <c r="D774" t="s">
        <v>1033</v>
      </c>
      <c r="E774" t="str">
        <f>PROPER(TRIM(Sales2[[#This Row],[Customer First Name]]))</f>
        <v>Maddox</v>
      </c>
      <c r="F774">
        <v>2005</v>
      </c>
      <c r="G774" t="s">
        <v>77</v>
      </c>
      <c r="H774" s="7">
        <v>45327</v>
      </c>
      <c r="I774" s="6">
        <v>2</v>
      </c>
      <c r="J774" t="s">
        <v>17</v>
      </c>
      <c r="K774" t="s">
        <v>42</v>
      </c>
      <c r="L774" t="str">
        <f>UPPER(Sales2[[#This Row],[State]])</f>
        <v>SA</v>
      </c>
      <c r="M774">
        <f>VLOOKUP(Sales2[[#This Row],[Service Category]],Table7[],3,FALSE)</f>
        <v>0.3</v>
      </c>
      <c r="N774">
        <f>Sales2[[#This Row],[Sale Price ]]*Sales2[[#This Row],[Margins]]</f>
        <v>152.1</v>
      </c>
      <c r="O774">
        <v>507</v>
      </c>
      <c r="P774">
        <f>IFERROR(Sales2[[#This Row],[Sale Price ]],0)</f>
        <v>507</v>
      </c>
      <c r="Q774">
        <f>IFERROR(Sales2[[#This Row],[Cleaned Sale Price]]/Sales2[[#This Row],[Quantity Ordered]],0)</f>
        <v>253.5</v>
      </c>
      <c r="R774">
        <f>Sales2[[#This Row],[Cleaned Sale Price]]-Sales2[[#This Row],[Service Provider Expense]]</f>
        <v>354.9</v>
      </c>
      <c r="S774">
        <f>SUMIF(F:F,Sales2[[#This Row],[Customer ID]],P:P)</f>
        <v>507</v>
      </c>
      <c r="T774">
        <f>Sales2[[#This Row],[Sale Price ]]-Sales2[[#This Row],[Service Provider Expense]]</f>
        <v>354.9</v>
      </c>
      <c r="U774" t="s">
        <v>19</v>
      </c>
    </row>
    <row r="775" spans="1:21" x14ac:dyDescent="0.25">
      <c r="A775">
        <v>3774</v>
      </c>
      <c r="B775">
        <f>COUNTIF(A:A,Sales2[[#This Row],[Order ID]])</f>
        <v>1</v>
      </c>
      <c r="C775" t="s">
        <v>833</v>
      </c>
      <c r="D775" t="s">
        <v>188</v>
      </c>
      <c r="E775" t="str">
        <f>PROPER(TRIM(Sales2[[#This Row],[Customer First Name]]))</f>
        <v>Cooper</v>
      </c>
      <c r="F775">
        <v>2006</v>
      </c>
      <c r="G775" t="s">
        <v>36</v>
      </c>
      <c r="H775" s="7">
        <v>45591</v>
      </c>
      <c r="I775" s="6">
        <v>3</v>
      </c>
      <c r="J775" s="1" t="s">
        <v>37</v>
      </c>
      <c r="K775" t="s">
        <v>28</v>
      </c>
      <c r="L775" t="str">
        <f>UPPER(Sales2[[#This Row],[State]])</f>
        <v>NSW</v>
      </c>
      <c r="M775">
        <f>VLOOKUP(Sales2[[#This Row],[Service Category]],Table7[],3,FALSE)</f>
        <v>0.2</v>
      </c>
      <c r="N775">
        <f>Sales2[[#This Row],[Sale Price ]]*Sales2[[#This Row],[Margins]]</f>
        <v>93.600000000000009</v>
      </c>
      <c r="O775">
        <v>468</v>
      </c>
      <c r="P775">
        <f>IFERROR(Sales2[[#This Row],[Sale Price ]],0)</f>
        <v>468</v>
      </c>
      <c r="Q775">
        <f>IFERROR(Sales2[[#This Row],[Cleaned Sale Price]]/Sales2[[#This Row],[Quantity Ordered]],0)</f>
        <v>156</v>
      </c>
      <c r="R775">
        <f>Sales2[[#This Row],[Cleaned Sale Price]]-Sales2[[#This Row],[Service Provider Expense]]</f>
        <v>374.4</v>
      </c>
      <c r="S775">
        <f>SUMIF(F:F,Sales2[[#This Row],[Customer ID]],P:P)</f>
        <v>468</v>
      </c>
      <c r="T775">
        <f>Sales2[[#This Row],[Sale Price ]]-Sales2[[#This Row],[Service Provider Expense]]</f>
        <v>374.4</v>
      </c>
      <c r="U775" t="s">
        <v>29</v>
      </c>
    </row>
    <row r="776" spans="1:21" x14ac:dyDescent="0.25">
      <c r="A776">
        <v>3775</v>
      </c>
      <c r="B776">
        <f>COUNTIF(A:A,Sales2[[#This Row],[Order ID]])</f>
        <v>1</v>
      </c>
      <c r="C776" t="s">
        <v>381</v>
      </c>
      <c r="D776" t="s">
        <v>905</v>
      </c>
      <c r="E776" t="str">
        <f>PROPER(TRIM(Sales2[[#This Row],[Customer First Name]]))</f>
        <v>Trinity</v>
      </c>
      <c r="F776">
        <v>2007</v>
      </c>
      <c r="G776" t="s">
        <v>36</v>
      </c>
      <c r="H776" s="7">
        <v>45361</v>
      </c>
      <c r="I776" s="6">
        <v>1</v>
      </c>
      <c r="J776" s="1" t="s">
        <v>37</v>
      </c>
      <c r="K776" t="s">
        <v>28</v>
      </c>
      <c r="L776" t="str">
        <f>UPPER(Sales2[[#This Row],[State]])</f>
        <v>NSW</v>
      </c>
      <c r="M776">
        <f>VLOOKUP(Sales2[[#This Row],[Service Category]],Table7[],3,FALSE)</f>
        <v>0.2</v>
      </c>
      <c r="N776">
        <f>Sales2[[#This Row],[Sale Price ]]*Sales2[[#This Row],[Margins]]</f>
        <v>141</v>
      </c>
      <c r="O776">
        <v>705</v>
      </c>
      <c r="P776">
        <f>IFERROR(Sales2[[#This Row],[Sale Price ]],0)</f>
        <v>705</v>
      </c>
      <c r="Q776">
        <f>IFERROR(Sales2[[#This Row],[Cleaned Sale Price]]/Sales2[[#This Row],[Quantity Ordered]],0)</f>
        <v>705</v>
      </c>
      <c r="R776">
        <f>Sales2[[#This Row],[Cleaned Sale Price]]-Sales2[[#This Row],[Service Provider Expense]]</f>
        <v>564</v>
      </c>
      <c r="S776">
        <f>SUMIF(F:F,Sales2[[#This Row],[Customer ID]],P:P)</f>
        <v>705</v>
      </c>
      <c r="T776">
        <f>Sales2[[#This Row],[Sale Price ]]-Sales2[[#This Row],[Service Provider Expense]]</f>
        <v>564</v>
      </c>
      <c r="U776" t="s">
        <v>39</v>
      </c>
    </row>
    <row r="777" spans="1:21" x14ac:dyDescent="0.25">
      <c r="A777">
        <v>3776</v>
      </c>
      <c r="B777">
        <f>COUNTIF(A:A,Sales2[[#This Row],[Order ID]])</f>
        <v>1</v>
      </c>
      <c r="C777" t="s">
        <v>551</v>
      </c>
      <c r="D777" t="s">
        <v>48</v>
      </c>
      <c r="E777" t="str">
        <f>PROPER(TRIM(Sales2[[#This Row],[Customer First Name]]))</f>
        <v>Rosalie</v>
      </c>
      <c r="F777">
        <v>2008</v>
      </c>
      <c r="G777" t="s">
        <v>22</v>
      </c>
      <c r="H777" s="7">
        <v>45617</v>
      </c>
      <c r="I777" s="6">
        <v>2</v>
      </c>
      <c r="J777" s="1" t="s">
        <v>37</v>
      </c>
      <c r="K777" t="s">
        <v>18</v>
      </c>
      <c r="L777" t="str">
        <f>UPPER(Sales2[[#This Row],[State]])</f>
        <v>WA</v>
      </c>
      <c r="M777">
        <f>VLOOKUP(Sales2[[#This Row],[Service Category]],Table7[],3,FALSE)</f>
        <v>0.3</v>
      </c>
      <c r="N777">
        <f>Sales2[[#This Row],[Sale Price ]]*Sales2[[#This Row],[Margins]]</f>
        <v>187.5</v>
      </c>
      <c r="O777">
        <v>625</v>
      </c>
      <c r="P777">
        <f>IFERROR(Sales2[[#This Row],[Sale Price ]],0)</f>
        <v>625</v>
      </c>
      <c r="Q777">
        <f>IFERROR(Sales2[[#This Row],[Cleaned Sale Price]]/Sales2[[#This Row],[Quantity Ordered]],0)</f>
        <v>312.5</v>
      </c>
      <c r="R777">
        <f>Sales2[[#This Row],[Cleaned Sale Price]]-Sales2[[#This Row],[Service Provider Expense]]</f>
        <v>437.5</v>
      </c>
      <c r="S777">
        <f>SUMIF(F:F,Sales2[[#This Row],[Customer ID]],P:P)</f>
        <v>625</v>
      </c>
      <c r="T777">
        <f>Sales2[[#This Row],[Sale Price ]]-Sales2[[#This Row],[Service Provider Expense]]</f>
        <v>437.5</v>
      </c>
      <c r="U777" t="s">
        <v>99</v>
      </c>
    </row>
    <row r="778" spans="1:21" x14ac:dyDescent="0.25">
      <c r="A778">
        <v>3777</v>
      </c>
      <c r="B778">
        <f>COUNTIF(A:A,Sales2[[#This Row],[Order ID]])</f>
        <v>1</v>
      </c>
      <c r="C778" t="s">
        <v>15</v>
      </c>
      <c r="D778" t="s">
        <v>81</v>
      </c>
      <c r="E778" t="str">
        <f>PROPER(TRIM(Sales2[[#This Row],[Customer First Name]]))</f>
        <v>Frank</v>
      </c>
      <c r="F778">
        <v>2009</v>
      </c>
      <c r="G778" t="s">
        <v>77</v>
      </c>
      <c r="H778" s="7">
        <v>45293</v>
      </c>
      <c r="I778" s="6">
        <v>2</v>
      </c>
      <c r="J778" s="1" t="s">
        <v>23</v>
      </c>
      <c r="K778" t="s">
        <v>42</v>
      </c>
      <c r="L778" t="str">
        <f>UPPER(Sales2[[#This Row],[State]])</f>
        <v>SA</v>
      </c>
      <c r="M778">
        <f>VLOOKUP(Sales2[[#This Row],[Service Category]],Table7[],3,FALSE)</f>
        <v>0.3</v>
      </c>
      <c r="N778">
        <f>Sales2[[#This Row],[Sale Price ]]*Sales2[[#This Row],[Margins]]</f>
        <v>429.59999999999997</v>
      </c>
      <c r="O778">
        <v>1432</v>
      </c>
      <c r="P778">
        <f>IFERROR(Sales2[[#This Row],[Sale Price ]],0)</f>
        <v>1432</v>
      </c>
      <c r="Q778">
        <f>IFERROR(Sales2[[#This Row],[Cleaned Sale Price]]/Sales2[[#This Row],[Quantity Ordered]],0)</f>
        <v>716</v>
      </c>
      <c r="R778">
        <f>Sales2[[#This Row],[Cleaned Sale Price]]-Sales2[[#This Row],[Service Provider Expense]]</f>
        <v>1002.4000000000001</v>
      </c>
      <c r="S778">
        <f>SUMIF(F:F,Sales2[[#This Row],[Customer ID]],P:P)</f>
        <v>1432</v>
      </c>
      <c r="T778">
        <f>Sales2[[#This Row],[Sale Price ]]-Sales2[[#This Row],[Service Provider Expense]]</f>
        <v>1002.4000000000001</v>
      </c>
      <c r="U778" t="s">
        <v>19</v>
      </c>
    </row>
    <row r="779" spans="1:21" x14ac:dyDescent="0.25">
      <c r="A779">
        <v>3778</v>
      </c>
      <c r="B779">
        <f>COUNTIF(A:A,Sales2[[#This Row],[Order ID]])</f>
        <v>1</v>
      </c>
      <c r="C779" t="s">
        <v>1034</v>
      </c>
      <c r="D779" t="s">
        <v>1035</v>
      </c>
      <c r="E779" t="str">
        <f>PROPER(TRIM(Sales2[[#This Row],[Customer First Name]]))</f>
        <v>Messiah</v>
      </c>
      <c r="F779">
        <v>2010</v>
      </c>
      <c r="G779" t="s">
        <v>16</v>
      </c>
      <c r="H779" s="7">
        <v>45323</v>
      </c>
      <c r="I779" s="6">
        <v>1</v>
      </c>
      <c r="J779" s="1" t="s">
        <v>37</v>
      </c>
      <c r="K779" t="s">
        <v>49</v>
      </c>
      <c r="L779" t="str">
        <f>UPPER(Sales2[[#This Row],[State]])</f>
        <v>TAS</v>
      </c>
      <c r="M779">
        <f>VLOOKUP(Sales2[[#This Row],[Service Category]],Table7[],3,FALSE)</f>
        <v>0.1</v>
      </c>
      <c r="N779">
        <f>Sales2[[#This Row],[Sale Price ]]*Sales2[[#This Row],[Margins]]</f>
        <v>34.4</v>
      </c>
      <c r="O779">
        <v>344</v>
      </c>
      <c r="P779">
        <f>IFERROR(Sales2[[#This Row],[Sale Price ]],0)</f>
        <v>344</v>
      </c>
      <c r="Q779">
        <f>IFERROR(Sales2[[#This Row],[Cleaned Sale Price]]/Sales2[[#This Row],[Quantity Ordered]],0)</f>
        <v>344</v>
      </c>
      <c r="R779">
        <f>Sales2[[#This Row],[Cleaned Sale Price]]-Sales2[[#This Row],[Service Provider Expense]]</f>
        <v>309.60000000000002</v>
      </c>
      <c r="S779">
        <f>SUMIF(F:F,Sales2[[#This Row],[Customer ID]],P:P)</f>
        <v>344</v>
      </c>
      <c r="T779">
        <f>Sales2[[#This Row],[Sale Price ]]-Sales2[[#This Row],[Service Provider Expense]]</f>
        <v>309.60000000000002</v>
      </c>
      <c r="U779" t="s">
        <v>33</v>
      </c>
    </row>
    <row r="780" spans="1:21" x14ac:dyDescent="0.25">
      <c r="A780">
        <v>3779</v>
      </c>
      <c r="B780">
        <f>COUNTIF(A:A,Sales2[[#This Row],[Order ID]])</f>
        <v>1</v>
      </c>
      <c r="C780" t="s">
        <v>977</v>
      </c>
      <c r="D780" t="s">
        <v>1036</v>
      </c>
      <c r="E780" t="str">
        <f>PROPER(TRIM(Sales2[[#This Row],[Customer First Name]]))</f>
        <v>Owen</v>
      </c>
      <c r="F780">
        <v>2011</v>
      </c>
      <c r="G780" t="s">
        <v>77</v>
      </c>
      <c r="H780" s="7">
        <v>45557</v>
      </c>
      <c r="I780" s="6">
        <v>1</v>
      </c>
      <c r="J780" t="s">
        <v>17</v>
      </c>
      <c r="K780" t="s">
        <v>32</v>
      </c>
      <c r="L780" t="str">
        <f>UPPER(Sales2[[#This Row],[State]])</f>
        <v>VIC</v>
      </c>
      <c r="M780">
        <f>VLOOKUP(Sales2[[#This Row],[Service Category]],Table7[],3,FALSE)</f>
        <v>0.3</v>
      </c>
      <c r="N780">
        <f>Sales2[[#This Row],[Sale Price ]]*Sales2[[#This Row],[Margins]]</f>
        <v>354.59999999999997</v>
      </c>
      <c r="O780">
        <v>1182</v>
      </c>
      <c r="P780">
        <f>IFERROR(Sales2[[#This Row],[Sale Price ]],0)</f>
        <v>1182</v>
      </c>
      <c r="Q780">
        <f>IFERROR(Sales2[[#This Row],[Cleaned Sale Price]]/Sales2[[#This Row],[Quantity Ordered]],0)</f>
        <v>1182</v>
      </c>
      <c r="R780">
        <f>Sales2[[#This Row],[Cleaned Sale Price]]-Sales2[[#This Row],[Service Provider Expense]]</f>
        <v>827.40000000000009</v>
      </c>
      <c r="S780">
        <f>SUMIF(F:F,Sales2[[#This Row],[Customer ID]],P:P)</f>
        <v>1182</v>
      </c>
      <c r="T780">
        <f>Sales2[[#This Row],[Sale Price ]]-Sales2[[#This Row],[Service Provider Expense]]</f>
        <v>827.40000000000009</v>
      </c>
      <c r="U780" t="s">
        <v>19</v>
      </c>
    </row>
    <row r="781" spans="1:21" x14ac:dyDescent="0.25">
      <c r="A781">
        <v>3780</v>
      </c>
      <c r="B781">
        <f>COUNTIF(A:A,Sales2[[#This Row],[Order ID]])</f>
        <v>1</v>
      </c>
      <c r="C781" t="s">
        <v>1021</v>
      </c>
      <c r="D781" t="s">
        <v>231</v>
      </c>
      <c r="E781" t="str">
        <f>PROPER(TRIM(Sales2[[#This Row],[Customer First Name]]))</f>
        <v>Luke</v>
      </c>
      <c r="F781">
        <v>2012</v>
      </c>
      <c r="G781" t="s">
        <v>36</v>
      </c>
      <c r="H781" s="7">
        <v>45450</v>
      </c>
      <c r="I781" s="6">
        <v>2</v>
      </c>
      <c r="J781" t="s">
        <v>17</v>
      </c>
      <c r="K781" t="s">
        <v>66</v>
      </c>
      <c r="L781" t="str">
        <f>UPPER(Sales2[[#This Row],[State]])</f>
        <v>NT</v>
      </c>
      <c r="M781">
        <f>VLOOKUP(Sales2[[#This Row],[Service Category]],Table7[],3,FALSE)</f>
        <v>0.2</v>
      </c>
      <c r="N781">
        <f>Sales2[[#This Row],[Sale Price ]]*Sales2[[#This Row],[Margins]]</f>
        <v>304.2</v>
      </c>
      <c r="O781">
        <v>1521</v>
      </c>
      <c r="P781">
        <f>IFERROR(Sales2[[#This Row],[Sale Price ]],0)</f>
        <v>1521</v>
      </c>
      <c r="Q781">
        <f>IFERROR(Sales2[[#This Row],[Cleaned Sale Price]]/Sales2[[#This Row],[Quantity Ordered]],0)</f>
        <v>760.5</v>
      </c>
      <c r="R781">
        <f>Sales2[[#This Row],[Cleaned Sale Price]]-Sales2[[#This Row],[Service Provider Expense]]</f>
        <v>1216.8</v>
      </c>
      <c r="S781">
        <f>SUMIF(F:F,Sales2[[#This Row],[Customer ID]],P:P)</f>
        <v>1521</v>
      </c>
      <c r="T781">
        <f>Sales2[[#This Row],[Sale Price ]]-Sales2[[#This Row],[Service Provider Expense]]</f>
        <v>1216.8</v>
      </c>
      <c r="U781" t="s">
        <v>99</v>
      </c>
    </row>
    <row r="782" spans="1:21" x14ac:dyDescent="0.25">
      <c r="A782">
        <v>3781</v>
      </c>
      <c r="B782">
        <f>COUNTIF(A:A,Sales2[[#This Row],[Order ID]])</f>
        <v>1</v>
      </c>
      <c r="C782" t="s">
        <v>681</v>
      </c>
      <c r="D782" t="s">
        <v>1037</v>
      </c>
      <c r="E782" t="str">
        <f>PROPER(TRIM(Sales2[[#This Row],[Customer First Name]]))</f>
        <v>Kendrick</v>
      </c>
      <c r="F782">
        <v>2013</v>
      </c>
      <c r="G782" t="s">
        <v>61</v>
      </c>
      <c r="H782" s="7">
        <v>45585</v>
      </c>
      <c r="I782" s="6">
        <v>3</v>
      </c>
      <c r="J782" t="s">
        <v>17</v>
      </c>
      <c r="K782" t="s">
        <v>32</v>
      </c>
      <c r="L782" t="str">
        <f>UPPER(Sales2[[#This Row],[State]])</f>
        <v>VIC</v>
      </c>
      <c r="M782">
        <f>VLOOKUP(Sales2[[#This Row],[Service Category]],Table7[],3,FALSE)</f>
        <v>0.25</v>
      </c>
      <c r="N782">
        <f>Sales2[[#This Row],[Sale Price ]]*Sales2[[#This Row],[Margins]]</f>
        <v>63.25</v>
      </c>
      <c r="O782">
        <v>253</v>
      </c>
      <c r="P782">
        <f>IFERROR(Sales2[[#This Row],[Sale Price ]],0)</f>
        <v>253</v>
      </c>
      <c r="Q782">
        <f>IFERROR(Sales2[[#This Row],[Cleaned Sale Price]]/Sales2[[#This Row],[Quantity Ordered]],0)</f>
        <v>84.333333333333329</v>
      </c>
      <c r="R782">
        <f>Sales2[[#This Row],[Cleaned Sale Price]]-Sales2[[#This Row],[Service Provider Expense]]</f>
        <v>189.75</v>
      </c>
      <c r="S782">
        <f>SUMIF(F:F,Sales2[[#This Row],[Customer ID]],P:P)</f>
        <v>253</v>
      </c>
      <c r="T782">
        <f>Sales2[[#This Row],[Sale Price ]]-Sales2[[#This Row],[Service Provider Expense]]</f>
        <v>189.75</v>
      </c>
      <c r="U782" t="s">
        <v>19</v>
      </c>
    </row>
    <row r="783" spans="1:21" x14ac:dyDescent="0.25">
      <c r="A783">
        <v>3782</v>
      </c>
      <c r="B783">
        <f>COUNTIF(A:A,Sales2[[#This Row],[Order ID]])</f>
        <v>1</v>
      </c>
      <c r="C783" t="s">
        <v>1038</v>
      </c>
      <c r="D783" t="s">
        <v>696</v>
      </c>
      <c r="E783" t="str">
        <f>PROPER(TRIM(Sales2[[#This Row],[Customer First Name]]))</f>
        <v>Amari</v>
      </c>
      <c r="F783">
        <v>2014</v>
      </c>
      <c r="G783" t="s">
        <v>77</v>
      </c>
      <c r="H783" s="7">
        <v>45333</v>
      </c>
      <c r="I783" s="6">
        <v>3</v>
      </c>
      <c r="J783" t="s">
        <v>17</v>
      </c>
      <c r="K783" t="s">
        <v>18</v>
      </c>
      <c r="L783" t="str">
        <f>UPPER(Sales2[[#This Row],[State]])</f>
        <v>WA</v>
      </c>
      <c r="M783">
        <f>VLOOKUP(Sales2[[#This Row],[Service Category]],Table7[],3,FALSE)</f>
        <v>0.3</v>
      </c>
      <c r="N783">
        <f>Sales2[[#This Row],[Sale Price ]]*Sales2[[#This Row],[Margins]]</f>
        <v>384.9</v>
      </c>
      <c r="O783">
        <v>1283</v>
      </c>
      <c r="P783">
        <f>IFERROR(Sales2[[#This Row],[Sale Price ]],0)</f>
        <v>1283</v>
      </c>
      <c r="Q783">
        <f>IFERROR(Sales2[[#This Row],[Cleaned Sale Price]]/Sales2[[#This Row],[Quantity Ordered]],0)</f>
        <v>427.66666666666669</v>
      </c>
      <c r="R783">
        <f>Sales2[[#This Row],[Cleaned Sale Price]]-Sales2[[#This Row],[Service Provider Expense]]</f>
        <v>898.1</v>
      </c>
      <c r="S783">
        <f>SUMIF(F:F,Sales2[[#This Row],[Customer ID]],P:P)</f>
        <v>1283</v>
      </c>
      <c r="T783">
        <f>Sales2[[#This Row],[Sale Price ]]-Sales2[[#This Row],[Service Provider Expense]]</f>
        <v>898.1</v>
      </c>
      <c r="U783" t="s">
        <v>29</v>
      </c>
    </row>
    <row r="784" spans="1:21" x14ac:dyDescent="0.25">
      <c r="A784">
        <v>3783</v>
      </c>
      <c r="B784">
        <f>COUNTIF(A:A,Sales2[[#This Row],[Order ID]])</f>
        <v>1</v>
      </c>
      <c r="C784" t="s">
        <v>1039</v>
      </c>
      <c r="D784" t="s">
        <v>111</v>
      </c>
      <c r="E784" t="str">
        <f>PROPER(TRIM(Sales2[[#This Row],[Customer First Name]]))</f>
        <v>Cade</v>
      </c>
      <c r="F784">
        <v>2015</v>
      </c>
      <c r="G784" t="s">
        <v>27</v>
      </c>
      <c r="H784" s="7">
        <v>45456</v>
      </c>
      <c r="I784" s="6">
        <v>1</v>
      </c>
      <c r="J784" t="s">
        <v>17</v>
      </c>
      <c r="K784" t="s">
        <v>32</v>
      </c>
      <c r="L784" t="str">
        <f>UPPER(Sales2[[#This Row],[State]])</f>
        <v>VIC</v>
      </c>
      <c r="M784">
        <f>VLOOKUP(Sales2[[#This Row],[Service Category]],Table7[],3,FALSE)</f>
        <v>0.25</v>
      </c>
      <c r="N784">
        <f>Sales2[[#This Row],[Sale Price ]]*Sales2[[#This Row],[Margins]]</f>
        <v>287.5</v>
      </c>
      <c r="O784">
        <v>1150</v>
      </c>
      <c r="P784">
        <f>IFERROR(Sales2[[#This Row],[Sale Price ]],0)</f>
        <v>1150</v>
      </c>
      <c r="Q784">
        <f>IFERROR(Sales2[[#This Row],[Cleaned Sale Price]]/Sales2[[#This Row],[Quantity Ordered]],0)</f>
        <v>1150</v>
      </c>
      <c r="R784">
        <f>Sales2[[#This Row],[Cleaned Sale Price]]-Sales2[[#This Row],[Service Provider Expense]]</f>
        <v>862.5</v>
      </c>
      <c r="S784">
        <f>SUMIF(F:F,Sales2[[#This Row],[Customer ID]],P:P)</f>
        <v>1150</v>
      </c>
      <c r="T784">
        <f>Sales2[[#This Row],[Sale Price ]]-Sales2[[#This Row],[Service Provider Expense]]</f>
        <v>862.5</v>
      </c>
      <c r="U784" t="s">
        <v>39</v>
      </c>
    </row>
    <row r="785" spans="1:21" x14ac:dyDescent="0.25">
      <c r="A785">
        <v>3784</v>
      </c>
      <c r="B785">
        <f>COUNTIF(A:A,Sales2[[#This Row],[Order ID]])</f>
        <v>1</v>
      </c>
      <c r="C785" t="s">
        <v>1040</v>
      </c>
      <c r="D785" t="s">
        <v>1041</v>
      </c>
      <c r="E785" t="str">
        <f>PROPER(TRIM(Sales2[[#This Row],[Customer First Name]]))</f>
        <v>Serenity</v>
      </c>
      <c r="F785">
        <v>2016</v>
      </c>
      <c r="G785" t="s">
        <v>61</v>
      </c>
      <c r="H785" s="7">
        <v>45426</v>
      </c>
      <c r="I785" s="6">
        <v>2</v>
      </c>
      <c r="J785" t="s">
        <v>17</v>
      </c>
      <c r="K785" t="s">
        <v>18</v>
      </c>
      <c r="L785" t="str">
        <f>UPPER(Sales2[[#This Row],[State]])</f>
        <v>WA</v>
      </c>
      <c r="M785">
        <f>VLOOKUP(Sales2[[#This Row],[Service Category]],Table7[],3,FALSE)</f>
        <v>0.25</v>
      </c>
      <c r="N785">
        <f>Sales2[[#This Row],[Sale Price ]]*Sales2[[#This Row],[Margins]]</f>
        <v>312</v>
      </c>
      <c r="O785">
        <v>1248</v>
      </c>
      <c r="P785">
        <f>IFERROR(Sales2[[#This Row],[Sale Price ]],0)</f>
        <v>1248</v>
      </c>
      <c r="Q785">
        <f>IFERROR(Sales2[[#This Row],[Cleaned Sale Price]]/Sales2[[#This Row],[Quantity Ordered]],0)</f>
        <v>624</v>
      </c>
      <c r="R785">
        <f>Sales2[[#This Row],[Cleaned Sale Price]]-Sales2[[#This Row],[Service Provider Expense]]</f>
        <v>936</v>
      </c>
      <c r="S785">
        <f>SUMIF(F:F,Sales2[[#This Row],[Customer ID]],P:P)</f>
        <v>1248</v>
      </c>
      <c r="T785">
        <f>Sales2[[#This Row],[Sale Price ]]-Sales2[[#This Row],[Service Provider Expense]]</f>
        <v>936</v>
      </c>
      <c r="U785" t="s">
        <v>33</v>
      </c>
    </row>
    <row r="786" spans="1:21" x14ac:dyDescent="0.25">
      <c r="A786">
        <v>3785</v>
      </c>
      <c r="B786">
        <f>COUNTIF(A:A,Sales2[[#This Row],[Order ID]])</f>
        <v>1</v>
      </c>
      <c r="C786" t="s">
        <v>1042</v>
      </c>
      <c r="D786" t="s">
        <v>1043</v>
      </c>
      <c r="E786" t="str">
        <f>PROPER(TRIM(Sales2[[#This Row],[Customer First Name]]))</f>
        <v>Leonardo</v>
      </c>
      <c r="F786">
        <v>2017</v>
      </c>
      <c r="G786" t="s">
        <v>77</v>
      </c>
      <c r="H786" s="7">
        <v>45642</v>
      </c>
      <c r="I786" s="6">
        <v>3</v>
      </c>
      <c r="J786" t="s">
        <v>17</v>
      </c>
      <c r="K786" t="s">
        <v>32</v>
      </c>
      <c r="L786" t="str">
        <f>UPPER(Sales2[[#This Row],[State]])</f>
        <v>VIC</v>
      </c>
      <c r="M786">
        <f>VLOOKUP(Sales2[[#This Row],[Service Category]],Table7[],3,FALSE)</f>
        <v>0.3</v>
      </c>
      <c r="N786">
        <f>Sales2[[#This Row],[Sale Price ]]*Sales2[[#This Row],[Margins]]</f>
        <v>434.09999999999997</v>
      </c>
      <c r="O786">
        <v>1447</v>
      </c>
      <c r="P786">
        <f>IFERROR(Sales2[[#This Row],[Sale Price ]],0)</f>
        <v>1447</v>
      </c>
      <c r="Q786">
        <f>IFERROR(Sales2[[#This Row],[Cleaned Sale Price]]/Sales2[[#This Row],[Quantity Ordered]],0)</f>
        <v>482.33333333333331</v>
      </c>
      <c r="R786">
        <f>Sales2[[#This Row],[Cleaned Sale Price]]-Sales2[[#This Row],[Service Provider Expense]]</f>
        <v>1012.9000000000001</v>
      </c>
      <c r="S786">
        <f>SUMIF(F:F,Sales2[[#This Row],[Customer ID]],P:P)</f>
        <v>1447</v>
      </c>
      <c r="T786">
        <f>Sales2[[#This Row],[Sale Price ]]-Sales2[[#This Row],[Service Provider Expense]]</f>
        <v>1012.9000000000001</v>
      </c>
      <c r="U786" t="s">
        <v>99</v>
      </c>
    </row>
    <row r="787" spans="1:21" x14ac:dyDescent="0.25">
      <c r="A787">
        <v>3786</v>
      </c>
      <c r="B787">
        <f>COUNTIF(A:A,Sales2[[#This Row],[Order ID]])</f>
        <v>1</v>
      </c>
      <c r="C787" t="s">
        <v>547</v>
      </c>
      <c r="D787" t="s">
        <v>1041</v>
      </c>
      <c r="E787" t="str">
        <f>PROPER(TRIM(Sales2[[#This Row],[Customer First Name]]))</f>
        <v>Serenity</v>
      </c>
      <c r="F787">
        <v>2018</v>
      </c>
      <c r="G787" t="s">
        <v>36</v>
      </c>
      <c r="H787" s="7">
        <v>45470</v>
      </c>
      <c r="I787" s="6">
        <v>3</v>
      </c>
      <c r="J787" t="s">
        <v>17</v>
      </c>
      <c r="K787" t="s">
        <v>38</v>
      </c>
      <c r="L787" t="str">
        <f>UPPER(Sales2[[#This Row],[State]])</f>
        <v>QLD</v>
      </c>
      <c r="M787">
        <f>VLOOKUP(Sales2[[#This Row],[Service Category]],Table7[],3,FALSE)</f>
        <v>0.2</v>
      </c>
      <c r="N787">
        <f>Sales2[[#This Row],[Sale Price ]]*Sales2[[#This Row],[Margins]]</f>
        <v>106</v>
      </c>
      <c r="O787">
        <v>530</v>
      </c>
      <c r="P787">
        <f>IFERROR(Sales2[[#This Row],[Sale Price ]],0)</f>
        <v>530</v>
      </c>
      <c r="Q787">
        <f>IFERROR(Sales2[[#This Row],[Cleaned Sale Price]]/Sales2[[#This Row],[Quantity Ordered]],0)</f>
        <v>176.66666666666666</v>
      </c>
      <c r="R787">
        <f>Sales2[[#This Row],[Cleaned Sale Price]]-Sales2[[#This Row],[Service Provider Expense]]</f>
        <v>424</v>
      </c>
      <c r="S787">
        <f>SUMIF(F:F,Sales2[[#This Row],[Customer ID]],P:P)</f>
        <v>530</v>
      </c>
      <c r="T787">
        <f>Sales2[[#This Row],[Sale Price ]]-Sales2[[#This Row],[Service Provider Expense]]</f>
        <v>424</v>
      </c>
      <c r="U787" t="s">
        <v>29</v>
      </c>
    </row>
    <row r="788" spans="1:21" x14ac:dyDescent="0.25">
      <c r="A788">
        <v>3787</v>
      </c>
      <c r="B788">
        <f>COUNTIF(A:A,Sales2[[#This Row],[Order ID]])</f>
        <v>1</v>
      </c>
      <c r="C788" t="s">
        <v>558</v>
      </c>
      <c r="D788" t="s">
        <v>876</v>
      </c>
      <c r="E788" t="str">
        <f>PROPER(TRIM(Sales2[[#This Row],[Customer First Name]]))</f>
        <v>Payton</v>
      </c>
      <c r="F788">
        <v>2019</v>
      </c>
      <c r="G788" t="s">
        <v>61</v>
      </c>
      <c r="H788" s="7">
        <v>45548</v>
      </c>
      <c r="I788" s="6">
        <v>1</v>
      </c>
      <c r="J788" t="s">
        <v>17</v>
      </c>
      <c r="K788" t="s">
        <v>28</v>
      </c>
      <c r="L788" t="str">
        <f>UPPER(Sales2[[#This Row],[State]])</f>
        <v>NSW</v>
      </c>
      <c r="M788">
        <f>VLOOKUP(Sales2[[#This Row],[Service Category]],Table7[],3,FALSE)</f>
        <v>0.25</v>
      </c>
      <c r="N788">
        <f>Sales2[[#This Row],[Sale Price ]]*Sales2[[#This Row],[Margins]]</f>
        <v>205.75</v>
      </c>
      <c r="O788">
        <v>823</v>
      </c>
      <c r="P788">
        <f>IFERROR(Sales2[[#This Row],[Sale Price ]],0)</f>
        <v>823</v>
      </c>
      <c r="Q788">
        <f>IFERROR(Sales2[[#This Row],[Cleaned Sale Price]]/Sales2[[#This Row],[Quantity Ordered]],0)</f>
        <v>823</v>
      </c>
      <c r="R788">
        <f>Sales2[[#This Row],[Cleaned Sale Price]]-Sales2[[#This Row],[Service Provider Expense]]</f>
        <v>617.25</v>
      </c>
      <c r="S788">
        <f>SUMIF(F:F,Sales2[[#This Row],[Customer ID]],P:P)</f>
        <v>823</v>
      </c>
      <c r="T788">
        <f>Sales2[[#This Row],[Sale Price ]]-Sales2[[#This Row],[Service Provider Expense]]</f>
        <v>617.25</v>
      </c>
      <c r="U788" t="s">
        <v>29</v>
      </c>
    </row>
    <row r="789" spans="1:21" x14ac:dyDescent="0.25">
      <c r="A789">
        <v>3788</v>
      </c>
      <c r="B789">
        <f>COUNTIF(A:A,Sales2[[#This Row],[Order ID]])</f>
        <v>1</v>
      </c>
      <c r="C789" t="s">
        <v>549</v>
      </c>
      <c r="D789" t="s">
        <v>826</v>
      </c>
      <c r="E789" t="str">
        <f>PROPER(TRIM(Sales2[[#This Row],[Customer First Name]]))</f>
        <v>Atticus</v>
      </c>
      <c r="F789">
        <v>2020</v>
      </c>
      <c r="G789" t="s">
        <v>16</v>
      </c>
      <c r="H789" s="7">
        <v>45511</v>
      </c>
      <c r="I789" s="6">
        <v>1</v>
      </c>
      <c r="J789" s="1" t="s">
        <v>37</v>
      </c>
      <c r="K789" t="s">
        <v>42</v>
      </c>
      <c r="L789" t="str">
        <f>UPPER(Sales2[[#This Row],[State]])</f>
        <v>SA</v>
      </c>
      <c r="M789">
        <f>VLOOKUP(Sales2[[#This Row],[Service Category]],Table7[],3,FALSE)</f>
        <v>0.1</v>
      </c>
      <c r="N789">
        <f>Sales2[[#This Row],[Sale Price ]]*Sales2[[#This Row],[Margins]]</f>
        <v>122.7</v>
      </c>
      <c r="O789">
        <v>1227</v>
      </c>
      <c r="P789">
        <f>IFERROR(Sales2[[#This Row],[Sale Price ]],0)</f>
        <v>1227</v>
      </c>
      <c r="Q789">
        <f>IFERROR(Sales2[[#This Row],[Cleaned Sale Price]]/Sales2[[#This Row],[Quantity Ordered]],0)</f>
        <v>1227</v>
      </c>
      <c r="R789">
        <f>Sales2[[#This Row],[Cleaned Sale Price]]-Sales2[[#This Row],[Service Provider Expense]]</f>
        <v>1104.3</v>
      </c>
      <c r="S789">
        <f>SUMIF(F:F,Sales2[[#This Row],[Customer ID]],P:P)</f>
        <v>1227</v>
      </c>
      <c r="T789">
        <f>Sales2[[#This Row],[Sale Price ]]-Sales2[[#This Row],[Service Provider Expense]]</f>
        <v>1104.3</v>
      </c>
      <c r="U789" t="s">
        <v>29</v>
      </c>
    </row>
    <row r="790" spans="1:21" x14ac:dyDescent="0.25">
      <c r="A790">
        <v>3789</v>
      </c>
      <c r="B790">
        <f>COUNTIF(A:A,Sales2[[#This Row],[Order ID]])</f>
        <v>1</v>
      </c>
      <c r="C790" t="s">
        <v>1044</v>
      </c>
      <c r="D790" t="s">
        <v>783</v>
      </c>
      <c r="E790" t="str">
        <f>PROPER(TRIM(Sales2[[#This Row],[Customer First Name]]))</f>
        <v>Zyaire</v>
      </c>
      <c r="F790">
        <v>2021</v>
      </c>
      <c r="G790" t="s">
        <v>27</v>
      </c>
      <c r="H790" s="7">
        <v>45594</v>
      </c>
      <c r="I790" s="6">
        <v>1</v>
      </c>
      <c r="J790" s="1" t="s">
        <v>23</v>
      </c>
      <c r="K790" t="s">
        <v>38</v>
      </c>
      <c r="L790" t="str">
        <f>UPPER(Sales2[[#This Row],[State]])</f>
        <v>QLD</v>
      </c>
      <c r="M790">
        <f>VLOOKUP(Sales2[[#This Row],[Service Category]],Table7[],3,FALSE)</f>
        <v>0.25</v>
      </c>
      <c r="N790">
        <f>Sales2[[#This Row],[Sale Price ]]*Sales2[[#This Row],[Margins]]</f>
        <v>262.25</v>
      </c>
      <c r="O790">
        <v>1049</v>
      </c>
      <c r="P790">
        <f>IFERROR(Sales2[[#This Row],[Sale Price ]],0)</f>
        <v>1049</v>
      </c>
      <c r="Q790">
        <f>IFERROR(Sales2[[#This Row],[Cleaned Sale Price]]/Sales2[[#This Row],[Quantity Ordered]],0)</f>
        <v>1049</v>
      </c>
      <c r="R790">
        <f>Sales2[[#This Row],[Cleaned Sale Price]]-Sales2[[#This Row],[Service Provider Expense]]</f>
        <v>786.75</v>
      </c>
      <c r="S790">
        <f>SUMIF(F:F,Sales2[[#This Row],[Customer ID]],P:P)</f>
        <v>1049</v>
      </c>
      <c r="T790">
        <f>Sales2[[#This Row],[Sale Price ]]-Sales2[[#This Row],[Service Provider Expense]]</f>
        <v>786.75</v>
      </c>
      <c r="U790" t="s">
        <v>29</v>
      </c>
    </row>
    <row r="791" spans="1:21" x14ac:dyDescent="0.25">
      <c r="A791">
        <v>3790</v>
      </c>
      <c r="B791">
        <f>COUNTIF(A:A,Sales2[[#This Row],[Order ID]])</f>
        <v>1</v>
      </c>
      <c r="C791" t="s">
        <v>1045</v>
      </c>
      <c r="D791" t="s">
        <v>221</v>
      </c>
      <c r="E791" t="str">
        <f>PROPER(TRIM(Sales2[[#This Row],[Customer First Name]]))</f>
        <v>Myles</v>
      </c>
      <c r="F791">
        <v>2022</v>
      </c>
      <c r="G791" t="s">
        <v>22</v>
      </c>
      <c r="H791" s="7">
        <v>45556</v>
      </c>
      <c r="I791" s="6">
        <v>3</v>
      </c>
      <c r="J791" s="1" t="s">
        <v>37</v>
      </c>
      <c r="K791" t="s">
        <v>24</v>
      </c>
      <c r="L791" t="str">
        <f>UPPER(Sales2[[#This Row],[State]])</f>
        <v>ACT</v>
      </c>
      <c r="M791">
        <f>VLOOKUP(Sales2[[#This Row],[Service Category]],Table7[],3,FALSE)</f>
        <v>0.3</v>
      </c>
      <c r="N791">
        <f>Sales2[[#This Row],[Sale Price ]]*Sales2[[#This Row],[Margins]]</f>
        <v>195.9</v>
      </c>
      <c r="O791">
        <v>653</v>
      </c>
      <c r="P791">
        <f>IFERROR(Sales2[[#This Row],[Sale Price ]],0)</f>
        <v>653</v>
      </c>
      <c r="Q791">
        <f>IFERROR(Sales2[[#This Row],[Cleaned Sale Price]]/Sales2[[#This Row],[Quantity Ordered]],0)</f>
        <v>217.66666666666666</v>
      </c>
      <c r="R791">
        <f>Sales2[[#This Row],[Cleaned Sale Price]]-Sales2[[#This Row],[Service Provider Expense]]</f>
        <v>457.1</v>
      </c>
      <c r="S791">
        <f>SUMIF(F:F,Sales2[[#This Row],[Customer ID]],P:P)</f>
        <v>653</v>
      </c>
      <c r="T791">
        <f>Sales2[[#This Row],[Sale Price ]]-Sales2[[#This Row],[Service Provider Expense]]</f>
        <v>457.1</v>
      </c>
      <c r="U791" t="s">
        <v>99</v>
      </c>
    </row>
    <row r="792" spans="1:21" x14ac:dyDescent="0.25">
      <c r="A792">
        <v>3791</v>
      </c>
      <c r="B792">
        <f>COUNTIF(A:A,Sales2[[#This Row],[Order ID]])</f>
        <v>1</v>
      </c>
      <c r="C792" t="s">
        <v>1046</v>
      </c>
      <c r="D792" t="s">
        <v>1047</v>
      </c>
      <c r="E792" t="str">
        <f>PROPER(TRIM(Sales2[[#This Row],[Customer First Name]]))</f>
        <v>Liliana</v>
      </c>
      <c r="F792">
        <v>2023</v>
      </c>
      <c r="G792" t="s">
        <v>77</v>
      </c>
      <c r="H792" s="7">
        <v>45528</v>
      </c>
      <c r="I792" s="6">
        <v>3</v>
      </c>
      <c r="J792" s="1" t="s">
        <v>37</v>
      </c>
      <c r="K792" t="s">
        <v>49</v>
      </c>
      <c r="L792" t="str">
        <f>UPPER(Sales2[[#This Row],[State]])</f>
        <v>TAS</v>
      </c>
      <c r="M792">
        <f>VLOOKUP(Sales2[[#This Row],[Service Category]],Table7[],3,FALSE)</f>
        <v>0.3</v>
      </c>
      <c r="N792">
        <f>Sales2[[#This Row],[Sale Price ]]*Sales2[[#This Row],[Margins]]</f>
        <v>382.8</v>
      </c>
      <c r="O792">
        <v>1276</v>
      </c>
      <c r="P792">
        <f>IFERROR(Sales2[[#This Row],[Sale Price ]],0)</f>
        <v>1276</v>
      </c>
      <c r="Q792">
        <f>IFERROR(Sales2[[#This Row],[Cleaned Sale Price]]/Sales2[[#This Row],[Quantity Ordered]],0)</f>
        <v>425.33333333333331</v>
      </c>
      <c r="R792">
        <f>Sales2[[#This Row],[Cleaned Sale Price]]-Sales2[[#This Row],[Service Provider Expense]]</f>
        <v>893.2</v>
      </c>
      <c r="S792">
        <f>SUMIF(F:F,Sales2[[#This Row],[Customer ID]],P:P)</f>
        <v>1276</v>
      </c>
      <c r="T792">
        <f>Sales2[[#This Row],[Sale Price ]]-Sales2[[#This Row],[Service Provider Expense]]</f>
        <v>893.2</v>
      </c>
      <c r="U792" t="s">
        <v>33</v>
      </c>
    </row>
    <row r="793" spans="1:21" x14ac:dyDescent="0.25">
      <c r="A793">
        <v>3792</v>
      </c>
      <c r="B793">
        <f>COUNTIF(A:A,Sales2[[#This Row],[Order ID]])</f>
        <v>1</v>
      </c>
      <c r="C793" t="s">
        <v>890</v>
      </c>
      <c r="D793" t="s">
        <v>820</v>
      </c>
      <c r="E793" t="str">
        <f>PROPER(TRIM(Sales2[[#This Row],[Customer First Name]]))</f>
        <v>Gianna</v>
      </c>
      <c r="F793">
        <v>2024</v>
      </c>
      <c r="G793" t="s">
        <v>61</v>
      </c>
      <c r="H793" s="7">
        <v>45475</v>
      </c>
      <c r="I793" s="6">
        <v>2</v>
      </c>
      <c r="J793" t="s">
        <v>56</v>
      </c>
      <c r="K793" t="s">
        <v>49</v>
      </c>
      <c r="L793" t="str">
        <f>UPPER(Sales2[[#This Row],[State]])</f>
        <v>TAS</v>
      </c>
      <c r="M793">
        <f>VLOOKUP(Sales2[[#This Row],[Service Category]],Table7[],3,FALSE)</f>
        <v>0.25</v>
      </c>
      <c r="N793">
        <f>Sales2[[#This Row],[Sale Price ]]*Sales2[[#This Row],[Margins]]</f>
        <v>245.25</v>
      </c>
      <c r="O793">
        <v>981</v>
      </c>
      <c r="P793">
        <f>IFERROR(Sales2[[#This Row],[Sale Price ]],0)</f>
        <v>981</v>
      </c>
      <c r="Q793">
        <f>IFERROR(Sales2[[#This Row],[Cleaned Sale Price]]/Sales2[[#This Row],[Quantity Ordered]],0)</f>
        <v>490.5</v>
      </c>
      <c r="R793">
        <f>Sales2[[#This Row],[Cleaned Sale Price]]-Sales2[[#This Row],[Service Provider Expense]]</f>
        <v>735.75</v>
      </c>
      <c r="S793">
        <f>SUMIF(F:F,Sales2[[#This Row],[Customer ID]],P:P)</f>
        <v>981</v>
      </c>
      <c r="T793">
        <f>Sales2[[#This Row],[Sale Price ]]-Sales2[[#This Row],[Service Provider Expense]]</f>
        <v>735.75</v>
      </c>
      <c r="U793" t="s">
        <v>33</v>
      </c>
    </row>
    <row r="794" spans="1:21" x14ac:dyDescent="0.25">
      <c r="A794">
        <v>3793</v>
      </c>
      <c r="B794">
        <f>COUNTIF(A:A,Sales2[[#This Row],[Order ID]])</f>
        <v>1</v>
      </c>
      <c r="C794" t="s">
        <v>1048</v>
      </c>
      <c r="D794" t="s">
        <v>587</v>
      </c>
      <c r="E794" t="str">
        <f>PROPER(TRIM(Sales2[[#This Row],[Customer First Name]]))</f>
        <v>Robert</v>
      </c>
      <c r="F794">
        <v>2025</v>
      </c>
      <c r="G794" t="s">
        <v>61</v>
      </c>
      <c r="H794" s="7">
        <v>45612</v>
      </c>
      <c r="I794" s="6">
        <v>1</v>
      </c>
      <c r="J794" t="s">
        <v>17</v>
      </c>
      <c r="K794" t="s">
        <v>32</v>
      </c>
      <c r="L794" t="str">
        <f>UPPER(Sales2[[#This Row],[State]])</f>
        <v>VIC</v>
      </c>
      <c r="M794">
        <f>VLOOKUP(Sales2[[#This Row],[Service Category]],Table7[],3,FALSE)</f>
        <v>0.25</v>
      </c>
      <c r="N794">
        <f>Sales2[[#This Row],[Sale Price ]]*Sales2[[#This Row],[Margins]]</f>
        <v>27.75</v>
      </c>
      <c r="O794">
        <v>111</v>
      </c>
      <c r="P794">
        <f>IFERROR(Sales2[[#This Row],[Sale Price ]],0)</f>
        <v>111</v>
      </c>
      <c r="Q794">
        <f>IFERROR(Sales2[[#This Row],[Cleaned Sale Price]]/Sales2[[#This Row],[Quantity Ordered]],0)</f>
        <v>111</v>
      </c>
      <c r="R794">
        <f>Sales2[[#This Row],[Cleaned Sale Price]]-Sales2[[#This Row],[Service Provider Expense]]</f>
        <v>83.25</v>
      </c>
      <c r="S794">
        <f>SUMIF(F:F,Sales2[[#This Row],[Customer ID]],P:P)</f>
        <v>111</v>
      </c>
      <c r="T794">
        <f>Sales2[[#This Row],[Sale Price ]]-Sales2[[#This Row],[Service Provider Expense]]</f>
        <v>83.25</v>
      </c>
      <c r="U794" t="s">
        <v>39</v>
      </c>
    </row>
    <row r="795" spans="1:21" x14ac:dyDescent="0.25">
      <c r="A795">
        <v>3794</v>
      </c>
      <c r="B795">
        <f>COUNTIF(A:A,Sales2[[#This Row],[Order ID]])</f>
        <v>1</v>
      </c>
      <c r="C795" t="s">
        <v>659</v>
      </c>
      <c r="D795" t="s">
        <v>848</v>
      </c>
      <c r="E795" t="str">
        <f>PROPER(TRIM(Sales2[[#This Row],[Customer First Name]]))</f>
        <v>Nadia</v>
      </c>
      <c r="F795">
        <v>2026</v>
      </c>
      <c r="G795" t="s">
        <v>77</v>
      </c>
      <c r="H795" s="7">
        <v>45478</v>
      </c>
      <c r="I795" s="6">
        <v>3</v>
      </c>
      <c r="J795" t="s">
        <v>17</v>
      </c>
      <c r="K795" t="s">
        <v>38</v>
      </c>
      <c r="L795" t="str">
        <f>UPPER(Sales2[[#This Row],[State]])</f>
        <v>QLD</v>
      </c>
      <c r="M795">
        <f>VLOOKUP(Sales2[[#This Row],[Service Category]],Table7[],3,FALSE)</f>
        <v>0.3</v>
      </c>
      <c r="N795">
        <f>Sales2[[#This Row],[Sale Price ]]*Sales2[[#This Row],[Margins]]</f>
        <v>206.7</v>
      </c>
      <c r="O795">
        <v>689</v>
      </c>
      <c r="P795">
        <f>IFERROR(Sales2[[#This Row],[Sale Price ]],0)</f>
        <v>689</v>
      </c>
      <c r="Q795">
        <f>IFERROR(Sales2[[#This Row],[Cleaned Sale Price]]/Sales2[[#This Row],[Quantity Ordered]],0)</f>
        <v>229.66666666666666</v>
      </c>
      <c r="R795">
        <f>Sales2[[#This Row],[Cleaned Sale Price]]-Sales2[[#This Row],[Service Provider Expense]]</f>
        <v>482.3</v>
      </c>
      <c r="S795">
        <f>SUMIF(F:F,Sales2[[#This Row],[Customer ID]],P:P)</f>
        <v>689</v>
      </c>
      <c r="T795">
        <f>Sales2[[#This Row],[Sale Price ]]-Sales2[[#This Row],[Service Provider Expense]]</f>
        <v>482.3</v>
      </c>
      <c r="U795" t="s">
        <v>33</v>
      </c>
    </row>
    <row r="796" spans="1:21" x14ac:dyDescent="0.25">
      <c r="A796">
        <v>3795</v>
      </c>
      <c r="B796">
        <f>COUNTIF(A:A,Sales2[[#This Row],[Order ID]])</f>
        <v>1</v>
      </c>
      <c r="C796" t="s">
        <v>1049</v>
      </c>
      <c r="D796" t="s">
        <v>1050</v>
      </c>
      <c r="E796" t="str">
        <f>PROPER(TRIM(Sales2[[#This Row],[Customer First Name]]))</f>
        <v>Claire</v>
      </c>
      <c r="F796">
        <v>2027</v>
      </c>
      <c r="G796" t="s">
        <v>61</v>
      </c>
      <c r="H796" s="7">
        <v>45623</v>
      </c>
      <c r="I796" s="6">
        <v>1</v>
      </c>
      <c r="J796" t="s">
        <v>17</v>
      </c>
      <c r="K796" t="s">
        <v>66</v>
      </c>
      <c r="L796" t="str">
        <f>UPPER(Sales2[[#This Row],[State]])</f>
        <v>NT</v>
      </c>
      <c r="M796">
        <f>VLOOKUP(Sales2[[#This Row],[Service Category]],Table7[],3,FALSE)</f>
        <v>0.25</v>
      </c>
      <c r="N796">
        <f>Sales2[[#This Row],[Sale Price ]]*Sales2[[#This Row],[Margins]]</f>
        <v>301.75</v>
      </c>
      <c r="O796">
        <v>1207</v>
      </c>
      <c r="P796">
        <f>IFERROR(Sales2[[#This Row],[Sale Price ]],0)</f>
        <v>1207</v>
      </c>
      <c r="Q796">
        <f>IFERROR(Sales2[[#This Row],[Cleaned Sale Price]]/Sales2[[#This Row],[Quantity Ordered]],0)</f>
        <v>1207</v>
      </c>
      <c r="R796">
        <f>Sales2[[#This Row],[Cleaned Sale Price]]-Sales2[[#This Row],[Service Provider Expense]]</f>
        <v>905.25</v>
      </c>
      <c r="S796">
        <f>SUMIF(F:F,Sales2[[#This Row],[Customer ID]],P:P)</f>
        <v>1207</v>
      </c>
      <c r="T796">
        <f>Sales2[[#This Row],[Sale Price ]]-Sales2[[#This Row],[Service Provider Expense]]</f>
        <v>905.25</v>
      </c>
      <c r="U796" t="s">
        <v>33</v>
      </c>
    </row>
    <row r="797" spans="1:21" x14ac:dyDescent="0.25">
      <c r="A797">
        <v>3796</v>
      </c>
      <c r="B797">
        <f>COUNTIF(A:A,Sales2[[#This Row],[Order ID]])</f>
        <v>1</v>
      </c>
      <c r="C797" t="s">
        <v>1051</v>
      </c>
      <c r="D797" t="s">
        <v>700</v>
      </c>
      <c r="E797" t="str">
        <f>PROPER(TRIM(Sales2[[#This Row],[Customer First Name]]))</f>
        <v>Alison</v>
      </c>
      <c r="F797">
        <v>2028</v>
      </c>
      <c r="G797" t="s">
        <v>16</v>
      </c>
      <c r="H797" s="7">
        <v>45370</v>
      </c>
      <c r="I797" s="6">
        <v>1</v>
      </c>
      <c r="J797" t="s">
        <v>17</v>
      </c>
      <c r="K797" t="s">
        <v>66</v>
      </c>
      <c r="L797" t="str">
        <f>UPPER(Sales2[[#This Row],[State]])</f>
        <v>NT</v>
      </c>
      <c r="M797">
        <f>VLOOKUP(Sales2[[#This Row],[Service Category]],Table7[],3,FALSE)</f>
        <v>0.1</v>
      </c>
      <c r="N797">
        <f>Sales2[[#This Row],[Sale Price ]]*Sales2[[#This Row],[Margins]]</f>
        <v>134.1</v>
      </c>
      <c r="O797">
        <v>1341</v>
      </c>
      <c r="P797">
        <f>IFERROR(Sales2[[#This Row],[Sale Price ]],0)</f>
        <v>1341</v>
      </c>
      <c r="Q797">
        <f>IFERROR(Sales2[[#This Row],[Cleaned Sale Price]]/Sales2[[#This Row],[Quantity Ordered]],0)</f>
        <v>1341</v>
      </c>
      <c r="R797">
        <f>Sales2[[#This Row],[Cleaned Sale Price]]-Sales2[[#This Row],[Service Provider Expense]]</f>
        <v>1206.9000000000001</v>
      </c>
      <c r="S797">
        <f>SUMIF(F:F,Sales2[[#This Row],[Customer ID]],P:P)</f>
        <v>1341</v>
      </c>
      <c r="T797">
        <f>Sales2[[#This Row],[Sale Price ]]-Sales2[[#This Row],[Service Provider Expense]]</f>
        <v>1206.9000000000001</v>
      </c>
      <c r="U797" t="s">
        <v>99</v>
      </c>
    </row>
    <row r="798" spans="1:21" x14ac:dyDescent="0.25">
      <c r="A798">
        <v>3797</v>
      </c>
      <c r="B798">
        <f>COUNTIF(A:A,Sales2[[#This Row],[Order ID]])</f>
        <v>1</v>
      </c>
      <c r="C798" t="s">
        <v>1052</v>
      </c>
      <c r="D798" t="s">
        <v>1053</v>
      </c>
      <c r="E798" t="str">
        <f>PROPER(TRIM(Sales2[[#This Row],[Customer First Name]]))</f>
        <v>Salem</v>
      </c>
      <c r="F798">
        <v>2029</v>
      </c>
      <c r="G798" t="s">
        <v>16</v>
      </c>
      <c r="H798" s="7">
        <v>45539</v>
      </c>
      <c r="I798" s="6">
        <v>2</v>
      </c>
      <c r="J798" s="1" t="s">
        <v>37</v>
      </c>
      <c r="K798" t="s">
        <v>18</v>
      </c>
      <c r="L798" t="str">
        <f>UPPER(Sales2[[#This Row],[State]])</f>
        <v>WA</v>
      </c>
      <c r="M798">
        <f>VLOOKUP(Sales2[[#This Row],[Service Category]],Table7[],3,FALSE)</f>
        <v>0.1</v>
      </c>
      <c r="N798">
        <f>Sales2[[#This Row],[Sale Price ]]*Sales2[[#This Row],[Margins]]</f>
        <v>40.5</v>
      </c>
      <c r="O798">
        <v>405</v>
      </c>
      <c r="P798">
        <f>IFERROR(Sales2[[#This Row],[Sale Price ]],0)</f>
        <v>405</v>
      </c>
      <c r="Q798">
        <f>IFERROR(Sales2[[#This Row],[Cleaned Sale Price]]/Sales2[[#This Row],[Quantity Ordered]],0)</f>
        <v>202.5</v>
      </c>
      <c r="R798">
        <f>Sales2[[#This Row],[Cleaned Sale Price]]-Sales2[[#This Row],[Service Provider Expense]]</f>
        <v>364.5</v>
      </c>
      <c r="S798">
        <f>SUMIF(F:F,Sales2[[#This Row],[Customer ID]],P:P)</f>
        <v>405</v>
      </c>
      <c r="T798">
        <f>Sales2[[#This Row],[Sale Price ]]-Sales2[[#This Row],[Service Provider Expense]]</f>
        <v>364.5</v>
      </c>
      <c r="U798" t="s">
        <v>29</v>
      </c>
    </row>
    <row r="799" spans="1:21" x14ac:dyDescent="0.25">
      <c r="A799">
        <v>3798</v>
      </c>
      <c r="B799">
        <f>COUNTIF(A:A,Sales2[[#This Row],[Order ID]])</f>
        <v>1</v>
      </c>
      <c r="C799" t="s">
        <v>693</v>
      </c>
      <c r="D799" t="s">
        <v>710</v>
      </c>
      <c r="E799" t="str">
        <f>PROPER(TRIM(Sales2[[#This Row],[Customer First Name]]))</f>
        <v>Brooklynn</v>
      </c>
      <c r="F799">
        <v>2030</v>
      </c>
      <c r="G799" t="s">
        <v>61</v>
      </c>
      <c r="H799" s="7">
        <v>45546</v>
      </c>
      <c r="I799" s="6">
        <v>1</v>
      </c>
      <c r="J799" s="1" t="s">
        <v>37</v>
      </c>
      <c r="K799" t="s">
        <v>32</v>
      </c>
      <c r="L799" t="str">
        <f>UPPER(Sales2[[#This Row],[State]])</f>
        <v>VIC</v>
      </c>
      <c r="M799">
        <f>VLOOKUP(Sales2[[#This Row],[Service Category]],Table7[],3,FALSE)</f>
        <v>0.25</v>
      </c>
      <c r="N799">
        <f>Sales2[[#This Row],[Sale Price ]]*Sales2[[#This Row],[Margins]]</f>
        <v>300.75</v>
      </c>
      <c r="O799">
        <v>1203</v>
      </c>
      <c r="P799">
        <f>IFERROR(Sales2[[#This Row],[Sale Price ]],0)</f>
        <v>1203</v>
      </c>
      <c r="Q799">
        <f>IFERROR(Sales2[[#This Row],[Cleaned Sale Price]]/Sales2[[#This Row],[Quantity Ordered]],0)</f>
        <v>1203</v>
      </c>
      <c r="R799">
        <f>Sales2[[#This Row],[Cleaned Sale Price]]-Sales2[[#This Row],[Service Provider Expense]]</f>
        <v>902.25</v>
      </c>
      <c r="S799">
        <f>SUMIF(F:F,Sales2[[#This Row],[Customer ID]],P:P)</f>
        <v>1203</v>
      </c>
      <c r="T799">
        <f>Sales2[[#This Row],[Sale Price ]]-Sales2[[#This Row],[Service Provider Expense]]</f>
        <v>902.25</v>
      </c>
      <c r="U799" t="s">
        <v>99</v>
      </c>
    </row>
    <row r="800" spans="1:21" x14ac:dyDescent="0.25">
      <c r="A800">
        <v>3799</v>
      </c>
      <c r="B800">
        <f>COUNTIF(A:A,Sales2[[#This Row],[Order ID]])</f>
        <v>1</v>
      </c>
      <c r="C800" t="s">
        <v>660</v>
      </c>
      <c r="D800" t="s">
        <v>1054</v>
      </c>
      <c r="E800" t="str">
        <f>PROPER(TRIM(Sales2[[#This Row],[Customer First Name]]))</f>
        <v>Charlee</v>
      </c>
      <c r="F800">
        <v>2031</v>
      </c>
      <c r="G800" t="s">
        <v>16</v>
      </c>
      <c r="H800" s="7">
        <v>45492</v>
      </c>
      <c r="I800" s="6">
        <v>2</v>
      </c>
      <c r="J800" t="s">
        <v>17</v>
      </c>
      <c r="K800" t="s">
        <v>32</v>
      </c>
      <c r="L800" t="str">
        <f>UPPER(Sales2[[#This Row],[State]])</f>
        <v>VIC</v>
      </c>
      <c r="M800">
        <f>VLOOKUP(Sales2[[#This Row],[Service Category]],Table7[],3,FALSE)</f>
        <v>0.1</v>
      </c>
      <c r="N800">
        <f>Sales2[[#This Row],[Sale Price ]]*Sales2[[#This Row],[Margins]]</f>
        <v>61.6</v>
      </c>
      <c r="O800">
        <v>616</v>
      </c>
      <c r="P800">
        <f>IFERROR(Sales2[[#This Row],[Sale Price ]],0)</f>
        <v>616</v>
      </c>
      <c r="Q800">
        <f>IFERROR(Sales2[[#This Row],[Cleaned Sale Price]]/Sales2[[#This Row],[Quantity Ordered]],0)</f>
        <v>308</v>
      </c>
      <c r="R800">
        <f>Sales2[[#This Row],[Cleaned Sale Price]]-Sales2[[#This Row],[Service Provider Expense]]</f>
        <v>554.4</v>
      </c>
      <c r="S800">
        <f>SUMIF(F:F,Sales2[[#This Row],[Customer ID]],P:P)</f>
        <v>616</v>
      </c>
      <c r="T800">
        <f>Sales2[[#This Row],[Sale Price ]]-Sales2[[#This Row],[Service Provider Expense]]</f>
        <v>554.4</v>
      </c>
      <c r="U800" t="s">
        <v>29</v>
      </c>
    </row>
    <row r="801" spans="1:21" x14ac:dyDescent="0.25">
      <c r="A801">
        <v>3800</v>
      </c>
      <c r="B801">
        <f>COUNTIF(A:A,Sales2[[#This Row],[Order ID]])</f>
        <v>1</v>
      </c>
      <c r="C801" t="s">
        <v>827</v>
      </c>
      <c r="D801" t="s">
        <v>968</v>
      </c>
      <c r="E801" t="str">
        <f>PROPER(TRIM(Sales2[[#This Row],[Customer First Name]]))</f>
        <v>Sophia</v>
      </c>
      <c r="F801">
        <v>2032</v>
      </c>
      <c r="G801" t="s">
        <v>27</v>
      </c>
      <c r="H801" s="7">
        <v>45389</v>
      </c>
      <c r="I801" s="6">
        <v>3</v>
      </c>
      <c r="J801" t="s">
        <v>17</v>
      </c>
      <c r="K801" t="s">
        <v>24</v>
      </c>
      <c r="L801" t="str">
        <f>UPPER(Sales2[[#This Row],[State]])</f>
        <v>ACT</v>
      </c>
      <c r="M801">
        <f>VLOOKUP(Sales2[[#This Row],[Service Category]],Table7[],3,FALSE)</f>
        <v>0.25</v>
      </c>
      <c r="N801">
        <f>Sales2[[#This Row],[Sale Price ]]*Sales2[[#This Row],[Margins]]</f>
        <v>155.5</v>
      </c>
      <c r="O801">
        <v>622</v>
      </c>
      <c r="P801">
        <f>IFERROR(Sales2[[#This Row],[Sale Price ]],0)</f>
        <v>622</v>
      </c>
      <c r="Q801">
        <f>IFERROR(Sales2[[#This Row],[Cleaned Sale Price]]/Sales2[[#This Row],[Quantity Ordered]],0)</f>
        <v>207.33333333333334</v>
      </c>
      <c r="R801">
        <f>Sales2[[#This Row],[Cleaned Sale Price]]-Sales2[[#This Row],[Service Provider Expense]]</f>
        <v>466.5</v>
      </c>
      <c r="S801">
        <f>SUMIF(F:F,Sales2[[#This Row],[Customer ID]],P:P)</f>
        <v>622</v>
      </c>
      <c r="T801">
        <f>Sales2[[#This Row],[Sale Price ]]-Sales2[[#This Row],[Service Provider Expense]]</f>
        <v>466.5</v>
      </c>
      <c r="U801" t="s">
        <v>39</v>
      </c>
    </row>
    <row r="802" spans="1:21" x14ac:dyDescent="0.25">
      <c r="A802">
        <v>3801</v>
      </c>
      <c r="B802">
        <f>COUNTIF(A:A,Sales2[[#This Row],[Order ID]])</f>
        <v>1</v>
      </c>
      <c r="C802" t="s">
        <v>1031</v>
      </c>
      <c r="D802" t="s">
        <v>830</v>
      </c>
      <c r="E802" t="str">
        <f>PROPER(TRIM(Sales2[[#This Row],[Customer First Name]]))</f>
        <v>Sullivan</v>
      </c>
      <c r="F802">
        <v>2033</v>
      </c>
      <c r="G802" t="s">
        <v>27</v>
      </c>
      <c r="H802" s="7">
        <v>45618</v>
      </c>
      <c r="I802" s="6">
        <v>1</v>
      </c>
      <c r="J802" s="1" t="s">
        <v>37</v>
      </c>
      <c r="K802" t="s">
        <v>32</v>
      </c>
      <c r="L802" t="str">
        <f>UPPER(Sales2[[#This Row],[State]])</f>
        <v>VIC</v>
      </c>
      <c r="M802">
        <f>VLOOKUP(Sales2[[#This Row],[Service Category]],Table7[],3,FALSE)</f>
        <v>0.25</v>
      </c>
      <c r="N802">
        <f>Sales2[[#This Row],[Sale Price ]]*Sales2[[#This Row],[Margins]]</f>
        <v>120</v>
      </c>
      <c r="O802">
        <v>480</v>
      </c>
      <c r="P802">
        <f>IFERROR(Sales2[[#This Row],[Sale Price ]],0)</f>
        <v>480</v>
      </c>
      <c r="Q802">
        <f>IFERROR(Sales2[[#This Row],[Cleaned Sale Price]]/Sales2[[#This Row],[Quantity Ordered]],0)</f>
        <v>480</v>
      </c>
      <c r="R802">
        <f>Sales2[[#This Row],[Cleaned Sale Price]]-Sales2[[#This Row],[Service Provider Expense]]</f>
        <v>360</v>
      </c>
      <c r="S802">
        <f>SUMIF(F:F,Sales2[[#This Row],[Customer ID]],P:P)</f>
        <v>480</v>
      </c>
      <c r="T802">
        <f>Sales2[[#This Row],[Sale Price ]]-Sales2[[#This Row],[Service Provider Expense]]</f>
        <v>360</v>
      </c>
      <c r="U802" t="s">
        <v>33</v>
      </c>
    </row>
    <row r="803" spans="1:21" x14ac:dyDescent="0.25">
      <c r="A803">
        <v>3802</v>
      </c>
      <c r="B803">
        <f>COUNTIF(A:A,Sales2[[#This Row],[Order ID]])</f>
        <v>1</v>
      </c>
      <c r="C803" t="s">
        <v>884</v>
      </c>
      <c r="D803" t="s">
        <v>304</v>
      </c>
      <c r="E803" t="str">
        <f>PROPER(TRIM(Sales2[[#This Row],[Customer First Name]]))</f>
        <v>Callie</v>
      </c>
      <c r="F803">
        <v>2034</v>
      </c>
      <c r="G803" t="s">
        <v>22</v>
      </c>
      <c r="H803" s="7">
        <v>45622</v>
      </c>
      <c r="I803" s="6">
        <v>3</v>
      </c>
      <c r="J803" s="1" t="s">
        <v>37</v>
      </c>
      <c r="K803" t="s">
        <v>18</v>
      </c>
      <c r="L803" t="str">
        <f>UPPER(Sales2[[#This Row],[State]])</f>
        <v>WA</v>
      </c>
      <c r="M803">
        <f>VLOOKUP(Sales2[[#This Row],[Service Category]],Table7[],3,FALSE)</f>
        <v>0.3</v>
      </c>
      <c r="N803">
        <f>Sales2[[#This Row],[Sale Price ]]*Sales2[[#This Row],[Margins]]</f>
        <v>6.8999999999999995</v>
      </c>
      <c r="O803">
        <v>23</v>
      </c>
      <c r="P803">
        <f>IFERROR(Sales2[[#This Row],[Sale Price ]],0)</f>
        <v>23</v>
      </c>
      <c r="Q803">
        <f>IFERROR(Sales2[[#This Row],[Cleaned Sale Price]]/Sales2[[#This Row],[Quantity Ordered]],0)</f>
        <v>7.666666666666667</v>
      </c>
      <c r="R803">
        <f>Sales2[[#This Row],[Cleaned Sale Price]]-Sales2[[#This Row],[Service Provider Expense]]</f>
        <v>16.100000000000001</v>
      </c>
      <c r="S803">
        <f>SUMIF(F:F,Sales2[[#This Row],[Customer ID]],P:P)</f>
        <v>23</v>
      </c>
      <c r="T803">
        <f>Sales2[[#This Row],[Sale Price ]]-Sales2[[#This Row],[Service Provider Expense]]</f>
        <v>16.100000000000001</v>
      </c>
      <c r="U803" t="s">
        <v>19</v>
      </c>
    </row>
    <row r="804" spans="1:21" x14ac:dyDescent="0.25">
      <c r="A804">
        <v>3803</v>
      </c>
      <c r="B804">
        <f>COUNTIF(A:A,Sales2[[#This Row],[Order ID]])</f>
        <v>1</v>
      </c>
      <c r="C804" t="s">
        <v>608</v>
      </c>
      <c r="D804" t="s">
        <v>830</v>
      </c>
      <c r="E804" t="str">
        <f>PROPER(TRIM(Sales2[[#This Row],[Customer First Name]]))</f>
        <v>Sullivan</v>
      </c>
      <c r="F804">
        <v>2035</v>
      </c>
      <c r="G804" t="s">
        <v>61</v>
      </c>
      <c r="H804" s="7">
        <v>45614</v>
      </c>
      <c r="I804" s="6">
        <v>1</v>
      </c>
      <c r="J804" t="s">
        <v>17</v>
      </c>
      <c r="K804" t="s">
        <v>18</v>
      </c>
      <c r="L804" t="str">
        <f>UPPER(Sales2[[#This Row],[State]])</f>
        <v>WA</v>
      </c>
      <c r="M804">
        <f>VLOOKUP(Sales2[[#This Row],[Service Category]],Table7[],3,FALSE)</f>
        <v>0.25</v>
      </c>
      <c r="N804">
        <f>Sales2[[#This Row],[Sale Price ]]*Sales2[[#This Row],[Margins]]</f>
        <v>172</v>
      </c>
      <c r="O804">
        <v>688</v>
      </c>
      <c r="P804">
        <f>IFERROR(Sales2[[#This Row],[Sale Price ]],0)</f>
        <v>688</v>
      </c>
      <c r="Q804">
        <f>IFERROR(Sales2[[#This Row],[Cleaned Sale Price]]/Sales2[[#This Row],[Quantity Ordered]],0)</f>
        <v>688</v>
      </c>
      <c r="R804">
        <f>Sales2[[#This Row],[Cleaned Sale Price]]-Sales2[[#This Row],[Service Provider Expense]]</f>
        <v>516</v>
      </c>
      <c r="S804">
        <f>SUMIF(F:F,Sales2[[#This Row],[Customer ID]],P:P)</f>
        <v>688</v>
      </c>
      <c r="T804">
        <f>Sales2[[#This Row],[Sale Price ]]-Sales2[[#This Row],[Service Provider Expense]]</f>
        <v>516</v>
      </c>
      <c r="U804" t="s">
        <v>33</v>
      </c>
    </row>
    <row r="805" spans="1:21" x14ac:dyDescent="0.25">
      <c r="A805">
        <v>3804</v>
      </c>
      <c r="B805">
        <f>COUNTIF(A:A,Sales2[[#This Row],[Order ID]])</f>
        <v>1</v>
      </c>
      <c r="C805" t="s">
        <v>1055</v>
      </c>
      <c r="D805" t="s">
        <v>1056</v>
      </c>
      <c r="E805" t="str">
        <f>PROPER(TRIM(Sales2[[#This Row],[Customer First Name]]))</f>
        <v>Hannah</v>
      </c>
      <c r="F805">
        <v>2036</v>
      </c>
      <c r="G805" t="s">
        <v>61</v>
      </c>
      <c r="H805" s="7">
        <v>45479</v>
      </c>
      <c r="I805" s="6">
        <v>3</v>
      </c>
      <c r="J805" s="1" t="s">
        <v>37</v>
      </c>
      <c r="K805" t="s">
        <v>24</v>
      </c>
      <c r="L805" t="str">
        <f>UPPER(Sales2[[#This Row],[State]])</f>
        <v>ACT</v>
      </c>
      <c r="M805">
        <f>VLOOKUP(Sales2[[#This Row],[Service Category]],Table7[],3,FALSE)</f>
        <v>0.25</v>
      </c>
      <c r="N805">
        <f>Sales2[[#This Row],[Sale Price ]]*Sales2[[#This Row],[Margins]]</f>
        <v>375</v>
      </c>
      <c r="O805">
        <v>1500</v>
      </c>
      <c r="P805">
        <f>IFERROR(Sales2[[#This Row],[Sale Price ]],0)</f>
        <v>1500</v>
      </c>
      <c r="Q805">
        <f>IFERROR(Sales2[[#This Row],[Cleaned Sale Price]]/Sales2[[#This Row],[Quantity Ordered]],0)</f>
        <v>500</v>
      </c>
      <c r="R805">
        <f>Sales2[[#This Row],[Cleaned Sale Price]]-Sales2[[#This Row],[Service Provider Expense]]</f>
        <v>1125</v>
      </c>
      <c r="S805">
        <f>SUMIF(F:F,Sales2[[#This Row],[Customer ID]],P:P)</f>
        <v>1500</v>
      </c>
      <c r="T805">
        <f>Sales2[[#This Row],[Sale Price ]]-Sales2[[#This Row],[Service Provider Expense]]</f>
        <v>1125</v>
      </c>
      <c r="U805" t="s">
        <v>19</v>
      </c>
    </row>
    <row r="806" spans="1:21" x14ac:dyDescent="0.25">
      <c r="A806">
        <v>3805</v>
      </c>
      <c r="B806">
        <f>COUNTIF(A:A,Sales2[[#This Row],[Order ID]])</f>
        <v>1</v>
      </c>
      <c r="C806" t="s">
        <v>1057</v>
      </c>
      <c r="D806" t="s">
        <v>1058</v>
      </c>
      <c r="E806" t="str">
        <f>PROPER(TRIM(Sales2[[#This Row],[Customer First Name]]))</f>
        <v>Gracelynn</v>
      </c>
      <c r="F806">
        <v>2037</v>
      </c>
      <c r="G806" t="s">
        <v>27</v>
      </c>
      <c r="H806" s="7">
        <v>45404</v>
      </c>
      <c r="I806" s="6">
        <v>3</v>
      </c>
      <c r="J806" s="1" t="s">
        <v>37</v>
      </c>
      <c r="K806" t="s">
        <v>49</v>
      </c>
      <c r="L806" t="str">
        <f>UPPER(Sales2[[#This Row],[State]])</f>
        <v>TAS</v>
      </c>
      <c r="M806">
        <f>VLOOKUP(Sales2[[#This Row],[Service Category]],Table7[],3,FALSE)</f>
        <v>0.25</v>
      </c>
      <c r="N806">
        <f>Sales2[[#This Row],[Sale Price ]]*Sales2[[#This Row],[Margins]]</f>
        <v>107</v>
      </c>
      <c r="O806">
        <v>428</v>
      </c>
      <c r="P806">
        <f>IFERROR(Sales2[[#This Row],[Sale Price ]],0)</f>
        <v>428</v>
      </c>
      <c r="Q806">
        <f>IFERROR(Sales2[[#This Row],[Cleaned Sale Price]]/Sales2[[#This Row],[Quantity Ordered]],0)</f>
        <v>142.66666666666666</v>
      </c>
      <c r="R806">
        <f>Sales2[[#This Row],[Cleaned Sale Price]]-Sales2[[#This Row],[Service Provider Expense]]</f>
        <v>321</v>
      </c>
      <c r="S806">
        <f>SUMIF(F:F,Sales2[[#This Row],[Customer ID]],P:P)</f>
        <v>428</v>
      </c>
      <c r="T806">
        <f>Sales2[[#This Row],[Sale Price ]]-Sales2[[#This Row],[Service Provider Expense]]</f>
        <v>321</v>
      </c>
      <c r="U806" t="s">
        <v>33</v>
      </c>
    </row>
    <row r="807" spans="1:21" x14ac:dyDescent="0.25">
      <c r="A807">
        <v>3806</v>
      </c>
      <c r="B807">
        <f>COUNTIF(A:A,Sales2[[#This Row],[Order ID]])</f>
        <v>1</v>
      </c>
      <c r="C807" t="s">
        <v>671</v>
      </c>
      <c r="D807" t="s">
        <v>885</v>
      </c>
      <c r="E807" t="str">
        <f>PROPER(TRIM(Sales2[[#This Row],[Customer First Name]]))</f>
        <v>Maria</v>
      </c>
      <c r="F807">
        <v>2038</v>
      </c>
      <c r="G807" t="s">
        <v>27</v>
      </c>
      <c r="H807" s="7">
        <v>45511</v>
      </c>
      <c r="I807" s="6">
        <v>2</v>
      </c>
      <c r="J807" t="s">
        <v>17</v>
      </c>
      <c r="K807" t="s">
        <v>66</v>
      </c>
      <c r="L807" t="str">
        <f>UPPER(Sales2[[#This Row],[State]])</f>
        <v>NT</v>
      </c>
      <c r="M807">
        <f>VLOOKUP(Sales2[[#This Row],[Service Category]],Table7[],3,FALSE)</f>
        <v>0.25</v>
      </c>
      <c r="N807">
        <f>Sales2[[#This Row],[Sale Price ]]*Sales2[[#This Row],[Margins]]</f>
        <v>111.25</v>
      </c>
      <c r="O807">
        <v>445</v>
      </c>
      <c r="P807">
        <f>IFERROR(Sales2[[#This Row],[Sale Price ]],0)</f>
        <v>445</v>
      </c>
      <c r="Q807">
        <f>IFERROR(Sales2[[#This Row],[Cleaned Sale Price]]/Sales2[[#This Row],[Quantity Ordered]],0)</f>
        <v>222.5</v>
      </c>
      <c r="R807">
        <f>Sales2[[#This Row],[Cleaned Sale Price]]-Sales2[[#This Row],[Service Provider Expense]]</f>
        <v>333.75</v>
      </c>
      <c r="S807">
        <f>SUMIF(F:F,Sales2[[#This Row],[Customer ID]],P:P)</f>
        <v>445</v>
      </c>
      <c r="T807">
        <f>Sales2[[#This Row],[Sale Price ]]-Sales2[[#This Row],[Service Provider Expense]]</f>
        <v>333.75</v>
      </c>
      <c r="U807" t="s">
        <v>19</v>
      </c>
    </row>
    <row r="808" spans="1:21" x14ac:dyDescent="0.25">
      <c r="A808">
        <v>3807</v>
      </c>
      <c r="B808">
        <f>COUNTIF(A:A,Sales2[[#This Row],[Order ID]])</f>
        <v>1</v>
      </c>
      <c r="C808" t="s">
        <v>999</v>
      </c>
      <c r="D808" t="s">
        <v>441</v>
      </c>
      <c r="E808" t="str">
        <f>PROPER(TRIM(Sales2[[#This Row],[Customer First Name]]))</f>
        <v>Cataleya</v>
      </c>
      <c r="F808">
        <v>2039</v>
      </c>
      <c r="G808" t="s">
        <v>77</v>
      </c>
      <c r="H808" s="7">
        <v>45530</v>
      </c>
      <c r="I808" s="6">
        <v>1</v>
      </c>
      <c r="J808" s="1" t="s">
        <v>37</v>
      </c>
      <c r="K808" t="s">
        <v>38</v>
      </c>
      <c r="L808" t="str">
        <f>UPPER(Sales2[[#This Row],[State]])</f>
        <v>QLD</v>
      </c>
      <c r="M808">
        <f>VLOOKUP(Sales2[[#This Row],[Service Category]],Table7[],3,FALSE)</f>
        <v>0.3</v>
      </c>
      <c r="N808">
        <f>Sales2[[#This Row],[Sale Price ]]*Sales2[[#This Row],[Margins]]</f>
        <v>26.4</v>
      </c>
      <c r="O808">
        <v>88</v>
      </c>
      <c r="P808">
        <f>IFERROR(Sales2[[#This Row],[Sale Price ]],0)</f>
        <v>88</v>
      </c>
      <c r="Q808">
        <f>IFERROR(Sales2[[#This Row],[Cleaned Sale Price]]/Sales2[[#This Row],[Quantity Ordered]],0)</f>
        <v>88</v>
      </c>
      <c r="R808">
        <f>Sales2[[#This Row],[Cleaned Sale Price]]-Sales2[[#This Row],[Service Provider Expense]]</f>
        <v>61.6</v>
      </c>
      <c r="S808">
        <f>SUMIF(F:F,Sales2[[#This Row],[Customer ID]],P:P)</f>
        <v>88</v>
      </c>
      <c r="T808">
        <f>Sales2[[#This Row],[Sale Price ]]-Sales2[[#This Row],[Service Provider Expense]]</f>
        <v>61.6</v>
      </c>
      <c r="U808" t="s">
        <v>99</v>
      </c>
    </row>
    <row r="809" spans="1:21" x14ac:dyDescent="0.25">
      <c r="A809">
        <v>3808</v>
      </c>
      <c r="B809">
        <f>COUNTIF(A:A,Sales2[[#This Row],[Order ID]])</f>
        <v>1</v>
      </c>
      <c r="C809" t="s">
        <v>1059</v>
      </c>
      <c r="D809" t="s">
        <v>268</v>
      </c>
      <c r="E809" t="str">
        <f>PROPER(TRIM(Sales2[[#This Row],[Customer First Name]]))</f>
        <v>Princeton</v>
      </c>
      <c r="F809">
        <v>2040</v>
      </c>
      <c r="G809" t="s">
        <v>36</v>
      </c>
      <c r="H809" s="7">
        <v>45360</v>
      </c>
      <c r="I809" s="6">
        <v>2</v>
      </c>
      <c r="J809" t="s">
        <v>56</v>
      </c>
      <c r="K809" t="s">
        <v>28</v>
      </c>
      <c r="L809" t="str">
        <f>UPPER(Sales2[[#This Row],[State]])</f>
        <v>NSW</v>
      </c>
      <c r="M809">
        <f>VLOOKUP(Sales2[[#This Row],[Service Category]],Table7[],3,FALSE)</f>
        <v>0.2</v>
      </c>
      <c r="N809">
        <f>Sales2[[#This Row],[Sale Price ]]*Sales2[[#This Row],[Margins]]</f>
        <v>4.6000000000000005</v>
      </c>
      <c r="O809">
        <v>23</v>
      </c>
      <c r="P809">
        <f>IFERROR(Sales2[[#This Row],[Sale Price ]],0)</f>
        <v>23</v>
      </c>
      <c r="Q809">
        <f>IFERROR(Sales2[[#This Row],[Cleaned Sale Price]]/Sales2[[#This Row],[Quantity Ordered]],0)</f>
        <v>11.5</v>
      </c>
      <c r="R809">
        <f>Sales2[[#This Row],[Cleaned Sale Price]]-Sales2[[#This Row],[Service Provider Expense]]</f>
        <v>18.399999999999999</v>
      </c>
      <c r="S809">
        <f>SUMIF(F:F,Sales2[[#This Row],[Customer ID]],P:P)</f>
        <v>23</v>
      </c>
      <c r="T809">
        <f>Sales2[[#This Row],[Sale Price ]]-Sales2[[#This Row],[Service Provider Expense]]</f>
        <v>18.399999999999999</v>
      </c>
      <c r="U809" t="s">
        <v>19</v>
      </c>
    </row>
    <row r="810" spans="1:21" x14ac:dyDescent="0.25">
      <c r="A810">
        <v>3809</v>
      </c>
      <c r="B810">
        <f>COUNTIF(A:A,Sales2[[#This Row],[Order ID]])</f>
        <v>1</v>
      </c>
      <c r="C810" t="s">
        <v>1060</v>
      </c>
      <c r="D810" t="s">
        <v>1061</v>
      </c>
      <c r="E810" t="str">
        <f>PROPER(TRIM(Sales2[[#This Row],[Customer First Name]]))</f>
        <v>Justin</v>
      </c>
      <c r="F810">
        <v>2041</v>
      </c>
      <c r="G810" t="s">
        <v>22</v>
      </c>
      <c r="H810" s="7">
        <v>45300</v>
      </c>
      <c r="I810" s="6">
        <v>1</v>
      </c>
      <c r="J810" t="s">
        <v>17</v>
      </c>
      <c r="K810" t="s">
        <v>42</v>
      </c>
      <c r="L810" t="str">
        <f>UPPER(Sales2[[#This Row],[State]])</f>
        <v>SA</v>
      </c>
      <c r="M810">
        <f>VLOOKUP(Sales2[[#This Row],[Service Category]],Table7[],3,FALSE)</f>
        <v>0.3</v>
      </c>
      <c r="N810">
        <f>Sales2[[#This Row],[Sale Price ]]*Sales2[[#This Row],[Margins]]</f>
        <v>414.3</v>
      </c>
      <c r="O810">
        <v>1381</v>
      </c>
      <c r="P810">
        <f>IFERROR(Sales2[[#This Row],[Sale Price ]],0)</f>
        <v>1381</v>
      </c>
      <c r="Q810">
        <f>IFERROR(Sales2[[#This Row],[Cleaned Sale Price]]/Sales2[[#This Row],[Quantity Ordered]],0)</f>
        <v>1381</v>
      </c>
      <c r="R810">
        <f>Sales2[[#This Row],[Cleaned Sale Price]]-Sales2[[#This Row],[Service Provider Expense]]</f>
        <v>966.7</v>
      </c>
      <c r="S810">
        <f>SUMIF(F:F,Sales2[[#This Row],[Customer ID]],P:P)</f>
        <v>1381</v>
      </c>
      <c r="T810">
        <f>Sales2[[#This Row],[Sale Price ]]-Sales2[[#This Row],[Service Provider Expense]]</f>
        <v>966.7</v>
      </c>
      <c r="U810" t="s">
        <v>29</v>
      </c>
    </row>
    <row r="811" spans="1:21" x14ac:dyDescent="0.25">
      <c r="A811">
        <v>3810</v>
      </c>
      <c r="B811">
        <f>COUNTIF(A:A,Sales2[[#This Row],[Order ID]])</f>
        <v>1</v>
      </c>
      <c r="C811" t="s">
        <v>689</v>
      </c>
      <c r="D811" t="s">
        <v>181</v>
      </c>
      <c r="E811" t="str">
        <f>PROPER(TRIM(Sales2[[#This Row],[Customer First Name]]))</f>
        <v>Tatum</v>
      </c>
      <c r="F811">
        <v>2042</v>
      </c>
      <c r="G811" t="s">
        <v>27</v>
      </c>
      <c r="H811" s="7">
        <v>45393</v>
      </c>
      <c r="I811" s="6">
        <v>2</v>
      </c>
      <c r="J811" t="s">
        <v>17</v>
      </c>
      <c r="K811" t="s">
        <v>49</v>
      </c>
      <c r="L811" t="str">
        <f>UPPER(Sales2[[#This Row],[State]])</f>
        <v>TAS</v>
      </c>
      <c r="M811">
        <f>VLOOKUP(Sales2[[#This Row],[Service Category]],Table7[],3,FALSE)</f>
        <v>0.25</v>
      </c>
      <c r="N811">
        <f>Sales2[[#This Row],[Sale Price ]]*Sales2[[#This Row],[Margins]]</f>
        <v>418.5</v>
      </c>
      <c r="O811">
        <v>1674</v>
      </c>
      <c r="P811">
        <f>IFERROR(Sales2[[#This Row],[Sale Price ]],0)</f>
        <v>1674</v>
      </c>
      <c r="Q811">
        <f>IFERROR(Sales2[[#This Row],[Cleaned Sale Price]]/Sales2[[#This Row],[Quantity Ordered]],0)</f>
        <v>837</v>
      </c>
      <c r="R811">
        <f>Sales2[[#This Row],[Cleaned Sale Price]]-Sales2[[#This Row],[Service Provider Expense]]</f>
        <v>1255.5</v>
      </c>
      <c r="S811">
        <f>SUMIF(F:F,Sales2[[#This Row],[Customer ID]],P:P)</f>
        <v>1674</v>
      </c>
      <c r="T811">
        <f>Sales2[[#This Row],[Sale Price ]]-Sales2[[#This Row],[Service Provider Expense]]</f>
        <v>1255.5</v>
      </c>
      <c r="U811" t="s">
        <v>19</v>
      </c>
    </row>
    <row r="812" spans="1:21" x14ac:dyDescent="0.25">
      <c r="A812">
        <v>3811</v>
      </c>
      <c r="B812">
        <f>COUNTIF(A:A,Sales2[[#This Row],[Order ID]])</f>
        <v>1</v>
      </c>
      <c r="C812" t="s">
        <v>1062</v>
      </c>
      <c r="D812" t="s">
        <v>1063</v>
      </c>
      <c r="E812" t="str">
        <f>PROPER(TRIM(Sales2[[#This Row],[Customer First Name]]))</f>
        <v>Jaxton</v>
      </c>
      <c r="F812">
        <v>2043</v>
      </c>
      <c r="G812" t="s">
        <v>36</v>
      </c>
      <c r="H812" s="7">
        <v>45543</v>
      </c>
      <c r="I812" s="6">
        <v>2</v>
      </c>
      <c r="J812" s="1" t="s">
        <v>23</v>
      </c>
      <c r="K812" t="s">
        <v>28</v>
      </c>
      <c r="L812" t="str">
        <f>UPPER(Sales2[[#This Row],[State]])</f>
        <v>NSW</v>
      </c>
      <c r="M812">
        <f>VLOOKUP(Sales2[[#This Row],[Service Category]],Table7[],3,FALSE)</f>
        <v>0.2</v>
      </c>
      <c r="N812">
        <f>Sales2[[#This Row],[Sale Price ]]*Sales2[[#This Row],[Margins]]</f>
        <v>129</v>
      </c>
      <c r="O812">
        <v>645</v>
      </c>
      <c r="P812">
        <f>IFERROR(Sales2[[#This Row],[Sale Price ]],0)</f>
        <v>645</v>
      </c>
      <c r="Q812">
        <f>IFERROR(Sales2[[#This Row],[Cleaned Sale Price]]/Sales2[[#This Row],[Quantity Ordered]],0)</f>
        <v>322.5</v>
      </c>
      <c r="R812">
        <f>Sales2[[#This Row],[Cleaned Sale Price]]-Sales2[[#This Row],[Service Provider Expense]]</f>
        <v>516</v>
      </c>
      <c r="S812">
        <f>SUMIF(F:F,Sales2[[#This Row],[Customer ID]],P:P)</f>
        <v>645</v>
      </c>
      <c r="T812">
        <f>Sales2[[#This Row],[Sale Price ]]-Sales2[[#This Row],[Service Provider Expense]]</f>
        <v>516</v>
      </c>
      <c r="U812" t="s">
        <v>33</v>
      </c>
    </row>
    <row r="813" spans="1:21" x14ac:dyDescent="0.25">
      <c r="A813">
        <v>3812</v>
      </c>
      <c r="B813">
        <f>COUNTIF(A:A,Sales2[[#This Row],[Order ID]])</f>
        <v>1</v>
      </c>
      <c r="C813" t="s">
        <v>188</v>
      </c>
      <c r="D813" t="s">
        <v>1064</v>
      </c>
      <c r="E813" t="str">
        <f>PROPER(TRIM(Sales2[[#This Row],[Customer First Name]]))</f>
        <v>Makenna</v>
      </c>
      <c r="F813">
        <v>2044</v>
      </c>
      <c r="G813" t="s">
        <v>16</v>
      </c>
      <c r="H813" s="7">
        <v>45597</v>
      </c>
      <c r="I813" s="6">
        <v>1</v>
      </c>
      <c r="J813" t="s">
        <v>17</v>
      </c>
      <c r="K813" t="s">
        <v>32</v>
      </c>
      <c r="L813" t="str">
        <f>UPPER(Sales2[[#This Row],[State]])</f>
        <v>VIC</v>
      </c>
      <c r="M813">
        <f>VLOOKUP(Sales2[[#This Row],[Service Category]],Table7[],3,FALSE)</f>
        <v>0.1</v>
      </c>
      <c r="N813">
        <f>Sales2[[#This Row],[Sale Price ]]*Sales2[[#This Row],[Margins]]</f>
        <v>20.3</v>
      </c>
      <c r="O813">
        <v>203</v>
      </c>
      <c r="P813">
        <f>IFERROR(Sales2[[#This Row],[Sale Price ]],0)</f>
        <v>203</v>
      </c>
      <c r="Q813">
        <f>IFERROR(Sales2[[#This Row],[Cleaned Sale Price]]/Sales2[[#This Row],[Quantity Ordered]],0)</f>
        <v>203</v>
      </c>
      <c r="R813">
        <f>Sales2[[#This Row],[Cleaned Sale Price]]-Sales2[[#This Row],[Service Provider Expense]]</f>
        <v>182.7</v>
      </c>
      <c r="S813">
        <f>SUMIF(F:F,Sales2[[#This Row],[Customer ID]],P:P)</f>
        <v>203</v>
      </c>
      <c r="T813">
        <f>Sales2[[#This Row],[Sale Price ]]-Sales2[[#This Row],[Service Provider Expense]]</f>
        <v>182.7</v>
      </c>
      <c r="U813" t="s">
        <v>99</v>
      </c>
    </row>
    <row r="814" spans="1:21" x14ac:dyDescent="0.25">
      <c r="A814">
        <v>3813</v>
      </c>
      <c r="B814">
        <f>COUNTIF(A:A,Sales2[[#This Row],[Order ID]])</f>
        <v>1</v>
      </c>
      <c r="C814" t="s">
        <v>1065</v>
      </c>
      <c r="D814" t="s">
        <v>520</v>
      </c>
      <c r="E814" t="str">
        <f>PROPER(TRIM(Sales2[[#This Row],[Customer First Name]]))</f>
        <v>Donovan</v>
      </c>
      <c r="F814">
        <v>2045</v>
      </c>
      <c r="G814" t="s">
        <v>22</v>
      </c>
      <c r="H814" s="7">
        <v>45295</v>
      </c>
      <c r="I814" s="6">
        <v>2</v>
      </c>
      <c r="J814" t="s">
        <v>17</v>
      </c>
      <c r="K814" t="s">
        <v>28</v>
      </c>
      <c r="L814" t="str">
        <f>UPPER(Sales2[[#This Row],[State]])</f>
        <v>NSW</v>
      </c>
      <c r="M814">
        <f>VLOOKUP(Sales2[[#This Row],[Service Category]],Table7[],3,FALSE)</f>
        <v>0.3</v>
      </c>
      <c r="N814">
        <f>Sales2[[#This Row],[Sale Price ]]*Sales2[[#This Row],[Margins]]</f>
        <v>258.3</v>
      </c>
      <c r="O814">
        <v>861</v>
      </c>
      <c r="P814">
        <f>IFERROR(Sales2[[#This Row],[Sale Price ]],0)</f>
        <v>861</v>
      </c>
      <c r="Q814">
        <f>IFERROR(Sales2[[#This Row],[Cleaned Sale Price]]/Sales2[[#This Row],[Quantity Ordered]],0)</f>
        <v>430.5</v>
      </c>
      <c r="R814">
        <f>Sales2[[#This Row],[Cleaned Sale Price]]-Sales2[[#This Row],[Service Provider Expense]]</f>
        <v>602.70000000000005</v>
      </c>
      <c r="S814">
        <f>SUMIF(F:F,Sales2[[#This Row],[Customer ID]],P:P)</f>
        <v>861</v>
      </c>
      <c r="T814">
        <f>Sales2[[#This Row],[Sale Price ]]-Sales2[[#This Row],[Service Provider Expense]]</f>
        <v>602.70000000000005</v>
      </c>
      <c r="U814" t="s">
        <v>33</v>
      </c>
    </row>
    <row r="815" spans="1:21" x14ac:dyDescent="0.25">
      <c r="A815">
        <v>3814</v>
      </c>
      <c r="B815">
        <f>COUNTIF(A:A,Sales2[[#This Row],[Order ID]])</f>
        <v>1</v>
      </c>
      <c r="C815" t="s">
        <v>803</v>
      </c>
      <c r="D815" t="s">
        <v>1066</v>
      </c>
      <c r="E815" t="str">
        <f>PROPER(TRIM(Sales2[[#This Row],[Customer First Name]]))</f>
        <v>Reese</v>
      </c>
      <c r="F815">
        <v>2046</v>
      </c>
      <c r="G815" t="s">
        <v>77</v>
      </c>
      <c r="H815" s="7">
        <v>45512</v>
      </c>
      <c r="I815" s="6">
        <v>1</v>
      </c>
      <c r="J815" t="s">
        <v>56</v>
      </c>
      <c r="K815" t="s">
        <v>32</v>
      </c>
      <c r="L815" t="str">
        <f>UPPER(Sales2[[#This Row],[State]])</f>
        <v>VIC</v>
      </c>
      <c r="M815">
        <f>VLOOKUP(Sales2[[#This Row],[Service Category]],Table7[],3,FALSE)</f>
        <v>0.3</v>
      </c>
      <c r="N815">
        <f>Sales2[[#This Row],[Sale Price ]]*Sales2[[#This Row],[Margins]]</f>
        <v>269.09999999999997</v>
      </c>
      <c r="O815">
        <v>897</v>
      </c>
      <c r="P815">
        <f>IFERROR(Sales2[[#This Row],[Sale Price ]],0)</f>
        <v>897</v>
      </c>
      <c r="Q815">
        <f>IFERROR(Sales2[[#This Row],[Cleaned Sale Price]]/Sales2[[#This Row],[Quantity Ordered]],0)</f>
        <v>897</v>
      </c>
      <c r="R815">
        <f>Sales2[[#This Row],[Cleaned Sale Price]]-Sales2[[#This Row],[Service Provider Expense]]</f>
        <v>627.90000000000009</v>
      </c>
      <c r="S815">
        <f>SUMIF(F:F,Sales2[[#This Row],[Customer ID]],P:P)</f>
        <v>897</v>
      </c>
      <c r="T815">
        <f>Sales2[[#This Row],[Sale Price ]]-Sales2[[#This Row],[Service Provider Expense]]</f>
        <v>627.90000000000009</v>
      </c>
      <c r="U815" t="s">
        <v>19</v>
      </c>
    </row>
    <row r="816" spans="1:21" x14ac:dyDescent="0.25">
      <c r="A816">
        <v>3815</v>
      </c>
      <c r="B816">
        <f>COUNTIF(A:A,Sales2[[#This Row],[Order ID]])</f>
        <v>1</v>
      </c>
      <c r="C816" t="s">
        <v>1067</v>
      </c>
      <c r="D816" t="s">
        <v>773</v>
      </c>
      <c r="E816" t="str">
        <f>PROPER(TRIM(Sales2[[#This Row],[Customer First Name]]))</f>
        <v>Renata</v>
      </c>
      <c r="F816">
        <v>2047</v>
      </c>
      <c r="G816" t="s">
        <v>22</v>
      </c>
      <c r="H816" s="7">
        <v>45376</v>
      </c>
      <c r="I816" s="6">
        <v>2</v>
      </c>
      <c r="J816" s="1" t="s">
        <v>37</v>
      </c>
      <c r="K816" t="s">
        <v>28</v>
      </c>
      <c r="L816" t="str">
        <f>UPPER(Sales2[[#This Row],[State]])</f>
        <v>NSW</v>
      </c>
      <c r="M816">
        <f>VLOOKUP(Sales2[[#This Row],[Service Category]],Table7[],3,FALSE)</f>
        <v>0.3</v>
      </c>
      <c r="N816">
        <f>Sales2[[#This Row],[Sale Price ]]*Sales2[[#This Row],[Margins]]</f>
        <v>498.9</v>
      </c>
      <c r="O816">
        <v>1663</v>
      </c>
      <c r="P816">
        <f>IFERROR(Sales2[[#This Row],[Sale Price ]],0)</f>
        <v>1663</v>
      </c>
      <c r="Q816">
        <f>IFERROR(Sales2[[#This Row],[Cleaned Sale Price]]/Sales2[[#This Row],[Quantity Ordered]],0)</f>
        <v>831.5</v>
      </c>
      <c r="R816">
        <f>Sales2[[#This Row],[Cleaned Sale Price]]-Sales2[[#This Row],[Service Provider Expense]]</f>
        <v>1164.0999999999999</v>
      </c>
      <c r="S816">
        <f>SUMIF(F:F,Sales2[[#This Row],[Customer ID]],P:P)</f>
        <v>1663</v>
      </c>
      <c r="T816">
        <f>Sales2[[#This Row],[Sale Price ]]-Sales2[[#This Row],[Service Provider Expense]]</f>
        <v>1164.0999999999999</v>
      </c>
      <c r="U816" t="s">
        <v>29</v>
      </c>
    </row>
    <row r="817" spans="1:21" x14ac:dyDescent="0.25">
      <c r="A817">
        <v>3816</v>
      </c>
      <c r="B817">
        <f>COUNTIF(A:A,Sales2[[#This Row],[Order ID]])</f>
        <v>1</v>
      </c>
      <c r="C817" t="s">
        <v>45</v>
      </c>
      <c r="D817" t="s">
        <v>1068</v>
      </c>
      <c r="E817" t="str">
        <f>PROPER(TRIM(Sales2[[#This Row],[Customer First Name]]))</f>
        <v>Millie</v>
      </c>
      <c r="F817">
        <v>2048</v>
      </c>
      <c r="G817" t="s">
        <v>22</v>
      </c>
      <c r="H817" s="7">
        <v>45401</v>
      </c>
      <c r="I817" s="6">
        <v>2</v>
      </c>
      <c r="J817" t="s">
        <v>56</v>
      </c>
      <c r="K817" t="s">
        <v>38</v>
      </c>
      <c r="L817" t="str">
        <f>UPPER(Sales2[[#This Row],[State]])</f>
        <v>QLD</v>
      </c>
      <c r="M817">
        <f>VLOOKUP(Sales2[[#This Row],[Service Category]],Table7[],3,FALSE)</f>
        <v>0.3</v>
      </c>
      <c r="N817">
        <f>Sales2[[#This Row],[Sale Price ]]*Sales2[[#This Row],[Margins]]</f>
        <v>35.1</v>
      </c>
      <c r="O817">
        <v>117</v>
      </c>
      <c r="P817">
        <f>IFERROR(Sales2[[#This Row],[Sale Price ]],0)</f>
        <v>117</v>
      </c>
      <c r="Q817">
        <f>IFERROR(Sales2[[#This Row],[Cleaned Sale Price]]/Sales2[[#This Row],[Quantity Ordered]],0)</f>
        <v>58.5</v>
      </c>
      <c r="R817">
        <f>Sales2[[#This Row],[Cleaned Sale Price]]-Sales2[[#This Row],[Service Provider Expense]]</f>
        <v>81.900000000000006</v>
      </c>
      <c r="S817">
        <f>SUMIF(F:F,Sales2[[#This Row],[Customer ID]],P:P)</f>
        <v>117</v>
      </c>
      <c r="T817">
        <f>Sales2[[#This Row],[Sale Price ]]-Sales2[[#This Row],[Service Provider Expense]]</f>
        <v>81.900000000000006</v>
      </c>
      <c r="U817" t="s">
        <v>19</v>
      </c>
    </row>
    <row r="818" spans="1:21" x14ac:dyDescent="0.25">
      <c r="A818">
        <v>3817</v>
      </c>
      <c r="B818">
        <f>COUNTIF(A:A,Sales2[[#This Row],[Order ID]])</f>
        <v>1</v>
      </c>
      <c r="C818" t="s">
        <v>317</v>
      </c>
      <c r="D818" t="s">
        <v>1069</v>
      </c>
      <c r="E818" t="str">
        <f>PROPER(TRIM(Sales2[[#This Row],[Customer First Name]]))</f>
        <v>Harlow</v>
      </c>
      <c r="F818">
        <v>2049</v>
      </c>
      <c r="G818" t="s">
        <v>61</v>
      </c>
      <c r="H818" s="7">
        <v>45436</v>
      </c>
      <c r="I818" s="6">
        <v>2</v>
      </c>
      <c r="J818" s="1" t="s">
        <v>37</v>
      </c>
      <c r="K818" t="s">
        <v>38</v>
      </c>
      <c r="L818" t="str">
        <f>UPPER(Sales2[[#This Row],[State]])</f>
        <v>QLD</v>
      </c>
      <c r="M818">
        <f>VLOOKUP(Sales2[[#This Row],[Service Category]],Table7[],3,FALSE)</f>
        <v>0.25</v>
      </c>
      <c r="N818">
        <f>Sales2[[#This Row],[Sale Price ]]*Sales2[[#This Row],[Margins]]</f>
        <v>214.75</v>
      </c>
      <c r="O818">
        <v>859</v>
      </c>
      <c r="P818">
        <f>IFERROR(Sales2[[#This Row],[Sale Price ]],0)</f>
        <v>859</v>
      </c>
      <c r="Q818">
        <f>IFERROR(Sales2[[#This Row],[Cleaned Sale Price]]/Sales2[[#This Row],[Quantity Ordered]],0)</f>
        <v>429.5</v>
      </c>
      <c r="R818">
        <f>Sales2[[#This Row],[Cleaned Sale Price]]-Sales2[[#This Row],[Service Provider Expense]]</f>
        <v>644.25</v>
      </c>
      <c r="S818">
        <f>SUMIF(F:F,Sales2[[#This Row],[Customer ID]],P:P)</f>
        <v>859</v>
      </c>
      <c r="T818">
        <f>Sales2[[#This Row],[Sale Price ]]-Sales2[[#This Row],[Service Provider Expense]]</f>
        <v>644.25</v>
      </c>
      <c r="U818" t="s">
        <v>19</v>
      </c>
    </row>
    <row r="819" spans="1:21" x14ac:dyDescent="0.25">
      <c r="A819">
        <v>3818</v>
      </c>
      <c r="B819">
        <f>COUNTIF(A:A,Sales2[[#This Row],[Order ID]])</f>
        <v>1</v>
      </c>
      <c r="C819" t="s">
        <v>1070</v>
      </c>
      <c r="D819" t="s">
        <v>1071</v>
      </c>
      <c r="E819" t="str">
        <f>PROPER(TRIM(Sales2[[#This Row],[Customer First Name]]))</f>
        <v>Camille</v>
      </c>
      <c r="F819">
        <v>2050</v>
      </c>
      <c r="G819" t="s">
        <v>61</v>
      </c>
      <c r="H819" s="7">
        <v>45313</v>
      </c>
      <c r="I819" s="6">
        <v>1</v>
      </c>
      <c r="J819" s="1" t="s">
        <v>23</v>
      </c>
      <c r="K819" t="s">
        <v>38</v>
      </c>
      <c r="L819" t="str">
        <f>UPPER(Sales2[[#This Row],[State]])</f>
        <v>QLD</v>
      </c>
      <c r="M819">
        <f>VLOOKUP(Sales2[[#This Row],[Service Category]],Table7[],3,FALSE)</f>
        <v>0.25</v>
      </c>
      <c r="N819">
        <f>Sales2[[#This Row],[Sale Price ]]*Sales2[[#This Row],[Margins]]</f>
        <v>233.25</v>
      </c>
      <c r="O819">
        <v>933</v>
      </c>
      <c r="P819">
        <f>IFERROR(Sales2[[#This Row],[Sale Price ]],0)</f>
        <v>933</v>
      </c>
      <c r="Q819">
        <f>IFERROR(Sales2[[#This Row],[Cleaned Sale Price]]/Sales2[[#This Row],[Quantity Ordered]],0)</f>
        <v>933</v>
      </c>
      <c r="R819">
        <f>Sales2[[#This Row],[Cleaned Sale Price]]-Sales2[[#This Row],[Service Provider Expense]]</f>
        <v>699.75</v>
      </c>
      <c r="S819">
        <f>SUMIF(F:F,Sales2[[#This Row],[Customer ID]],P:P)</f>
        <v>933</v>
      </c>
      <c r="T819">
        <f>Sales2[[#This Row],[Sale Price ]]-Sales2[[#This Row],[Service Provider Expense]]</f>
        <v>699.75</v>
      </c>
      <c r="U819" t="s">
        <v>33</v>
      </c>
    </row>
    <row r="820" spans="1:21" x14ac:dyDescent="0.25">
      <c r="A820">
        <v>3819</v>
      </c>
      <c r="B820">
        <f>COUNTIF(A:A,Sales2[[#This Row],[Order ID]])</f>
        <v>1</v>
      </c>
      <c r="C820" t="s">
        <v>1072</v>
      </c>
      <c r="D820" t="s">
        <v>976</v>
      </c>
      <c r="E820" t="str">
        <f>PROPER(TRIM(Sales2[[#This Row],[Customer First Name]]))</f>
        <v>Gracie</v>
      </c>
      <c r="F820">
        <v>2051</v>
      </c>
      <c r="G820" t="s">
        <v>16</v>
      </c>
      <c r="H820" s="7">
        <v>45633</v>
      </c>
      <c r="I820" s="6">
        <v>1</v>
      </c>
      <c r="J820" t="s">
        <v>17</v>
      </c>
      <c r="K820" t="s">
        <v>24</v>
      </c>
      <c r="L820" t="str">
        <f>UPPER(Sales2[[#This Row],[State]])</f>
        <v>ACT</v>
      </c>
      <c r="M820">
        <f>VLOOKUP(Sales2[[#This Row],[Service Category]],Table7[],3,FALSE)</f>
        <v>0.1</v>
      </c>
      <c r="N820">
        <f>Sales2[[#This Row],[Sale Price ]]*Sales2[[#This Row],[Margins]]</f>
        <v>170.3</v>
      </c>
      <c r="O820">
        <v>1703</v>
      </c>
      <c r="P820">
        <f>IFERROR(Sales2[[#This Row],[Sale Price ]],0)</f>
        <v>1703</v>
      </c>
      <c r="Q820">
        <f>IFERROR(Sales2[[#This Row],[Cleaned Sale Price]]/Sales2[[#This Row],[Quantity Ordered]],0)</f>
        <v>1703</v>
      </c>
      <c r="R820">
        <f>Sales2[[#This Row],[Cleaned Sale Price]]-Sales2[[#This Row],[Service Provider Expense]]</f>
        <v>1532.7</v>
      </c>
      <c r="S820">
        <f>SUMIF(F:F,Sales2[[#This Row],[Customer ID]],P:P)</f>
        <v>1703</v>
      </c>
      <c r="T820">
        <f>Sales2[[#This Row],[Sale Price ]]-Sales2[[#This Row],[Service Provider Expense]]</f>
        <v>1532.7</v>
      </c>
      <c r="U820" t="s">
        <v>99</v>
      </c>
    </row>
    <row r="821" spans="1:21" x14ac:dyDescent="0.25">
      <c r="A821">
        <v>3820</v>
      </c>
      <c r="B821">
        <f>COUNTIF(A:A,Sales2[[#This Row],[Order ID]])</f>
        <v>1</v>
      </c>
      <c r="C821" t="s">
        <v>198</v>
      </c>
      <c r="D821" t="s">
        <v>1073</v>
      </c>
      <c r="E821" t="str">
        <f>PROPER(TRIM(Sales2[[#This Row],[Customer First Name]]))</f>
        <v>Lia</v>
      </c>
      <c r="F821">
        <v>2052</v>
      </c>
      <c r="G821" t="s">
        <v>36</v>
      </c>
      <c r="H821" s="7">
        <v>45615</v>
      </c>
      <c r="I821" s="6">
        <v>3</v>
      </c>
      <c r="J821" t="s">
        <v>17</v>
      </c>
      <c r="K821" t="s">
        <v>42</v>
      </c>
      <c r="L821" t="str">
        <f>UPPER(Sales2[[#This Row],[State]])</f>
        <v>SA</v>
      </c>
      <c r="M821">
        <f>VLOOKUP(Sales2[[#This Row],[Service Category]],Table7[],3,FALSE)</f>
        <v>0.2</v>
      </c>
      <c r="N821">
        <f>Sales2[[#This Row],[Sale Price ]]*Sales2[[#This Row],[Margins]]</f>
        <v>70.400000000000006</v>
      </c>
      <c r="O821">
        <v>352</v>
      </c>
      <c r="P821">
        <f>IFERROR(Sales2[[#This Row],[Sale Price ]],0)</f>
        <v>352</v>
      </c>
      <c r="Q821">
        <f>IFERROR(Sales2[[#This Row],[Cleaned Sale Price]]/Sales2[[#This Row],[Quantity Ordered]],0)</f>
        <v>117.33333333333333</v>
      </c>
      <c r="R821">
        <f>Sales2[[#This Row],[Cleaned Sale Price]]-Sales2[[#This Row],[Service Provider Expense]]</f>
        <v>281.60000000000002</v>
      </c>
      <c r="S821">
        <f>SUMIF(F:F,Sales2[[#This Row],[Customer ID]],P:P)</f>
        <v>352</v>
      </c>
      <c r="T821">
        <f>Sales2[[#This Row],[Sale Price ]]-Sales2[[#This Row],[Service Provider Expense]]</f>
        <v>281.60000000000002</v>
      </c>
      <c r="U821" t="s">
        <v>99</v>
      </c>
    </row>
    <row r="822" spans="1:21" x14ac:dyDescent="0.25">
      <c r="A822">
        <v>3821</v>
      </c>
      <c r="B822">
        <f>COUNTIF(A:A,Sales2[[#This Row],[Order ID]])</f>
        <v>1</v>
      </c>
      <c r="C822" t="s">
        <v>1074</v>
      </c>
      <c r="D822" t="s">
        <v>1075</v>
      </c>
      <c r="E822" t="str">
        <f>PROPER(TRIM(Sales2[[#This Row],[Customer First Name]]))</f>
        <v>Franklin</v>
      </c>
      <c r="F822">
        <v>2053</v>
      </c>
      <c r="G822" t="s">
        <v>22</v>
      </c>
      <c r="H822" s="7">
        <v>45642</v>
      </c>
      <c r="I822" s="6">
        <v>2</v>
      </c>
      <c r="J822" s="1" t="s">
        <v>23</v>
      </c>
      <c r="K822" t="s">
        <v>38</v>
      </c>
      <c r="L822" t="str">
        <f>UPPER(Sales2[[#This Row],[State]])</f>
        <v>QLD</v>
      </c>
      <c r="M822">
        <f>VLOOKUP(Sales2[[#This Row],[Service Category]],Table7[],3,FALSE)</f>
        <v>0.3</v>
      </c>
      <c r="N822">
        <f>Sales2[[#This Row],[Sale Price ]]*Sales2[[#This Row],[Margins]]</f>
        <v>307.8</v>
      </c>
      <c r="O822">
        <v>1026</v>
      </c>
      <c r="P822">
        <f>IFERROR(Sales2[[#This Row],[Sale Price ]],0)</f>
        <v>1026</v>
      </c>
      <c r="Q822">
        <f>IFERROR(Sales2[[#This Row],[Cleaned Sale Price]]/Sales2[[#This Row],[Quantity Ordered]],0)</f>
        <v>513</v>
      </c>
      <c r="R822">
        <f>Sales2[[#This Row],[Cleaned Sale Price]]-Sales2[[#This Row],[Service Provider Expense]]</f>
        <v>718.2</v>
      </c>
      <c r="S822">
        <f>SUMIF(F:F,Sales2[[#This Row],[Customer ID]],P:P)</f>
        <v>1026</v>
      </c>
      <c r="T822">
        <f>Sales2[[#This Row],[Sale Price ]]-Sales2[[#This Row],[Service Provider Expense]]</f>
        <v>718.2</v>
      </c>
      <c r="U822" t="s">
        <v>33</v>
      </c>
    </row>
    <row r="823" spans="1:21" x14ac:dyDescent="0.25">
      <c r="A823">
        <v>3822</v>
      </c>
      <c r="B823">
        <f>COUNTIF(A:A,Sales2[[#This Row],[Order ID]])</f>
        <v>1</v>
      </c>
      <c r="C823" t="s">
        <v>1076</v>
      </c>
      <c r="D823" t="s">
        <v>792</v>
      </c>
      <c r="E823" t="str">
        <f>PROPER(TRIM(Sales2[[#This Row],[Customer First Name]]))</f>
        <v>Raelynn</v>
      </c>
      <c r="F823">
        <v>2054</v>
      </c>
      <c r="G823" t="s">
        <v>36</v>
      </c>
      <c r="H823" s="7">
        <v>45500</v>
      </c>
      <c r="I823" s="6">
        <v>2</v>
      </c>
      <c r="J823" s="1" t="s">
        <v>37</v>
      </c>
      <c r="K823" t="s">
        <v>49</v>
      </c>
      <c r="L823" t="str">
        <f>UPPER(Sales2[[#This Row],[State]])</f>
        <v>TAS</v>
      </c>
      <c r="M823">
        <f>VLOOKUP(Sales2[[#This Row],[Service Category]],Table7[],3,FALSE)</f>
        <v>0.2</v>
      </c>
      <c r="N823">
        <f>Sales2[[#This Row],[Sale Price ]]*Sales2[[#This Row],[Margins]]</f>
        <v>16.400000000000002</v>
      </c>
      <c r="O823">
        <v>82</v>
      </c>
      <c r="P823">
        <f>IFERROR(Sales2[[#This Row],[Sale Price ]],0)</f>
        <v>82</v>
      </c>
      <c r="Q823">
        <f>IFERROR(Sales2[[#This Row],[Cleaned Sale Price]]/Sales2[[#This Row],[Quantity Ordered]],0)</f>
        <v>41</v>
      </c>
      <c r="R823">
        <f>Sales2[[#This Row],[Cleaned Sale Price]]-Sales2[[#This Row],[Service Provider Expense]]</f>
        <v>65.599999999999994</v>
      </c>
      <c r="S823">
        <f>SUMIF(F:F,Sales2[[#This Row],[Customer ID]],P:P)</f>
        <v>82</v>
      </c>
      <c r="T823">
        <f>Sales2[[#This Row],[Sale Price ]]-Sales2[[#This Row],[Service Provider Expense]]</f>
        <v>65.599999999999994</v>
      </c>
      <c r="U823" t="s">
        <v>29</v>
      </c>
    </row>
    <row r="824" spans="1:21" x14ac:dyDescent="0.25">
      <c r="A824">
        <v>3823</v>
      </c>
      <c r="B824">
        <f>COUNTIF(A:A,Sales2[[#This Row],[Order ID]])</f>
        <v>1</v>
      </c>
      <c r="C824" t="s">
        <v>1077</v>
      </c>
      <c r="D824" t="s">
        <v>649</v>
      </c>
      <c r="E824" t="str">
        <f>PROPER(TRIM(Sales2[[#This Row],[Customer First Name]]))</f>
        <v>Kali</v>
      </c>
      <c r="F824">
        <v>2055</v>
      </c>
      <c r="G824" t="s">
        <v>27</v>
      </c>
      <c r="H824" s="7">
        <v>45452</v>
      </c>
      <c r="I824" s="6">
        <v>2</v>
      </c>
      <c r="J824" t="s">
        <v>17</v>
      </c>
      <c r="K824" t="s">
        <v>32</v>
      </c>
      <c r="L824" t="str">
        <f>UPPER(Sales2[[#This Row],[State]])</f>
        <v>VIC</v>
      </c>
      <c r="M824">
        <f>VLOOKUP(Sales2[[#This Row],[Service Category]],Table7[],3,FALSE)</f>
        <v>0.25</v>
      </c>
      <c r="N824">
        <f>Sales2[[#This Row],[Sale Price ]]*Sales2[[#This Row],[Margins]]</f>
        <v>427.75</v>
      </c>
      <c r="O824">
        <v>1711</v>
      </c>
      <c r="P824">
        <f>IFERROR(Sales2[[#This Row],[Sale Price ]],0)</f>
        <v>1711</v>
      </c>
      <c r="Q824">
        <f>IFERROR(Sales2[[#This Row],[Cleaned Sale Price]]/Sales2[[#This Row],[Quantity Ordered]],0)</f>
        <v>855.5</v>
      </c>
      <c r="R824">
        <f>Sales2[[#This Row],[Cleaned Sale Price]]-Sales2[[#This Row],[Service Provider Expense]]</f>
        <v>1283.25</v>
      </c>
      <c r="S824">
        <f>SUMIF(F:F,Sales2[[#This Row],[Customer ID]],P:P)</f>
        <v>1711</v>
      </c>
      <c r="T824">
        <f>Sales2[[#This Row],[Sale Price ]]-Sales2[[#This Row],[Service Provider Expense]]</f>
        <v>1283.25</v>
      </c>
      <c r="U824" t="s">
        <v>19</v>
      </c>
    </row>
    <row r="825" spans="1:21" x14ac:dyDescent="0.25">
      <c r="A825">
        <v>3824</v>
      </c>
      <c r="B825">
        <f>COUNTIF(A:A,Sales2[[#This Row],[Order ID]])</f>
        <v>1</v>
      </c>
      <c r="C825" t="s">
        <v>643</v>
      </c>
      <c r="D825" t="s">
        <v>609</v>
      </c>
      <c r="E825" t="str">
        <f>PROPER(TRIM(Sales2[[#This Row],[Customer First Name]]))</f>
        <v>Kyler</v>
      </c>
      <c r="F825">
        <v>2056</v>
      </c>
      <c r="G825" t="s">
        <v>36</v>
      </c>
      <c r="H825" s="7">
        <v>45411</v>
      </c>
      <c r="I825" s="6">
        <v>3</v>
      </c>
      <c r="J825" t="s">
        <v>17</v>
      </c>
      <c r="K825" t="s">
        <v>49</v>
      </c>
      <c r="L825" t="str">
        <f>UPPER(Sales2[[#This Row],[State]])</f>
        <v>TAS</v>
      </c>
      <c r="M825">
        <f>VLOOKUP(Sales2[[#This Row],[Service Category]],Table7[],3,FALSE)</f>
        <v>0.2</v>
      </c>
      <c r="N825">
        <f>Sales2[[#This Row],[Sale Price ]]*Sales2[[#This Row],[Margins]]</f>
        <v>201.8</v>
      </c>
      <c r="O825">
        <v>1009</v>
      </c>
      <c r="P825">
        <f>IFERROR(Sales2[[#This Row],[Sale Price ]],0)</f>
        <v>1009</v>
      </c>
      <c r="Q825">
        <f>IFERROR(Sales2[[#This Row],[Cleaned Sale Price]]/Sales2[[#This Row],[Quantity Ordered]],0)</f>
        <v>336.33333333333331</v>
      </c>
      <c r="R825">
        <f>Sales2[[#This Row],[Cleaned Sale Price]]-Sales2[[#This Row],[Service Provider Expense]]</f>
        <v>807.2</v>
      </c>
      <c r="S825">
        <f>SUMIF(F:F,Sales2[[#This Row],[Customer ID]],P:P)</f>
        <v>1009</v>
      </c>
      <c r="T825">
        <f>Sales2[[#This Row],[Sale Price ]]-Sales2[[#This Row],[Service Provider Expense]]</f>
        <v>807.2</v>
      </c>
      <c r="U825" t="s">
        <v>99</v>
      </c>
    </row>
    <row r="826" spans="1:21" x14ac:dyDescent="0.25">
      <c r="A826">
        <v>3825</v>
      </c>
      <c r="B826">
        <f>COUNTIF(A:A,Sales2[[#This Row],[Order ID]])</f>
        <v>1</v>
      </c>
      <c r="C826" t="s">
        <v>718</v>
      </c>
      <c r="D826" t="s">
        <v>108</v>
      </c>
      <c r="E826" t="str">
        <f>PROPER(TRIM(Sales2[[#This Row],[Customer First Name]]))</f>
        <v>Avery</v>
      </c>
      <c r="F826">
        <v>2057</v>
      </c>
      <c r="G826" t="s">
        <v>27</v>
      </c>
      <c r="H826" s="7">
        <v>45370</v>
      </c>
      <c r="I826" s="6">
        <v>2</v>
      </c>
      <c r="J826" s="1" t="s">
        <v>37</v>
      </c>
      <c r="K826" t="s">
        <v>38</v>
      </c>
      <c r="L826" t="str">
        <f>UPPER(Sales2[[#This Row],[State]])</f>
        <v>QLD</v>
      </c>
      <c r="M826">
        <f>VLOOKUP(Sales2[[#This Row],[Service Category]],Table7[],3,FALSE)</f>
        <v>0.25</v>
      </c>
      <c r="N826">
        <f>Sales2[[#This Row],[Sale Price ]]*Sales2[[#This Row],[Margins]]</f>
        <v>7.5</v>
      </c>
      <c r="O826">
        <v>30</v>
      </c>
      <c r="P826">
        <f>IFERROR(Sales2[[#This Row],[Sale Price ]],0)</f>
        <v>30</v>
      </c>
      <c r="Q826">
        <f>IFERROR(Sales2[[#This Row],[Cleaned Sale Price]]/Sales2[[#This Row],[Quantity Ordered]],0)</f>
        <v>15</v>
      </c>
      <c r="R826">
        <f>Sales2[[#This Row],[Cleaned Sale Price]]-Sales2[[#This Row],[Service Provider Expense]]</f>
        <v>22.5</v>
      </c>
      <c r="S826">
        <f>SUMIF(F:F,Sales2[[#This Row],[Customer ID]],P:P)</f>
        <v>30</v>
      </c>
      <c r="T826">
        <f>Sales2[[#This Row],[Sale Price ]]-Sales2[[#This Row],[Service Provider Expense]]</f>
        <v>22.5</v>
      </c>
      <c r="U826" t="s">
        <v>29</v>
      </c>
    </row>
    <row r="827" spans="1:21" x14ac:dyDescent="0.25">
      <c r="A827">
        <v>3826</v>
      </c>
      <c r="B827">
        <f>COUNTIF(A:A,Sales2[[#This Row],[Order ID]])</f>
        <v>1</v>
      </c>
      <c r="C827" t="s">
        <v>1078</v>
      </c>
      <c r="D827" t="s">
        <v>1079</v>
      </c>
      <c r="E827" t="str">
        <f>PROPER(TRIM(Sales2[[#This Row],[Customer First Name]]))</f>
        <v>Alayah</v>
      </c>
      <c r="F827">
        <v>2058</v>
      </c>
      <c r="G827" t="s">
        <v>61</v>
      </c>
      <c r="H827" s="7">
        <v>45458</v>
      </c>
      <c r="I827" s="6">
        <v>3</v>
      </c>
      <c r="J827" s="1" t="s">
        <v>37</v>
      </c>
      <c r="K827" t="s">
        <v>28</v>
      </c>
      <c r="L827" t="str">
        <f>UPPER(Sales2[[#This Row],[State]])</f>
        <v>NSW</v>
      </c>
      <c r="M827">
        <f>VLOOKUP(Sales2[[#This Row],[Service Category]],Table7[],3,FALSE)</f>
        <v>0.25</v>
      </c>
      <c r="N827">
        <f>Sales2[[#This Row],[Sale Price ]]*Sales2[[#This Row],[Margins]]</f>
        <v>126.75</v>
      </c>
      <c r="O827">
        <v>507</v>
      </c>
      <c r="P827">
        <f>IFERROR(Sales2[[#This Row],[Sale Price ]],0)</f>
        <v>507</v>
      </c>
      <c r="Q827">
        <f>IFERROR(Sales2[[#This Row],[Cleaned Sale Price]]/Sales2[[#This Row],[Quantity Ordered]],0)</f>
        <v>169</v>
      </c>
      <c r="R827">
        <f>Sales2[[#This Row],[Cleaned Sale Price]]-Sales2[[#This Row],[Service Provider Expense]]</f>
        <v>380.25</v>
      </c>
      <c r="S827">
        <f>SUMIF(F:F,Sales2[[#This Row],[Customer ID]],P:P)</f>
        <v>507</v>
      </c>
      <c r="T827">
        <f>Sales2[[#This Row],[Sale Price ]]-Sales2[[#This Row],[Service Provider Expense]]</f>
        <v>380.25</v>
      </c>
      <c r="U827" t="s">
        <v>19</v>
      </c>
    </row>
    <row r="828" spans="1:21" x14ac:dyDescent="0.25">
      <c r="A828">
        <v>3827</v>
      </c>
      <c r="B828">
        <f>COUNTIF(A:A,Sales2[[#This Row],[Order ID]])</f>
        <v>1</v>
      </c>
      <c r="C828" t="s">
        <v>869</v>
      </c>
      <c r="D828" t="s">
        <v>1080</v>
      </c>
      <c r="E828" t="str">
        <f>PROPER(TRIM(Sales2[[#This Row],[Customer First Name]]))</f>
        <v>Adelaide</v>
      </c>
      <c r="F828">
        <v>2059</v>
      </c>
      <c r="G828" t="s">
        <v>36</v>
      </c>
      <c r="H828" s="7">
        <v>45299</v>
      </c>
      <c r="I828" s="6">
        <v>3</v>
      </c>
      <c r="J828" t="s">
        <v>17</v>
      </c>
      <c r="K828" t="s">
        <v>28</v>
      </c>
      <c r="L828" t="str">
        <f>UPPER(Sales2[[#This Row],[State]])</f>
        <v>NSW</v>
      </c>
      <c r="M828">
        <f>VLOOKUP(Sales2[[#This Row],[Service Category]],Table7[],3,FALSE)</f>
        <v>0.2</v>
      </c>
      <c r="N828">
        <f>Sales2[[#This Row],[Sale Price ]]*Sales2[[#This Row],[Margins]]</f>
        <v>217</v>
      </c>
      <c r="O828">
        <v>1085</v>
      </c>
      <c r="P828">
        <f>IFERROR(Sales2[[#This Row],[Sale Price ]],0)</f>
        <v>1085</v>
      </c>
      <c r="Q828">
        <f>IFERROR(Sales2[[#This Row],[Cleaned Sale Price]]/Sales2[[#This Row],[Quantity Ordered]],0)</f>
        <v>361.66666666666669</v>
      </c>
      <c r="R828">
        <f>Sales2[[#This Row],[Cleaned Sale Price]]-Sales2[[#This Row],[Service Provider Expense]]</f>
        <v>868</v>
      </c>
      <c r="S828">
        <f>SUMIF(F:F,Sales2[[#This Row],[Customer ID]],P:P)</f>
        <v>1085</v>
      </c>
      <c r="T828">
        <f>Sales2[[#This Row],[Sale Price ]]-Sales2[[#This Row],[Service Provider Expense]]</f>
        <v>868</v>
      </c>
      <c r="U828" t="s">
        <v>29</v>
      </c>
    </row>
    <row r="829" spans="1:21" x14ac:dyDescent="0.25">
      <c r="A829">
        <v>3828</v>
      </c>
      <c r="B829">
        <f>COUNTIF(A:A,Sales2[[#This Row],[Order ID]])</f>
        <v>1</v>
      </c>
      <c r="C829" t="s">
        <v>532</v>
      </c>
      <c r="D829" t="s">
        <v>380</v>
      </c>
      <c r="E829" t="str">
        <f>PROPER(TRIM(Sales2[[#This Row],[Customer First Name]]))</f>
        <v>Hallie</v>
      </c>
      <c r="F829">
        <v>2060</v>
      </c>
      <c r="G829" t="s">
        <v>36</v>
      </c>
      <c r="H829" s="7">
        <v>45631</v>
      </c>
      <c r="I829" s="6">
        <v>1</v>
      </c>
      <c r="J829" t="s">
        <v>56</v>
      </c>
      <c r="K829" t="s">
        <v>32</v>
      </c>
      <c r="L829" t="str">
        <f>UPPER(Sales2[[#This Row],[State]])</f>
        <v>VIC</v>
      </c>
      <c r="M829">
        <f>VLOOKUP(Sales2[[#This Row],[Service Category]],Table7[],3,FALSE)</f>
        <v>0.2</v>
      </c>
      <c r="N829">
        <f>Sales2[[#This Row],[Sale Price ]]*Sales2[[#This Row],[Margins]]</f>
        <v>261.60000000000002</v>
      </c>
      <c r="O829">
        <v>1308</v>
      </c>
      <c r="P829">
        <f>IFERROR(Sales2[[#This Row],[Sale Price ]],0)</f>
        <v>1308</v>
      </c>
      <c r="Q829">
        <f>IFERROR(Sales2[[#This Row],[Cleaned Sale Price]]/Sales2[[#This Row],[Quantity Ordered]],0)</f>
        <v>1308</v>
      </c>
      <c r="R829">
        <f>Sales2[[#This Row],[Cleaned Sale Price]]-Sales2[[#This Row],[Service Provider Expense]]</f>
        <v>1046.4000000000001</v>
      </c>
      <c r="S829">
        <f>SUMIF(F:F,Sales2[[#This Row],[Customer ID]],P:P)</f>
        <v>1308</v>
      </c>
      <c r="T829">
        <f>Sales2[[#This Row],[Sale Price ]]-Sales2[[#This Row],[Service Provider Expense]]</f>
        <v>1046.4000000000001</v>
      </c>
      <c r="U829" t="s">
        <v>39</v>
      </c>
    </row>
    <row r="830" spans="1:21" x14ac:dyDescent="0.25">
      <c r="A830">
        <v>3829</v>
      </c>
      <c r="B830">
        <f>COUNTIF(A:A,Sales2[[#This Row],[Order ID]])</f>
        <v>1</v>
      </c>
      <c r="C830" t="s">
        <v>160</v>
      </c>
      <c r="D830" t="s">
        <v>1081</v>
      </c>
      <c r="E830" t="str">
        <f>PROPER(TRIM(Sales2[[#This Row],[Customer First Name]]))</f>
        <v>Elaine</v>
      </c>
      <c r="F830">
        <v>2061</v>
      </c>
      <c r="G830" t="s">
        <v>61</v>
      </c>
      <c r="H830" s="7">
        <v>45353</v>
      </c>
      <c r="I830" s="6">
        <v>3</v>
      </c>
      <c r="J830" s="1" t="s">
        <v>23</v>
      </c>
      <c r="K830" t="s">
        <v>38</v>
      </c>
      <c r="L830" t="str">
        <f>UPPER(Sales2[[#This Row],[State]])</f>
        <v>QLD</v>
      </c>
      <c r="M830">
        <f>VLOOKUP(Sales2[[#This Row],[Service Category]],Table7[],3,FALSE)</f>
        <v>0.25</v>
      </c>
      <c r="N830">
        <f>Sales2[[#This Row],[Sale Price ]]*Sales2[[#This Row],[Margins]]</f>
        <v>127.75</v>
      </c>
      <c r="O830">
        <v>511</v>
      </c>
      <c r="P830">
        <f>IFERROR(Sales2[[#This Row],[Sale Price ]],0)</f>
        <v>511</v>
      </c>
      <c r="Q830">
        <f>IFERROR(Sales2[[#This Row],[Cleaned Sale Price]]/Sales2[[#This Row],[Quantity Ordered]],0)</f>
        <v>170.33333333333334</v>
      </c>
      <c r="R830">
        <f>Sales2[[#This Row],[Cleaned Sale Price]]-Sales2[[#This Row],[Service Provider Expense]]</f>
        <v>383.25</v>
      </c>
      <c r="S830">
        <f>SUMIF(F:F,Sales2[[#This Row],[Customer ID]],P:P)</f>
        <v>511</v>
      </c>
      <c r="T830">
        <f>Sales2[[#This Row],[Sale Price ]]-Sales2[[#This Row],[Service Provider Expense]]</f>
        <v>383.25</v>
      </c>
      <c r="U830" t="s">
        <v>39</v>
      </c>
    </row>
    <row r="831" spans="1:21" x14ac:dyDescent="0.25">
      <c r="A831">
        <v>3830</v>
      </c>
      <c r="B831">
        <f>COUNTIF(A:A,Sales2[[#This Row],[Order ID]])</f>
        <v>1</v>
      </c>
      <c r="C831" t="s">
        <v>1082</v>
      </c>
      <c r="D831" t="s">
        <v>1083</v>
      </c>
      <c r="E831" t="str">
        <f>PROPER(TRIM(Sales2[[#This Row],[Customer First Name]]))</f>
        <v>Ronan</v>
      </c>
      <c r="F831">
        <v>2062</v>
      </c>
      <c r="G831" t="s">
        <v>61</v>
      </c>
      <c r="H831" s="7">
        <v>45485</v>
      </c>
      <c r="I831" s="6">
        <v>1</v>
      </c>
      <c r="J831" s="1" t="s">
        <v>37</v>
      </c>
      <c r="K831" t="s">
        <v>18</v>
      </c>
      <c r="L831" t="str">
        <f>UPPER(Sales2[[#This Row],[State]])</f>
        <v>WA</v>
      </c>
      <c r="M831">
        <f>VLOOKUP(Sales2[[#This Row],[Service Category]],Table7[],3,FALSE)</f>
        <v>0.25</v>
      </c>
      <c r="N831">
        <f>Sales2[[#This Row],[Sale Price ]]*Sales2[[#This Row],[Margins]]</f>
        <v>59.75</v>
      </c>
      <c r="O831">
        <v>239</v>
      </c>
      <c r="P831">
        <f>IFERROR(Sales2[[#This Row],[Sale Price ]],0)</f>
        <v>239</v>
      </c>
      <c r="Q831">
        <f>IFERROR(Sales2[[#This Row],[Cleaned Sale Price]]/Sales2[[#This Row],[Quantity Ordered]],0)</f>
        <v>239</v>
      </c>
      <c r="R831">
        <f>Sales2[[#This Row],[Cleaned Sale Price]]-Sales2[[#This Row],[Service Provider Expense]]</f>
        <v>179.25</v>
      </c>
      <c r="S831">
        <f>SUMIF(F:F,Sales2[[#This Row],[Customer ID]],P:P)</f>
        <v>239</v>
      </c>
      <c r="T831">
        <f>Sales2[[#This Row],[Sale Price ]]-Sales2[[#This Row],[Service Provider Expense]]</f>
        <v>179.25</v>
      </c>
      <c r="U831" t="s">
        <v>33</v>
      </c>
    </row>
    <row r="832" spans="1:21" x14ac:dyDescent="0.25">
      <c r="A832">
        <v>3831</v>
      </c>
      <c r="B832">
        <f>COUNTIF(A:A,Sales2[[#This Row],[Order ID]])</f>
        <v>1</v>
      </c>
      <c r="C832" t="s">
        <v>183</v>
      </c>
      <c r="D832" t="s">
        <v>1084</v>
      </c>
      <c r="E832" t="str">
        <f>PROPER(TRIM(Sales2[[#This Row],[Customer First Name]]))</f>
        <v>Aurora</v>
      </c>
      <c r="F832">
        <v>2063</v>
      </c>
      <c r="G832" t="s">
        <v>22</v>
      </c>
      <c r="H832" s="7">
        <v>45444</v>
      </c>
      <c r="I832" s="6">
        <v>1</v>
      </c>
      <c r="J832" s="1" t="s">
        <v>37</v>
      </c>
      <c r="K832" t="s">
        <v>28</v>
      </c>
      <c r="L832" t="str">
        <f>UPPER(Sales2[[#This Row],[State]])</f>
        <v>NSW</v>
      </c>
      <c r="M832">
        <f>VLOOKUP(Sales2[[#This Row],[Service Category]],Table7[],3,FALSE)</f>
        <v>0.3</v>
      </c>
      <c r="N832">
        <f>Sales2[[#This Row],[Sale Price ]]*Sales2[[#This Row],[Margins]]</f>
        <v>96.6</v>
      </c>
      <c r="O832">
        <v>322</v>
      </c>
      <c r="P832">
        <f>IFERROR(Sales2[[#This Row],[Sale Price ]],0)</f>
        <v>322</v>
      </c>
      <c r="Q832">
        <f>IFERROR(Sales2[[#This Row],[Cleaned Sale Price]]/Sales2[[#This Row],[Quantity Ordered]],0)</f>
        <v>322</v>
      </c>
      <c r="R832">
        <f>Sales2[[#This Row],[Cleaned Sale Price]]-Sales2[[#This Row],[Service Provider Expense]]</f>
        <v>225.4</v>
      </c>
      <c r="S832">
        <f>SUMIF(F:F,Sales2[[#This Row],[Customer ID]],P:P)</f>
        <v>322</v>
      </c>
      <c r="T832">
        <f>Sales2[[#This Row],[Sale Price ]]-Sales2[[#This Row],[Service Provider Expense]]</f>
        <v>225.4</v>
      </c>
      <c r="U832" t="s">
        <v>39</v>
      </c>
    </row>
    <row r="833" spans="1:21" x14ac:dyDescent="0.25">
      <c r="A833">
        <v>3832</v>
      </c>
      <c r="B833">
        <f>COUNTIF(A:A,Sales2[[#This Row],[Order ID]])</f>
        <v>1</v>
      </c>
      <c r="C833" t="s">
        <v>869</v>
      </c>
      <c r="D833" t="s">
        <v>657</v>
      </c>
      <c r="E833" t="str">
        <f>PROPER(TRIM(Sales2[[#This Row],[Customer First Name]]))</f>
        <v>Garrett</v>
      </c>
      <c r="F833">
        <v>2064</v>
      </c>
      <c r="G833" t="s">
        <v>61</v>
      </c>
      <c r="H833" s="7">
        <v>45357</v>
      </c>
      <c r="I833" s="6">
        <v>1</v>
      </c>
      <c r="J833" s="1" t="s">
        <v>37</v>
      </c>
      <c r="K833" t="s">
        <v>28</v>
      </c>
      <c r="L833" t="str">
        <f>UPPER(Sales2[[#This Row],[State]])</f>
        <v>NSW</v>
      </c>
      <c r="M833">
        <f>VLOOKUP(Sales2[[#This Row],[Service Category]],Table7[],3,FALSE)</f>
        <v>0.25</v>
      </c>
      <c r="N833">
        <f>Sales2[[#This Row],[Sale Price ]]*Sales2[[#This Row],[Margins]]</f>
        <v>373.5</v>
      </c>
      <c r="O833">
        <v>1494</v>
      </c>
      <c r="P833">
        <f>IFERROR(Sales2[[#This Row],[Sale Price ]],0)</f>
        <v>1494</v>
      </c>
      <c r="Q833">
        <f>IFERROR(Sales2[[#This Row],[Cleaned Sale Price]]/Sales2[[#This Row],[Quantity Ordered]],0)</f>
        <v>1494</v>
      </c>
      <c r="R833">
        <f>Sales2[[#This Row],[Cleaned Sale Price]]-Sales2[[#This Row],[Service Provider Expense]]</f>
        <v>1120.5</v>
      </c>
      <c r="S833">
        <f>SUMIF(F:F,Sales2[[#This Row],[Customer ID]],P:P)</f>
        <v>1494</v>
      </c>
      <c r="T833">
        <f>Sales2[[#This Row],[Sale Price ]]-Sales2[[#This Row],[Service Provider Expense]]</f>
        <v>1120.5</v>
      </c>
      <c r="U833" t="s">
        <v>39</v>
      </c>
    </row>
    <row r="834" spans="1:21" x14ac:dyDescent="0.25">
      <c r="A834">
        <v>3833</v>
      </c>
      <c r="B834">
        <f>COUNTIF(A:A,Sales2[[#This Row],[Order ID]])</f>
        <v>1</v>
      </c>
      <c r="C834" t="s">
        <v>657</v>
      </c>
      <c r="D834" t="s">
        <v>1085</v>
      </c>
      <c r="E834" t="str">
        <f>PROPER(TRIM(Sales2[[#This Row],[Customer First Name]]))</f>
        <v>Ricardo</v>
      </c>
      <c r="F834">
        <v>2065</v>
      </c>
      <c r="G834" t="s">
        <v>22</v>
      </c>
      <c r="H834" s="7">
        <v>45480</v>
      </c>
      <c r="I834" s="6">
        <v>3</v>
      </c>
      <c r="J834" t="s">
        <v>17</v>
      </c>
      <c r="K834" t="s">
        <v>38</v>
      </c>
      <c r="L834" t="str">
        <f>UPPER(Sales2[[#This Row],[State]])</f>
        <v>QLD</v>
      </c>
      <c r="M834">
        <f>VLOOKUP(Sales2[[#This Row],[Service Category]],Table7[],3,FALSE)</f>
        <v>0.3</v>
      </c>
      <c r="N834">
        <f>Sales2[[#This Row],[Sale Price ]]*Sales2[[#This Row],[Margins]]</f>
        <v>36.9</v>
      </c>
      <c r="O834">
        <v>123</v>
      </c>
      <c r="P834">
        <f>IFERROR(Sales2[[#This Row],[Sale Price ]],0)</f>
        <v>123</v>
      </c>
      <c r="Q834">
        <f>IFERROR(Sales2[[#This Row],[Cleaned Sale Price]]/Sales2[[#This Row],[Quantity Ordered]],0)</f>
        <v>41</v>
      </c>
      <c r="R834">
        <f>Sales2[[#This Row],[Cleaned Sale Price]]-Sales2[[#This Row],[Service Provider Expense]]</f>
        <v>86.1</v>
      </c>
      <c r="S834">
        <f>SUMIF(F:F,Sales2[[#This Row],[Customer ID]],P:P)</f>
        <v>123</v>
      </c>
      <c r="T834">
        <f>Sales2[[#This Row],[Sale Price ]]-Sales2[[#This Row],[Service Provider Expense]]</f>
        <v>86.1</v>
      </c>
      <c r="U834" t="s">
        <v>99</v>
      </c>
    </row>
    <row r="835" spans="1:21" x14ac:dyDescent="0.25">
      <c r="A835">
        <v>3834</v>
      </c>
      <c r="B835">
        <f>COUNTIF(A:A,Sales2[[#This Row],[Order ID]])</f>
        <v>1</v>
      </c>
      <c r="C835" t="s">
        <v>595</v>
      </c>
      <c r="D835" t="s">
        <v>184</v>
      </c>
      <c r="E835" t="str">
        <f>PROPER(TRIM(Sales2[[#This Row],[Customer First Name]]))</f>
        <v>Gunner</v>
      </c>
      <c r="F835">
        <v>2066</v>
      </c>
      <c r="G835" t="s">
        <v>61</v>
      </c>
      <c r="H835" s="7">
        <v>45535</v>
      </c>
      <c r="I835" s="6">
        <v>2</v>
      </c>
      <c r="J835" s="1" t="s">
        <v>23</v>
      </c>
      <c r="K835" t="s">
        <v>66</v>
      </c>
      <c r="L835" t="str">
        <f>UPPER(Sales2[[#This Row],[State]])</f>
        <v>NT</v>
      </c>
      <c r="M835">
        <f>VLOOKUP(Sales2[[#This Row],[Service Category]],Table7[],3,FALSE)</f>
        <v>0.25</v>
      </c>
      <c r="N835">
        <f>Sales2[[#This Row],[Sale Price ]]*Sales2[[#This Row],[Margins]]</f>
        <v>116</v>
      </c>
      <c r="O835">
        <v>464</v>
      </c>
      <c r="P835">
        <f>IFERROR(Sales2[[#This Row],[Sale Price ]],0)</f>
        <v>464</v>
      </c>
      <c r="Q835">
        <f>IFERROR(Sales2[[#This Row],[Cleaned Sale Price]]/Sales2[[#This Row],[Quantity Ordered]],0)</f>
        <v>232</v>
      </c>
      <c r="R835">
        <f>Sales2[[#This Row],[Cleaned Sale Price]]-Sales2[[#This Row],[Service Provider Expense]]</f>
        <v>348</v>
      </c>
      <c r="S835">
        <f>SUMIF(F:F,Sales2[[#This Row],[Customer ID]],P:P)</f>
        <v>464</v>
      </c>
      <c r="T835">
        <f>Sales2[[#This Row],[Sale Price ]]-Sales2[[#This Row],[Service Provider Expense]]</f>
        <v>348</v>
      </c>
      <c r="U835" t="s">
        <v>29</v>
      </c>
    </row>
    <row r="836" spans="1:21" x14ac:dyDescent="0.25">
      <c r="A836">
        <v>3835</v>
      </c>
      <c r="B836">
        <f>COUNTIF(A:A,Sales2[[#This Row],[Order ID]])</f>
        <v>1</v>
      </c>
      <c r="C836" t="s">
        <v>1086</v>
      </c>
      <c r="D836" t="s">
        <v>1087</v>
      </c>
      <c r="E836" t="str">
        <f>PROPER(TRIM(Sales2[[#This Row],[Customer First Name]]))</f>
        <v>Lilah</v>
      </c>
      <c r="F836">
        <v>2067</v>
      </c>
      <c r="G836" t="s">
        <v>61</v>
      </c>
      <c r="H836" s="7">
        <v>45343</v>
      </c>
      <c r="I836" s="6">
        <v>1</v>
      </c>
      <c r="J836" t="s">
        <v>56</v>
      </c>
      <c r="K836" t="s">
        <v>18</v>
      </c>
      <c r="L836" t="str">
        <f>UPPER(Sales2[[#This Row],[State]])</f>
        <v>WA</v>
      </c>
      <c r="M836">
        <f>VLOOKUP(Sales2[[#This Row],[Service Category]],Table7[],3,FALSE)</f>
        <v>0.25</v>
      </c>
      <c r="N836">
        <f>Sales2[[#This Row],[Sale Price ]]*Sales2[[#This Row],[Margins]]</f>
        <v>294.5</v>
      </c>
      <c r="O836">
        <v>1178</v>
      </c>
      <c r="P836">
        <f>IFERROR(Sales2[[#This Row],[Sale Price ]],0)</f>
        <v>1178</v>
      </c>
      <c r="Q836">
        <f>IFERROR(Sales2[[#This Row],[Cleaned Sale Price]]/Sales2[[#This Row],[Quantity Ordered]],0)</f>
        <v>1178</v>
      </c>
      <c r="R836">
        <f>Sales2[[#This Row],[Cleaned Sale Price]]-Sales2[[#This Row],[Service Provider Expense]]</f>
        <v>883.5</v>
      </c>
      <c r="S836">
        <f>SUMIF(F:F,Sales2[[#This Row],[Customer ID]],P:P)</f>
        <v>1178</v>
      </c>
      <c r="T836">
        <f>Sales2[[#This Row],[Sale Price ]]-Sales2[[#This Row],[Service Provider Expense]]</f>
        <v>883.5</v>
      </c>
      <c r="U836" t="s">
        <v>29</v>
      </c>
    </row>
    <row r="837" spans="1:21" x14ac:dyDescent="0.25">
      <c r="A837">
        <v>3836</v>
      </c>
      <c r="B837">
        <f>COUNTIF(A:A,Sales2[[#This Row],[Order ID]])</f>
        <v>1</v>
      </c>
      <c r="C837" t="s">
        <v>1088</v>
      </c>
      <c r="D837" t="s">
        <v>1089</v>
      </c>
      <c r="E837" t="str">
        <f>PROPER(TRIM(Sales2[[#This Row],[Customer First Name]]))</f>
        <v>Sylas</v>
      </c>
      <c r="F837">
        <v>2068</v>
      </c>
      <c r="G837" t="s">
        <v>36</v>
      </c>
      <c r="H837" s="7">
        <v>45419</v>
      </c>
      <c r="I837" s="6">
        <v>3</v>
      </c>
      <c r="J837" t="s">
        <v>17</v>
      </c>
      <c r="K837" t="s">
        <v>18</v>
      </c>
      <c r="L837" t="str">
        <f>UPPER(Sales2[[#This Row],[State]])</f>
        <v>WA</v>
      </c>
      <c r="M837">
        <f>VLOOKUP(Sales2[[#This Row],[Service Category]],Table7[],3,FALSE)</f>
        <v>0.2</v>
      </c>
      <c r="N837">
        <f>Sales2[[#This Row],[Sale Price ]]*Sales2[[#This Row],[Margins]]</f>
        <v>86.600000000000009</v>
      </c>
      <c r="O837">
        <v>433</v>
      </c>
      <c r="P837">
        <f>IFERROR(Sales2[[#This Row],[Sale Price ]],0)</f>
        <v>433</v>
      </c>
      <c r="Q837">
        <f>IFERROR(Sales2[[#This Row],[Cleaned Sale Price]]/Sales2[[#This Row],[Quantity Ordered]],0)</f>
        <v>144.33333333333334</v>
      </c>
      <c r="R837">
        <f>Sales2[[#This Row],[Cleaned Sale Price]]-Sales2[[#This Row],[Service Provider Expense]]</f>
        <v>346.4</v>
      </c>
      <c r="S837">
        <f>SUMIF(F:F,Sales2[[#This Row],[Customer ID]],P:P)</f>
        <v>433</v>
      </c>
      <c r="T837">
        <f>Sales2[[#This Row],[Sale Price ]]-Sales2[[#This Row],[Service Provider Expense]]</f>
        <v>346.4</v>
      </c>
      <c r="U837" t="s">
        <v>33</v>
      </c>
    </row>
    <row r="838" spans="1:21" x14ac:dyDescent="0.25">
      <c r="A838">
        <v>3837</v>
      </c>
      <c r="B838">
        <f>COUNTIF(A:A,Sales2[[#This Row],[Order ID]])</f>
        <v>1</v>
      </c>
      <c r="C838" t="s">
        <v>705</v>
      </c>
      <c r="D838" t="s">
        <v>1090</v>
      </c>
      <c r="E838" t="str">
        <f>PROPER(TRIM(Sales2[[#This Row],[Customer First Name]]))</f>
        <v>Lyla</v>
      </c>
      <c r="F838">
        <v>2069</v>
      </c>
      <c r="G838" t="s">
        <v>61</v>
      </c>
      <c r="H838" s="7">
        <v>45470</v>
      </c>
      <c r="I838" s="6">
        <v>2</v>
      </c>
      <c r="J838" s="1" t="s">
        <v>37</v>
      </c>
      <c r="K838" t="s">
        <v>24</v>
      </c>
      <c r="L838" t="str">
        <f>UPPER(Sales2[[#This Row],[State]])</f>
        <v>ACT</v>
      </c>
      <c r="M838">
        <f>VLOOKUP(Sales2[[#This Row],[Service Category]],Table7[],3,FALSE)</f>
        <v>0.25</v>
      </c>
      <c r="N838">
        <f>Sales2[[#This Row],[Sale Price ]]*Sales2[[#This Row],[Margins]]</f>
        <v>76.5</v>
      </c>
      <c r="O838">
        <v>306</v>
      </c>
      <c r="P838">
        <f>IFERROR(Sales2[[#This Row],[Sale Price ]],0)</f>
        <v>306</v>
      </c>
      <c r="Q838">
        <f>IFERROR(Sales2[[#This Row],[Cleaned Sale Price]]/Sales2[[#This Row],[Quantity Ordered]],0)</f>
        <v>153</v>
      </c>
      <c r="R838">
        <f>Sales2[[#This Row],[Cleaned Sale Price]]-Sales2[[#This Row],[Service Provider Expense]]</f>
        <v>229.5</v>
      </c>
      <c r="S838">
        <f>SUMIF(F:F,Sales2[[#This Row],[Customer ID]],P:P)</f>
        <v>306</v>
      </c>
      <c r="T838">
        <f>Sales2[[#This Row],[Sale Price ]]-Sales2[[#This Row],[Service Provider Expense]]</f>
        <v>229.5</v>
      </c>
      <c r="U838" t="s">
        <v>39</v>
      </c>
    </row>
    <row r="839" spans="1:21" x14ac:dyDescent="0.25">
      <c r="A839">
        <v>3838</v>
      </c>
      <c r="B839">
        <f>COUNTIF(A:A,Sales2[[#This Row],[Order ID]])</f>
        <v>1</v>
      </c>
      <c r="C839" t="s">
        <v>1091</v>
      </c>
      <c r="D839" t="s">
        <v>53</v>
      </c>
      <c r="E839" t="str">
        <f>PROPER(TRIM(Sales2[[#This Row],[Customer First Name]]))</f>
        <v>Walter</v>
      </c>
      <c r="F839">
        <v>2070</v>
      </c>
      <c r="G839" t="s">
        <v>22</v>
      </c>
      <c r="H839" s="7">
        <v>45546</v>
      </c>
      <c r="I839" s="6">
        <v>3</v>
      </c>
      <c r="J839" s="1" t="s">
        <v>37</v>
      </c>
      <c r="K839" t="s">
        <v>18</v>
      </c>
      <c r="L839" t="str">
        <f>UPPER(Sales2[[#This Row],[State]])</f>
        <v>WA</v>
      </c>
      <c r="M839">
        <f>VLOOKUP(Sales2[[#This Row],[Service Category]],Table7[],3,FALSE)</f>
        <v>0.3</v>
      </c>
      <c r="N839">
        <f>Sales2[[#This Row],[Sale Price ]]*Sales2[[#This Row],[Margins]]</f>
        <v>292.8</v>
      </c>
      <c r="O839">
        <v>976</v>
      </c>
      <c r="P839">
        <f>IFERROR(Sales2[[#This Row],[Sale Price ]],0)</f>
        <v>976</v>
      </c>
      <c r="Q839">
        <f>IFERROR(Sales2[[#This Row],[Cleaned Sale Price]]/Sales2[[#This Row],[Quantity Ordered]],0)</f>
        <v>325.33333333333331</v>
      </c>
      <c r="R839">
        <f>Sales2[[#This Row],[Cleaned Sale Price]]-Sales2[[#This Row],[Service Provider Expense]]</f>
        <v>683.2</v>
      </c>
      <c r="S839">
        <f>SUMIF(F:F,Sales2[[#This Row],[Customer ID]],P:P)</f>
        <v>976</v>
      </c>
      <c r="T839">
        <f>Sales2[[#This Row],[Sale Price ]]-Sales2[[#This Row],[Service Provider Expense]]</f>
        <v>683.2</v>
      </c>
      <c r="U839" t="s">
        <v>19</v>
      </c>
    </row>
    <row r="840" spans="1:21" x14ac:dyDescent="0.25">
      <c r="A840">
        <v>3839</v>
      </c>
      <c r="B840">
        <f>COUNTIF(A:A,Sales2[[#This Row],[Order ID]])</f>
        <v>1</v>
      </c>
      <c r="C840" t="s">
        <v>1092</v>
      </c>
      <c r="D840" t="s">
        <v>92</v>
      </c>
      <c r="E840" t="str">
        <f>PROPER(TRIM(Sales2[[#This Row],[Customer First Name]]))</f>
        <v>Sawyer</v>
      </c>
      <c r="F840">
        <v>2071</v>
      </c>
      <c r="G840" t="s">
        <v>61</v>
      </c>
      <c r="H840" s="7">
        <v>45529</v>
      </c>
      <c r="I840" s="6">
        <v>1</v>
      </c>
      <c r="J840" s="1" t="s">
        <v>37</v>
      </c>
      <c r="K840" t="s">
        <v>18</v>
      </c>
      <c r="L840" t="str">
        <f>UPPER(Sales2[[#This Row],[State]])</f>
        <v>WA</v>
      </c>
      <c r="M840">
        <f>VLOOKUP(Sales2[[#This Row],[Service Category]],Table7[],3,FALSE)</f>
        <v>0.25</v>
      </c>
      <c r="N840">
        <f>Sales2[[#This Row],[Sale Price ]]*Sales2[[#This Row],[Margins]]</f>
        <v>47</v>
      </c>
      <c r="O840">
        <v>188</v>
      </c>
      <c r="P840">
        <f>IFERROR(Sales2[[#This Row],[Sale Price ]],0)</f>
        <v>188</v>
      </c>
      <c r="Q840">
        <f>IFERROR(Sales2[[#This Row],[Cleaned Sale Price]]/Sales2[[#This Row],[Quantity Ordered]],0)</f>
        <v>188</v>
      </c>
      <c r="R840">
        <f>Sales2[[#This Row],[Cleaned Sale Price]]-Sales2[[#This Row],[Service Provider Expense]]</f>
        <v>141</v>
      </c>
      <c r="S840">
        <f>SUMIF(F:F,Sales2[[#This Row],[Customer ID]],P:P)</f>
        <v>188</v>
      </c>
      <c r="T840">
        <f>Sales2[[#This Row],[Sale Price ]]-Sales2[[#This Row],[Service Provider Expense]]</f>
        <v>141</v>
      </c>
      <c r="U840" t="s">
        <v>99</v>
      </c>
    </row>
    <row r="841" spans="1:21" x14ac:dyDescent="0.25">
      <c r="A841">
        <v>3840</v>
      </c>
      <c r="B841">
        <f>COUNTIF(A:A,Sales2[[#This Row],[Order ID]])</f>
        <v>1</v>
      </c>
      <c r="C841" t="s">
        <v>224</v>
      </c>
      <c r="D841" t="s">
        <v>89</v>
      </c>
      <c r="E841" t="str">
        <f>PROPER(TRIM(Sales2[[#This Row],[Customer First Name]]))</f>
        <v>Kane</v>
      </c>
      <c r="F841">
        <v>2072</v>
      </c>
      <c r="G841" t="s">
        <v>61</v>
      </c>
      <c r="H841" s="7">
        <v>45350</v>
      </c>
      <c r="I841" s="6">
        <v>3</v>
      </c>
      <c r="J841" s="1" t="s">
        <v>37</v>
      </c>
      <c r="K841" t="s">
        <v>42</v>
      </c>
      <c r="L841" t="str">
        <f>UPPER(Sales2[[#This Row],[State]])</f>
        <v>SA</v>
      </c>
      <c r="M841">
        <f>VLOOKUP(Sales2[[#This Row],[Service Category]],Table7[],3,FALSE)</f>
        <v>0.25</v>
      </c>
      <c r="N841">
        <f>Sales2[[#This Row],[Sale Price ]]*Sales2[[#This Row],[Margins]]</f>
        <v>40.5</v>
      </c>
      <c r="O841">
        <v>162</v>
      </c>
      <c r="P841">
        <f>IFERROR(Sales2[[#This Row],[Sale Price ]],0)</f>
        <v>162</v>
      </c>
      <c r="Q841">
        <f>IFERROR(Sales2[[#This Row],[Cleaned Sale Price]]/Sales2[[#This Row],[Quantity Ordered]],0)</f>
        <v>54</v>
      </c>
      <c r="R841">
        <f>Sales2[[#This Row],[Cleaned Sale Price]]-Sales2[[#This Row],[Service Provider Expense]]</f>
        <v>121.5</v>
      </c>
      <c r="S841">
        <f>SUMIF(F:F,Sales2[[#This Row],[Customer ID]],P:P)</f>
        <v>162</v>
      </c>
      <c r="T841">
        <f>Sales2[[#This Row],[Sale Price ]]-Sales2[[#This Row],[Service Provider Expense]]</f>
        <v>121.5</v>
      </c>
      <c r="U841" t="s">
        <v>99</v>
      </c>
    </row>
    <row r="842" spans="1:21" x14ac:dyDescent="0.25">
      <c r="A842">
        <v>3841</v>
      </c>
      <c r="B842">
        <f>COUNTIF(A:A,Sales2[[#This Row],[Order ID]])</f>
        <v>1</v>
      </c>
      <c r="C842" t="s">
        <v>641</v>
      </c>
      <c r="D842" t="s">
        <v>1093</v>
      </c>
      <c r="E842" t="str">
        <f>PROPER(TRIM(Sales2[[#This Row],[Customer First Name]]))</f>
        <v>Everleigh</v>
      </c>
      <c r="F842">
        <v>2073</v>
      </c>
      <c r="G842" t="s">
        <v>16</v>
      </c>
      <c r="H842" s="7">
        <v>45619</v>
      </c>
      <c r="I842" s="6">
        <v>3</v>
      </c>
      <c r="J842" t="s">
        <v>17</v>
      </c>
      <c r="K842" t="s">
        <v>28</v>
      </c>
      <c r="L842" t="str">
        <f>UPPER(Sales2[[#This Row],[State]])</f>
        <v>NSW</v>
      </c>
      <c r="M842">
        <f>VLOOKUP(Sales2[[#This Row],[Service Category]],Table7[],3,FALSE)</f>
        <v>0.1</v>
      </c>
      <c r="N842">
        <f>Sales2[[#This Row],[Sale Price ]]*Sales2[[#This Row],[Margins]]</f>
        <v>72.600000000000009</v>
      </c>
      <c r="O842">
        <v>726</v>
      </c>
      <c r="P842">
        <f>IFERROR(Sales2[[#This Row],[Sale Price ]],0)</f>
        <v>726</v>
      </c>
      <c r="Q842">
        <f>IFERROR(Sales2[[#This Row],[Cleaned Sale Price]]/Sales2[[#This Row],[Quantity Ordered]],0)</f>
        <v>242</v>
      </c>
      <c r="R842">
        <f>Sales2[[#This Row],[Cleaned Sale Price]]-Sales2[[#This Row],[Service Provider Expense]]</f>
        <v>653.4</v>
      </c>
      <c r="S842">
        <f>SUMIF(F:F,Sales2[[#This Row],[Customer ID]],P:P)</f>
        <v>726</v>
      </c>
      <c r="T842">
        <f>Sales2[[#This Row],[Sale Price ]]-Sales2[[#This Row],[Service Provider Expense]]</f>
        <v>653.4</v>
      </c>
      <c r="U842" t="s">
        <v>33</v>
      </c>
    </row>
    <row r="843" spans="1:21" x14ac:dyDescent="0.25">
      <c r="A843">
        <v>3842</v>
      </c>
      <c r="B843">
        <f>COUNTIF(A:A,Sales2[[#This Row],[Order ID]])</f>
        <v>1</v>
      </c>
      <c r="C843" t="s">
        <v>574</v>
      </c>
      <c r="D843" t="s">
        <v>706</v>
      </c>
      <c r="E843" t="str">
        <f>PROPER(TRIM(Sales2[[#This Row],[Customer First Name]]))</f>
        <v>Felix</v>
      </c>
      <c r="F843">
        <v>2074</v>
      </c>
      <c r="G843" t="s">
        <v>16</v>
      </c>
      <c r="H843" s="7">
        <v>45648</v>
      </c>
      <c r="I843" s="6">
        <v>2</v>
      </c>
      <c r="J843" s="1" t="s">
        <v>23</v>
      </c>
      <c r="K843" t="s">
        <v>32</v>
      </c>
      <c r="L843" t="str">
        <f>UPPER(Sales2[[#This Row],[State]])</f>
        <v>VIC</v>
      </c>
      <c r="M843">
        <f>VLOOKUP(Sales2[[#This Row],[Service Category]],Table7[],3,FALSE)</f>
        <v>0.1</v>
      </c>
      <c r="N843">
        <f>Sales2[[#This Row],[Sale Price ]]*Sales2[[#This Row],[Margins]]</f>
        <v>113.10000000000001</v>
      </c>
      <c r="O843">
        <v>1131</v>
      </c>
      <c r="P843">
        <f>IFERROR(Sales2[[#This Row],[Sale Price ]],0)</f>
        <v>1131</v>
      </c>
      <c r="Q843">
        <f>IFERROR(Sales2[[#This Row],[Cleaned Sale Price]]/Sales2[[#This Row],[Quantity Ordered]],0)</f>
        <v>565.5</v>
      </c>
      <c r="R843">
        <f>Sales2[[#This Row],[Cleaned Sale Price]]-Sales2[[#This Row],[Service Provider Expense]]</f>
        <v>1017.9</v>
      </c>
      <c r="S843">
        <f>SUMIF(F:F,Sales2[[#This Row],[Customer ID]],P:P)</f>
        <v>1131</v>
      </c>
      <c r="T843">
        <f>Sales2[[#This Row],[Sale Price ]]-Sales2[[#This Row],[Service Provider Expense]]</f>
        <v>1017.9</v>
      </c>
      <c r="U843" t="s">
        <v>39</v>
      </c>
    </row>
    <row r="844" spans="1:21" x14ac:dyDescent="0.25">
      <c r="A844">
        <v>3843</v>
      </c>
      <c r="B844">
        <f>COUNTIF(A:A,Sales2[[#This Row],[Order ID]])</f>
        <v>1</v>
      </c>
      <c r="C844" t="s">
        <v>641</v>
      </c>
      <c r="D844" t="s">
        <v>1094</v>
      </c>
      <c r="E844" t="str">
        <f>PROPER(TRIM(Sales2[[#This Row],[Customer First Name]]))</f>
        <v>Bryson</v>
      </c>
      <c r="F844">
        <v>2075</v>
      </c>
      <c r="G844" t="s">
        <v>77</v>
      </c>
      <c r="H844" s="7">
        <v>45544</v>
      </c>
      <c r="I844" s="6">
        <v>2</v>
      </c>
      <c r="J844" t="s">
        <v>56</v>
      </c>
      <c r="K844" t="s">
        <v>66</v>
      </c>
      <c r="L844" t="str">
        <f>UPPER(Sales2[[#This Row],[State]])</f>
        <v>NT</v>
      </c>
      <c r="M844">
        <f>VLOOKUP(Sales2[[#This Row],[Service Category]],Table7[],3,FALSE)</f>
        <v>0.3</v>
      </c>
      <c r="N844">
        <f>Sales2[[#This Row],[Sale Price ]]*Sales2[[#This Row],[Margins]]</f>
        <v>64.2</v>
      </c>
      <c r="O844">
        <v>214</v>
      </c>
      <c r="P844">
        <f>IFERROR(Sales2[[#This Row],[Sale Price ]],0)</f>
        <v>214</v>
      </c>
      <c r="Q844">
        <f>IFERROR(Sales2[[#This Row],[Cleaned Sale Price]]/Sales2[[#This Row],[Quantity Ordered]],0)</f>
        <v>107</v>
      </c>
      <c r="R844">
        <f>Sales2[[#This Row],[Cleaned Sale Price]]-Sales2[[#This Row],[Service Provider Expense]]</f>
        <v>149.80000000000001</v>
      </c>
      <c r="S844">
        <f>SUMIF(F:F,Sales2[[#This Row],[Customer ID]],P:P)</f>
        <v>214</v>
      </c>
      <c r="T844">
        <f>Sales2[[#This Row],[Sale Price ]]-Sales2[[#This Row],[Service Provider Expense]]</f>
        <v>149.80000000000001</v>
      </c>
      <c r="U844" t="s">
        <v>39</v>
      </c>
    </row>
    <row r="845" spans="1:21" x14ac:dyDescent="0.25">
      <c r="A845">
        <v>3844</v>
      </c>
      <c r="B845">
        <f>COUNTIF(A:A,Sales2[[#This Row],[Order ID]])</f>
        <v>1</v>
      </c>
      <c r="C845" t="s">
        <v>1095</v>
      </c>
      <c r="D845" t="s">
        <v>907</v>
      </c>
      <c r="E845" t="str">
        <f>PROPER(TRIM(Sales2[[#This Row],[Customer First Name]]))</f>
        <v>Cole</v>
      </c>
      <c r="F845">
        <v>2076</v>
      </c>
      <c r="G845" t="s">
        <v>77</v>
      </c>
      <c r="H845" s="7">
        <v>45543</v>
      </c>
      <c r="I845" s="6">
        <v>3</v>
      </c>
      <c r="J845" s="1" t="s">
        <v>37</v>
      </c>
      <c r="K845" t="s">
        <v>28</v>
      </c>
      <c r="L845" t="str">
        <f>UPPER(Sales2[[#This Row],[State]])</f>
        <v>NSW</v>
      </c>
      <c r="M845">
        <f>VLOOKUP(Sales2[[#This Row],[Service Category]],Table7[],3,FALSE)</f>
        <v>0.3</v>
      </c>
      <c r="N845">
        <f>Sales2[[#This Row],[Sale Price ]]*Sales2[[#This Row],[Margins]]</f>
        <v>425.09999999999997</v>
      </c>
      <c r="O845">
        <v>1417</v>
      </c>
      <c r="P845">
        <f>IFERROR(Sales2[[#This Row],[Sale Price ]],0)</f>
        <v>1417</v>
      </c>
      <c r="Q845">
        <f>IFERROR(Sales2[[#This Row],[Cleaned Sale Price]]/Sales2[[#This Row],[Quantity Ordered]],0)</f>
        <v>472.33333333333331</v>
      </c>
      <c r="R845">
        <f>Sales2[[#This Row],[Cleaned Sale Price]]-Sales2[[#This Row],[Service Provider Expense]]</f>
        <v>991.90000000000009</v>
      </c>
      <c r="S845">
        <f>SUMIF(F:F,Sales2[[#This Row],[Customer ID]],P:P)</f>
        <v>1417</v>
      </c>
      <c r="T845">
        <f>Sales2[[#This Row],[Sale Price ]]-Sales2[[#This Row],[Service Provider Expense]]</f>
        <v>991.90000000000009</v>
      </c>
      <c r="U845" t="s">
        <v>33</v>
      </c>
    </row>
    <row r="846" spans="1:21" x14ac:dyDescent="0.25">
      <c r="A846">
        <v>3845</v>
      </c>
      <c r="B846">
        <f>COUNTIF(A:A,Sales2[[#This Row],[Order ID]])</f>
        <v>1</v>
      </c>
      <c r="C846" t="s">
        <v>1096</v>
      </c>
      <c r="D846" t="s">
        <v>1097</v>
      </c>
      <c r="E846" t="str">
        <f>PROPER(TRIM(Sales2[[#This Row],[Customer First Name]]))</f>
        <v>Caroline</v>
      </c>
      <c r="F846">
        <v>2077</v>
      </c>
      <c r="G846" t="s">
        <v>27</v>
      </c>
      <c r="H846" s="7">
        <v>45501</v>
      </c>
      <c r="I846" s="6">
        <v>3</v>
      </c>
      <c r="J846" t="s">
        <v>17</v>
      </c>
      <c r="K846" t="s">
        <v>28</v>
      </c>
      <c r="L846" t="str">
        <f>UPPER(Sales2[[#This Row],[State]])</f>
        <v>NSW</v>
      </c>
      <c r="M846">
        <f>VLOOKUP(Sales2[[#This Row],[Service Category]],Table7[],3,FALSE)</f>
        <v>0.25</v>
      </c>
      <c r="N846">
        <f>Sales2[[#This Row],[Sale Price ]]*Sales2[[#This Row],[Margins]]</f>
        <v>59.75</v>
      </c>
      <c r="O846">
        <v>239</v>
      </c>
      <c r="P846">
        <f>IFERROR(Sales2[[#This Row],[Sale Price ]],0)</f>
        <v>239</v>
      </c>
      <c r="Q846">
        <f>IFERROR(Sales2[[#This Row],[Cleaned Sale Price]]/Sales2[[#This Row],[Quantity Ordered]],0)</f>
        <v>79.666666666666671</v>
      </c>
      <c r="R846">
        <f>Sales2[[#This Row],[Cleaned Sale Price]]-Sales2[[#This Row],[Service Provider Expense]]</f>
        <v>179.25</v>
      </c>
      <c r="S846">
        <f>SUMIF(F:F,Sales2[[#This Row],[Customer ID]],P:P)</f>
        <v>239</v>
      </c>
      <c r="T846">
        <f>Sales2[[#This Row],[Sale Price ]]-Sales2[[#This Row],[Service Provider Expense]]</f>
        <v>179.25</v>
      </c>
      <c r="U846" t="s">
        <v>29</v>
      </c>
    </row>
    <row r="847" spans="1:21" x14ac:dyDescent="0.25">
      <c r="A847">
        <v>3846</v>
      </c>
      <c r="B847">
        <f>COUNTIF(A:A,Sales2[[#This Row],[Order ID]])</f>
        <v>1</v>
      </c>
      <c r="C847" t="s">
        <v>402</v>
      </c>
      <c r="D847" t="s">
        <v>644</v>
      </c>
      <c r="E847" t="str">
        <f>PROPER(TRIM(Sales2[[#This Row],[Customer First Name]]))</f>
        <v>Judah</v>
      </c>
      <c r="F847">
        <v>2078</v>
      </c>
      <c r="G847" t="s">
        <v>61</v>
      </c>
      <c r="H847" s="7">
        <v>45431</v>
      </c>
      <c r="I847" s="6">
        <v>2</v>
      </c>
      <c r="J847" t="s">
        <v>56</v>
      </c>
      <c r="K847" t="s">
        <v>49</v>
      </c>
      <c r="L847" t="str">
        <f>UPPER(Sales2[[#This Row],[State]])</f>
        <v>TAS</v>
      </c>
      <c r="M847">
        <f>VLOOKUP(Sales2[[#This Row],[Service Category]],Table7[],3,FALSE)</f>
        <v>0.25</v>
      </c>
      <c r="N847">
        <f>Sales2[[#This Row],[Sale Price ]]*Sales2[[#This Row],[Margins]]</f>
        <v>66.75</v>
      </c>
      <c r="O847">
        <v>267</v>
      </c>
      <c r="P847">
        <f>IFERROR(Sales2[[#This Row],[Sale Price ]],0)</f>
        <v>267</v>
      </c>
      <c r="Q847">
        <f>IFERROR(Sales2[[#This Row],[Cleaned Sale Price]]/Sales2[[#This Row],[Quantity Ordered]],0)</f>
        <v>133.5</v>
      </c>
      <c r="R847">
        <f>Sales2[[#This Row],[Cleaned Sale Price]]-Sales2[[#This Row],[Service Provider Expense]]</f>
        <v>200.25</v>
      </c>
      <c r="S847">
        <f>SUMIF(F:F,Sales2[[#This Row],[Customer ID]],P:P)</f>
        <v>267</v>
      </c>
      <c r="T847">
        <f>Sales2[[#This Row],[Sale Price ]]-Sales2[[#This Row],[Service Provider Expense]]</f>
        <v>200.25</v>
      </c>
      <c r="U847" t="s">
        <v>33</v>
      </c>
    </row>
    <row r="848" spans="1:21" x14ac:dyDescent="0.25">
      <c r="A848">
        <v>3847</v>
      </c>
      <c r="B848">
        <f>COUNTIF(A:A,Sales2[[#This Row],[Order ID]])</f>
        <v>1</v>
      </c>
      <c r="C848" t="s">
        <v>1098</v>
      </c>
      <c r="D848" t="s">
        <v>696</v>
      </c>
      <c r="E848" t="str">
        <f>PROPER(TRIM(Sales2[[#This Row],[Customer First Name]]))</f>
        <v>Amari</v>
      </c>
      <c r="F848">
        <v>2079</v>
      </c>
      <c r="G848" t="s">
        <v>77</v>
      </c>
      <c r="H848" s="7">
        <v>45462</v>
      </c>
      <c r="I848" s="6">
        <v>3</v>
      </c>
      <c r="J848" s="1" t="s">
        <v>23</v>
      </c>
      <c r="K848" t="s">
        <v>42</v>
      </c>
      <c r="L848" t="str">
        <f>UPPER(Sales2[[#This Row],[State]])</f>
        <v>SA</v>
      </c>
      <c r="M848">
        <f>VLOOKUP(Sales2[[#This Row],[Service Category]],Table7[],3,FALSE)</f>
        <v>0.3</v>
      </c>
      <c r="N848">
        <f>Sales2[[#This Row],[Sale Price ]]*Sales2[[#This Row],[Margins]]</f>
        <v>216</v>
      </c>
      <c r="O848">
        <v>720</v>
      </c>
      <c r="P848">
        <f>IFERROR(Sales2[[#This Row],[Sale Price ]],0)</f>
        <v>720</v>
      </c>
      <c r="Q848">
        <f>IFERROR(Sales2[[#This Row],[Cleaned Sale Price]]/Sales2[[#This Row],[Quantity Ordered]],0)</f>
        <v>240</v>
      </c>
      <c r="R848">
        <f>Sales2[[#This Row],[Cleaned Sale Price]]-Sales2[[#This Row],[Service Provider Expense]]</f>
        <v>504</v>
      </c>
      <c r="S848">
        <f>SUMIF(F:F,Sales2[[#This Row],[Customer ID]],P:P)</f>
        <v>720</v>
      </c>
      <c r="T848">
        <f>Sales2[[#This Row],[Sale Price ]]-Sales2[[#This Row],[Service Provider Expense]]</f>
        <v>504</v>
      </c>
      <c r="U848" t="s">
        <v>29</v>
      </c>
    </row>
    <row r="849" spans="1:21" x14ac:dyDescent="0.25">
      <c r="A849">
        <v>3848</v>
      </c>
      <c r="B849">
        <f>COUNTIF(A:A,Sales2[[#This Row],[Order ID]])</f>
        <v>1</v>
      </c>
      <c r="C849" t="s">
        <v>470</v>
      </c>
      <c r="D849" t="s">
        <v>1099</v>
      </c>
      <c r="E849" t="str">
        <f>PROPER(TRIM(Sales2[[#This Row],[Customer First Name]]))</f>
        <v>Jaylen</v>
      </c>
      <c r="F849">
        <v>2080</v>
      </c>
      <c r="G849" t="s">
        <v>27</v>
      </c>
      <c r="H849" s="7">
        <v>45308</v>
      </c>
      <c r="I849" s="6">
        <v>3</v>
      </c>
      <c r="J849" s="1" t="s">
        <v>37</v>
      </c>
      <c r="K849" t="s">
        <v>32</v>
      </c>
      <c r="L849" t="str">
        <f>UPPER(Sales2[[#This Row],[State]])</f>
        <v>VIC</v>
      </c>
      <c r="M849">
        <f>VLOOKUP(Sales2[[#This Row],[Service Category]],Table7[],3,FALSE)</f>
        <v>0.25</v>
      </c>
      <c r="N849">
        <f>Sales2[[#This Row],[Sale Price ]]*Sales2[[#This Row],[Margins]]</f>
        <v>175.25</v>
      </c>
      <c r="O849">
        <v>701</v>
      </c>
      <c r="P849">
        <f>IFERROR(Sales2[[#This Row],[Sale Price ]],0)</f>
        <v>701</v>
      </c>
      <c r="Q849">
        <f>IFERROR(Sales2[[#This Row],[Cleaned Sale Price]]/Sales2[[#This Row],[Quantity Ordered]],0)</f>
        <v>233.66666666666666</v>
      </c>
      <c r="R849">
        <f>Sales2[[#This Row],[Cleaned Sale Price]]-Sales2[[#This Row],[Service Provider Expense]]</f>
        <v>525.75</v>
      </c>
      <c r="S849">
        <f>SUMIF(F:F,Sales2[[#This Row],[Customer ID]],P:P)</f>
        <v>701</v>
      </c>
      <c r="T849">
        <f>Sales2[[#This Row],[Sale Price ]]-Sales2[[#This Row],[Service Provider Expense]]</f>
        <v>525.75</v>
      </c>
      <c r="U849" t="s">
        <v>29</v>
      </c>
    </row>
    <row r="850" spans="1:21" x14ac:dyDescent="0.25">
      <c r="A850">
        <v>3849</v>
      </c>
      <c r="B850">
        <f>COUNTIF(A:A,Sales2[[#This Row],[Order ID]])</f>
        <v>1</v>
      </c>
      <c r="C850" t="s">
        <v>1100</v>
      </c>
      <c r="D850" t="s">
        <v>138</v>
      </c>
      <c r="E850" t="str">
        <f>PROPER(TRIM(Sales2[[#This Row],[Customer First Name]]))</f>
        <v>Greyson</v>
      </c>
      <c r="F850">
        <v>2081</v>
      </c>
      <c r="G850" t="s">
        <v>36</v>
      </c>
      <c r="H850" s="7">
        <v>45637</v>
      </c>
      <c r="I850" s="6">
        <v>1</v>
      </c>
      <c r="J850" s="1" t="s">
        <v>23</v>
      </c>
      <c r="K850" t="s">
        <v>18</v>
      </c>
      <c r="L850" t="str">
        <f>UPPER(Sales2[[#This Row],[State]])</f>
        <v>WA</v>
      </c>
      <c r="M850">
        <f>VLOOKUP(Sales2[[#This Row],[Service Category]],Table7[],3,FALSE)</f>
        <v>0.2</v>
      </c>
      <c r="N850">
        <f>Sales2[[#This Row],[Sale Price ]]*Sales2[[#This Row],[Margins]]</f>
        <v>142.6</v>
      </c>
      <c r="O850">
        <v>713</v>
      </c>
      <c r="P850">
        <f>IFERROR(Sales2[[#This Row],[Sale Price ]],0)</f>
        <v>713</v>
      </c>
      <c r="Q850">
        <f>IFERROR(Sales2[[#This Row],[Cleaned Sale Price]]/Sales2[[#This Row],[Quantity Ordered]],0)</f>
        <v>713</v>
      </c>
      <c r="R850">
        <f>Sales2[[#This Row],[Cleaned Sale Price]]-Sales2[[#This Row],[Service Provider Expense]]</f>
        <v>570.4</v>
      </c>
      <c r="S850">
        <f>SUMIF(F:F,Sales2[[#This Row],[Customer ID]],P:P)</f>
        <v>713</v>
      </c>
      <c r="T850">
        <f>Sales2[[#This Row],[Sale Price ]]-Sales2[[#This Row],[Service Provider Expense]]</f>
        <v>570.4</v>
      </c>
      <c r="U850" t="s">
        <v>19</v>
      </c>
    </row>
    <row r="851" spans="1:21" x14ac:dyDescent="0.25">
      <c r="A851">
        <v>3850</v>
      </c>
      <c r="B851">
        <f>COUNTIF(A:A,Sales2[[#This Row],[Order ID]])</f>
        <v>1</v>
      </c>
      <c r="C851" t="s">
        <v>748</v>
      </c>
      <c r="D851" t="s">
        <v>1101</v>
      </c>
      <c r="E851" t="str">
        <f>PROPER(TRIM(Sales2[[#This Row],[Customer First Name]]))</f>
        <v>Grayson</v>
      </c>
      <c r="F851">
        <v>2082</v>
      </c>
      <c r="G851" t="s">
        <v>61</v>
      </c>
      <c r="H851" s="7">
        <v>45489</v>
      </c>
      <c r="I851" s="6">
        <v>1</v>
      </c>
      <c r="J851" s="1" t="s">
        <v>37</v>
      </c>
      <c r="K851" t="s">
        <v>28</v>
      </c>
      <c r="L851" t="str">
        <f>UPPER(Sales2[[#This Row],[State]])</f>
        <v>NSW</v>
      </c>
      <c r="M851">
        <f>VLOOKUP(Sales2[[#This Row],[Service Category]],Table7[],3,FALSE)</f>
        <v>0.25</v>
      </c>
      <c r="N851">
        <f>Sales2[[#This Row],[Sale Price ]]*Sales2[[#This Row],[Margins]]</f>
        <v>117.5</v>
      </c>
      <c r="O851">
        <v>470</v>
      </c>
      <c r="P851">
        <f>IFERROR(Sales2[[#This Row],[Sale Price ]],0)</f>
        <v>470</v>
      </c>
      <c r="Q851">
        <f>IFERROR(Sales2[[#This Row],[Cleaned Sale Price]]/Sales2[[#This Row],[Quantity Ordered]],0)</f>
        <v>470</v>
      </c>
      <c r="R851">
        <f>Sales2[[#This Row],[Cleaned Sale Price]]-Sales2[[#This Row],[Service Provider Expense]]</f>
        <v>352.5</v>
      </c>
      <c r="S851">
        <f>SUMIF(F:F,Sales2[[#This Row],[Customer ID]],P:P)</f>
        <v>470</v>
      </c>
      <c r="T851">
        <f>Sales2[[#This Row],[Sale Price ]]-Sales2[[#This Row],[Service Provider Expense]]</f>
        <v>352.5</v>
      </c>
      <c r="U851" t="s">
        <v>39</v>
      </c>
    </row>
    <row r="852" spans="1:21" x14ac:dyDescent="0.25">
      <c r="A852">
        <v>3851</v>
      </c>
      <c r="B852">
        <f>COUNTIF(A:A,Sales2[[#This Row],[Order ID]])</f>
        <v>1</v>
      </c>
      <c r="C852" t="s">
        <v>1102</v>
      </c>
      <c r="D852" t="s">
        <v>300</v>
      </c>
      <c r="E852" t="str">
        <f>PROPER(TRIM(Sales2[[#This Row],[Customer First Name]]))</f>
        <v>Rose</v>
      </c>
      <c r="F852">
        <v>2083</v>
      </c>
      <c r="G852" t="s">
        <v>61</v>
      </c>
      <c r="H852" s="7">
        <v>45567</v>
      </c>
      <c r="I852" s="6">
        <v>2</v>
      </c>
      <c r="J852" t="s">
        <v>56</v>
      </c>
      <c r="K852" t="s">
        <v>49</v>
      </c>
      <c r="L852" t="str">
        <f>UPPER(Sales2[[#This Row],[State]])</f>
        <v>TAS</v>
      </c>
      <c r="M852">
        <f>VLOOKUP(Sales2[[#This Row],[Service Category]],Table7[],3,FALSE)</f>
        <v>0.25</v>
      </c>
      <c r="N852">
        <f>Sales2[[#This Row],[Sale Price ]]*Sales2[[#This Row],[Margins]]</f>
        <v>125.5</v>
      </c>
      <c r="O852">
        <v>502</v>
      </c>
      <c r="P852">
        <f>IFERROR(Sales2[[#This Row],[Sale Price ]],0)</f>
        <v>502</v>
      </c>
      <c r="Q852">
        <f>IFERROR(Sales2[[#This Row],[Cleaned Sale Price]]/Sales2[[#This Row],[Quantity Ordered]],0)</f>
        <v>251</v>
      </c>
      <c r="R852">
        <f>Sales2[[#This Row],[Cleaned Sale Price]]-Sales2[[#This Row],[Service Provider Expense]]</f>
        <v>376.5</v>
      </c>
      <c r="S852">
        <f>SUMIF(F:F,Sales2[[#This Row],[Customer ID]],P:P)</f>
        <v>502</v>
      </c>
      <c r="T852">
        <f>Sales2[[#This Row],[Sale Price ]]-Sales2[[#This Row],[Service Provider Expense]]</f>
        <v>376.5</v>
      </c>
      <c r="U852" t="s">
        <v>99</v>
      </c>
    </row>
    <row r="853" spans="1:21" x14ac:dyDescent="0.25">
      <c r="A853">
        <v>3852</v>
      </c>
      <c r="B853">
        <f>COUNTIF(A:A,Sales2[[#This Row],[Order ID]])</f>
        <v>1</v>
      </c>
      <c r="C853" t="s">
        <v>1103</v>
      </c>
      <c r="D853" t="s">
        <v>484</v>
      </c>
      <c r="E853" t="str">
        <f>PROPER(TRIM(Sales2[[#This Row],[Customer First Name]]))</f>
        <v>Marlee</v>
      </c>
      <c r="F853">
        <v>2084</v>
      </c>
      <c r="G853" t="s">
        <v>16</v>
      </c>
      <c r="H853" s="7">
        <v>45292</v>
      </c>
      <c r="I853" s="6">
        <v>3</v>
      </c>
      <c r="J853" t="s">
        <v>17</v>
      </c>
      <c r="K853" t="s">
        <v>38</v>
      </c>
      <c r="L853" t="str">
        <f>UPPER(Sales2[[#This Row],[State]])</f>
        <v>QLD</v>
      </c>
      <c r="M853">
        <f>VLOOKUP(Sales2[[#This Row],[Service Category]],Table7[],3,FALSE)</f>
        <v>0.1</v>
      </c>
      <c r="N853">
        <f>Sales2[[#This Row],[Sale Price ]]*Sales2[[#This Row],[Margins]]</f>
        <v>23.400000000000002</v>
      </c>
      <c r="O853">
        <v>234</v>
      </c>
      <c r="P853">
        <f>IFERROR(Sales2[[#This Row],[Sale Price ]],0)</f>
        <v>234</v>
      </c>
      <c r="Q853">
        <f>IFERROR(Sales2[[#This Row],[Cleaned Sale Price]]/Sales2[[#This Row],[Quantity Ordered]],0)</f>
        <v>78</v>
      </c>
      <c r="R853">
        <f>Sales2[[#This Row],[Cleaned Sale Price]]-Sales2[[#This Row],[Service Provider Expense]]</f>
        <v>210.6</v>
      </c>
      <c r="S853">
        <f>SUMIF(F:F,Sales2[[#This Row],[Customer ID]],P:P)</f>
        <v>234</v>
      </c>
      <c r="T853">
        <f>Sales2[[#This Row],[Sale Price ]]-Sales2[[#This Row],[Service Provider Expense]]</f>
        <v>210.6</v>
      </c>
      <c r="U853" t="s">
        <v>99</v>
      </c>
    </row>
    <row r="854" spans="1:21" x14ac:dyDescent="0.25">
      <c r="A854">
        <v>3853</v>
      </c>
      <c r="B854">
        <f>COUNTIF(A:A,Sales2[[#This Row],[Order ID]])</f>
        <v>1</v>
      </c>
      <c r="C854" t="s">
        <v>1104</v>
      </c>
      <c r="D854" t="s">
        <v>1105</v>
      </c>
      <c r="E854" t="str">
        <f>PROPER(TRIM(Sales2[[#This Row],[Customer First Name]]))</f>
        <v>Phoebe</v>
      </c>
      <c r="F854">
        <v>2085</v>
      </c>
      <c r="G854" t="s">
        <v>16</v>
      </c>
      <c r="H854" s="7">
        <v>45335</v>
      </c>
      <c r="I854" s="6">
        <v>3</v>
      </c>
      <c r="J854" s="1" t="s">
        <v>23</v>
      </c>
      <c r="K854" t="s">
        <v>18</v>
      </c>
      <c r="L854" t="str">
        <f>UPPER(Sales2[[#This Row],[State]])</f>
        <v>WA</v>
      </c>
      <c r="M854">
        <f>VLOOKUP(Sales2[[#This Row],[Service Category]],Table7[],3,FALSE)</f>
        <v>0.1</v>
      </c>
      <c r="N854">
        <f>Sales2[[#This Row],[Sale Price ]]*Sales2[[#This Row],[Margins]]</f>
        <v>171.3</v>
      </c>
      <c r="O854">
        <v>1713</v>
      </c>
      <c r="P854">
        <f>IFERROR(Sales2[[#This Row],[Sale Price ]],0)</f>
        <v>1713</v>
      </c>
      <c r="Q854">
        <f>IFERROR(Sales2[[#This Row],[Cleaned Sale Price]]/Sales2[[#This Row],[Quantity Ordered]],0)</f>
        <v>571</v>
      </c>
      <c r="R854">
        <f>Sales2[[#This Row],[Cleaned Sale Price]]-Sales2[[#This Row],[Service Provider Expense]]</f>
        <v>1541.7</v>
      </c>
      <c r="S854">
        <f>SUMIF(F:F,Sales2[[#This Row],[Customer ID]],P:P)</f>
        <v>1713</v>
      </c>
      <c r="T854">
        <f>Sales2[[#This Row],[Sale Price ]]-Sales2[[#This Row],[Service Provider Expense]]</f>
        <v>1541.7</v>
      </c>
      <c r="U854" t="s">
        <v>39</v>
      </c>
    </row>
    <row r="855" spans="1:21" x14ac:dyDescent="0.25">
      <c r="A855">
        <v>3854</v>
      </c>
      <c r="B855">
        <f>COUNTIF(A:A,Sales2[[#This Row],[Order ID]])</f>
        <v>1</v>
      </c>
      <c r="C855" t="s">
        <v>391</v>
      </c>
      <c r="D855" t="s">
        <v>1047</v>
      </c>
      <c r="E855" t="str">
        <f>PROPER(TRIM(Sales2[[#This Row],[Customer First Name]]))</f>
        <v>Liliana</v>
      </c>
      <c r="F855">
        <v>2086</v>
      </c>
      <c r="G855" t="s">
        <v>77</v>
      </c>
      <c r="H855" s="7">
        <v>45413</v>
      </c>
      <c r="I855" s="6">
        <v>3</v>
      </c>
      <c r="J855" s="1" t="s">
        <v>37</v>
      </c>
      <c r="K855" t="s">
        <v>32</v>
      </c>
      <c r="L855" t="str">
        <f>UPPER(Sales2[[#This Row],[State]])</f>
        <v>VIC</v>
      </c>
      <c r="M855">
        <f>VLOOKUP(Sales2[[#This Row],[Service Category]],Table7[],3,FALSE)</f>
        <v>0.3</v>
      </c>
      <c r="N855">
        <f>Sales2[[#This Row],[Sale Price ]]*Sales2[[#This Row],[Margins]]</f>
        <v>510.59999999999997</v>
      </c>
      <c r="O855">
        <v>1702</v>
      </c>
      <c r="P855">
        <f>IFERROR(Sales2[[#This Row],[Sale Price ]],0)</f>
        <v>1702</v>
      </c>
      <c r="Q855">
        <f>IFERROR(Sales2[[#This Row],[Cleaned Sale Price]]/Sales2[[#This Row],[Quantity Ordered]],0)</f>
        <v>567.33333333333337</v>
      </c>
      <c r="R855">
        <f>Sales2[[#This Row],[Cleaned Sale Price]]-Sales2[[#This Row],[Service Provider Expense]]</f>
        <v>1191.4000000000001</v>
      </c>
      <c r="S855">
        <f>SUMIF(F:F,Sales2[[#This Row],[Customer ID]],P:P)</f>
        <v>1702</v>
      </c>
      <c r="T855">
        <f>Sales2[[#This Row],[Sale Price ]]-Sales2[[#This Row],[Service Provider Expense]]</f>
        <v>1191.4000000000001</v>
      </c>
      <c r="U855" t="s">
        <v>19</v>
      </c>
    </row>
    <row r="856" spans="1:21" x14ac:dyDescent="0.25">
      <c r="A856">
        <v>3855</v>
      </c>
      <c r="B856">
        <f>COUNTIF(A:A,Sales2[[#This Row],[Order ID]])</f>
        <v>1</v>
      </c>
      <c r="C856" t="s">
        <v>1088</v>
      </c>
      <c r="D856" t="s">
        <v>301</v>
      </c>
      <c r="E856" t="str">
        <f>PROPER(TRIM(Sales2[[#This Row],[Customer First Name]]))</f>
        <v>Annabelle</v>
      </c>
      <c r="F856">
        <v>2087</v>
      </c>
      <c r="G856" t="s">
        <v>36</v>
      </c>
      <c r="H856" s="7">
        <v>45443</v>
      </c>
      <c r="I856" s="6">
        <v>2</v>
      </c>
      <c r="J856" t="s">
        <v>17</v>
      </c>
      <c r="K856" t="s">
        <v>38</v>
      </c>
      <c r="L856" t="str">
        <f>UPPER(Sales2[[#This Row],[State]])</f>
        <v>QLD</v>
      </c>
      <c r="M856">
        <f>VLOOKUP(Sales2[[#This Row],[Service Category]],Table7[],3,FALSE)</f>
        <v>0.2</v>
      </c>
      <c r="N856">
        <f>Sales2[[#This Row],[Sale Price ]]*Sales2[[#This Row],[Margins]]</f>
        <v>164.8</v>
      </c>
      <c r="O856">
        <v>824</v>
      </c>
      <c r="P856">
        <f>IFERROR(Sales2[[#This Row],[Sale Price ]],0)</f>
        <v>824</v>
      </c>
      <c r="Q856">
        <f>IFERROR(Sales2[[#This Row],[Cleaned Sale Price]]/Sales2[[#This Row],[Quantity Ordered]],0)</f>
        <v>412</v>
      </c>
      <c r="R856">
        <f>Sales2[[#This Row],[Cleaned Sale Price]]-Sales2[[#This Row],[Service Provider Expense]]</f>
        <v>659.2</v>
      </c>
      <c r="S856">
        <f>SUMIF(F:F,Sales2[[#This Row],[Customer ID]],P:P)</f>
        <v>824</v>
      </c>
      <c r="T856">
        <f>Sales2[[#This Row],[Sale Price ]]-Sales2[[#This Row],[Service Provider Expense]]</f>
        <v>659.2</v>
      </c>
      <c r="U856" t="s">
        <v>19</v>
      </c>
    </row>
    <row r="857" spans="1:21" x14ac:dyDescent="0.25">
      <c r="A857">
        <v>3856</v>
      </c>
      <c r="B857">
        <f>COUNTIF(A:A,Sales2[[#This Row],[Order ID]])</f>
        <v>1</v>
      </c>
      <c r="C857" t="s">
        <v>1106</v>
      </c>
      <c r="D857" t="s">
        <v>1107</v>
      </c>
      <c r="E857" t="str">
        <f>PROPER(TRIM(Sales2[[#This Row],[Customer First Name]]))</f>
        <v>Sophie</v>
      </c>
      <c r="F857">
        <v>2088</v>
      </c>
      <c r="G857" t="s">
        <v>16</v>
      </c>
      <c r="H857" s="7">
        <v>45518</v>
      </c>
      <c r="I857" s="6">
        <v>1</v>
      </c>
      <c r="J857" t="s">
        <v>17</v>
      </c>
      <c r="K857" t="s">
        <v>32</v>
      </c>
      <c r="L857" t="str">
        <f>UPPER(Sales2[[#This Row],[State]])</f>
        <v>VIC</v>
      </c>
      <c r="M857">
        <f>VLOOKUP(Sales2[[#This Row],[Service Category]],Table7[],3,FALSE)</f>
        <v>0.1</v>
      </c>
      <c r="N857">
        <f>Sales2[[#This Row],[Sale Price ]]*Sales2[[#This Row],[Margins]]</f>
        <v>130.5</v>
      </c>
      <c r="O857">
        <v>1305</v>
      </c>
      <c r="P857">
        <f>IFERROR(Sales2[[#This Row],[Sale Price ]],0)</f>
        <v>1305</v>
      </c>
      <c r="Q857">
        <f>IFERROR(Sales2[[#This Row],[Cleaned Sale Price]]/Sales2[[#This Row],[Quantity Ordered]],0)</f>
        <v>1305</v>
      </c>
      <c r="R857">
        <f>Sales2[[#This Row],[Cleaned Sale Price]]-Sales2[[#This Row],[Service Provider Expense]]</f>
        <v>1174.5</v>
      </c>
      <c r="S857">
        <f>SUMIF(F:F,Sales2[[#This Row],[Customer ID]],P:P)</f>
        <v>1305</v>
      </c>
      <c r="T857">
        <f>Sales2[[#This Row],[Sale Price ]]-Sales2[[#This Row],[Service Provider Expense]]</f>
        <v>1174.5</v>
      </c>
      <c r="U857" t="s">
        <v>99</v>
      </c>
    </row>
    <row r="858" spans="1:21" x14ac:dyDescent="0.25">
      <c r="A858">
        <v>3857</v>
      </c>
      <c r="B858">
        <f>COUNTIF(A:A,Sales2[[#This Row],[Order ID]])</f>
        <v>1</v>
      </c>
      <c r="C858" t="s">
        <v>664</v>
      </c>
      <c r="D858" t="s">
        <v>1108</v>
      </c>
      <c r="E858" t="str">
        <f>PROPER(TRIM(Sales2[[#This Row],[Customer First Name]]))</f>
        <v>Javier</v>
      </c>
      <c r="F858">
        <v>2089</v>
      </c>
      <c r="G858" t="s">
        <v>16</v>
      </c>
      <c r="H858" s="7">
        <v>45421</v>
      </c>
      <c r="I858" s="6">
        <v>2</v>
      </c>
      <c r="J858" t="s">
        <v>56</v>
      </c>
      <c r="K858" t="s">
        <v>32</v>
      </c>
      <c r="L858" t="str">
        <f>UPPER(Sales2[[#This Row],[State]])</f>
        <v>VIC</v>
      </c>
      <c r="M858">
        <f>VLOOKUP(Sales2[[#This Row],[Service Category]],Table7[],3,FALSE)</f>
        <v>0.1</v>
      </c>
      <c r="N858">
        <f>Sales2[[#This Row],[Sale Price ]]*Sales2[[#This Row],[Margins]]</f>
        <v>43.6</v>
      </c>
      <c r="O858">
        <v>436</v>
      </c>
      <c r="P858">
        <f>IFERROR(Sales2[[#This Row],[Sale Price ]],0)</f>
        <v>436</v>
      </c>
      <c r="Q858">
        <f>IFERROR(Sales2[[#This Row],[Cleaned Sale Price]]/Sales2[[#This Row],[Quantity Ordered]],0)</f>
        <v>218</v>
      </c>
      <c r="R858">
        <f>Sales2[[#This Row],[Cleaned Sale Price]]-Sales2[[#This Row],[Service Provider Expense]]</f>
        <v>392.4</v>
      </c>
      <c r="S858">
        <f>SUMIF(F:F,Sales2[[#This Row],[Customer ID]],P:P)</f>
        <v>436</v>
      </c>
      <c r="T858">
        <f>Sales2[[#This Row],[Sale Price ]]-Sales2[[#This Row],[Service Provider Expense]]</f>
        <v>392.4</v>
      </c>
      <c r="U858" t="s">
        <v>99</v>
      </c>
    </row>
    <row r="859" spans="1:21" x14ac:dyDescent="0.25">
      <c r="A859">
        <v>3858</v>
      </c>
      <c r="B859">
        <f>COUNTIF(A:A,Sales2[[#This Row],[Order ID]])</f>
        <v>1</v>
      </c>
      <c r="C859" t="s">
        <v>1109</v>
      </c>
      <c r="D859" t="s">
        <v>981</v>
      </c>
      <c r="E859" t="str">
        <f>PROPER(TRIM(Sales2[[#This Row],[Customer First Name]]))</f>
        <v>Timothy</v>
      </c>
      <c r="F859">
        <v>2090</v>
      </c>
      <c r="G859" t="s">
        <v>22</v>
      </c>
      <c r="H859" s="7">
        <v>45657</v>
      </c>
      <c r="I859" s="6">
        <v>2</v>
      </c>
      <c r="J859" t="s">
        <v>17</v>
      </c>
      <c r="K859" t="s">
        <v>18</v>
      </c>
      <c r="L859" t="str">
        <f>UPPER(Sales2[[#This Row],[State]])</f>
        <v>WA</v>
      </c>
      <c r="M859">
        <f>VLOOKUP(Sales2[[#This Row],[Service Category]],Table7[],3,FALSE)</f>
        <v>0.3</v>
      </c>
      <c r="N859">
        <f>Sales2[[#This Row],[Sale Price ]]*Sales2[[#This Row],[Margins]]</f>
        <v>62.4</v>
      </c>
      <c r="O859">
        <v>208</v>
      </c>
      <c r="P859">
        <f>IFERROR(Sales2[[#This Row],[Sale Price ]],0)</f>
        <v>208</v>
      </c>
      <c r="Q859">
        <f>IFERROR(Sales2[[#This Row],[Cleaned Sale Price]]/Sales2[[#This Row],[Quantity Ordered]],0)</f>
        <v>104</v>
      </c>
      <c r="R859">
        <f>Sales2[[#This Row],[Cleaned Sale Price]]-Sales2[[#This Row],[Service Provider Expense]]</f>
        <v>145.6</v>
      </c>
      <c r="S859">
        <f>SUMIF(F:F,Sales2[[#This Row],[Customer ID]],P:P)</f>
        <v>208</v>
      </c>
      <c r="T859">
        <f>Sales2[[#This Row],[Sale Price ]]-Sales2[[#This Row],[Service Provider Expense]]</f>
        <v>145.6</v>
      </c>
      <c r="U859" t="s">
        <v>39</v>
      </c>
    </row>
    <row r="860" spans="1:21" x14ac:dyDescent="0.25">
      <c r="A860">
        <v>3859</v>
      </c>
      <c r="B860">
        <f>COUNTIF(A:A,Sales2[[#This Row],[Order ID]])</f>
        <v>1</v>
      </c>
      <c r="C860" t="s">
        <v>600</v>
      </c>
      <c r="D860" t="s">
        <v>601</v>
      </c>
      <c r="E860" t="str">
        <f>PROPER(TRIM(Sales2[[#This Row],[Customer First Name]]))</f>
        <v>Blake</v>
      </c>
      <c r="F860">
        <v>1588</v>
      </c>
      <c r="G860" t="s">
        <v>27</v>
      </c>
      <c r="H860" s="7">
        <v>45317</v>
      </c>
      <c r="I860" s="6">
        <v>2</v>
      </c>
      <c r="J860" s="1" t="s">
        <v>37</v>
      </c>
      <c r="K860" t="s">
        <v>38</v>
      </c>
      <c r="L860" t="str">
        <f>UPPER(Sales2[[#This Row],[State]])</f>
        <v>QLD</v>
      </c>
      <c r="M860">
        <f>VLOOKUP(Sales2[[#This Row],[Service Category]],Table7[],3,FALSE)</f>
        <v>0.25</v>
      </c>
      <c r="N860">
        <f>Sales2[[#This Row],[Sale Price ]]*Sales2[[#This Row],[Margins]]</f>
        <v>53.5</v>
      </c>
      <c r="O860">
        <v>214</v>
      </c>
      <c r="P860">
        <f>IFERROR(Sales2[[#This Row],[Sale Price ]],0)</f>
        <v>214</v>
      </c>
      <c r="Q860">
        <f>IFERROR(Sales2[[#This Row],[Cleaned Sale Price]]/Sales2[[#This Row],[Quantity Ordered]],0)</f>
        <v>107</v>
      </c>
      <c r="R860">
        <f>Sales2[[#This Row],[Cleaned Sale Price]]-Sales2[[#This Row],[Service Provider Expense]]</f>
        <v>160.5</v>
      </c>
      <c r="S860">
        <f>SUMIF(F:F,Sales2[[#This Row],[Customer ID]],P:P)</f>
        <v>543</v>
      </c>
      <c r="T860">
        <f>Sales2[[#This Row],[Sale Price ]]-Sales2[[#This Row],[Service Provider Expense]]</f>
        <v>160.5</v>
      </c>
      <c r="U860" t="s">
        <v>19</v>
      </c>
    </row>
    <row r="861" spans="1:21" x14ac:dyDescent="0.25">
      <c r="A861">
        <v>3860</v>
      </c>
      <c r="B861">
        <f>COUNTIF(A:A,Sales2[[#This Row],[Order ID]])</f>
        <v>1</v>
      </c>
      <c r="C861" t="s">
        <v>1110</v>
      </c>
      <c r="D861" t="s">
        <v>157</v>
      </c>
      <c r="E861" t="str">
        <f>PROPER(TRIM(Sales2[[#This Row],[Customer First Name]]))</f>
        <v>Bentley</v>
      </c>
      <c r="F861">
        <v>2091</v>
      </c>
      <c r="G861" t="s">
        <v>61</v>
      </c>
      <c r="H861" s="7">
        <v>45324</v>
      </c>
      <c r="I861" s="6">
        <v>2</v>
      </c>
      <c r="J861" t="s">
        <v>56</v>
      </c>
      <c r="K861" t="s">
        <v>24</v>
      </c>
      <c r="L861" t="str">
        <f>UPPER(Sales2[[#This Row],[State]])</f>
        <v>ACT</v>
      </c>
      <c r="M861">
        <f>VLOOKUP(Sales2[[#This Row],[Service Category]],Table7[],3,FALSE)</f>
        <v>0.25</v>
      </c>
      <c r="N861">
        <f>Sales2[[#This Row],[Sale Price ]]*Sales2[[#This Row],[Margins]]</f>
        <v>272.75</v>
      </c>
      <c r="O861">
        <v>1091</v>
      </c>
      <c r="P861">
        <f>IFERROR(Sales2[[#This Row],[Sale Price ]],0)</f>
        <v>1091</v>
      </c>
      <c r="Q861">
        <f>IFERROR(Sales2[[#This Row],[Cleaned Sale Price]]/Sales2[[#This Row],[Quantity Ordered]],0)</f>
        <v>545.5</v>
      </c>
      <c r="R861">
        <f>Sales2[[#This Row],[Cleaned Sale Price]]-Sales2[[#This Row],[Service Provider Expense]]</f>
        <v>818.25</v>
      </c>
      <c r="S861">
        <f>SUMIF(F:F,Sales2[[#This Row],[Customer ID]],P:P)</f>
        <v>1091</v>
      </c>
      <c r="T861">
        <f>Sales2[[#This Row],[Sale Price ]]-Sales2[[#This Row],[Service Provider Expense]]</f>
        <v>818.25</v>
      </c>
      <c r="U861" t="s">
        <v>19</v>
      </c>
    </row>
    <row r="862" spans="1:21" x14ac:dyDescent="0.25">
      <c r="A862">
        <v>3861</v>
      </c>
      <c r="B862">
        <f>COUNTIF(A:A,Sales2[[#This Row],[Order ID]])</f>
        <v>1</v>
      </c>
      <c r="C862" t="s">
        <v>1111</v>
      </c>
      <c r="D862" t="s">
        <v>1112</v>
      </c>
      <c r="E862" t="str">
        <f>PROPER(TRIM(Sales2[[#This Row],[Customer First Name]]))</f>
        <v>Octavia</v>
      </c>
      <c r="F862">
        <v>2092</v>
      </c>
      <c r="G862" t="s">
        <v>16</v>
      </c>
      <c r="H862" s="7">
        <v>45312</v>
      </c>
      <c r="I862" s="6">
        <v>3</v>
      </c>
      <c r="J862" t="s">
        <v>17</v>
      </c>
      <c r="K862" t="s">
        <v>24</v>
      </c>
      <c r="L862" t="str">
        <f>UPPER(Sales2[[#This Row],[State]])</f>
        <v>ACT</v>
      </c>
      <c r="M862">
        <f>VLOOKUP(Sales2[[#This Row],[Service Category]],Table7[],3,FALSE)</f>
        <v>0.1</v>
      </c>
      <c r="N862">
        <f>Sales2[[#This Row],[Sale Price ]]*Sales2[[#This Row],[Margins]]</f>
        <v>159.30000000000001</v>
      </c>
      <c r="O862">
        <v>1593</v>
      </c>
      <c r="P862">
        <f>IFERROR(Sales2[[#This Row],[Sale Price ]],0)</f>
        <v>1593</v>
      </c>
      <c r="Q862">
        <f>IFERROR(Sales2[[#This Row],[Cleaned Sale Price]]/Sales2[[#This Row],[Quantity Ordered]],0)</f>
        <v>531</v>
      </c>
      <c r="R862">
        <f>Sales2[[#This Row],[Cleaned Sale Price]]-Sales2[[#This Row],[Service Provider Expense]]</f>
        <v>1433.7</v>
      </c>
      <c r="S862">
        <f>SUMIF(F:F,Sales2[[#This Row],[Customer ID]],P:P)</f>
        <v>1593</v>
      </c>
      <c r="T862">
        <f>Sales2[[#This Row],[Sale Price ]]-Sales2[[#This Row],[Service Provider Expense]]</f>
        <v>1433.7</v>
      </c>
      <c r="U862" t="s">
        <v>33</v>
      </c>
    </row>
    <row r="863" spans="1:21" x14ac:dyDescent="0.25">
      <c r="A863">
        <v>3862</v>
      </c>
      <c r="B863">
        <f>COUNTIF(A:A,Sales2[[#This Row],[Order ID]])</f>
        <v>1</v>
      </c>
      <c r="C863" t="s">
        <v>1113</v>
      </c>
      <c r="D863" t="s">
        <v>526</v>
      </c>
      <c r="E863" t="str">
        <f>PROPER(TRIM(Sales2[[#This Row],[Customer First Name]]))</f>
        <v>Gael</v>
      </c>
      <c r="F863">
        <v>2093</v>
      </c>
      <c r="G863" t="s">
        <v>36</v>
      </c>
      <c r="H863" s="7">
        <v>45606</v>
      </c>
      <c r="I863" s="6">
        <v>3</v>
      </c>
      <c r="J863" t="s">
        <v>17</v>
      </c>
      <c r="K863" t="s">
        <v>42</v>
      </c>
      <c r="L863" t="str">
        <f>UPPER(Sales2[[#This Row],[State]])</f>
        <v>SA</v>
      </c>
      <c r="M863">
        <f>VLOOKUP(Sales2[[#This Row],[Service Category]],Table7[],3,FALSE)</f>
        <v>0.2</v>
      </c>
      <c r="N863">
        <f>Sales2[[#This Row],[Sale Price ]]*Sales2[[#This Row],[Margins]]</f>
        <v>64.600000000000009</v>
      </c>
      <c r="O863">
        <v>323</v>
      </c>
      <c r="P863">
        <f>IFERROR(Sales2[[#This Row],[Sale Price ]],0)</f>
        <v>323</v>
      </c>
      <c r="Q863">
        <f>IFERROR(Sales2[[#This Row],[Cleaned Sale Price]]/Sales2[[#This Row],[Quantity Ordered]],0)</f>
        <v>107.66666666666667</v>
      </c>
      <c r="R863">
        <f>Sales2[[#This Row],[Cleaned Sale Price]]-Sales2[[#This Row],[Service Provider Expense]]</f>
        <v>258.39999999999998</v>
      </c>
      <c r="S863">
        <f>SUMIF(F:F,Sales2[[#This Row],[Customer ID]],P:P)</f>
        <v>323</v>
      </c>
      <c r="T863">
        <f>Sales2[[#This Row],[Sale Price ]]-Sales2[[#This Row],[Service Provider Expense]]</f>
        <v>258.39999999999998</v>
      </c>
      <c r="U863" t="s">
        <v>33</v>
      </c>
    </row>
    <row r="864" spans="1:21" x14ac:dyDescent="0.25">
      <c r="A864">
        <v>3863</v>
      </c>
      <c r="B864">
        <f>COUNTIF(A:A,Sales2[[#This Row],[Order ID]])</f>
        <v>1</v>
      </c>
      <c r="C864" t="s">
        <v>310</v>
      </c>
      <c r="D864" t="s">
        <v>903</v>
      </c>
      <c r="E864" t="str">
        <f>PROPER(TRIM(Sales2[[#This Row],[Customer First Name]]))</f>
        <v>Catalina</v>
      </c>
      <c r="F864">
        <v>2094</v>
      </c>
      <c r="G864" t="s">
        <v>27</v>
      </c>
      <c r="H864" s="7">
        <v>45646</v>
      </c>
      <c r="I864" s="6">
        <v>2</v>
      </c>
      <c r="J864" t="s">
        <v>17</v>
      </c>
      <c r="K864" t="s">
        <v>42</v>
      </c>
      <c r="L864" t="str">
        <f>UPPER(Sales2[[#This Row],[State]])</f>
        <v>SA</v>
      </c>
      <c r="M864">
        <f>VLOOKUP(Sales2[[#This Row],[Service Category]],Table7[],3,FALSE)</f>
        <v>0.25</v>
      </c>
      <c r="N864">
        <f>Sales2[[#This Row],[Sale Price ]]*Sales2[[#This Row],[Margins]]</f>
        <v>339.5</v>
      </c>
      <c r="O864">
        <v>1358</v>
      </c>
      <c r="P864">
        <f>IFERROR(Sales2[[#This Row],[Sale Price ]],0)</f>
        <v>1358</v>
      </c>
      <c r="Q864">
        <f>IFERROR(Sales2[[#This Row],[Cleaned Sale Price]]/Sales2[[#This Row],[Quantity Ordered]],0)</f>
        <v>679</v>
      </c>
      <c r="R864">
        <f>Sales2[[#This Row],[Cleaned Sale Price]]-Sales2[[#This Row],[Service Provider Expense]]</f>
        <v>1018.5</v>
      </c>
      <c r="S864">
        <f>SUMIF(F:F,Sales2[[#This Row],[Customer ID]],P:P)</f>
        <v>1358</v>
      </c>
      <c r="T864">
        <f>Sales2[[#This Row],[Sale Price ]]-Sales2[[#This Row],[Service Provider Expense]]</f>
        <v>1018.5</v>
      </c>
      <c r="U864" t="s">
        <v>33</v>
      </c>
    </row>
    <row r="865" spans="1:21" x14ac:dyDescent="0.25">
      <c r="A865">
        <v>3864</v>
      </c>
      <c r="B865">
        <f>COUNTIF(A:A,Sales2[[#This Row],[Order ID]])</f>
        <v>1</v>
      </c>
      <c r="C865" t="s">
        <v>1114</v>
      </c>
      <c r="D865" t="s">
        <v>590</v>
      </c>
      <c r="E865" t="str">
        <f>PROPER(TRIM(Sales2[[#This Row],[Customer First Name]]))</f>
        <v>Dahlia</v>
      </c>
      <c r="F865">
        <v>2095</v>
      </c>
      <c r="G865" t="s">
        <v>16</v>
      </c>
      <c r="H865" s="7">
        <v>45455</v>
      </c>
      <c r="I865" s="6">
        <v>3</v>
      </c>
      <c r="J865" t="s">
        <v>17</v>
      </c>
      <c r="K865" t="s">
        <v>24</v>
      </c>
      <c r="L865" t="str">
        <f>UPPER(Sales2[[#This Row],[State]])</f>
        <v>ACT</v>
      </c>
      <c r="M865">
        <f>VLOOKUP(Sales2[[#This Row],[Service Category]],Table7[],3,FALSE)</f>
        <v>0.1</v>
      </c>
      <c r="N865">
        <f>Sales2[[#This Row],[Sale Price ]]*Sales2[[#This Row],[Margins]]</f>
        <v>147.80000000000001</v>
      </c>
      <c r="O865">
        <v>1478</v>
      </c>
      <c r="P865">
        <f>IFERROR(Sales2[[#This Row],[Sale Price ]],0)</f>
        <v>1478</v>
      </c>
      <c r="Q865">
        <f>IFERROR(Sales2[[#This Row],[Cleaned Sale Price]]/Sales2[[#This Row],[Quantity Ordered]],0)</f>
        <v>492.66666666666669</v>
      </c>
      <c r="R865">
        <f>Sales2[[#This Row],[Cleaned Sale Price]]-Sales2[[#This Row],[Service Provider Expense]]</f>
        <v>1330.2</v>
      </c>
      <c r="S865">
        <f>SUMIF(F:F,Sales2[[#This Row],[Customer ID]],P:P)</f>
        <v>1478</v>
      </c>
      <c r="T865">
        <f>Sales2[[#This Row],[Sale Price ]]-Sales2[[#This Row],[Service Provider Expense]]</f>
        <v>1330.2</v>
      </c>
      <c r="U865" t="s">
        <v>39</v>
      </c>
    </row>
    <row r="866" spans="1:21" x14ac:dyDescent="0.25">
      <c r="A866">
        <v>3865</v>
      </c>
      <c r="B866">
        <f>COUNTIF(A:A,Sales2[[#This Row],[Order ID]])</f>
        <v>1</v>
      </c>
      <c r="C866" t="s">
        <v>619</v>
      </c>
      <c r="D866" t="s">
        <v>308</v>
      </c>
      <c r="E866" t="str">
        <f>PROPER(TRIM(Sales2[[#This Row],[Customer First Name]]))</f>
        <v>Finley</v>
      </c>
      <c r="F866">
        <v>2096</v>
      </c>
      <c r="G866" t="s">
        <v>16</v>
      </c>
      <c r="H866" s="7">
        <v>45620</v>
      </c>
      <c r="I866" s="6">
        <v>3</v>
      </c>
      <c r="J866" t="s">
        <v>17</v>
      </c>
      <c r="K866" t="s">
        <v>49</v>
      </c>
      <c r="L866" t="str">
        <f>UPPER(Sales2[[#This Row],[State]])</f>
        <v>TAS</v>
      </c>
      <c r="M866">
        <f>VLOOKUP(Sales2[[#This Row],[Service Category]],Table7[],3,FALSE)</f>
        <v>0.1</v>
      </c>
      <c r="N866">
        <f>Sales2[[#This Row],[Sale Price ]]*Sales2[[#This Row],[Margins]]</f>
        <v>30.6</v>
      </c>
      <c r="O866">
        <v>306</v>
      </c>
      <c r="P866">
        <f>IFERROR(Sales2[[#This Row],[Sale Price ]],0)</f>
        <v>306</v>
      </c>
      <c r="Q866">
        <f>IFERROR(Sales2[[#This Row],[Cleaned Sale Price]]/Sales2[[#This Row],[Quantity Ordered]],0)</f>
        <v>102</v>
      </c>
      <c r="R866">
        <f>Sales2[[#This Row],[Cleaned Sale Price]]-Sales2[[#This Row],[Service Provider Expense]]</f>
        <v>275.39999999999998</v>
      </c>
      <c r="S866">
        <f>SUMIF(F:F,Sales2[[#This Row],[Customer ID]],P:P)</f>
        <v>306</v>
      </c>
      <c r="T866">
        <f>Sales2[[#This Row],[Sale Price ]]-Sales2[[#This Row],[Service Provider Expense]]</f>
        <v>275.39999999999998</v>
      </c>
      <c r="U866" t="s">
        <v>29</v>
      </c>
    </row>
    <row r="867" spans="1:21" x14ac:dyDescent="0.25">
      <c r="A867">
        <v>3866</v>
      </c>
      <c r="B867">
        <f>COUNTIF(A:A,Sales2[[#This Row],[Order ID]])</f>
        <v>1</v>
      </c>
      <c r="C867" t="s">
        <v>71</v>
      </c>
      <c r="D867" t="s">
        <v>532</v>
      </c>
      <c r="E867" t="str">
        <f>PROPER(TRIM(Sales2[[#This Row],[Customer First Name]]))</f>
        <v>Nash</v>
      </c>
      <c r="F867">
        <v>2097</v>
      </c>
      <c r="G867" t="s">
        <v>27</v>
      </c>
      <c r="H867" s="7">
        <v>45586</v>
      </c>
      <c r="I867" s="6">
        <v>3</v>
      </c>
      <c r="J867" t="s">
        <v>56</v>
      </c>
      <c r="K867" t="s">
        <v>49</v>
      </c>
      <c r="L867" t="str">
        <f>UPPER(Sales2[[#This Row],[State]])</f>
        <v>TAS</v>
      </c>
      <c r="M867">
        <f>VLOOKUP(Sales2[[#This Row],[Service Category]],Table7[],3,FALSE)</f>
        <v>0.25</v>
      </c>
      <c r="N867">
        <f>Sales2[[#This Row],[Sale Price ]]*Sales2[[#This Row],[Margins]]</f>
        <v>204.5</v>
      </c>
      <c r="O867">
        <v>818</v>
      </c>
      <c r="P867">
        <f>IFERROR(Sales2[[#This Row],[Sale Price ]],0)</f>
        <v>818</v>
      </c>
      <c r="Q867">
        <f>IFERROR(Sales2[[#This Row],[Cleaned Sale Price]]/Sales2[[#This Row],[Quantity Ordered]],0)</f>
        <v>272.66666666666669</v>
      </c>
      <c r="R867">
        <f>Sales2[[#This Row],[Cleaned Sale Price]]-Sales2[[#This Row],[Service Provider Expense]]</f>
        <v>613.5</v>
      </c>
      <c r="S867">
        <f>SUMIF(F:F,Sales2[[#This Row],[Customer ID]],P:P)</f>
        <v>818</v>
      </c>
      <c r="T867">
        <f>Sales2[[#This Row],[Sale Price ]]-Sales2[[#This Row],[Service Provider Expense]]</f>
        <v>613.5</v>
      </c>
      <c r="U867" t="s">
        <v>19</v>
      </c>
    </row>
    <row r="868" spans="1:21" x14ac:dyDescent="0.25">
      <c r="A868">
        <v>3867</v>
      </c>
      <c r="B868">
        <f>COUNTIF(A:A,Sales2[[#This Row],[Order ID]])</f>
        <v>1</v>
      </c>
      <c r="C868" t="s">
        <v>598</v>
      </c>
      <c r="D868" t="s">
        <v>739</v>
      </c>
      <c r="E868" t="str">
        <f>PROPER(TRIM(Sales2[[#This Row],[Customer First Name]]))</f>
        <v>Stephanie</v>
      </c>
      <c r="F868">
        <v>2098</v>
      </c>
      <c r="G868" t="s">
        <v>61</v>
      </c>
      <c r="H868" s="7">
        <v>45519</v>
      </c>
      <c r="I868" s="6">
        <v>3</v>
      </c>
      <c r="J868" t="s">
        <v>17</v>
      </c>
      <c r="K868" t="s">
        <v>24</v>
      </c>
      <c r="L868" t="str">
        <f>UPPER(Sales2[[#This Row],[State]])</f>
        <v>ACT</v>
      </c>
      <c r="M868">
        <f>VLOOKUP(Sales2[[#This Row],[Service Category]],Table7[],3,FALSE)</f>
        <v>0.25</v>
      </c>
      <c r="N868">
        <f>Sales2[[#This Row],[Sale Price ]]*Sales2[[#This Row],[Margins]]</f>
        <v>261.25</v>
      </c>
      <c r="O868">
        <v>1045</v>
      </c>
      <c r="P868">
        <f>IFERROR(Sales2[[#This Row],[Sale Price ]],0)</f>
        <v>1045</v>
      </c>
      <c r="Q868">
        <f>IFERROR(Sales2[[#This Row],[Cleaned Sale Price]]/Sales2[[#This Row],[Quantity Ordered]],0)</f>
        <v>348.33333333333331</v>
      </c>
      <c r="R868">
        <f>Sales2[[#This Row],[Cleaned Sale Price]]-Sales2[[#This Row],[Service Provider Expense]]</f>
        <v>783.75</v>
      </c>
      <c r="S868">
        <f>SUMIF(F:F,Sales2[[#This Row],[Customer ID]],P:P)</f>
        <v>1045</v>
      </c>
      <c r="T868">
        <f>Sales2[[#This Row],[Sale Price ]]-Sales2[[#This Row],[Service Provider Expense]]</f>
        <v>783.75</v>
      </c>
      <c r="U868" t="s">
        <v>29</v>
      </c>
    </row>
    <row r="869" spans="1:21" x14ac:dyDescent="0.25">
      <c r="A869">
        <v>3868</v>
      </c>
      <c r="B869">
        <f>COUNTIF(A:A,Sales2[[#This Row],[Order ID]])</f>
        <v>1</v>
      </c>
      <c r="C869" t="s">
        <v>656</v>
      </c>
      <c r="D869" t="s">
        <v>1115</v>
      </c>
      <c r="E869" t="str">
        <f>PROPER(TRIM(Sales2[[#This Row],[Customer First Name]]))</f>
        <v>Sabrina</v>
      </c>
      <c r="F869">
        <v>2099</v>
      </c>
      <c r="G869" t="s">
        <v>22</v>
      </c>
      <c r="H869" s="7">
        <v>45511</v>
      </c>
      <c r="I869" s="6">
        <v>1</v>
      </c>
      <c r="J869" t="s">
        <v>56</v>
      </c>
      <c r="K869" t="s">
        <v>38</v>
      </c>
      <c r="L869" t="str">
        <f>UPPER(Sales2[[#This Row],[State]])</f>
        <v>QLD</v>
      </c>
      <c r="M869">
        <f>VLOOKUP(Sales2[[#This Row],[Service Category]],Table7[],3,FALSE)</f>
        <v>0.3</v>
      </c>
      <c r="N869">
        <f>Sales2[[#This Row],[Sale Price ]]*Sales2[[#This Row],[Margins]]</f>
        <v>551.69999999999993</v>
      </c>
      <c r="O869">
        <v>1839</v>
      </c>
      <c r="P869">
        <f>IFERROR(Sales2[[#This Row],[Sale Price ]],0)</f>
        <v>1839</v>
      </c>
      <c r="Q869">
        <f>IFERROR(Sales2[[#This Row],[Cleaned Sale Price]]/Sales2[[#This Row],[Quantity Ordered]],0)</f>
        <v>1839</v>
      </c>
      <c r="R869">
        <f>Sales2[[#This Row],[Cleaned Sale Price]]-Sales2[[#This Row],[Service Provider Expense]]</f>
        <v>1287.3000000000002</v>
      </c>
      <c r="S869">
        <f>SUMIF(F:F,Sales2[[#This Row],[Customer ID]],P:P)</f>
        <v>1839</v>
      </c>
      <c r="T869">
        <f>Sales2[[#This Row],[Sale Price ]]-Sales2[[#This Row],[Service Provider Expense]]</f>
        <v>1287.3000000000002</v>
      </c>
      <c r="U869" t="s">
        <v>39</v>
      </c>
    </row>
    <row r="870" spans="1:21" x14ac:dyDescent="0.25">
      <c r="A870">
        <v>3869</v>
      </c>
      <c r="B870">
        <f>COUNTIF(A:A,Sales2[[#This Row],[Order ID]])</f>
        <v>1</v>
      </c>
      <c r="C870" t="s">
        <v>679</v>
      </c>
      <c r="D870" t="s">
        <v>626</v>
      </c>
      <c r="E870" t="str">
        <f>PROPER(TRIM(Sales2[[#This Row],[Customer First Name]]))</f>
        <v>Laura</v>
      </c>
      <c r="F870">
        <v>2100</v>
      </c>
      <c r="G870" t="s">
        <v>61</v>
      </c>
      <c r="H870" s="7">
        <v>45293</v>
      </c>
      <c r="I870" s="6">
        <v>1</v>
      </c>
      <c r="J870" s="1" t="s">
        <v>23</v>
      </c>
      <c r="K870" t="s">
        <v>42</v>
      </c>
      <c r="L870" t="str">
        <f>UPPER(Sales2[[#This Row],[State]])</f>
        <v>SA</v>
      </c>
      <c r="M870">
        <f>VLOOKUP(Sales2[[#This Row],[Service Category]],Table7[],3,FALSE)</f>
        <v>0.25</v>
      </c>
      <c r="N870">
        <f>Sales2[[#This Row],[Sale Price ]]*Sales2[[#This Row],[Margins]]</f>
        <v>22.5</v>
      </c>
      <c r="O870">
        <v>90</v>
      </c>
      <c r="P870">
        <f>IFERROR(Sales2[[#This Row],[Sale Price ]],0)</f>
        <v>90</v>
      </c>
      <c r="Q870">
        <f>IFERROR(Sales2[[#This Row],[Cleaned Sale Price]]/Sales2[[#This Row],[Quantity Ordered]],0)</f>
        <v>90</v>
      </c>
      <c r="R870">
        <f>Sales2[[#This Row],[Cleaned Sale Price]]-Sales2[[#This Row],[Service Provider Expense]]</f>
        <v>67.5</v>
      </c>
      <c r="S870">
        <f>SUMIF(F:F,Sales2[[#This Row],[Customer ID]],P:P)</f>
        <v>90</v>
      </c>
      <c r="T870">
        <f>Sales2[[#This Row],[Sale Price ]]-Sales2[[#This Row],[Service Provider Expense]]</f>
        <v>67.5</v>
      </c>
      <c r="U870" t="s">
        <v>39</v>
      </c>
    </row>
    <row r="871" spans="1:21" x14ac:dyDescent="0.25">
      <c r="A871">
        <v>3870</v>
      </c>
      <c r="B871">
        <f>COUNTIF(A:A,Sales2[[#This Row],[Order ID]])</f>
        <v>1</v>
      </c>
      <c r="C871" t="s">
        <v>319</v>
      </c>
      <c r="D871" t="s">
        <v>1116</v>
      </c>
      <c r="E871" t="str">
        <f>PROPER(TRIM(Sales2[[#This Row],[Customer First Name]]))</f>
        <v>Augustus</v>
      </c>
      <c r="F871">
        <v>2101</v>
      </c>
      <c r="G871" t="s">
        <v>61</v>
      </c>
      <c r="H871" s="7">
        <v>45419</v>
      </c>
      <c r="I871" s="6">
        <v>1</v>
      </c>
      <c r="J871" s="1" t="s">
        <v>37</v>
      </c>
      <c r="K871" t="s">
        <v>42</v>
      </c>
      <c r="L871" t="str">
        <f>UPPER(Sales2[[#This Row],[State]])</f>
        <v>SA</v>
      </c>
      <c r="M871">
        <f>VLOOKUP(Sales2[[#This Row],[Service Category]],Table7[],3,FALSE)</f>
        <v>0.25</v>
      </c>
      <c r="N871">
        <f>Sales2[[#This Row],[Sale Price ]]*Sales2[[#This Row],[Margins]]</f>
        <v>410</v>
      </c>
      <c r="O871">
        <v>1640</v>
      </c>
      <c r="P871">
        <f>IFERROR(Sales2[[#This Row],[Sale Price ]],0)</f>
        <v>1640</v>
      </c>
      <c r="Q871">
        <f>IFERROR(Sales2[[#This Row],[Cleaned Sale Price]]/Sales2[[#This Row],[Quantity Ordered]],0)</f>
        <v>1640</v>
      </c>
      <c r="R871">
        <f>Sales2[[#This Row],[Cleaned Sale Price]]-Sales2[[#This Row],[Service Provider Expense]]</f>
        <v>1230</v>
      </c>
      <c r="S871">
        <f>SUMIF(F:F,Sales2[[#This Row],[Customer ID]],P:P)</f>
        <v>1640</v>
      </c>
      <c r="T871">
        <f>Sales2[[#This Row],[Sale Price ]]-Sales2[[#This Row],[Service Provider Expense]]</f>
        <v>1230</v>
      </c>
      <c r="U871" t="s">
        <v>39</v>
      </c>
    </row>
    <row r="872" spans="1:21" x14ac:dyDescent="0.25">
      <c r="A872">
        <v>3871</v>
      </c>
      <c r="B872">
        <f>COUNTIF(A:A,Sales2[[#This Row],[Order ID]])</f>
        <v>1</v>
      </c>
      <c r="C872" t="s">
        <v>1117</v>
      </c>
      <c r="D872" t="s">
        <v>156</v>
      </c>
      <c r="E872" t="str">
        <f>PROPER(TRIM(Sales2[[#This Row],[Customer First Name]]))</f>
        <v>Russell</v>
      </c>
      <c r="F872">
        <v>2102</v>
      </c>
      <c r="G872" t="s">
        <v>27</v>
      </c>
      <c r="H872" s="7">
        <v>45387</v>
      </c>
      <c r="I872" s="6">
        <v>1</v>
      </c>
      <c r="J872" t="s">
        <v>17</v>
      </c>
      <c r="K872" t="s">
        <v>32</v>
      </c>
      <c r="L872" t="str">
        <f>UPPER(Sales2[[#This Row],[State]])</f>
        <v>VIC</v>
      </c>
      <c r="M872">
        <f>VLOOKUP(Sales2[[#This Row],[Service Category]],Table7[],3,FALSE)</f>
        <v>0.25</v>
      </c>
      <c r="N872">
        <f>Sales2[[#This Row],[Sale Price ]]*Sales2[[#This Row],[Margins]]</f>
        <v>40.25</v>
      </c>
      <c r="O872">
        <v>161</v>
      </c>
      <c r="P872">
        <f>IFERROR(Sales2[[#This Row],[Sale Price ]],0)</f>
        <v>161</v>
      </c>
      <c r="Q872">
        <f>IFERROR(Sales2[[#This Row],[Cleaned Sale Price]]/Sales2[[#This Row],[Quantity Ordered]],0)</f>
        <v>161</v>
      </c>
      <c r="R872">
        <f>Sales2[[#This Row],[Cleaned Sale Price]]-Sales2[[#This Row],[Service Provider Expense]]</f>
        <v>120.75</v>
      </c>
      <c r="S872">
        <f>SUMIF(F:F,Sales2[[#This Row],[Customer ID]],P:P)</f>
        <v>161</v>
      </c>
      <c r="T872">
        <f>Sales2[[#This Row],[Sale Price ]]-Sales2[[#This Row],[Service Provider Expense]]</f>
        <v>120.75</v>
      </c>
      <c r="U872" t="s">
        <v>39</v>
      </c>
    </row>
    <row r="873" spans="1:21" x14ac:dyDescent="0.25">
      <c r="A873">
        <v>3872</v>
      </c>
      <c r="B873">
        <f>COUNTIF(A:A,Sales2[[#This Row],[Order ID]])</f>
        <v>1</v>
      </c>
      <c r="C873" t="s">
        <v>144</v>
      </c>
      <c r="D873" t="s">
        <v>1118</v>
      </c>
      <c r="E873" t="str">
        <f>PROPER(TRIM(Sales2[[#This Row],[Customer First Name]]))</f>
        <v>Joel</v>
      </c>
      <c r="F873">
        <v>2103</v>
      </c>
      <c r="G873" t="s">
        <v>61</v>
      </c>
      <c r="H873" s="7">
        <v>45646</v>
      </c>
      <c r="I873" s="6">
        <v>3</v>
      </c>
      <c r="J873" s="1" t="s">
        <v>37</v>
      </c>
      <c r="K873" t="s">
        <v>49</v>
      </c>
      <c r="L873" t="str">
        <f>UPPER(Sales2[[#This Row],[State]])</f>
        <v>TAS</v>
      </c>
      <c r="M873">
        <f>VLOOKUP(Sales2[[#This Row],[Service Category]],Table7[],3,FALSE)</f>
        <v>0.25</v>
      </c>
      <c r="N873">
        <f>Sales2[[#This Row],[Sale Price ]]*Sales2[[#This Row],[Margins]]</f>
        <v>464.75</v>
      </c>
      <c r="O873">
        <v>1859</v>
      </c>
      <c r="P873">
        <f>IFERROR(Sales2[[#This Row],[Sale Price ]],0)</f>
        <v>1859</v>
      </c>
      <c r="Q873">
        <f>IFERROR(Sales2[[#This Row],[Cleaned Sale Price]]/Sales2[[#This Row],[Quantity Ordered]],0)</f>
        <v>619.66666666666663</v>
      </c>
      <c r="R873">
        <f>Sales2[[#This Row],[Cleaned Sale Price]]-Sales2[[#This Row],[Service Provider Expense]]</f>
        <v>1394.25</v>
      </c>
      <c r="S873">
        <f>SUMIF(F:F,Sales2[[#This Row],[Customer ID]],P:P)</f>
        <v>1859</v>
      </c>
      <c r="T873">
        <f>Sales2[[#This Row],[Sale Price ]]-Sales2[[#This Row],[Service Provider Expense]]</f>
        <v>1394.25</v>
      </c>
      <c r="U873" t="s">
        <v>39</v>
      </c>
    </row>
    <row r="874" spans="1:21" x14ac:dyDescent="0.25">
      <c r="A874">
        <v>3873</v>
      </c>
      <c r="B874">
        <f>COUNTIF(A:A,Sales2[[#This Row],[Order ID]])</f>
        <v>1</v>
      </c>
      <c r="C874" t="s">
        <v>476</v>
      </c>
      <c r="D874" t="s">
        <v>936</v>
      </c>
      <c r="E874" t="str">
        <f>PROPER(TRIM(Sales2[[#This Row],[Customer First Name]]))</f>
        <v>Sutton</v>
      </c>
      <c r="F874">
        <v>2104</v>
      </c>
      <c r="G874" t="s">
        <v>36</v>
      </c>
      <c r="H874" s="7">
        <v>45423</v>
      </c>
      <c r="I874" s="6">
        <v>3</v>
      </c>
      <c r="J874" t="s">
        <v>17</v>
      </c>
      <c r="K874" t="s">
        <v>28</v>
      </c>
      <c r="L874" t="str">
        <f>UPPER(Sales2[[#This Row],[State]])</f>
        <v>NSW</v>
      </c>
      <c r="M874">
        <f>VLOOKUP(Sales2[[#This Row],[Service Category]],Table7[],3,FALSE)</f>
        <v>0.2</v>
      </c>
      <c r="N874">
        <f>Sales2[[#This Row],[Sale Price ]]*Sales2[[#This Row],[Margins]]</f>
        <v>253.4</v>
      </c>
      <c r="O874">
        <v>1267</v>
      </c>
      <c r="P874">
        <f>IFERROR(Sales2[[#This Row],[Sale Price ]],0)</f>
        <v>1267</v>
      </c>
      <c r="Q874">
        <f>IFERROR(Sales2[[#This Row],[Cleaned Sale Price]]/Sales2[[#This Row],[Quantity Ordered]],0)</f>
        <v>422.33333333333331</v>
      </c>
      <c r="R874">
        <f>Sales2[[#This Row],[Cleaned Sale Price]]-Sales2[[#This Row],[Service Provider Expense]]</f>
        <v>1013.6</v>
      </c>
      <c r="S874">
        <f>SUMIF(F:F,Sales2[[#This Row],[Customer ID]],P:P)</f>
        <v>1267</v>
      </c>
      <c r="T874">
        <f>Sales2[[#This Row],[Sale Price ]]-Sales2[[#This Row],[Service Provider Expense]]</f>
        <v>1013.6</v>
      </c>
      <c r="U874" t="s">
        <v>33</v>
      </c>
    </row>
    <row r="875" spans="1:21" x14ac:dyDescent="0.25">
      <c r="A875">
        <v>3874</v>
      </c>
      <c r="B875">
        <f>COUNTIF(A:A,Sales2[[#This Row],[Order ID]])</f>
        <v>1</v>
      </c>
      <c r="C875" t="s">
        <v>556</v>
      </c>
      <c r="D875" t="s">
        <v>1119</v>
      </c>
      <c r="E875" t="str">
        <f>PROPER(TRIM(Sales2[[#This Row],[Customer First Name]]))</f>
        <v>Remington</v>
      </c>
      <c r="F875">
        <v>2105</v>
      </c>
      <c r="G875" t="s">
        <v>61</v>
      </c>
      <c r="H875" s="7">
        <v>45378</v>
      </c>
      <c r="I875" s="6">
        <v>1</v>
      </c>
      <c r="J875" s="1" t="s">
        <v>23</v>
      </c>
      <c r="K875" t="s">
        <v>49</v>
      </c>
      <c r="L875" t="str">
        <f>UPPER(Sales2[[#This Row],[State]])</f>
        <v>TAS</v>
      </c>
      <c r="M875">
        <f>VLOOKUP(Sales2[[#This Row],[Service Category]],Table7[],3,FALSE)</f>
        <v>0.25</v>
      </c>
      <c r="N875">
        <f>Sales2[[#This Row],[Sale Price ]]*Sales2[[#This Row],[Margins]]</f>
        <v>64</v>
      </c>
      <c r="O875">
        <v>256</v>
      </c>
      <c r="P875">
        <f>IFERROR(Sales2[[#This Row],[Sale Price ]],0)</f>
        <v>256</v>
      </c>
      <c r="Q875">
        <f>IFERROR(Sales2[[#This Row],[Cleaned Sale Price]]/Sales2[[#This Row],[Quantity Ordered]],0)</f>
        <v>256</v>
      </c>
      <c r="R875">
        <f>Sales2[[#This Row],[Cleaned Sale Price]]-Sales2[[#This Row],[Service Provider Expense]]</f>
        <v>192</v>
      </c>
      <c r="S875">
        <f>SUMIF(F:F,Sales2[[#This Row],[Customer ID]],P:P)</f>
        <v>256</v>
      </c>
      <c r="T875">
        <f>Sales2[[#This Row],[Sale Price ]]-Sales2[[#This Row],[Service Provider Expense]]</f>
        <v>192</v>
      </c>
      <c r="U875" t="s">
        <v>19</v>
      </c>
    </row>
    <row r="876" spans="1:21" x14ac:dyDescent="0.25">
      <c r="A876">
        <v>3875</v>
      </c>
      <c r="B876">
        <f>COUNTIF(A:A,Sales2[[#This Row],[Order ID]])</f>
        <v>1</v>
      </c>
      <c r="C876" t="s">
        <v>1120</v>
      </c>
      <c r="D876" t="s">
        <v>737</v>
      </c>
      <c r="E876" t="str">
        <f>PROPER(TRIM(Sales2[[#This Row],[Customer First Name]]))</f>
        <v>Isabel</v>
      </c>
      <c r="F876">
        <v>2106</v>
      </c>
      <c r="G876" t="s">
        <v>27</v>
      </c>
      <c r="H876" s="7">
        <v>45590</v>
      </c>
      <c r="I876" s="6">
        <v>1</v>
      </c>
      <c r="J876" t="s">
        <v>56</v>
      </c>
      <c r="K876" t="s">
        <v>49</v>
      </c>
      <c r="L876" t="str">
        <f>UPPER(Sales2[[#This Row],[State]])</f>
        <v>TAS</v>
      </c>
      <c r="M876">
        <f>VLOOKUP(Sales2[[#This Row],[Service Category]],Table7[],3,FALSE)</f>
        <v>0.25</v>
      </c>
      <c r="N876">
        <f>Sales2[[#This Row],[Sale Price ]]*Sales2[[#This Row],[Margins]]</f>
        <v>302</v>
      </c>
      <c r="O876">
        <v>1208</v>
      </c>
      <c r="P876">
        <f>IFERROR(Sales2[[#This Row],[Sale Price ]],0)</f>
        <v>1208</v>
      </c>
      <c r="Q876">
        <f>IFERROR(Sales2[[#This Row],[Cleaned Sale Price]]/Sales2[[#This Row],[Quantity Ordered]],0)</f>
        <v>1208</v>
      </c>
      <c r="R876">
        <f>Sales2[[#This Row],[Cleaned Sale Price]]-Sales2[[#This Row],[Service Provider Expense]]</f>
        <v>906</v>
      </c>
      <c r="S876">
        <f>SUMIF(F:F,Sales2[[#This Row],[Customer ID]],P:P)</f>
        <v>1208</v>
      </c>
      <c r="T876">
        <f>Sales2[[#This Row],[Sale Price ]]-Sales2[[#This Row],[Service Provider Expense]]</f>
        <v>906</v>
      </c>
      <c r="U876" t="s">
        <v>33</v>
      </c>
    </row>
    <row r="877" spans="1:21" x14ac:dyDescent="0.25">
      <c r="A877">
        <v>3876</v>
      </c>
      <c r="B877">
        <f>COUNTIF(A:A,Sales2[[#This Row],[Order ID]])</f>
        <v>1</v>
      </c>
      <c r="C877" t="s">
        <v>729</v>
      </c>
      <c r="D877" t="s">
        <v>1121</v>
      </c>
      <c r="E877" t="str">
        <f>PROPER(TRIM(Sales2[[#This Row],[Customer First Name]]))</f>
        <v>Francesca</v>
      </c>
      <c r="F877">
        <v>2107</v>
      </c>
      <c r="G877" t="s">
        <v>16</v>
      </c>
      <c r="H877" s="7">
        <v>45531</v>
      </c>
      <c r="I877" s="6">
        <v>2</v>
      </c>
      <c r="J877" s="1" t="s">
        <v>23</v>
      </c>
      <c r="K877" t="s">
        <v>24</v>
      </c>
      <c r="L877" t="str">
        <f>UPPER(Sales2[[#This Row],[State]])</f>
        <v>ACT</v>
      </c>
      <c r="M877">
        <f>VLOOKUP(Sales2[[#This Row],[Service Category]],Table7[],3,FALSE)</f>
        <v>0.1</v>
      </c>
      <c r="N877">
        <f>Sales2[[#This Row],[Sale Price ]]*Sales2[[#This Row],[Margins]]</f>
        <v>31</v>
      </c>
      <c r="O877">
        <v>310</v>
      </c>
      <c r="P877">
        <f>IFERROR(Sales2[[#This Row],[Sale Price ]],0)</f>
        <v>310</v>
      </c>
      <c r="Q877">
        <f>IFERROR(Sales2[[#This Row],[Cleaned Sale Price]]/Sales2[[#This Row],[Quantity Ordered]],0)</f>
        <v>155</v>
      </c>
      <c r="R877">
        <f>Sales2[[#This Row],[Cleaned Sale Price]]-Sales2[[#This Row],[Service Provider Expense]]</f>
        <v>279</v>
      </c>
      <c r="S877">
        <f>SUMIF(F:F,Sales2[[#This Row],[Customer ID]],P:P)</f>
        <v>310</v>
      </c>
      <c r="T877">
        <f>Sales2[[#This Row],[Sale Price ]]-Sales2[[#This Row],[Service Provider Expense]]</f>
        <v>279</v>
      </c>
      <c r="U877" t="s">
        <v>33</v>
      </c>
    </row>
    <row r="878" spans="1:21" x14ac:dyDescent="0.25">
      <c r="A878">
        <v>3877</v>
      </c>
      <c r="B878">
        <f>COUNTIF(A:A,Sales2[[#This Row],[Order ID]])</f>
        <v>1</v>
      </c>
      <c r="C878" t="s">
        <v>1122</v>
      </c>
      <c r="D878" t="s">
        <v>1123</v>
      </c>
      <c r="E878" t="str">
        <f>PROPER(TRIM(Sales2[[#This Row],[Customer First Name]]))</f>
        <v>Violet</v>
      </c>
      <c r="F878">
        <v>2108</v>
      </c>
      <c r="G878" t="s">
        <v>36</v>
      </c>
      <c r="H878" s="7">
        <v>45508</v>
      </c>
      <c r="I878" s="6">
        <v>3</v>
      </c>
      <c r="J878" s="1" t="s">
        <v>37</v>
      </c>
      <c r="K878" t="s">
        <v>24</v>
      </c>
      <c r="L878" t="str">
        <f>UPPER(Sales2[[#This Row],[State]])</f>
        <v>ACT</v>
      </c>
      <c r="M878">
        <f>VLOOKUP(Sales2[[#This Row],[Service Category]],Table7[],3,FALSE)</f>
        <v>0.2</v>
      </c>
      <c r="N878">
        <f>Sales2[[#This Row],[Sale Price ]]*Sales2[[#This Row],[Margins]]</f>
        <v>216.60000000000002</v>
      </c>
      <c r="O878">
        <v>1083</v>
      </c>
      <c r="P878">
        <f>IFERROR(Sales2[[#This Row],[Sale Price ]],0)</f>
        <v>1083</v>
      </c>
      <c r="Q878">
        <f>IFERROR(Sales2[[#This Row],[Cleaned Sale Price]]/Sales2[[#This Row],[Quantity Ordered]],0)</f>
        <v>361</v>
      </c>
      <c r="R878">
        <f>Sales2[[#This Row],[Cleaned Sale Price]]-Sales2[[#This Row],[Service Provider Expense]]</f>
        <v>866.4</v>
      </c>
      <c r="S878">
        <f>SUMIF(F:F,Sales2[[#This Row],[Customer ID]],P:P)</f>
        <v>1083</v>
      </c>
      <c r="T878">
        <f>Sales2[[#This Row],[Sale Price ]]-Sales2[[#This Row],[Service Provider Expense]]</f>
        <v>866.4</v>
      </c>
      <c r="U878" t="s">
        <v>19</v>
      </c>
    </row>
    <row r="879" spans="1:21" x14ac:dyDescent="0.25">
      <c r="A879">
        <v>3878</v>
      </c>
      <c r="B879">
        <f>COUNTIF(A:A,Sales2[[#This Row],[Order ID]])</f>
        <v>1</v>
      </c>
      <c r="C879" t="s">
        <v>342</v>
      </c>
      <c r="D879" t="s">
        <v>1124</v>
      </c>
      <c r="E879" t="str">
        <f>PROPER(TRIM(Sales2[[#This Row],[Customer First Name]]))</f>
        <v>Journee</v>
      </c>
      <c r="F879">
        <v>2109</v>
      </c>
      <c r="G879" t="s">
        <v>77</v>
      </c>
      <c r="H879" s="7">
        <v>45378</v>
      </c>
      <c r="I879" s="6">
        <v>1</v>
      </c>
      <c r="J879" t="s">
        <v>17</v>
      </c>
      <c r="K879" t="s">
        <v>24</v>
      </c>
      <c r="L879" t="str">
        <f>UPPER(Sales2[[#This Row],[State]])</f>
        <v>ACT</v>
      </c>
      <c r="M879">
        <f>VLOOKUP(Sales2[[#This Row],[Service Category]],Table7[],3,FALSE)</f>
        <v>0.3</v>
      </c>
      <c r="N879">
        <f>Sales2[[#This Row],[Sale Price ]]*Sales2[[#This Row],[Margins]]</f>
        <v>121.19999999999999</v>
      </c>
      <c r="O879">
        <v>404</v>
      </c>
      <c r="P879">
        <f>IFERROR(Sales2[[#This Row],[Sale Price ]],0)</f>
        <v>404</v>
      </c>
      <c r="Q879">
        <f>IFERROR(Sales2[[#This Row],[Cleaned Sale Price]]/Sales2[[#This Row],[Quantity Ordered]],0)</f>
        <v>404</v>
      </c>
      <c r="R879">
        <f>Sales2[[#This Row],[Cleaned Sale Price]]-Sales2[[#This Row],[Service Provider Expense]]</f>
        <v>282.8</v>
      </c>
      <c r="S879">
        <f>SUMIF(F:F,Sales2[[#This Row],[Customer ID]],P:P)</f>
        <v>404</v>
      </c>
      <c r="T879">
        <f>Sales2[[#This Row],[Sale Price ]]-Sales2[[#This Row],[Service Provider Expense]]</f>
        <v>282.8</v>
      </c>
      <c r="U879" t="s">
        <v>99</v>
      </c>
    </row>
    <row r="880" spans="1:21" x14ac:dyDescent="0.25">
      <c r="A880">
        <v>3879</v>
      </c>
      <c r="B880">
        <f>COUNTIF(A:A,Sales2[[#This Row],[Order ID]])</f>
        <v>1</v>
      </c>
      <c r="C880" t="s">
        <v>495</v>
      </c>
      <c r="D880" t="s">
        <v>428</v>
      </c>
      <c r="E880" t="str">
        <f>PROPER(TRIM(Sales2[[#This Row],[Customer First Name]]))</f>
        <v>Marley</v>
      </c>
      <c r="F880">
        <v>2110</v>
      </c>
      <c r="G880" t="s">
        <v>61</v>
      </c>
      <c r="H880" s="7">
        <v>45370</v>
      </c>
      <c r="I880" s="6">
        <v>1</v>
      </c>
      <c r="J880" s="1" t="s">
        <v>37</v>
      </c>
      <c r="K880" t="s">
        <v>18</v>
      </c>
      <c r="L880" t="str">
        <f>UPPER(Sales2[[#This Row],[State]])</f>
        <v>WA</v>
      </c>
      <c r="M880">
        <f>VLOOKUP(Sales2[[#This Row],[Service Category]],Table7[],3,FALSE)</f>
        <v>0.25</v>
      </c>
      <c r="N880">
        <f>Sales2[[#This Row],[Sale Price ]]*Sales2[[#This Row],[Margins]]</f>
        <v>414.5</v>
      </c>
      <c r="O880">
        <v>1658</v>
      </c>
      <c r="P880">
        <f>IFERROR(Sales2[[#This Row],[Sale Price ]],0)</f>
        <v>1658</v>
      </c>
      <c r="Q880">
        <f>IFERROR(Sales2[[#This Row],[Cleaned Sale Price]]/Sales2[[#This Row],[Quantity Ordered]],0)</f>
        <v>1658</v>
      </c>
      <c r="R880">
        <f>Sales2[[#This Row],[Cleaned Sale Price]]-Sales2[[#This Row],[Service Provider Expense]]</f>
        <v>1243.5</v>
      </c>
      <c r="S880">
        <f>SUMIF(F:F,Sales2[[#This Row],[Customer ID]],P:P)</f>
        <v>1658</v>
      </c>
      <c r="T880">
        <f>Sales2[[#This Row],[Sale Price ]]-Sales2[[#This Row],[Service Provider Expense]]</f>
        <v>1243.5</v>
      </c>
      <c r="U880" t="s">
        <v>39</v>
      </c>
    </row>
    <row r="881" spans="1:21" x14ac:dyDescent="0.25">
      <c r="A881">
        <v>3880</v>
      </c>
      <c r="B881">
        <f>COUNTIF(A:A,Sales2[[#This Row],[Order ID]])</f>
        <v>1</v>
      </c>
      <c r="C881" t="s">
        <v>1125</v>
      </c>
      <c r="D881" t="s">
        <v>1126</v>
      </c>
      <c r="E881" t="str">
        <f>PROPER(TRIM(Sales2[[#This Row],[Customer First Name]]))</f>
        <v>Valentina</v>
      </c>
      <c r="F881">
        <v>2111</v>
      </c>
      <c r="G881" t="s">
        <v>61</v>
      </c>
      <c r="H881" s="7">
        <v>45444</v>
      </c>
      <c r="I881" s="6">
        <v>2</v>
      </c>
      <c r="J881" t="s">
        <v>56</v>
      </c>
      <c r="K881" t="s">
        <v>38</v>
      </c>
      <c r="L881" t="str">
        <f>UPPER(Sales2[[#This Row],[State]])</f>
        <v>QLD</v>
      </c>
      <c r="M881">
        <f>VLOOKUP(Sales2[[#This Row],[Service Category]],Table7[],3,FALSE)</f>
        <v>0.25</v>
      </c>
      <c r="N881">
        <f>Sales2[[#This Row],[Sale Price ]]*Sales2[[#This Row],[Margins]]</f>
        <v>181</v>
      </c>
      <c r="O881">
        <v>724</v>
      </c>
      <c r="P881">
        <f>IFERROR(Sales2[[#This Row],[Sale Price ]],0)</f>
        <v>724</v>
      </c>
      <c r="Q881">
        <f>IFERROR(Sales2[[#This Row],[Cleaned Sale Price]]/Sales2[[#This Row],[Quantity Ordered]],0)</f>
        <v>362</v>
      </c>
      <c r="R881">
        <f>Sales2[[#This Row],[Cleaned Sale Price]]-Sales2[[#This Row],[Service Provider Expense]]</f>
        <v>543</v>
      </c>
      <c r="S881">
        <f>SUMIF(F:F,Sales2[[#This Row],[Customer ID]],P:P)</f>
        <v>724</v>
      </c>
      <c r="T881">
        <f>Sales2[[#This Row],[Sale Price ]]-Sales2[[#This Row],[Service Provider Expense]]</f>
        <v>543</v>
      </c>
      <c r="U881" t="s">
        <v>39</v>
      </c>
    </row>
    <row r="882" spans="1:21" x14ac:dyDescent="0.25">
      <c r="A882">
        <v>3881</v>
      </c>
      <c r="B882">
        <f>COUNTIF(A:A,Sales2[[#This Row],[Order ID]])</f>
        <v>1</v>
      </c>
      <c r="C882" t="s">
        <v>1127</v>
      </c>
      <c r="D882" t="s">
        <v>1128</v>
      </c>
      <c r="E882" t="str">
        <f>PROPER(TRIM(Sales2[[#This Row],[Customer First Name]]))</f>
        <v>Jett</v>
      </c>
      <c r="F882">
        <v>2112</v>
      </c>
      <c r="G882" t="s">
        <v>36</v>
      </c>
      <c r="H882" s="7">
        <v>45485</v>
      </c>
      <c r="I882" s="6">
        <v>2</v>
      </c>
      <c r="J882" s="1" t="s">
        <v>37</v>
      </c>
      <c r="K882" t="s">
        <v>18</v>
      </c>
      <c r="L882" t="str">
        <f>UPPER(Sales2[[#This Row],[State]])</f>
        <v>WA</v>
      </c>
      <c r="M882">
        <f>VLOOKUP(Sales2[[#This Row],[Service Category]],Table7[],3,FALSE)</f>
        <v>0.2</v>
      </c>
      <c r="N882">
        <f>Sales2[[#This Row],[Sale Price ]]*Sales2[[#This Row],[Margins]]</f>
        <v>210.8</v>
      </c>
      <c r="O882">
        <v>1054</v>
      </c>
      <c r="P882">
        <f>IFERROR(Sales2[[#This Row],[Sale Price ]],0)</f>
        <v>1054</v>
      </c>
      <c r="Q882">
        <f>IFERROR(Sales2[[#This Row],[Cleaned Sale Price]]/Sales2[[#This Row],[Quantity Ordered]],0)</f>
        <v>527</v>
      </c>
      <c r="R882">
        <f>Sales2[[#This Row],[Cleaned Sale Price]]-Sales2[[#This Row],[Service Provider Expense]]</f>
        <v>843.2</v>
      </c>
      <c r="S882">
        <f>SUMIF(F:F,Sales2[[#This Row],[Customer ID]],P:P)</f>
        <v>1054</v>
      </c>
      <c r="T882">
        <f>Sales2[[#This Row],[Sale Price ]]-Sales2[[#This Row],[Service Provider Expense]]</f>
        <v>843.2</v>
      </c>
      <c r="U882" t="s">
        <v>99</v>
      </c>
    </row>
    <row r="883" spans="1:21" x14ac:dyDescent="0.25">
      <c r="A883">
        <v>3882</v>
      </c>
      <c r="B883">
        <f>COUNTIF(A:A,Sales2[[#This Row],[Order ID]])</f>
        <v>1</v>
      </c>
      <c r="C883" t="s">
        <v>1129</v>
      </c>
      <c r="D883" t="s">
        <v>1130</v>
      </c>
      <c r="E883" t="str">
        <f>PROPER(TRIM(Sales2[[#This Row],[Customer First Name]]))</f>
        <v>Adalyn</v>
      </c>
      <c r="F883">
        <v>2113</v>
      </c>
      <c r="G883" t="s">
        <v>61</v>
      </c>
      <c r="H883" s="7">
        <v>45599</v>
      </c>
      <c r="I883" s="6">
        <v>1</v>
      </c>
      <c r="J883" s="1" t="s">
        <v>37</v>
      </c>
      <c r="K883" t="s">
        <v>32</v>
      </c>
      <c r="L883" t="str">
        <f>UPPER(Sales2[[#This Row],[State]])</f>
        <v>VIC</v>
      </c>
      <c r="M883">
        <f>VLOOKUP(Sales2[[#This Row],[Service Category]],Table7[],3,FALSE)</f>
        <v>0.25</v>
      </c>
      <c r="N883">
        <f>Sales2[[#This Row],[Sale Price ]]*Sales2[[#This Row],[Margins]]</f>
        <v>65.5</v>
      </c>
      <c r="O883">
        <v>262</v>
      </c>
      <c r="P883">
        <f>IFERROR(Sales2[[#This Row],[Sale Price ]],0)</f>
        <v>262</v>
      </c>
      <c r="Q883">
        <f>IFERROR(Sales2[[#This Row],[Cleaned Sale Price]]/Sales2[[#This Row],[Quantity Ordered]],0)</f>
        <v>262</v>
      </c>
      <c r="R883">
        <f>Sales2[[#This Row],[Cleaned Sale Price]]-Sales2[[#This Row],[Service Provider Expense]]</f>
        <v>196.5</v>
      </c>
      <c r="S883">
        <f>SUMIF(F:F,Sales2[[#This Row],[Customer ID]],P:P)</f>
        <v>262</v>
      </c>
      <c r="T883">
        <f>Sales2[[#This Row],[Sale Price ]]-Sales2[[#This Row],[Service Provider Expense]]</f>
        <v>196.5</v>
      </c>
      <c r="U883" t="s">
        <v>29</v>
      </c>
    </row>
    <row r="884" spans="1:21" x14ac:dyDescent="0.25">
      <c r="A884">
        <v>3883</v>
      </c>
      <c r="B884">
        <f>COUNTIF(A:A,Sales2[[#This Row],[Order ID]])</f>
        <v>1</v>
      </c>
      <c r="C884" t="s">
        <v>721</v>
      </c>
      <c r="D884" t="s">
        <v>247</v>
      </c>
      <c r="E884" t="str">
        <f>PROPER(TRIM(Sales2[[#This Row],[Customer First Name]]))</f>
        <v>Joshua</v>
      </c>
      <c r="F884">
        <v>2114</v>
      </c>
      <c r="G884" t="s">
        <v>16</v>
      </c>
      <c r="H884" s="7">
        <v>45442</v>
      </c>
      <c r="I884" s="6">
        <v>2</v>
      </c>
      <c r="J884" t="s">
        <v>17</v>
      </c>
      <c r="K884" t="s">
        <v>28</v>
      </c>
      <c r="L884" t="str">
        <f>UPPER(Sales2[[#This Row],[State]])</f>
        <v>NSW</v>
      </c>
      <c r="M884">
        <f>VLOOKUP(Sales2[[#This Row],[Service Category]],Table7[],3,FALSE)</f>
        <v>0.1</v>
      </c>
      <c r="N884">
        <f>Sales2[[#This Row],[Sale Price ]]*Sales2[[#This Row],[Margins]]</f>
        <v>37.300000000000004</v>
      </c>
      <c r="O884">
        <v>373</v>
      </c>
      <c r="P884">
        <f>IFERROR(Sales2[[#This Row],[Sale Price ]],0)</f>
        <v>373</v>
      </c>
      <c r="Q884">
        <f>IFERROR(Sales2[[#This Row],[Cleaned Sale Price]]/Sales2[[#This Row],[Quantity Ordered]],0)</f>
        <v>186.5</v>
      </c>
      <c r="R884">
        <f>Sales2[[#This Row],[Cleaned Sale Price]]-Sales2[[#This Row],[Service Provider Expense]]</f>
        <v>335.7</v>
      </c>
      <c r="S884">
        <f>SUMIF(F:F,Sales2[[#This Row],[Customer ID]],P:P)</f>
        <v>373</v>
      </c>
      <c r="T884">
        <f>Sales2[[#This Row],[Sale Price ]]-Sales2[[#This Row],[Service Provider Expense]]</f>
        <v>335.7</v>
      </c>
      <c r="U884" t="s">
        <v>39</v>
      </c>
    </row>
    <row r="885" spans="1:21" x14ac:dyDescent="0.25">
      <c r="A885">
        <v>3884</v>
      </c>
      <c r="B885">
        <f>COUNTIF(A:A,Sales2[[#This Row],[Order ID]])</f>
        <v>1</v>
      </c>
      <c r="C885" t="s">
        <v>487</v>
      </c>
      <c r="D885" t="s">
        <v>920</v>
      </c>
      <c r="E885" t="str">
        <f>PROPER(TRIM(Sales2[[#This Row],[Customer First Name]]))</f>
        <v>Martin</v>
      </c>
      <c r="F885">
        <v>2115</v>
      </c>
      <c r="G885" t="s">
        <v>27</v>
      </c>
      <c r="H885" s="7">
        <v>45614</v>
      </c>
      <c r="I885" s="6">
        <v>3</v>
      </c>
      <c r="J885" t="s">
        <v>17</v>
      </c>
      <c r="K885" t="s">
        <v>38</v>
      </c>
      <c r="L885" t="str">
        <f>UPPER(Sales2[[#This Row],[State]])</f>
        <v>QLD</v>
      </c>
      <c r="M885">
        <f>VLOOKUP(Sales2[[#This Row],[Service Category]],Table7[],3,FALSE)</f>
        <v>0.25</v>
      </c>
      <c r="N885">
        <f>Sales2[[#This Row],[Sale Price ]]*Sales2[[#This Row],[Margins]]</f>
        <v>276</v>
      </c>
      <c r="O885">
        <v>1104</v>
      </c>
      <c r="P885">
        <f>IFERROR(Sales2[[#This Row],[Sale Price ]],0)</f>
        <v>1104</v>
      </c>
      <c r="Q885">
        <f>IFERROR(Sales2[[#This Row],[Cleaned Sale Price]]/Sales2[[#This Row],[Quantity Ordered]],0)</f>
        <v>368</v>
      </c>
      <c r="R885">
        <f>Sales2[[#This Row],[Cleaned Sale Price]]-Sales2[[#This Row],[Service Provider Expense]]</f>
        <v>828</v>
      </c>
      <c r="S885">
        <f>SUMIF(F:F,Sales2[[#This Row],[Customer ID]],P:P)</f>
        <v>1104</v>
      </c>
      <c r="T885">
        <f>Sales2[[#This Row],[Sale Price ]]-Sales2[[#This Row],[Service Provider Expense]]</f>
        <v>828</v>
      </c>
      <c r="U885" t="s">
        <v>19</v>
      </c>
    </row>
    <row r="886" spans="1:21" x14ac:dyDescent="0.25">
      <c r="A886">
        <v>3885</v>
      </c>
      <c r="B886">
        <f>COUNTIF(A:A,Sales2[[#This Row],[Order ID]])</f>
        <v>1</v>
      </c>
      <c r="C886" t="s">
        <v>1131</v>
      </c>
      <c r="D886" t="s">
        <v>1132</v>
      </c>
      <c r="E886" t="str">
        <f>PROPER(TRIM(Sales2[[#This Row],[Customer First Name]]))</f>
        <v>Jose</v>
      </c>
      <c r="F886">
        <v>2116</v>
      </c>
      <c r="G886" t="s">
        <v>61</v>
      </c>
      <c r="H886" s="7">
        <v>45530</v>
      </c>
      <c r="I886" s="6">
        <v>1</v>
      </c>
      <c r="J886" t="s">
        <v>17</v>
      </c>
      <c r="K886" t="s">
        <v>28</v>
      </c>
      <c r="L886" t="str">
        <f>UPPER(Sales2[[#This Row],[State]])</f>
        <v>NSW</v>
      </c>
      <c r="M886">
        <f>VLOOKUP(Sales2[[#This Row],[Service Category]],Table7[],3,FALSE)</f>
        <v>0.25</v>
      </c>
      <c r="N886">
        <f>Sales2[[#This Row],[Sale Price ]]*Sales2[[#This Row],[Margins]]</f>
        <v>320.75</v>
      </c>
      <c r="O886">
        <v>1283</v>
      </c>
      <c r="P886">
        <f>IFERROR(Sales2[[#This Row],[Sale Price ]],0)</f>
        <v>1283</v>
      </c>
      <c r="Q886">
        <f>IFERROR(Sales2[[#This Row],[Cleaned Sale Price]]/Sales2[[#This Row],[Quantity Ordered]],0)</f>
        <v>1283</v>
      </c>
      <c r="R886">
        <f>Sales2[[#This Row],[Cleaned Sale Price]]-Sales2[[#This Row],[Service Provider Expense]]</f>
        <v>962.25</v>
      </c>
      <c r="S886">
        <f>SUMIF(F:F,Sales2[[#This Row],[Customer ID]],P:P)</f>
        <v>1283</v>
      </c>
      <c r="T886">
        <f>Sales2[[#This Row],[Sale Price ]]-Sales2[[#This Row],[Service Provider Expense]]</f>
        <v>962.25</v>
      </c>
      <c r="U886" t="s">
        <v>29</v>
      </c>
    </row>
    <row r="887" spans="1:21" x14ac:dyDescent="0.25">
      <c r="A887">
        <v>3886</v>
      </c>
      <c r="B887">
        <f>COUNTIF(A:A,Sales2[[#This Row],[Order ID]])</f>
        <v>1</v>
      </c>
      <c r="C887" t="s">
        <v>1133</v>
      </c>
      <c r="D887" t="s">
        <v>1037</v>
      </c>
      <c r="E887" t="str">
        <f>PROPER(TRIM(Sales2[[#This Row],[Customer First Name]]))</f>
        <v>Kendrick</v>
      </c>
      <c r="F887">
        <v>2117</v>
      </c>
      <c r="G887" t="s">
        <v>16</v>
      </c>
      <c r="H887" s="7">
        <v>45640</v>
      </c>
      <c r="I887" s="6">
        <v>3</v>
      </c>
      <c r="J887" t="s">
        <v>56</v>
      </c>
      <c r="K887" t="s">
        <v>32</v>
      </c>
      <c r="L887" t="str">
        <f>UPPER(Sales2[[#This Row],[State]])</f>
        <v>VIC</v>
      </c>
      <c r="M887">
        <f>VLOOKUP(Sales2[[#This Row],[Service Category]],Table7[],3,FALSE)</f>
        <v>0.1</v>
      </c>
      <c r="N887">
        <f>Sales2[[#This Row],[Sale Price ]]*Sales2[[#This Row],[Margins]]</f>
        <v>153.9</v>
      </c>
      <c r="O887">
        <v>1539</v>
      </c>
      <c r="P887">
        <f>IFERROR(Sales2[[#This Row],[Sale Price ]],0)</f>
        <v>1539</v>
      </c>
      <c r="Q887">
        <f>IFERROR(Sales2[[#This Row],[Cleaned Sale Price]]/Sales2[[#This Row],[Quantity Ordered]],0)</f>
        <v>513</v>
      </c>
      <c r="R887">
        <f>Sales2[[#This Row],[Cleaned Sale Price]]-Sales2[[#This Row],[Service Provider Expense]]</f>
        <v>1385.1</v>
      </c>
      <c r="S887">
        <f>SUMIF(F:F,Sales2[[#This Row],[Customer ID]],P:P)</f>
        <v>1539</v>
      </c>
      <c r="T887">
        <f>Sales2[[#This Row],[Sale Price ]]-Sales2[[#This Row],[Service Provider Expense]]</f>
        <v>1385.1</v>
      </c>
      <c r="U887" t="s">
        <v>33</v>
      </c>
    </row>
    <row r="888" spans="1:21" x14ac:dyDescent="0.25">
      <c r="A888">
        <v>3887</v>
      </c>
      <c r="B888">
        <f>COUNTIF(A:A,Sales2[[#This Row],[Order ID]])</f>
        <v>1</v>
      </c>
      <c r="C888" t="s">
        <v>1134</v>
      </c>
      <c r="D888" t="s">
        <v>763</v>
      </c>
      <c r="E888" t="str">
        <f>PROPER(TRIM(Sales2[[#This Row],[Customer First Name]]))</f>
        <v>Haven</v>
      </c>
      <c r="F888">
        <v>2118</v>
      </c>
      <c r="G888" t="s">
        <v>77</v>
      </c>
      <c r="H888" s="7">
        <v>45398</v>
      </c>
      <c r="I888" s="6">
        <v>2</v>
      </c>
      <c r="J888" s="1" t="s">
        <v>23</v>
      </c>
      <c r="K888" t="s">
        <v>49</v>
      </c>
      <c r="L888" t="str">
        <f>UPPER(Sales2[[#This Row],[State]])</f>
        <v>TAS</v>
      </c>
      <c r="M888">
        <f>VLOOKUP(Sales2[[#This Row],[Service Category]],Table7[],3,FALSE)</f>
        <v>0.3</v>
      </c>
      <c r="N888">
        <f>Sales2[[#This Row],[Sale Price ]]*Sales2[[#This Row],[Margins]]</f>
        <v>403.5</v>
      </c>
      <c r="O888">
        <v>1345</v>
      </c>
      <c r="P888">
        <f>IFERROR(Sales2[[#This Row],[Sale Price ]],0)</f>
        <v>1345</v>
      </c>
      <c r="Q888">
        <f>IFERROR(Sales2[[#This Row],[Cleaned Sale Price]]/Sales2[[#This Row],[Quantity Ordered]],0)</f>
        <v>672.5</v>
      </c>
      <c r="R888">
        <f>Sales2[[#This Row],[Cleaned Sale Price]]-Sales2[[#This Row],[Service Provider Expense]]</f>
        <v>941.5</v>
      </c>
      <c r="S888">
        <f>SUMIF(F:F,Sales2[[#This Row],[Customer ID]],P:P)</f>
        <v>1345</v>
      </c>
      <c r="T888">
        <f>Sales2[[#This Row],[Sale Price ]]-Sales2[[#This Row],[Service Provider Expense]]</f>
        <v>941.5</v>
      </c>
      <c r="U888" t="s">
        <v>29</v>
      </c>
    </row>
    <row r="889" spans="1:21" x14ac:dyDescent="0.25">
      <c r="A889">
        <v>3888</v>
      </c>
      <c r="B889">
        <f>COUNTIF(A:A,Sales2[[#This Row],[Order ID]])</f>
        <v>1</v>
      </c>
      <c r="C889" t="s">
        <v>650</v>
      </c>
      <c r="D889" t="s">
        <v>219</v>
      </c>
      <c r="E889" t="str">
        <f>PROPER(TRIM(Sales2[[#This Row],[Customer First Name]]))</f>
        <v>Raphael</v>
      </c>
      <c r="F889">
        <v>2119</v>
      </c>
      <c r="G889" t="s">
        <v>36</v>
      </c>
      <c r="H889" s="7">
        <v>45313</v>
      </c>
      <c r="I889" s="6">
        <v>1</v>
      </c>
      <c r="J889" s="1" t="s">
        <v>23</v>
      </c>
      <c r="K889" t="s">
        <v>28</v>
      </c>
      <c r="L889" t="str">
        <f>UPPER(Sales2[[#This Row],[State]])</f>
        <v>NSW</v>
      </c>
      <c r="M889">
        <f>VLOOKUP(Sales2[[#This Row],[Service Category]],Table7[],3,FALSE)</f>
        <v>0.2</v>
      </c>
      <c r="N889">
        <f>Sales2[[#This Row],[Sale Price ]]*Sales2[[#This Row],[Margins]]</f>
        <v>95.800000000000011</v>
      </c>
      <c r="O889">
        <v>479</v>
      </c>
      <c r="P889">
        <f>IFERROR(Sales2[[#This Row],[Sale Price ]],0)</f>
        <v>479</v>
      </c>
      <c r="Q889">
        <f>IFERROR(Sales2[[#This Row],[Cleaned Sale Price]]/Sales2[[#This Row],[Quantity Ordered]],0)</f>
        <v>479</v>
      </c>
      <c r="R889">
        <f>Sales2[[#This Row],[Cleaned Sale Price]]-Sales2[[#This Row],[Service Provider Expense]]</f>
        <v>383.2</v>
      </c>
      <c r="S889">
        <f>SUMIF(F:F,Sales2[[#This Row],[Customer ID]],P:P)</f>
        <v>479</v>
      </c>
      <c r="T889">
        <f>Sales2[[#This Row],[Sale Price ]]-Sales2[[#This Row],[Service Provider Expense]]</f>
        <v>383.2</v>
      </c>
      <c r="U889" t="s">
        <v>99</v>
      </c>
    </row>
    <row r="890" spans="1:21" x14ac:dyDescent="0.25">
      <c r="A890">
        <v>3889</v>
      </c>
      <c r="B890">
        <f>COUNTIF(A:A,Sales2[[#This Row],[Order ID]])</f>
        <v>1</v>
      </c>
      <c r="C890" t="s">
        <v>198</v>
      </c>
      <c r="D890" t="s">
        <v>1135</v>
      </c>
      <c r="E890" t="str">
        <f>PROPER(TRIM(Sales2[[#This Row],[Customer First Name]]))</f>
        <v>Zoey</v>
      </c>
      <c r="F890">
        <v>2120</v>
      </c>
      <c r="G890" t="s">
        <v>61</v>
      </c>
      <c r="H890" s="7">
        <v>45589</v>
      </c>
      <c r="I890" s="6">
        <v>1</v>
      </c>
      <c r="J890" s="1" t="s">
        <v>37</v>
      </c>
      <c r="K890" t="s">
        <v>28</v>
      </c>
      <c r="L890" t="str">
        <f>UPPER(Sales2[[#This Row],[State]])</f>
        <v>NSW</v>
      </c>
      <c r="M890">
        <f>VLOOKUP(Sales2[[#This Row],[Service Category]],Table7[],3,FALSE)</f>
        <v>0.25</v>
      </c>
      <c r="N890">
        <f>Sales2[[#This Row],[Sale Price ]]*Sales2[[#This Row],[Margins]]</f>
        <v>373.25</v>
      </c>
      <c r="O890">
        <v>1493</v>
      </c>
      <c r="P890">
        <f>IFERROR(Sales2[[#This Row],[Sale Price ]],0)</f>
        <v>1493</v>
      </c>
      <c r="Q890">
        <f>IFERROR(Sales2[[#This Row],[Cleaned Sale Price]]/Sales2[[#This Row],[Quantity Ordered]],0)</f>
        <v>1493</v>
      </c>
      <c r="R890">
        <f>Sales2[[#This Row],[Cleaned Sale Price]]-Sales2[[#This Row],[Service Provider Expense]]</f>
        <v>1119.75</v>
      </c>
      <c r="S890">
        <f>SUMIF(F:F,Sales2[[#This Row],[Customer ID]],P:P)</f>
        <v>1493</v>
      </c>
      <c r="T890">
        <f>Sales2[[#This Row],[Sale Price ]]-Sales2[[#This Row],[Service Provider Expense]]</f>
        <v>1119.75</v>
      </c>
      <c r="U890" t="s">
        <v>29</v>
      </c>
    </row>
    <row r="891" spans="1:21" x14ac:dyDescent="0.25">
      <c r="A891">
        <v>3890</v>
      </c>
      <c r="B891">
        <f>COUNTIF(A:A,Sales2[[#This Row],[Order ID]])</f>
        <v>1</v>
      </c>
      <c r="C891" t="s">
        <v>71</v>
      </c>
      <c r="D891" t="s">
        <v>687</v>
      </c>
      <c r="E891" t="str">
        <f>PROPER(TRIM(Sales2[[#This Row],[Customer First Name]]))</f>
        <v>Brody</v>
      </c>
      <c r="F891">
        <v>2121</v>
      </c>
      <c r="G891" t="s">
        <v>27</v>
      </c>
      <c r="H891" s="7">
        <v>45334</v>
      </c>
      <c r="I891" s="6">
        <v>2</v>
      </c>
      <c r="J891" t="s">
        <v>17</v>
      </c>
      <c r="K891" t="s">
        <v>49</v>
      </c>
      <c r="L891" t="str">
        <f>UPPER(Sales2[[#This Row],[State]])</f>
        <v>TAS</v>
      </c>
      <c r="M891">
        <f>VLOOKUP(Sales2[[#This Row],[Service Category]],Table7[],3,FALSE)</f>
        <v>0.25</v>
      </c>
      <c r="N891">
        <f>Sales2[[#This Row],[Sale Price ]]*Sales2[[#This Row],[Margins]]</f>
        <v>259.5</v>
      </c>
      <c r="O891">
        <v>1038</v>
      </c>
      <c r="P891">
        <f>IFERROR(Sales2[[#This Row],[Sale Price ]],0)</f>
        <v>1038</v>
      </c>
      <c r="Q891">
        <f>IFERROR(Sales2[[#This Row],[Cleaned Sale Price]]/Sales2[[#This Row],[Quantity Ordered]],0)</f>
        <v>519</v>
      </c>
      <c r="R891">
        <f>Sales2[[#This Row],[Cleaned Sale Price]]-Sales2[[#This Row],[Service Provider Expense]]</f>
        <v>778.5</v>
      </c>
      <c r="S891">
        <f>SUMIF(F:F,Sales2[[#This Row],[Customer ID]],P:P)</f>
        <v>1038</v>
      </c>
      <c r="T891">
        <f>Sales2[[#This Row],[Sale Price ]]-Sales2[[#This Row],[Service Provider Expense]]</f>
        <v>778.5</v>
      </c>
      <c r="U891" t="s">
        <v>39</v>
      </c>
    </row>
    <row r="892" spans="1:21" x14ac:dyDescent="0.25">
      <c r="A892">
        <v>3891</v>
      </c>
      <c r="B892">
        <f>COUNTIF(A:A,Sales2[[#This Row],[Order ID]])</f>
        <v>1</v>
      </c>
      <c r="C892" t="s">
        <v>1136</v>
      </c>
      <c r="D892" t="s">
        <v>1137</v>
      </c>
      <c r="E892" t="str">
        <f>PROPER(TRIM(Sales2[[#This Row],[Customer First Name]]))</f>
        <v>Willow</v>
      </c>
      <c r="F892">
        <v>2122</v>
      </c>
      <c r="G892" t="s">
        <v>27</v>
      </c>
      <c r="H892" s="7">
        <v>45506</v>
      </c>
      <c r="I892" s="6">
        <v>1</v>
      </c>
      <c r="J892" t="s">
        <v>17</v>
      </c>
      <c r="K892" t="s">
        <v>32</v>
      </c>
      <c r="L892" t="str">
        <f>UPPER(Sales2[[#This Row],[State]])</f>
        <v>VIC</v>
      </c>
      <c r="M892">
        <f>VLOOKUP(Sales2[[#This Row],[Service Category]],Table7[],3,FALSE)</f>
        <v>0.25</v>
      </c>
      <c r="N892">
        <f>Sales2[[#This Row],[Sale Price ]]*Sales2[[#This Row],[Margins]]</f>
        <v>243.25</v>
      </c>
      <c r="O892">
        <v>973</v>
      </c>
      <c r="P892">
        <f>IFERROR(Sales2[[#This Row],[Sale Price ]],0)</f>
        <v>973</v>
      </c>
      <c r="Q892">
        <f>IFERROR(Sales2[[#This Row],[Cleaned Sale Price]]/Sales2[[#This Row],[Quantity Ordered]],0)</f>
        <v>973</v>
      </c>
      <c r="R892">
        <f>Sales2[[#This Row],[Cleaned Sale Price]]-Sales2[[#This Row],[Service Provider Expense]]</f>
        <v>729.75</v>
      </c>
      <c r="S892">
        <f>SUMIF(F:F,Sales2[[#This Row],[Customer ID]],P:P)</f>
        <v>973</v>
      </c>
      <c r="T892">
        <f>Sales2[[#This Row],[Sale Price ]]-Sales2[[#This Row],[Service Provider Expense]]</f>
        <v>729.75</v>
      </c>
      <c r="U892" t="s">
        <v>39</v>
      </c>
    </row>
    <row r="893" spans="1:21" x14ac:dyDescent="0.25">
      <c r="A893">
        <v>3892</v>
      </c>
      <c r="B893">
        <f>COUNTIF(A:A,Sales2[[#This Row],[Order ID]])</f>
        <v>1</v>
      </c>
      <c r="C893" t="s">
        <v>1138</v>
      </c>
      <c r="D893" t="s">
        <v>1139</v>
      </c>
      <c r="E893" t="str">
        <f>PROPER(TRIM(Sales2[[#This Row],[Customer First Name]]))</f>
        <v>Zayden</v>
      </c>
      <c r="F893">
        <v>2123</v>
      </c>
      <c r="G893" t="s">
        <v>61</v>
      </c>
      <c r="H893" s="7">
        <v>45639</v>
      </c>
      <c r="I893" s="6">
        <v>1</v>
      </c>
      <c r="J893" t="s">
        <v>17</v>
      </c>
      <c r="K893" t="s">
        <v>24</v>
      </c>
      <c r="L893" t="str">
        <f>UPPER(Sales2[[#This Row],[State]])</f>
        <v>ACT</v>
      </c>
      <c r="M893">
        <f>VLOOKUP(Sales2[[#This Row],[Service Category]],Table7[],3,FALSE)</f>
        <v>0.25</v>
      </c>
      <c r="N893">
        <f>Sales2[[#This Row],[Sale Price ]]*Sales2[[#This Row],[Margins]]</f>
        <v>79.75</v>
      </c>
      <c r="O893">
        <v>319</v>
      </c>
      <c r="P893">
        <f>IFERROR(Sales2[[#This Row],[Sale Price ]],0)</f>
        <v>319</v>
      </c>
      <c r="Q893">
        <f>IFERROR(Sales2[[#This Row],[Cleaned Sale Price]]/Sales2[[#This Row],[Quantity Ordered]],0)</f>
        <v>319</v>
      </c>
      <c r="R893">
        <f>Sales2[[#This Row],[Cleaned Sale Price]]-Sales2[[#This Row],[Service Provider Expense]]</f>
        <v>239.25</v>
      </c>
      <c r="S893">
        <f>SUMIF(F:F,Sales2[[#This Row],[Customer ID]],P:P)</f>
        <v>319</v>
      </c>
      <c r="T893">
        <f>Sales2[[#This Row],[Sale Price ]]-Sales2[[#This Row],[Service Provider Expense]]</f>
        <v>239.25</v>
      </c>
      <c r="U893" t="s">
        <v>39</v>
      </c>
    </row>
    <row r="894" spans="1:21" x14ac:dyDescent="0.25">
      <c r="A894">
        <v>3893</v>
      </c>
      <c r="B894">
        <f>COUNTIF(A:A,Sales2[[#This Row],[Order ID]])</f>
        <v>1</v>
      </c>
      <c r="C894" t="s">
        <v>157</v>
      </c>
      <c r="D894" t="s">
        <v>1140</v>
      </c>
      <c r="E894" t="str">
        <f>PROPER(TRIM(Sales2[[#This Row],[Customer First Name]]))</f>
        <v>Royalty</v>
      </c>
      <c r="F894">
        <v>2124</v>
      </c>
      <c r="G894" t="s">
        <v>16</v>
      </c>
      <c r="H894" s="7">
        <v>45533</v>
      </c>
      <c r="I894" s="6">
        <v>2</v>
      </c>
      <c r="J894" s="1" t="s">
        <v>37</v>
      </c>
      <c r="K894" t="s">
        <v>18</v>
      </c>
      <c r="L894" t="str">
        <f>UPPER(Sales2[[#This Row],[State]])</f>
        <v>WA</v>
      </c>
      <c r="M894">
        <f>VLOOKUP(Sales2[[#This Row],[Service Category]],Table7[],3,FALSE)</f>
        <v>0.1</v>
      </c>
      <c r="N894">
        <f>Sales2[[#This Row],[Sale Price ]]*Sales2[[#This Row],[Margins]]</f>
        <v>143.6</v>
      </c>
      <c r="O894">
        <v>1436</v>
      </c>
      <c r="P894">
        <f>IFERROR(Sales2[[#This Row],[Sale Price ]],0)</f>
        <v>1436</v>
      </c>
      <c r="Q894">
        <f>IFERROR(Sales2[[#This Row],[Cleaned Sale Price]]/Sales2[[#This Row],[Quantity Ordered]],0)</f>
        <v>718</v>
      </c>
      <c r="R894">
        <f>Sales2[[#This Row],[Cleaned Sale Price]]-Sales2[[#This Row],[Service Provider Expense]]</f>
        <v>1292.4000000000001</v>
      </c>
      <c r="S894">
        <f>SUMIF(F:F,Sales2[[#This Row],[Customer ID]],P:P)</f>
        <v>1436</v>
      </c>
      <c r="T894">
        <f>Sales2[[#This Row],[Sale Price ]]-Sales2[[#This Row],[Service Provider Expense]]</f>
        <v>1292.4000000000001</v>
      </c>
      <c r="U894" t="s">
        <v>19</v>
      </c>
    </row>
    <row r="895" spans="1:21" x14ac:dyDescent="0.25">
      <c r="A895">
        <v>3894</v>
      </c>
      <c r="B895">
        <f>COUNTIF(A:A,Sales2[[#This Row],[Order ID]])</f>
        <v>1</v>
      </c>
      <c r="C895" t="s">
        <v>1141</v>
      </c>
      <c r="D895" t="s">
        <v>1142</v>
      </c>
      <c r="E895" t="str">
        <f>PROPER(TRIM(Sales2[[#This Row],[Customer First Name]]))</f>
        <v>Adrian</v>
      </c>
      <c r="F895">
        <v>2125</v>
      </c>
      <c r="G895" t="s">
        <v>36</v>
      </c>
      <c r="H895" s="7">
        <v>45619</v>
      </c>
      <c r="I895" s="6">
        <v>3</v>
      </c>
      <c r="J895" t="s">
        <v>17</v>
      </c>
      <c r="K895" t="s">
        <v>28</v>
      </c>
      <c r="L895" t="str">
        <f>UPPER(Sales2[[#This Row],[State]])</f>
        <v>NSW</v>
      </c>
      <c r="M895">
        <f>VLOOKUP(Sales2[[#This Row],[Service Category]],Table7[],3,FALSE)</f>
        <v>0.2</v>
      </c>
      <c r="N895">
        <f>Sales2[[#This Row],[Sale Price ]]*Sales2[[#This Row],[Margins]]</f>
        <v>290</v>
      </c>
      <c r="O895">
        <v>1450</v>
      </c>
      <c r="P895">
        <f>IFERROR(Sales2[[#This Row],[Sale Price ]],0)</f>
        <v>1450</v>
      </c>
      <c r="Q895">
        <f>IFERROR(Sales2[[#This Row],[Cleaned Sale Price]]/Sales2[[#This Row],[Quantity Ordered]],0)</f>
        <v>483.33333333333331</v>
      </c>
      <c r="R895">
        <f>Sales2[[#This Row],[Cleaned Sale Price]]-Sales2[[#This Row],[Service Provider Expense]]</f>
        <v>1160</v>
      </c>
      <c r="S895">
        <f>SUMIF(F:F,Sales2[[#This Row],[Customer ID]],P:P)</f>
        <v>1450</v>
      </c>
      <c r="T895">
        <f>Sales2[[#This Row],[Sale Price ]]-Sales2[[#This Row],[Service Provider Expense]]</f>
        <v>1160</v>
      </c>
      <c r="U895" t="s">
        <v>29</v>
      </c>
    </row>
    <row r="896" spans="1:21" x14ac:dyDescent="0.25">
      <c r="A896">
        <v>3895</v>
      </c>
      <c r="B896">
        <f>COUNTIF(A:A,Sales2[[#This Row],[Order ID]])</f>
        <v>1</v>
      </c>
      <c r="C896" t="s">
        <v>1143</v>
      </c>
      <c r="D896" t="s">
        <v>969</v>
      </c>
      <c r="E896" t="str">
        <f>PROPER(TRIM(Sales2[[#This Row],[Customer First Name]]))</f>
        <v>Quinn</v>
      </c>
      <c r="F896">
        <v>2126</v>
      </c>
      <c r="G896" t="s">
        <v>36</v>
      </c>
      <c r="H896" s="7">
        <v>45323</v>
      </c>
      <c r="I896" s="6">
        <v>3</v>
      </c>
      <c r="J896" t="s">
        <v>56</v>
      </c>
      <c r="K896" t="s">
        <v>28</v>
      </c>
      <c r="L896" t="str">
        <f>UPPER(Sales2[[#This Row],[State]])</f>
        <v>NSW</v>
      </c>
      <c r="M896">
        <f>VLOOKUP(Sales2[[#This Row],[Service Category]],Table7[],3,FALSE)</f>
        <v>0.2</v>
      </c>
      <c r="N896">
        <f>Sales2[[#This Row],[Sale Price ]]*Sales2[[#This Row],[Margins]]</f>
        <v>333.40000000000003</v>
      </c>
      <c r="O896">
        <v>1667</v>
      </c>
      <c r="P896">
        <f>IFERROR(Sales2[[#This Row],[Sale Price ]],0)</f>
        <v>1667</v>
      </c>
      <c r="Q896">
        <f>IFERROR(Sales2[[#This Row],[Cleaned Sale Price]]/Sales2[[#This Row],[Quantity Ordered]],0)</f>
        <v>555.66666666666663</v>
      </c>
      <c r="R896">
        <f>Sales2[[#This Row],[Cleaned Sale Price]]-Sales2[[#This Row],[Service Provider Expense]]</f>
        <v>1333.6</v>
      </c>
      <c r="S896">
        <f>SUMIF(F:F,Sales2[[#This Row],[Customer ID]],P:P)</f>
        <v>1667</v>
      </c>
      <c r="T896">
        <f>Sales2[[#This Row],[Sale Price ]]-Sales2[[#This Row],[Service Provider Expense]]</f>
        <v>1333.6</v>
      </c>
      <c r="U896" t="s">
        <v>29</v>
      </c>
    </row>
    <row r="897" spans="1:21" x14ac:dyDescent="0.25">
      <c r="A897">
        <v>3896</v>
      </c>
      <c r="B897">
        <f>COUNTIF(A:A,Sales2[[#This Row],[Order ID]])</f>
        <v>1</v>
      </c>
      <c r="C897" t="s">
        <v>936</v>
      </c>
      <c r="D897" t="s">
        <v>363</v>
      </c>
      <c r="E897" t="str">
        <f>PROPER(TRIM(Sales2[[#This Row],[Customer First Name]]))</f>
        <v>Zayn</v>
      </c>
      <c r="F897">
        <v>2127</v>
      </c>
      <c r="G897" t="s">
        <v>27</v>
      </c>
      <c r="H897" s="7">
        <v>45448</v>
      </c>
      <c r="I897" s="6">
        <v>1</v>
      </c>
      <c r="J897" s="1" t="s">
        <v>23</v>
      </c>
      <c r="K897" t="s">
        <v>66</v>
      </c>
      <c r="L897" t="str">
        <f>UPPER(Sales2[[#This Row],[State]])</f>
        <v>NT</v>
      </c>
      <c r="M897">
        <f>VLOOKUP(Sales2[[#This Row],[Service Category]],Table7[],3,FALSE)</f>
        <v>0.25</v>
      </c>
      <c r="N897">
        <f>Sales2[[#This Row],[Sale Price ]]*Sales2[[#This Row],[Margins]]</f>
        <v>270</v>
      </c>
      <c r="O897">
        <v>1080</v>
      </c>
      <c r="P897">
        <f>IFERROR(Sales2[[#This Row],[Sale Price ]],0)</f>
        <v>1080</v>
      </c>
      <c r="Q897">
        <f>IFERROR(Sales2[[#This Row],[Cleaned Sale Price]]/Sales2[[#This Row],[Quantity Ordered]],0)</f>
        <v>1080</v>
      </c>
      <c r="R897">
        <f>Sales2[[#This Row],[Cleaned Sale Price]]-Sales2[[#This Row],[Service Provider Expense]]</f>
        <v>810</v>
      </c>
      <c r="S897">
        <f>SUMIF(F:F,Sales2[[#This Row],[Customer ID]],P:P)</f>
        <v>1080</v>
      </c>
      <c r="T897">
        <f>Sales2[[#This Row],[Sale Price ]]-Sales2[[#This Row],[Service Provider Expense]]</f>
        <v>810</v>
      </c>
      <c r="U897" t="s">
        <v>39</v>
      </c>
    </row>
    <row r="898" spans="1:21" x14ac:dyDescent="0.25">
      <c r="A898">
        <v>3897</v>
      </c>
      <c r="B898">
        <f>COUNTIF(A:A,Sales2[[#This Row],[Order ID]])</f>
        <v>1</v>
      </c>
      <c r="C898" t="s">
        <v>1144</v>
      </c>
      <c r="D898" t="s">
        <v>428</v>
      </c>
      <c r="E898" t="str">
        <f>PROPER(TRIM(Sales2[[#This Row],[Customer First Name]]))</f>
        <v>Marley</v>
      </c>
      <c r="F898">
        <v>2128</v>
      </c>
      <c r="G898" t="s">
        <v>22</v>
      </c>
      <c r="H898" s="7">
        <v>45610</v>
      </c>
      <c r="I898" s="6">
        <v>3</v>
      </c>
      <c r="J898" t="s">
        <v>17</v>
      </c>
      <c r="K898" t="s">
        <v>42</v>
      </c>
      <c r="L898" t="str">
        <f>UPPER(Sales2[[#This Row],[State]])</f>
        <v>SA</v>
      </c>
      <c r="M898">
        <f>VLOOKUP(Sales2[[#This Row],[Service Category]],Table7[],3,FALSE)</f>
        <v>0.3</v>
      </c>
      <c r="N898">
        <f>Sales2[[#This Row],[Sale Price ]]*Sales2[[#This Row],[Margins]]</f>
        <v>196.2</v>
      </c>
      <c r="O898">
        <v>654</v>
      </c>
      <c r="P898">
        <f>IFERROR(Sales2[[#This Row],[Sale Price ]],0)</f>
        <v>654</v>
      </c>
      <c r="Q898">
        <f>IFERROR(Sales2[[#This Row],[Cleaned Sale Price]]/Sales2[[#This Row],[Quantity Ordered]],0)</f>
        <v>218</v>
      </c>
      <c r="R898">
        <f>Sales2[[#This Row],[Cleaned Sale Price]]-Sales2[[#This Row],[Service Provider Expense]]</f>
        <v>457.8</v>
      </c>
      <c r="S898">
        <f>SUMIF(F:F,Sales2[[#This Row],[Customer ID]],P:P)</f>
        <v>654</v>
      </c>
      <c r="T898">
        <f>Sales2[[#This Row],[Sale Price ]]-Sales2[[#This Row],[Service Provider Expense]]</f>
        <v>457.8</v>
      </c>
      <c r="U898" t="s">
        <v>19</v>
      </c>
    </row>
    <row r="899" spans="1:21" x14ac:dyDescent="0.25">
      <c r="A899">
        <v>3898</v>
      </c>
      <c r="B899">
        <f>COUNTIF(A:A,Sales2[[#This Row],[Order ID]])</f>
        <v>1</v>
      </c>
      <c r="C899" t="s">
        <v>57</v>
      </c>
      <c r="D899" t="s">
        <v>109</v>
      </c>
      <c r="E899" t="str">
        <f>PROPER(TRIM(Sales2[[#This Row],[Customer First Name]]))</f>
        <v>Aspen</v>
      </c>
      <c r="F899">
        <v>2129</v>
      </c>
      <c r="G899" t="s">
        <v>36</v>
      </c>
      <c r="H899" s="7">
        <v>45644</v>
      </c>
      <c r="I899" s="6">
        <v>1</v>
      </c>
      <c r="J899" t="s">
        <v>17</v>
      </c>
      <c r="K899" t="s">
        <v>42</v>
      </c>
      <c r="L899" t="str">
        <f>UPPER(Sales2[[#This Row],[State]])</f>
        <v>SA</v>
      </c>
      <c r="M899">
        <f>VLOOKUP(Sales2[[#This Row],[Service Category]],Table7[],3,FALSE)</f>
        <v>0.2</v>
      </c>
      <c r="N899">
        <f>Sales2[[#This Row],[Sale Price ]]*Sales2[[#This Row],[Margins]]</f>
        <v>224.8</v>
      </c>
      <c r="O899">
        <v>1124</v>
      </c>
      <c r="P899">
        <f>IFERROR(Sales2[[#This Row],[Sale Price ]],0)</f>
        <v>1124</v>
      </c>
      <c r="Q899">
        <f>IFERROR(Sales2[[#This Row],[Cleaned Sale Price]]/Sales2[[#This Row],[Quantity Ordered]],0)</f>
        <v>1124</v>
      </c>
      <c r="R899">
        <f>Sales2[[#This Row],[Cleaned Sale Price]]-Sales2[[#This Row],[Service Provider Expense]]</f>
        <v>899.2</v>
      </c>
      <c r="S899">
        <f>SUMIF(F:F,Sales2[[#This Row],[Customer ID]],P:P)</f>
        <v>1124</v>
      </c>
      <c r="T899">
        <f>Sales2[[#This Row],[Sale Price ]]-Sales2[[#This Row],[Service Provider Expense]]</f>
        <v>899.2</v>
      </c>
      <c r="U899" t="s">
        <v>33</v>
      </c>
    </row>
    <row r="900" spans="1:21" x14ac:dyDescent="0.25">
      <c r="A900">
        <v>3899</v>
      </c>
      <c r="B900">
        <f>COUNTIF(A:A,Sales2[[#This Row],[Order ID]])</f>
        <v>1</v>
      </c>
      <c r="C900" t="s">
        <v>1145</v>
      </c>
      <c r="D900" t="s">
        <v>436</v>
      </c>
      <c r="E900" t="str">
        <f>PROPER(TRIM(Sales2[[#This Row],[Customer First Name]]))</f>
        <v>Stevie</v>
      </c>
      <c r="F900">
        <v>2130</v>
      </c>
      <c r="G900" t="s">
        <v>61</v>
      </c>
      <c r="H900" s="7">
        <v>45465</v>
      </c>
      <c r="I900" s="6">
        <v>1</v>
      </c>
      <c r="J900" t="s">
        <v>56</v>
      </c>
      <c r="K900" t="s">
        <v>38</v>
      </c>
      <c r="L900" t="str">
        <f>UPPER(Sales2[[#This Row],[State]])</f>
        <v>QLD</v>
      </c>
      <c r="M900">
        <f>VLOOKUP(Sales2[[#This Row],[Service Category]],Table7[],3,FALSE)</f>
        <v>0.25</v>
      </c>
      <c r="N900">
        <f>Sales2[[#This Row],[Sale Price ]]*Sales2[[#This Row],[Margins]]</f>
        <v>300</v>
      </c>
      <c r="O900">
        <v>1200</v>
      </c>
      <c r="P900">
        <f>IFERROR(Sales2[[#This Row],[Sale Price ]],0)</f>
        <v>1200</v>
      </c>
      <c r="Q900">
        <f>IFERROR(Sales2[[#This Row],[Cleaned Sale Price]]/Sales2[[#This Row],[Quantity Ordered]],0)</f>
        <v>1200</v>
      </c>
      <c r="R900">
        <f>Sales2[[#This Row],[Cleaned Sale Price]]-Sales2[[#This Row],[Service Provider Expense]]</f>
        <v>900</v>
      </c>
      <c r="S900">
        <f>SUMIF(F:F,Sales2[[#This Row],[Customer ID]],P:P)</f>
        <v>1200</v>
      </c>
      <c r="T900">
        <f>Sales2[[#This Row],[Sale Price ]]-Sales2[[#This Row],[Service Provider Expense]]</f>
        <v>900</v>
      </c>
      <c r="U900" t="s">
        <v>99</v>
      </c>
    </row>
    <row r="901" spans="1:21" x14ac:dyDescent="0.25">
      <c r="A901">
        <v>3900</v>
      </c>
      <c r="B901">
        <f>COUNTIF(A:A,Sales2[[#This Row],[Order ID]])</f>
        <v>1</v>
      </c>
      <c r="C901" t="s">
        <v>1146</v>
      </c>
      <c r="D901" t="s">
        <v>1147</v>
      </c>
      <c r="E901" t="str">
        <f>PROPER(TRIM(Sales2[[#This Row],[Customer First Name]]))</f>
        <v>Remi</v>
      </c>
      <c r="F901">
        <v>2131</v>
      </c>
      <c r="G901" t="s">
        <v>22</v>
      </c>
      <c r="H901" s="7">
        <v>45294</v>
      </c>
      <c r="I901" s="6">
        <v>3</v>
      </c>
      <c r="J901" s="1" t="s">
        <v>37</v>
      </c>
      <c r="K901" t="s">
        <v>38</v>
      </c>
      <c r="L901" t="str">
        <f>UPPER(Sales2[[#This Row],[State]])</f>
        <v>QLD</v>
      </c>
      <c r="M901">
        <f>VLOOKUP(Sales2[[#This Row],[Service Category]],Table7[],3,FALSE)</f>
        <v>0.3</v>
      </c>
      <c r="N901">
        <f>Sales2[[#This Row],[Sale Price ]]*Sales2[[#This Row],[Margins]]</f>
        <v>3.3</v>
      </c>
      <c r="O901">
        <v>11</v>
      </c>
      <c r="P901">
        <f>IFERROR(Sales2[[#This Row],[Sale Price ]],0)</f>
        <v>11</v>
      </c>
      <c r="Q901">
        <f>IFERROR(Sales2[[#This Row],[Cleaned Sale Price]]/Sales2[[#This Row],[Quantity Ordered]],0)</f>
        <v>3.6666666666666665</v>
      </c>
      <c r="R901">
        <f>Sales2[[#This Row],[Cleaned Sale Price]]-Sales2[[#This Row],[Service Provider Expense]]</f>
        <v>7.7</v>
      </c>
      <c r="S901">
        <f>SUMIF(F:F,Sales2[[#This Row],[Customer ID]],P:P)</f>
        <v>11</v>
      </c>
      <c r="T901">
        <f>Sales2[[#This Row],[Sale Price ]]-Sales2[[#This Row],[Service Provider Expense]]</f>
        <v>7.7</v>
      </c>
      <c r="U901" t="s">
        <v>39</v>
      </c>
    </row>
    <row r="902" spans="1:21" x14ac:dyDescent="0.25">
      <c r="A902">
        <v>3901</v>
      </c>
      <c r="B902">
        <f>COUNTIF(A:A,Sales2[[#This Row],[Order ID]])</f>
        <v>1</v>
      </c>
      <c r="C902" t="s">
        <v>1148</v>
      </c>
      <c r="D902" t="s">
        <v>1149</v>
      </c>
      <c r="E902" t="str">
        <f>PROPER(TRIM(Sales2[[#This Row],[Customer First Name]]))</f>
        <v>Eleanor</v>
      </c>
      <c r="F902">
        <v>2132</v>
      </c>
      <c r="G902" t="s">
        <v>61</v>
      </c>
      <c r="H902" s="7">
        <v>45322</v>
      </c>
      <c r="I902" s="6">
        <v>3</v>
      </c>
      <c r="J902" t="s">
        <v>17</v>
      </c>
      <c r="K902" t="s">
        <v>24</v>
      </c>
      <c r="L902" t="str">
        <f>UPPER(Sales2[[#This Row],[State]])</f>
        <v>ACT</v>
      </c>
      <c r="M902">
        <f>VLOOKUP(Sales2[[#This Row],[Service Category]],Table7[],3,FALSE)</f>
        <v>0.25</v>
      </c>
      <c r="N902">
        <f>Sales2[[#This Row],[Sale Price ]]*Sales2[[#This Row],[Margins]]</f>
        <v>95</v>
      </c>
      <c r="O902">
        <v>380</v>
      </c>
      <c r="P902">
        <f>IFERROR(Sales2[[#This Row],[Sale Price ]],0)</f>
        <v>380</v>
      </c>
      <c r="Q902">
        <f>IFERROR(Sales2[[#This Row],[Cleaned Sale Price]]/Sales2[[#This Row],[Quantity Ordered]],0)</f>
        <v>126.66666666666667</v>
      </c>
      <c r="R902">
        <f>Sales2[[#This Row],[Cleaned Sale Price]]-Sales2[[#This Row],[Service Provider Expense]]</f>
        <v>285</v>
      </c>
      <c r="S902">
        <f>SUMIF(F:F,Sales2[[#This Row],[Customer ID]],P:P)</f>
        <v>380</v>
      </c>
      <c r="T902">
        <f>Sales2[[#This Row],[Sale Price ]]-Sales2[[#This Row],[Service Provider Expense]]</f>
        <v>285</v>
      </c>
      <c r="U902" t="s">
        <v>39</v>
      </c>
    </row>
    <row r="903" spans="1:21" x14ac:dyDescent="0.25">
      <c r="A903">
        <v>3902</v>
      </c>
      <c r="B903">
        <f>COUNTIF(A:A,Sales2[[#This Row],[Order ID]])</f>
        <v>1</v>
      </c>
      <c r="C903" t="s">
        <v>824</v>
      </c>
      <c r="D903" t="s">
        <v>92</v>
      </c>
      <c r="E903" t="str">
        <f>PROPER(TRIM(Sales2[[#This Row],[Customer First Name]]))</f>
        <v>Sawyer</v>
      </c>
      <c r="F903">
        <v>2133</v>
      </c>
      <c r="G903" t="s">
        <v>61</v>
      </c>
      <c r="H903" s="7">
        <v>45563</v>
      </c>
      <c r="I903" s="6">
        <v>3</v>
      </c>
      <c r="J903" t="s">
        <v>17</v>
      </c>
      <c r="K903" t="s">
        <v>66</v>
      </c>
      <c r="L903" t="str">
        <f>UPPER(Sales2[[#This Row],[State]])</f>
        <v>NT</v>
      </c>
      <c r="M903">
        <f>VLOOKUP(Sales2[[#This Row],[Service Category]],Table7[],3,FALSE)</f>
        <v>0.25</v>
      </c>
      <c r="N903">
        <f>Sales2[[#This Row],[Sale Price ]]*Sales2[[#This Row],[Margins]]</f>
        <v>458</v>
      </c>
      <c r="O903">
        <v>1832</v>
      </c>
      <c r="P903">
        <f>IFERROR(Sales2[[#This Row],[Sale Price ]],0)</f>
        <v>1832</v>
      </c>
      <c r="Q903">
        <f>IFERROR(Sales2[[#This Row],[Cleaned Sale Price]]/Sales2[[#This Row],[Quantity Ordered]],0)</f>
        <v>610.66666666666663</v>
      </c>
      <c r="R903">
        <f>Sales2[[#This Row],[Cleaned Sale Price]]-Sales2[[#This Row],[Service Provider Expense]]</f>
        <v>1374</v>
      </c>
      <c r="S903">
        <f>SUMIF(F:F,Sales2[[#This Row],[Customer ID]],P:P)</f>
        <v>1832</v>
      </c>
      <c r="T903">
        <f>Sales2[[#This Row],[Sale Price ]]-Sales2[[#This Row],[Service Provider Expense]]</f>
        <v>1374</v>
      </c>
      <c r="U903" t="s">
        <v>19</v>
      </c>
    </row>
    <row r="904" spans="1:21" x14ac:dyDescent="0.25">
      <c r="A904">
        <v>3903</v>
      </c>
      <c r="B904">
        <f>COUNTIF(A:A,Sales2[[#This Row],[Order ID]])</f>
        <v>1</v>
      </c>
      <c r="C904" t="s">
        <v>1150</v>
      </c>
      <c r="D904" t="s">
        <v>1151</v>
      </c>
      <c r="E904" t="str">
        <f>PROPER(TRIM(Sales2[[#This Row],[Customer First Name]]))</f>
        <v>Aubree</v>
      </c>
      <c r="F904">
        <v>2134</v>
      </c>
      <c r="G904" t="s">
        <v>27</v>
      </c>
      <c r="H904" s="7">
        <v>45460</v>
      </c>
      <c r="I904" s="6">
        <v>1</v>
      </c>
      <c r="J904" s="1" t="s">
        <v>37</v>
      </c>
      <c r="K904" t="s">
        <v>18</v>
      </c>
      <c r="L904" t="str">
        <f>UPPER(Sales2[[#This Row],[State]])</f>
        <v>WA</v>
      </c>
      <c r="M904">
        <f>VLOOKUP(Sales2[[#This Row],[Service Category]],Table7[],3,FALSE)</f>
        <v>0.25</v>
      </c>
      <c r="N904">
        <f>Sales2[[#This Row],[Sale Price ]]*Sales2[[#This Row],[Margins]]</f>
        <v>49.5</v>
      </c>
      <c r="O904">
        <v>198</v>
      </c>
      <c r="P904">
        <f>IFERROR(Sales2[[#This Row],[Sale Price ]],0)</f>
        <v>198</v>
      </c>
      <c r="Q904">
        <f>IFERROR(Sales2[[#This Row],[Cleaned Sale Price]]/Sales2[[#This Row],[Quantity Ordered]],0)</f>
        <v>198</v>
      </c>
      <c r="R904">
        <f>Sales2[[#This Row],[Cleaned Sale Price]]-Sales2[[#This Row],[Service Provider Expense]]</f>
        <v>148.5</v>
      </c>
      <c r="S904">
        <f>SUMIF(F:F,Sales2[[#This Row],[Customer ID]],P:P)</f>
        <v>198</v>
      </c>
      <c r="T904">
        <f>Sales2[[#This Row],[Sale Price ]]-Sales2[[#This Row],[Service Provider Expense]]</f>
        <v>148.5</v>
      </c>
      <c r="U904" t="s">
        <v>29</v>
      </c>
    </row>
    <row r="905" spans="1:21" x14ac:dyDescent="0.25">
      <c r="A905">
        <v>3904</v>
      </c>
      <c r="B905">
        <f>COUNTIF(A:A,Sales2[[#This Row],[Order ID]])</f>
        <v>1</v>
      </c>
      <c r="C905" t="s">
        <v>81</v>
      </c>
      <c r="D905" t="s">
        <v>87</v>
      </c>
      <c r="E905" t="str">
        <f>PROPER(TRIM(Sales2[[#This Row],[Customer First Name]]))</f>
        <v>Collin</v>
      </c>
      <c r="F905">
        <v>2135</v>
      </c>
      <c r="G905" t="s">
        <v>16</v>
      </c>
      <c r="H905" s="7">
        <v>45642</v>
      </c>
      <c r="I905" s="6">
        <v>3</v>
      </c>
      <c r="J905" s="1" t="s">
        <v>37</v>
      </c>
      <c r="K905" t="s">
        <v>28</v>
      </c>
      <c r="L905" t="str">
        <f>UPPER(Sales2[[#This Row],[State]])</f>
        <v>NSW</v>
      </c>
      <c r="M905">
        <f>VLOOKUP(Sales2[[#This Row],[Service Category]],Table7[],3,FALSE)</f>
        <v>0.1</v>
      </c>
      <c r="N905">
        <f>Sales2[[#This Row],[Sale Price ]]*Sales2[[#This Row],[Margins]]</f>
        <v>159.60000000000002</v>
      </c>
      <c r="O905">
        <v>1596</v>
      </c>
      <c r="P905">
        <f>IFERROR(Sales2[[#This Row],[Sale Price ]],0)</f>
        <v>1596</v>
      </c>
      <c r="Q905">
        <f>IFERROR(Sales2[[#This Row],[Cleaned Sale Price]]/Sales2[[#This Row],[Quantity Ordered]],0)</f>
        <v>532</v>
      </c>
      <c r="R905">
        <f>Sales2[[#This Row],[Cleaned Sale Price]]-Sales2[[#This Row],[Service Provider Expense]]</f>
        <v>1436.4</v>
      </c>
      <c r="S905">
        <f>SUMIF(F:F,Sales2[[#This Row],[Customer ID]],P:P)</f>
        <v>1596</v>
      </c>
      <c r="T905">
        <f>Sales2[[#This Row],[Sale Price ]]-Sales2[[#This Row],[Service Provider Expense]]</f>
        <v>1436.4</v>
      </c>
      <c r="U905" t="s">
        <v>39</v>
      </c>
    </row>
    <row r="906" spans="1:21" x14ac:dyDescent="0.25">
      <c r="A906">
        <v>3905</v>
      </c>
      <c r="B906">
        <f>COUNTIF(A:A,Sales2[[#This Row],[Order ID]])</f>
        <v>1</v>
      </c>
      <c r="C906" t="s">
        <v>1152</v>
      </c>
      <c r="D906" t="s">
        <v>1153</v>
      </c>
      <c r="E906" t="str">
        <f>PROPER(TRIM(Sales2[[#This Row],[Customer First Name]]))</f>
        <v>Kira</v>
      </c>
      <c r="F906">
        <v>2136</v>
      </c>
      <c r="G906" t="s">
        <v>61</v>
      </c>
      <c r="H906" s="7">
        <v>45523</v>
      </c>
      <c r="I906" s="6">
        <v>1</v>
      </c>
      <c r="J906" t="s">
        <v>17</v>
      </c>
      <c r="K906" t="s">
        <v>32</v>
      </c>
      <c r="L906" t="str">
        <f>UPPER(Sales2[[#This Row],[State]])</f>
        <v>VIC</v>
      </c>
      <c r="M906">
        <f>VLOOKUP(Sales2[[#This Row],[Service Category]],Table7[],3,FALSE)</f>
        <v>0.25</v>
      </c>
      <c r="N906">
        <f>Sales2[[#This Row],[Sale Price ]]*Sales2[[#This Row],[Margins]]</f>
        <v>323.25</v>
      </c>
      <c r="O906">
        <v>1293</v>
      </c>
      <c r="P906">
        <f>IFERROR(Sales2[[#This Row],[Sale Price ]],0)</f>
        <v>1293</v>
      </c>
      <c r="Q906">
        <f>IFERROR(Sales2[[#This Row],[Cleaned Sale Price]]/Sales2[[#This Row],[Quantity Ordered]],0)</f>
        <v>1293</v>
      </c>
      <c r="R906">
        <f>Sales2[[#This Row],[Cleaned Sale Price]]-Sales2[[#This Row],[Service Provider Expense]]</f>
        <v>969.75</v>
      </c>
      <c r="S906">
        <f>SUMIF(F:F,Sales2[[#This Row],[Customer ID]],P:P)</f>
        <v>1293</v>
      </c>
      <c r="T906">
        <f>Sales2[[#This Row],[Sale Price ]]-Sales2[[#This Row],[Service Provider Expense]]</f>
        <v>969.75</v>
      </c>
      <c r="U906" t="s">
        <v>29</v>
      </c>
    </row>
    <row r="907" spans="1:21" x14ac:dyDescent="0.25">
      <c r="A907">
        <v>3906</v>
      </c>
      <c r="B907">
        <f>COUNTIF(A:A,Sales2[[#This Row],[Order ID]])</f>
        <v>1</v>
      </c>
      <c r="C907" t="s">
        <v>1154</v>
      </c>
      <c r="D907" t="s">
        <v>811</v>
      </c>
      <c r="E907" t="str">
        <f>PROPER(TRIM(Sales2[[#This Row],[Customer First Name]]))</f>
        <v>Alayna</v>
      </c>
      <c r="F907">
        <v>2137</v>
      </c>
      <c r="G907" t="s">
        <v>36</v>
      </c>
      <c r="H907" s="7">
        <v>45578</v>
      </c>
      <c r="I907" s="6">
        <v>3</v>
      </c>
      <c r="J907" t="s">
        <v>17</v>
      </c>
      <c r="K907" t="s">
        <v>38</v>
      </c>
      <c r="L907" t="str">
        <f>UPPER(Sales2[[#This Row],[State]])</f>
        <v>QLD</v>
      </c>
      <c r="M907">
        <f>VLOOKUP(Sales2[[#This Row],[Service Category]],Table7[],3,FALSE)</f>
        <v>0.2</v>
      </c>
      <c r="N907">
        <f>Sales2[[#This Row],[Sale Price ]]*Sales2[[#This Row],[Margins]]</f>
        <v>201</v>
      </c>
      <c r="O907">
        <v>1005</v>
      </c>
      <c r="P907">
        <f>IFERROR(Sales2[[#This Row],[Sale Price ]],0)</f>
        <v>1005</v>
      </c>
      <c r="Q907">
        <f>IFERROR(Sales2[[#This Row],[Cleaned Sale Price]]/Sales2[[#This Row],[Quantity Ordered]],0)</f>
        <v>335</v>
      </c>
      <c r="R907">
        <f>Sales2[[#This Row],[Cleaned Sale Price]]-Sales2[[#This Row],[Service Provider Expense]]</f>
        <v>804</v>
      </c>
      <c r="S907">
        <f>SUMIF(F:F,Sales2[[#This Row],[Customer ID]],P:P)</f>
        <v>1005</v>
      </c>
      <c r="T907">
        <f>Sales2[[#This Row],[Sale Price ]]-Sales2[[#This Row],[Service Provider Expense]]</f>
        <v>804</v>
      </c>
      <c r="U907" t="s">
        <v>19</v>
      </c>
    </row>
    <row r="908" spans="1:21" x14ac:dyDescent="0.25">
      <c r="A908">
        <v>3907</v>
      </c>
      <c r="B908">
        <f>COUNTIF(A:A,Sales2[[#This Row],[Order ID]])</f>
        <v>1</v>
      </c>
      <c r="C908" t="s">
        <v>319</v>
      </c>
      <c r="D908" t="s">
        <v>1155</v>
      </c>
      <c r="E908" t="str">
        <f>PROPER(TRIM(Sales2[[#This Row],[Customer First Name]]))</f>
        <v>Luis</v>
      </c>
      <c r="F908">
        <v>2138</v>
      </c>
      <c r="G908" t="s">
        <v>27</v>
      </c>
      <c r="H908" s="7">
        <v>45613</v>
      </c>
      <c r="I908" s="6">
        <v>2</v>
      </c>
      <c r="J908" s="1" t="s">
        <v>23</v>
      </c>
      <c r="K908" t="s">
        <v>66</v>
      </c>
      <c r="L908" t="str">
        <f>UPPER(Sales2[[#This Row],[State]])</f>
        <v>NT</v>
      </c>
      <c r="M908">
        <f>VLOOKUP(Sales2[[#This Row],[Service Category]],Table7[],3,FALSE)</f>
        <v>0.25</v>
      </c>
      <c r="N908">
        <f>Sales2[[#This Row],[Sale Price ]]*Sales2[[#This Row],[Margins]]</f>
        <v>396.25</v>
      </c>
      <c r="O908">
        <v>1585</v>
      </c>
      <c r="P908">
        <f>IFERROR(Sales2[[#This Row],[Sale Price ]],0)</f>
        <v>1585</v>
      </c>
      <c r="Q908">
        <f>IFERROR(Sales2[[#This Row],[Cleaned Sale Price]]/Sales2[[#This Row],[Quantity Ordered]],0)</f>
        <v>792.5</v>
      </c>
      <c r="R908">
        <f>Sales2[[#This Row],[Cleaned Sale Price]]-Sales2[[#This Row],[Service Provider Expense]]</f>
        <v>1188.75</v>
      </c>
      <c r="S908">
        <f>SUMIF(F:F,Sales2[[#This Row],[Customer ID]],P:P)</f>
        <v>1585</v>
      </c>
      <c r="T908">
        <f>Sales2[[#This Row],[Sale Price ]]-Sales2[[#This Row],[Service Provider Expense]]</f>
        <v>1188.75</v>
      </c>
      <c r="U908" t="s">
        <v>29</v>
      </c>
    </row>
    <row r="909" spans="1:21" x14ac:dyDescent="0.25">
      <c r="A909">
        <v>3908</v>
      </c>
      <c r="B909">
        <f>COUNTIF(A:A,Sales2[[#This Row],[Order ID]])</f>
        <v>1</v>
      </c>
      <c r="C909" t="s">
        <v>1156</v>
      </c>
      <c r="D909" t="s">
        <v>1115</v>
      </c>
      <c r="E909" t="str">
        <f>PROPER(TRIM(Sales2[[#This Row],[Customer First Name]]))</f>
        <v>Sabrina</v>
      </c>
      <c r="F909">
        <v>2139</v>
      </c>
      <c r="G909" t="s">
        <v>61</v>
      </c>
      <c r="H909" s="7">
        <v>45434</v>
      </c>
      <c r="I909" s="6">
        <v>2</v>
      </c>
      <c r="J909" s="1" t="s">
        <v>37</v>
      </c>
      <c r="K909" t="s">
        <v>28</v>
      </c>
      <c r="L909" t="str">
        <f>UPPER(Sales2[[#This Row],[State]])</f>
        <v>NSW</v>
      </c>
      <c r="M909">
        <f>VLOOKUP(Sales2[[#This Row],[Service Category]],Table7[],3,FALSE)</f>
        <v>0.25</v>
      </c>
      <c r="N909">
        <f>Sales2[[#This Row],[Sale Price ]]*Sales2[[#This Row],[Margins]]</f>
        <v>21.25</v>
      </c>
      <c r="O909">
        <v>85</v>
      </c>
      <c r="P909">
        <f>IFERROR(Sales2[[#This Row],[Sale Price ]],0)</f>
        <v>85</v>
      </c>
      <c r="Q909">
        <f>IFERROR(Sales2[[#This Row],[Cleaned Sale Price]]/Sales2[[#This Row],[Quantity Ordered]],0)</f>
        <v>42.5</v>
      </c>
      <c r="R909">
        <f>Sales2[[#This Row],[Cleaned Sale Price]]-Sales2[[#This Row],[Service Provider Expense]]</f>
        <v>63.75</v>
      </c>
      <c r="S909">
        <f>SUMIF(F:F,Sales2[[#This Row],[Customer ID]],P:P)</f>
        <v>85</v>
      </c>
      <c r="T909">
        <f>Sales2[[#This Row],[Sale Price ]]-Sales2[[#This Row],[Service Provider Expense]]</f>
        <v>63.75</v>
      </c>
      <c r="U909" t="s">
        <v>19</v>
      </c>
    </row>
    <row r="910" spans="1:21" x14ac:dyDescent="0.25">
      <c r="A910">
        <v>3909</v>
      </c>
      <c r="B910">
        <f>COUNTIF(A:A,Sales2[[#This Row],[Order ID]])</f>
        <v>1</v>
      </c>
      <c r="C910" t="s">
        <v>493</v>
      </c>
      <c r="D910" t="s">
        <v>690</v>
      </c>
      <c r="E910" t="str">
        <f>PROPER(TRIM(Sales2[[#This Row],[Customer First Name]]))</f>
        <v>Jasper</v>
      </c>
      <c r="F910">
        <v>2140</v>
      </c>
      <c r="G910" t="s">
        <v>36</v>
      </c>
      <c r="H910" s="7">
        <v>45592</v>
      </c>
      <c r="I910" s="6">
        <v>1</v>
      </c>
      <c r="J910" t="s">
        <v>17</v>
      </c>
      <c r="K910" t="s">
        <v>24</v>
      </c>
      <c r="L910" t="str">
        <f>UPPER(Sales2[[#This Row],[State]])</f>
        <v>ACT</v>
      </c>
      <c r="M910">
        <f>VLOOKUP(Sales2[[#This Row],[Service Category]],Table7[],3,FALSE)</f>
        <v>0.2</v>
      </c>
      <c r="N910">
        <f>Sales2[[#This Row],[Sale Price ]]*Sales2[[#This Row],[Margins]]</f>
        <v>115.60000000000001</v>
      </c>
      <c r="O910">
        <v>578</v>
      </c>
      <c r="P910">
        <f>IFERROR(Sales2[[#This Row],[Sale Price ]],0)</f>
        <v>578</v>
      </c>
      <c r="Q910">
        <f>IFERROR(Sales2[[#This Row],[Cleaned Sale Price]]/Sales2[[#This Row],[Quantity Ordered]],0)</f>
        <v>578</v>
      </c>
      <c r="R910">
        <f>Sales2[[#This Row],[Cleaned Sale Price]]-Sales2[[#This Row],[Service Provider Expense]]</f>
        <v>462.4</v>
      </c>
      <c r="S910">
        <f>SUMIF(F:F,Sales2[[#This Row],[Customer ID]],P:P)</f>
        <v>578</v>
      </c>
      <c r="T910">
        <f>Sales2[[#This Row],[Sale Price ]]-Sales2[[#This Row],[Service Provider Expense]]</f>
        <v>462.4</v>
      </c>
      <c r="U910" t="s">
        <v>33</v>
      </c>
    </row>
    <row r="911" spans="1:21" x14ac:dyDescent="0.25">
      <c r="A911">
        <v>3910</v>
      </c>
      <c r="B911">
        <f>COUNTIF(A:A,Sales2[[#This Row],[Order ID]])</f>
        <v>1</v>
      </c>
      <c r="C911" t="s">
        <v>1157</v>
      </c>
      <c r="D911" t="s">
        <v>730</v>
      </c>
      <c r="E911" t="str">
        <f>PROPER(TRIM(Sales2[[#This Row],[Customer First Name]]))</f>
        <v>Aubrey</v>
      </c>
      <c r="F911">
        <v>2141</v>
      </c>
      <c r="G911" t="s">
        <v>22</v>
      </c>
      <c r="H911" s="7">
        <v>45612</v>
      </c>
      <c r="I911" s="6">
        <v>1</v>
      </c>
      <c r="J911" s="1" t="s">
        <v>37</v>
      </c>
      <c r="K911" t="s">
        <v>66</v>
      </c>
      <c r="L911" t="str">
        <f>UPPER(Sales2[[#This Row],[State]])</f>
        <v>NT</v>
      </c>
      <c r="M911">
        <f>VLOOKUP(Sales2[[#This Row],[Service Category]],Table7[],3,FALSE)</f>
        <v>0.3</v>
      </c>
      <c r="N911">
        <f>Sales2[[#This Row],[Sale Price ]]*Sales2[[#This Row],[Margins]]</f>
        <v>145.19999999999999</v>
      </c>
      <c r="O911">
        <v>484</v>
      </c>
      <c r="P911">
        <f>IFERROR(Sales2[[#This Row],[Sale Price ]],0)</f>
        <v>484</v>
      </c>
      <c r="Q911">
        <f>IFERROR(Sales2[[#This Row],[Cleaned Sale Price]]/Sales2[[#This Row],[Quantity Ordered]],0)</f>
        <v>484</v>
      </c>
      <c r="R911">
        <f>Sales2[[#This Row],[Cleaned Sale Price]]-Sales2[[#This Row],[Service Provider Expense]]</f>
        <v>338.8</v>
      </c>
      <c r="S911">
        <f>SUMIF(F:F,Sales2[[#This Row],[Customer ID]],P:P)</f>
        <v>484</v>
      </c>
      <c r="T911">
        <f>Sales2[[#This Row],[Sale Price ]]-Sales2[[#This Row],[Service Provider Expense]]</f>
        <v>338.8</v>
      </c>
      <c r="U911" t="s">
        <v>39</v>
      </c>
    </row>
    <row r="912" spans="1:21" x14ac:dyDescent="0.25">
      <c r="A912">
        <v>3911</v>
      </c>
      <c r="B912">
        <f>COUNTIF(A:A,Sales2[[#This Row],[Order ID]])</f>
        <v>1</v>
      </c>
      <c r="C912" t="s">
        <v>1158</v>
      </c>
      <c r="D912" t="s">
        <v>504</v>
      </c>
      <c r="E912" t="str">
        <f>PROPER(TRIM(Sales2[[#This Row],[Customer First Name]]))</f>
        <v>Charlotte</v>
      </c>
      <c r="F912">
        <v>2142</v>
      </c>
      <c r="G912" t="s">
        <v>36</v>
      </c>
      <c r="H912" s="7">
        <v>45531</v>
      </c>
      <c r="I912" s="6">
        <v>2</v>
      </c>
      <c r="J912" t="s">
        <v>17</v>
      </c>
      <c r="K912" t="s">
        <v>42</v>
      </c>
      <c r="L912" t="str">
        <f>UPPER(Sales2[[#This Row],[State]])</f>
        <v>SA</v>
      </c>
      <c r="M912">
        <f>VLOOKUP(Sales2[[#This Row],[Service Category]],Table7[],3,FALSE)</f>
        <v>0.2</v>
      </c>
      <c r="N912">
        <f>Sales2[[#This Row],[Sale Price ]]*Sales2[[#This Row],[Margins]]</f>
        <v>109</v>
      </c>
      <c r="O912">
        <v>545</v>
      </c>
      <c r="P912">
        <f>IFERROR(Sales2[[#This Row],[Sale Price ]],0)</f>
        <v>545</v>
      </c>
      <c r="Q912">
        <f>IFERROR(Sales2[[#This Row],[Cleaned Sale Price]]/Sales2[[#This Row],[Quantity Ordered]],0)</f>
        <v>272.5</v>
      </c>
      <c r="R912">
        <f>Sales2[[#This Row],[Cleaned Sale Price]]-Sales2[[#This Row],[Service Provider Expense]]</f>
        <v>436</v>
      </c>
      <c r="S912">
        <f>SUMIF(F:F,Sales2[[#This Row],[Customer ID]],P:P)</f>
        <v>545</v>
      </c>
      <c r="T912">
        <f>Sales2[[#This Row],[Sale Price ]]-Sales2[[#This Row],[Service Provider Expense]]</f>
        <v>436</v>
      </c>
      <c r="U912" t="s">
        <v>29</v>
      </c>
    </row>
    <row r="913" spans="1:21" x14ac:dyDescent="0.25">
      <c r="A913">
        <v>3912</v>
      </c>
      <c r="B913">
        <f>COUNTIF(A:A,Sales2[[#This Row],[Order ID]])</f>
        <v>1</v>
      </c>
      <c r="C913" t="s">
        <v>393</v>
      </c>
      <c r="D913" t="s">
        <v>312</v>
      </c>
      <c r="E913" t="str">
        <f>PROPER(TRIM(Sales2[[#This Row],[Customer First Name]]))</f>
        <v>Abel</v>
      </c>
      <c r="F913">
        <v>2143</v>
      </c>
      <c r="G913" t="s">
        <v>27</v>
      </c>
      <c r="H913" s="7">
        <v>45472</v>
      </c>
      <c r="I913" s="6">
        <v>2</v>
      </c>
      <c r="J913" t="s">
        <v>17</v>
      </c>
      <c r="K913" t="s">
        <v>38</v>
      </c>
      <c r="L913" t="str">
        <f>UPPER(Sales2[[#This Row],[State]])</f>
        <v>QLD</v>
      </c>
      <c r="M913">
        <f>VLOOKUP(Sales2[[#This Row],[Service Category]],Table7[],3,FALSE)</f>
        <v>0.25</v>
      </c>
      <c r="N913">
        <f>Sales2[[#This Row],[Sale Price ]]*Sales2[[#This Row],[Margins]]</f>
        <v>208.5</v>
      </c>
      <c r="O913">
        <v>834</v>
      </c>
      <c r="P913">
        <f>IFERROR(Sales2[[#This Row],[Sale Price ]],0)</f>
        <v>834</v>
      </c>
      <c r="Q913">
        <f>IFERROR(Sales2[[#This Row],[Cleaned Sale Price]]/Sales2[[#This Row],[Quantity Ordered]],0)</f>
        <v>417</v>
      </c>
      <c r="R913">
        <f>Sales2[[#This Row],[Cleaned Sale Price]]-Sales2[[#This Row],[Service Provider Expense]]</f>
        <v>625.5</v>
      </c>
      <c r="S913">
        <f>SUMIF(F:F,Sales2[[#This Row],[Customer ID]],P:P)</f>
        <v>834</v>
      </c>
      <c r="T913">
        <f>Sales2[[#This Row],[Sale Price ]]-Sales2[[#This Row],[Service Provider Expense]]</f>
        <v>625.5</v>
      </c>
      <c r="U913" t="s">
        <v>33</v>
      </c>
    </row>
    <row r="914" spans="1:21" x14ac:dyDescent="0.25">
      <c r="A914">
        <v>3913</v>
      </c>
      <c r="B914">
        <f>COUNTIF(A:A,Sales2[[#This Row],[Order ID]])</f>
        <v>1</v>
      </c>
      <c r="C914" t="s">
        <v>91</v>
      </c>
      <c r="D914" t="s">
        <v>360</v>
      </c>
      <c r="E914" t="str">
        <f>PROPER(TRIM(Sales2[[#This Row],[Customer First Name]]))</f>
        <v>Everett</v>
      </c>
      <c r="F914">
        <v>2144</v>
      </c>
      <c r="G914" t="s">
        <v>77</v>
      </c>
      <c r="H914" s="7">
        <v>45588</v>
      </c>
      <c r="I914" s="6">
        <v>1</v>
      </c>
      <c r="J914" s="1" t="s">
        <v>37</v>
      </c>
      <c r="K914" t="s">
        <v>18</v>
      </c>
      <c r="L914" t="str">
        <f>UPPER(Sales2[[#This Row],[State]])</f>
        <v>WA</v>
      </c>
      <c r="M914">
        <f>VLOOKUP(Sales2[[#This Row],[Service Category]],Table7[],3,FALSE)</f>
        <v>0.3</v>
      </c>
      <c r="N914">
        <f>Sales2[[#This Row],[Sale Price ]]*Sales2[[#This Row],[Margins]]</f>
        <v>4.8</v>
      </c>
      <c r="O914">
        <v>16</v>
      </c>
      <c r="P914">
        <f>IFERROR(Sales2[[#This Row],[Sale Price ]],0)</f>
        <v>16</v>
      </c>
      <c r="Q914">
        <f>IFERROR(Sales2[[#This Row],[Cleaned Sale Price]]/Sales2[[#This Row],[Quantity Ordered]],0)</f>
        <v>16</v>
      </c>
      <c r="R914">
        <f>Sales2[[#This Row],[Cleaned Sale Price]]-Sales2[[#This Row],[Service Provider Expense]]</f>
        <v>11.2</v>
      </c>
      <c r="S914">
        <f>SUMIF(F:F,Sales2[[#This Row],[Customer ID]],P:P)</f>
        <v>16</v>
      </c>
      <c r="T914">
        <f>Sales2[[#This Row],[Sale Price ]]-Sales2[[#This Row],[Service Provider Expense]]</f>
        <v>11.2</v>
      </c>
      <c r="U914" t="s">
        <v>39</v>
      </c>
    </row>
    <row r="915" spans="1:21" x14ac:dyDescent="0.25">
      <c r="A915">
        <v>3914</v>
      </c>
      <c r="B915">
        <f>COUNTIF(A:A,Sales2[[#This Row],[Order ID]])</f>
        <v>1</v>
      </c>
      <c r="C915" t="s">
        <v>1006</v>
      </c>
      <c r="D915" t="s">
        <v>599</v>
      </c>
      <c r="E915" t="str">
        <f>PROPER(TRIM(Sales2[[#This Row],[Customer First Name]]))</f>
        <v>Esme</v>
      </c>
      <c r="F915">
        <v>2145</v>
      </c>
      <c r="G915" t="s">
        <v>61</v>
      </c>
      <c r="H915" s="7">
        <v>45456</v>
      </c>
      <c r="I915" s="6">
        <v>3</v>
      </c>
      <c r="J915" s="1" t="s">
        <v>37</v>
      </c>
      <c r="K915" t="s">
        <v>66</v>
      </c>
      <c r="L915" t="str">
        <f>UPPER(Sales2[[#This Row],[State]])</f>
        <v>NT</v>
      </c>
      <c r="M915">
        <f>VLOOKUP(Sales2[[#This Row],[Service Category]],Table7[],3,FALSE)</f>
        <v>0.25</v>
      </c>
      <c r="N915">
        <f>Sales2[[#This Row],[Sale Price ]]*Sales2[[#This Row],[Margins]]</f>
        <v>192</v>
      </c>
      <c r="O915">
        <v>768</v>
      </c>
      <c r="P915">
        <f>IFERROR(Sales2[[#This Row],[Sale Price ]],0)</f>
        <v>768</v>
      </c>
      <c r="Q915">
        <f>IFERROR(Sales2[[#This Row],[Cleaned Sale Price]]/Sales2[[#This Row],[Quantity Ordered]],0)</f>
        <v>256</v>
      </c>
      <c r="R915">
        <f>Sales2[[#This Row],[Cleaned Sale Price]]-Sales2[[#This Row],[Service Provider Expense]]</f>
        <v>576</v>
      </c>
      <c r="S915">
        <f>SUMIF(F:F,Sales2[[#This Row],[Customer ID]],P:P)</f>
        <v>768</v>
      </c>
      <c r="T915">
        <f>Sales2[[#This Row],[Sale Price ]]-Sales2[[#This Row],[Service Provider Expense]]</f>
        <v>576</v>
      </c>
      <c r="U915" t="s">
        <v>19</v>
      </c>
    </row>
    <row r="916" spans="1:21" x14ac:dyDescent="0.25">
      <c r="A916">
        <v>3915</v>
      </c>
      <c r="B916">
        <f>COUNTIF(A:A,Sales2[[#This Row],[Order ID]])</f>
        <v>1</v>
      </c>
      <c r="C916" t="s">
        <v>1159</v>
      </c>
      <c r="D916" t="s">
        <v>1160</v>
      </c>
      <c r="E916" t="str">
        <f>PROPER(TRIM(Sales2[[#This Row],[Customer First Name]]))</f>
        <v>Delaney</v>
      </c>
      <c r="F916">
        <v>2146</v>
      </c>
      <c r="G916" t="s">
        <v>22</v>
      </c>
      <c r="H916" s="7">
        <v>45517</v>
      </c>
      <c r="I916" s="6">
        <v>3</v>
      </c>
      <c r="J916" t="s">
        <v>17</v>
      </c>
      <c r="K916" t="s">
        <v>38</v>
      </c>
      <c r="L916" t="str">
        <f>UPPER(Sales2[[#This Row],[State]])</f>
        <v>QLD</v>
      </c>
      <c r="M916">
        <f>VLOOKUP(Sales2[[#This Row],[Service Category]],Table7[],3,FALSE)</f>
        <v>0.3</v>
      </c>
      <c r="N916">
        <f>Sales2[[#This Row],[Sale Price ]]*Sales2[[#This Row],[Margins]]</f>
        <v>37.5</v>
      </c>
      <c r="O916">
        <v>125</v>
      </c>
      <c r="P916">
        <f>IFERROR(Sales2[[#This Row],[Sale Price ]],0)</f>
        <v>125</v>
      </c>
      <c r="Q916">
        <f>IFERROR(Sales2[[#This Row],[Cleaned Sale Price]]/Sales2[[#This Row],[Quantity Ordered]],0)</f>
        <v>41.666666666666664</v>
      </c>
      <c r="R916">
        <f>Sales2[[#This Row],[Cleaned Sale Price]]-Sales2[[#This Row],[Service Provider Expense]]</f>
        <v>87.5</v>
      </c>
      <c r="S916">
        <f>SUMIF(F:F,Sales2[[#This Row],[Customer ID]],P:P)</f>
        <v>125</v>
      </c>
      <c r="T916">
        <f>Sales2[[#This Row],[Sale Price ]]-Sales2[[#This Row],[Service Provider Expense]]</f>
        <v>87.5</v>
      </c>
      <c r="U916" t="s">
        <v>33</v>
      </c>
    </row>
    <row r="917" spans="1:21" x14ac:dyDescent="0.25">
      <c r="A917">
        <v>3916</v>
      </c>
      <c r="B917">
        <f>COUNTIF(A:A,Sales2[[#This Row],[Order ID]])</f>
        <v>1</v>
      </c>
      <c r="C917" t="s">
        <v>225</v>
      </c>
      <c r="D917" t="s">
        <v>1161</v>
      </c>
      <c r="E917" t="str">
        <f>PROPER(TRIM(Sales2[[#This Row],[Customer First Name]]))</f>
        <v>Callan</v>
      </c>
      <c r="F917">
        <v>2147</v>
      </c>
      <c r="G917" t="s">
        <v>16</v>
      </c>
      <c r="H917" s="7">
        <v>45647</v>
      </c>
      <c r="I917" s="6">
        <v>3</v>
      </c>
      <c r="J917" s="1" t="s">
        <v>37</v>
      </c>
      <c r="K917" t="s">
        <v>38</v>
      </c>
      <c r="L917" t="str">
        <f>UPPER(Sales2[[#This Row],[State]])</f>
        <v>QLD</v>
      </c>
      <c r="M917">
        <f>VLOOKUP(Sales2[[#This Row],[Service Category]],Table7[],3,FALSE)</f>
        <v>0.1</v>
      </c>
      <c r="N917">
        <f>Sales2[[#This Row],[Sale Price ]]*Sales2[[#This Row],[Margins]]</f>
        <v>37</v>
      </c>
      <c r="O917">
        <v>370</v>
      </c>
      <c r="P917">
        <f>IFERROR(Sales2[[#This Row],[Sale Price ]],0)</f>
        <v>370</v>
      </c>
      <c r="Q917">
        <f>IFERROR(Sales2[[#This Row],[Cleaned Sale Price]]/Sales2[[#This Row],[Quantity Ordered]],0)</f>
        <v>123.33333333333333</v>
      </c>
      <c r="R917">
        <f>Sales2[[#This Row],[Cleaned Sale Price]]-Sales2[[#This Row],[Service Provider Expense]]</f>
        <v>333</v>
      </c>
      <c r="S917">
        <f>SUMIF(F:F,Sales2[[#This Row],[Customer ID]],P:P)</f>
        <v>370</v>
      </c>
      <c r="T917">
        <f>Sales2[[#This Row],[Sale Price ]]-Sales2[[#This Row],[Service Provider Expense]]</f>
        <v>333</v>
      </c>
      <c r="U917" t="s">
        <v>29</v>
      </c>
    </row>
    <row r="918" spans="1:21" x14ac:dyDescent="0.25">
      <c r="A918">
        <v>3917</v>
      </c>
      <c r="B918">
        <f>COUNTIF(A:A,Sales2[[#This Row],[Order ID]])</f>
        <v>1</v>
      </c>
      <c r="C918" t="s">
        <v>277</v>
      </c>
      <c r="D918" t="s">
        <v>269</v>
      </c>
      <c r="E918" t="str">
        <f>PROPER(TRIM(Sales2[[#This Row],[Customer First Name]]))</f>
        <v>Griffin</v>
      </c>
      <c r="F918">
        <v>2148</v>
      </c>
      <c r="G918" t="s">
        <v>77</v>
      </c>
      <c r="H918" s="7">
        <v>45448</v>
      </c>
      <c r="I918" s="6">
        <v>3</v>
      </c>
      <c r="J918" s="1" t="s">
        <v>37</v>
      </c>
      <c r="K918" t="s">
        <v>38</v>
      </c>
      <c r="L918" t="str">
        <f>UPPER(Sales2[[#This Row],[State]])</f>
        <v>QLD</v>
      </c>
      <c r="M918">
        <f>VLOOKUP(Sales2[[#This Row],[Service Category]],Table7[],3,FALSE)</f>
        <v>0.3</v>
      </c>
      <c r="N918">
        <f>Sales2[[#This Row],[Sale Price ]]*Sales2[[#This Row],[Margins]]</f>
        <v>461.4</v>
      </c>
      <c r="O918">
        <v>1538</v>
      </c>
      <c r="P918">
        <f>IFERROR(Sales2[[#This Row],[Sale Price ]],0)</f>
        <v>1538</v>
      </c>
      <c r="Q918">
        <f>IFERROR(Sales2[[#This Row],[Cleaned Sale Price]]/Sales2[[#This Row],[Quantity Ordered]],0)</f>
        <v>512.66666666666663</v>
      </c>
      <c r="R918">
        <f>Sales2[[#This Row],[Cleaned Sale Price]]-Sales2[[#This Row],[Service Provider Expense]]</f>
        <v>1076.5999999999999</v>
      </c>
      <c r="S918">
        <f>SUMIF(F:F,Sales2[[#This Row],[Customer ID]],P:P)</f>
        <v>1538</v>
      </c>
      <c r="T918">
        <f>Sales2[[#This Row],[Sale Price ]]-Sales2[[#This Row],[Service Provider Expense]]</f>
        <v>1076.5999999999999</v>
      </c>
      <c r="U918" t="s">
        <v>29</v>
      </c>
    </row>
    <row r="919" spans="1:21" x14ac:dyDescent="0.25">
      <c r="A919">
        <v>3918</v>
      </c>
      <c r="B919">
        <f>COUNTIF(A:A,Sales2[[#This Row],[Order ID]])</f>
        <v>1</v>
      </c>
      <c r="C919" t="s">
        <v>1117</v>
      </c>
      <c r="D919" t="s">
        <v>1162</v>
      </c>
      <c r="E919" t="str">
        <f>PROPER(TRIM(Sales2[[#This Row],[Customer First Name]]))</f>
        <v>Danielle</v>
      </c>
      <c r="F919">
        <v>2149</v>
      </c>
      <c r="G919" t="s">
        <v>36</v>
      </c>
      <c r="H919" s="7">
        <v>45605</v>
      </c>
      <c r="I919" s="6">
        <v>1</v>
      </c>
      <c r="J919" s="1" t="s">
        <v>37</v>
      </c>
      <c r="K919" t="s">
        <v>28</v>
      </c>
      <c r="L919" t="str">
        <f>UPPER(Sales2[[#This Row],[State]])</f>
        <v>NSW</v>
      </c>
      <c r="M919">
        <f>VLOOKUP(Sales2[[#This Row],[Service Category]],Table7[],3,FALSE)</f>
        <v>0.2</v>
      </c>
      <c r="N919">
        <f>Sales2[[#This Row],[Sale Price ]]*Sales2[[#This Row],[Margins]]</f>
        <v>56.6</v>
      </c>
      <c r="O919">
        <v>283</v>
      </c>
      <c r="P919">
        <f>IFERROR(Sales2[[#This Row],[Sale Price ]],0)</f>
        <v>283</v>
      </c>
      <c r="Q919">
        <f>IFERROR(Sales2[[#This Row],[Cleaned Sale Price]]/Sales2[[#This Row],[Quantity Ordered]],0)</f>
        <v>283</v>
      </c>
      <c r="R919">
        <f>Sales2[[#This Row],[Cleaned Sale Price]]-Sales2[[#This Row],[Service Provider Expense]]</f>
        <v>226.4</v>
      </c>
      <c r="S919">
        <f>SUMIF(F:F,Sales2[[#This Row],[Customer ID]],P:P)</f>
        <v>283</v>
      </c>
      <c r="T919">
        <f>Sales2[[#This Row],[Sale Price ]]-Sales2[[#This Row],[Service Provider Expense]]</f>
        <v>226.4</v>
      </c>
      <c r="U919" t="s">
        <v>29</v>
      </c>
    </row>
    <row r="920" spans="1:21" x14ac:dyDescent="0.25">
      <c r="A920">
        <v>3919</v>
      </c>
      <c r="B920">
        <f>COUNTIF(A:A,Sales2[[#This Row],[Order ID]])</f>
        <v>1</v>
      </c>
      <c r="C920" t="s">
        <v>1163</v>
      </c>
      <c r="D920" t="s">
        <v>422</v>
      </c>
      <c r="E920" t="str">
        <f>PROPER(TRIM(Sales2[[#This Row],[Customer First Name]]))</f>
        <v>Kashton</v>
      </c>
      <c r="F920">
        <v>2150</v>
      </c>
      <c r="G920" t="s">
        <v>22</v>
      </c>
      <c r="H920" s="7">
        <v>45502</v>
      </c>
      <c r="I920" s="6">
        <v>3</v>
      </c>
      <c r="J920" t="s">
        <v>17</v>
      </c>
      <c r="K920" t="s">
        <v>66</v>
      </c>
      <c r="L920" t="str">
        <f>UPPER(Sales2[[#This Row],[State]])</f>
        <v>NT</v>
      </c>
      <c r="M920">
        <f>VLOOKUP(Sales2[[#This Row],[Service Category]],Table7[],3,FALSE)</f>
        <v>0.3</v>
      </c>
      <c r="N920">
        <f>Sales2[[#This Row],[Sale Price ]]*Sales2[[#This Row],[Margins]]</f>
        <v>165.29999999999998</v>
      </c>
      <c r="O920">
        <v>551</v>
      </c>
      <c r="P920">
        <f>IFERROR(Sales2[[#This Row],[Sale Price ]],0)</f>
        <v>551</v>
      </c>
      <c r="Q920">
        <f>IFERROR(Sales2[[#This Row],[Cleaned Sale Price]]/Sales2[[#This Row],[Quantity Ordered]],0)</f>
        <v>183.66666666666666</v>
      </c>
      <c r="R920">
        <f>Sales2[[#This Row],[Cleaned Sale Price]]-Sales2[[#This Row],[Service Provider Expense]]</f>
        <v>385.70000000000005</v>
      </c>
      <c r="S920">
        <f>SUMIF(F:F,Sales2[[#This Row],[Customer ID]],P:P)</f>
        <v>551</v>
      </c>
      <c r="T920">
        <f>Sales2[[#This Row],[Sale Price ]]-Sales2[[#This Row],[Service Provider Expense]]</f>
        <v>385.70000000000005</v>
      </c>
      <c r="U920" t="s">
        <v>39</v>
      </c>
    </row>
    <row r="921" spans="1:21" x14ac:dyDescent="0.25">
      <c r="A921">
        <v>3920</v>
      </c>
      <c r="B921">
        <f>COUNTIF(A:A,Sales2[[#This Row],[Order ID]])</f>
        <v>1</v>
      </c>
      <c r="C921" t="s">
        <v>1164</v>
      </c>
      <c r="D921" t="s">
        <v>1165</v>
      </c>
      <c r="E921" t="str">
        <f>PROPER(TRIM(Sales2[[#This Row],[Customer First Name]]))</f>
        <v>Poppy</v>
      </c>
      <c r="F921">
        <v>2151</v>
      </c>
      <c r="G921" t="s">
        <v>27</v>
      </c>
      <c r="H921" s="7">
        <v>45616</v>
      </c>
      <c r="I921" s="6">
        <v>3</v>
      </c>
      <c r="J921" t="s">
        <v>17</v>
      </c>
      <c r="K921" t="s">
        <v>28</v>
      </c>
      <c r="L921" t="str">
        <f>UPPER(Sales2[[#This Row],[State]])</f>
        <v>NSW</v>
      </c>
      <c r="M921">
        <f>VLOOKUP(Sales2[[#This Row],[Service Category]],Table7[],3,FALSE)</f>
        <v>0.25</v>
      </c>
      <c r="N921">
        <f>Sales2[[#This Row],[Sale Price ]]*Sales2[[#This Row],[Margins]]</f>
        <v>346</v>
      </c>
      <c r="O921">
        <v>1384</v>
      </c>
      <c r="P921">
        <f>IFERROR(Sales2[[#This Row],[Sale Price ]],0)</f>
        <v>1384</v>
      </c>
      <c r="Q921">
        <f>IFERROR(Sales2[[#This Row],[Cleaned Sale Price]]/Sales2[[#This Row],[Quantity Ordered]],0)</f>
        <v>461.33333333333331</v>
      </c>
      <c r="R921">
        <f>Sales2[[#This Row],[Cleaned Sale Price]]-Sales2[[#This Row],[Service Provider Expense]]</f>
        <v>1038</v>
      </c>
      <c r="S921">
        <f>SUMIF(F:F,Sales2[[#This Row],[Customer ID]],P:P)</f>
        <v>1384</v>
      </c>
      <c r="T921">
        <f>Sales2[[#This Row],[Sale Price ]]-Sales2[[#This Row],[Service Provider Expense]]</f>
        <v>1038</v>
      </c>
      <c r="U921" t="s">
        <v>33</v>
      </c>
    </row>
    <row r="922" spans="1:21" x14ac:dyDescent="0.25">
      <c r="A922">
        <v>3921</v>
      </c>
      <c r="B922">
        <f>COUNTIF(A:A,Sales2[[#This Row],[Order ID]])</f>
        <v>1</v>
      </c>
      <c r="C922" t="s">
        <v>1166</v>
      </c>
      <c r="D922" t="s">
        <v>1167</v>
      </c>
      <c r="E922" t="str">
        <f>PROPER(TRIM(Sales2[[#This Row],[Customer First Name]]))</f>
        <v>Cody</v>
      </c>
      <c r="F922">
        <v>2152</v>
      </c>
      <c r="G922" t="s">
        <v>61</v>
      </c>
      <c r="H922" s="7">
        <v>45591</v>
      </c>
      <c r="I922" s="6">
        <v>3</v>
      </c>
      <c r="J922" t="s">
        <v>17</v>
      </c>
      <c r="K922" t="s">
        <v>18</v>
      </c>
      <c r="L922" t="str">
        <f>UPPER(Sales2[[#This Row],[State]])</f>
        <v>WA</v>
      </c>
      <c r="M922">
        <f>VLOOKUP(Sales2[[#This Row],[Service Category]],Table7[],3,FALSE)</f>
        <v>0.25</v>
      </c>
      <c r="N922">
        <f>Sales2[[#This Row],[Sale Price ]]*Sales2[[#This Row],[Margins]]</f>
        <v>354.5</v>
      </c>
      <c r="O922">
        <v>1418</v>
      </c>
      <c r="P922">
        <f>IFERROR(Sales2[[#This Row],[Sale Price ]],0)</f>
        <v>1418</v>
      </c>
      <c r="Q922">
        <f>IFERROR(Sales2[[#This Row],[Cleaned Sale Price]]/Sales2[[#This Row],[Quantity Ordered]],0)</f>
        <v>472.66666666666669</v>
      </c>
      <c r="R922">
        <f>Sales2[[#This Row],[Cleaned Sale Price]]-Sales2[[#This Row],[Service Provider Expense]]</f>
        <v>1063.5</v>
      </c>
      <c r="S922">
        <f>SUMIF(F:F,Sales2[[#This Row],[Customer ID]],P:P)</f>
        <v>1418</v>
      </c>
      <c r="T922">
        <f>Sales2[[#This Row],[Sale Price ]]-Sales2[[#This Row],[Service Provider Expense]]</f>
        <v>1063.5</v>
      </c>
      <c r="U922" t="s">
        <v>39</v>
      </c>
    </row>
    <row r="923" spans="1:21" x14ac:dyDescent="0.25">
      <c r="A923">
        <v>3922</v>
      </c>
      <c r="B923">
        <f>COUNTIF(A:A,Sales2[[#This Row],[Order ID]])</f>
        <v>1</v>
      </c>
      <c r="C923" t="s">
        <v>1168</v>
      </c>
      <c r="D923" t="s">
        <v>998</v>
      </c>
      <c r="E923" t="str">
        <f>PROPER(TRIM(Sales2[[#This Row],[Customer First Name]]))</f>
        <v>Emiliano</v>
      </c>
      <c r="F923">
        <v>2153</v>
      </c>
      <c r="G923" t="s">
        <v>22</v>
      </c>
      <c r="H923" s="7">
        <v>45491</v>
      </c>
      <c r="I923" s="6">
        <v>2</v>
      </c>
      <c r="J923" s="1" t="s">
        <v>23</v>
      </c>
      <c r="K923" t="s">
        <v>28</v>
      </c>
      <c r="L923" t="str">
        <f>UPPER(Sales2[[#This Row],[State]])</f>
        <v>NSW</v>
      </c>
      <c r="M923">
        <f>VLOOKUP(Sales2[[#This Row],[Service Category]],Table7[],3,FALSE)</f>
        <v>0.3</v>
      </c>
      <c r="N923">
        <f>Sales2[[#This Row],[Sale Price ]]*Sales2[[#This Row],[Margins]]</f>
        <v>184.79999999999998</v>
      </c>
      <c r="O923">
        <v>616</v>
      </c>
      <c r="P923">
        <f>IFERROR(Sales2[[#This Row],[Sale Price ]],0)</f>
        <v>616</v>
      </c>
      <c r="Q923">
        <f>IFERROR(Sales2[[#This Row],[Cleaned Sale Price]]/Sales2[[#This Row],[Quantity Ordered]],0)</f>
        <v>308</v>
      </c>
      <c r="R923">
        <f>Sales2[[#This Row],[Cleaned Sale Price]]-Sales2[[#This Row],[Service Provider Expense]]</f>
        <v>431.20000000000005</v>
      </c>
      <c r="S923">
        <f>SUMIF(F:F,Sales2[[#This Row],[Customer ID]],P:P)</f>
        <v>616</v>
      </c>
      <c r="T923">
        <f>Sales2[[#This Row],[Sale Price ]]-Sales2[[#This Row],[Service Provider Expense]]</f>
        <v>431.20000000000005</v>
      </c>
      <c r="U923" t="s">
        <v>19</v>
      </c>
    </row>
    <row r="924" spans="1:21" x14ac:dyDescent="0.25">
      <c r="A924">
        <v>3923</v>
      </c>
      <c r="B924">
        <f>COUNTIF(A:A,Sales2[[#This Row],[Order ID]])</f>
        <v>1</v>
      </c>
      <c r="C924" t="s">
        <v>798</v>
      </c>
      <c r="D924" t="s">
        <v>460</v>
      </c>
      <c r="E924" t="str">
        <f>PROPER(TRIM(Sales2[[#This Row],[Customer First Name]]))</f>
        <v>Joy</v>
      </c>
      <c r="F924">
        <v>2154</v>
      </c>
      <c r="G924" t="s">
        <v>27</v>
      </c>
      <c r="H924" s="7">
        <v>45439</v>
      </c>
      <c r="I924" s="6">
        <v>3</v>
      </c>
      <c r="J924" t="s">
        <v>56</v>
      </c>
      <c r="K924" t="s">
        <v>32</v>
      </c>
      <c r="L924" t="str">
        <f>UPPER(Sales2[[#This Row],[State]])</f>
        <v>VIC</v>
      </c>
      <c r="M924">
        <f>VLOOKUP(Sales2[[#This Row],[Service Category]],Table7[],3,FALSE)</f>
        <v>0.25</v>
      </c>
      <c r="N924">
        <f>Sales2[[#This Row],[Sale Price ]]*Sales2[[#This Row],[Margins]]</f>
        <v>332.5</v>
      </c>
      <c r="O924">
        <v>1330</v>
      </c>
      <c r="P924">
        <f>IFERROR(Sales2[[#This Row],[Sale Price ]],0)</f>
        <v>1330</v>
      </c>
      <c r="Q924">
        <f>IFERROR(Sales2[[#This Row],[Cleaned Sale Price]]/Sales2[[#This Row],[Quantity Ordered]],0)</f>
        <v>443.33333333333331</v>
      </c>
      <c r="R924">
        <f>Sales2[[#This Row],[Cleaned Sale Price]]-Sales2[[#This Row],[Service Provider Expense]]</f>
        <v>997.5</v>
      </c>
      <c r="S924">
        <f>SUMIF(F:F,Sales2[[#This Row],[Customer ID]],P:P)</f>
        <v>1330</v>
      </c>
      <c r="T924">
        <f>Sales2[[#This Row],[Sale Price ]]-Sales2[[#This Row],[Service Provider Expense]]</f>
        <v>997.5</v>
      </c>
      <c r="U924" t="s">
        <v>29</v>
      </c>
    </row>
    <row r="925" spans="1:21" x14ac:dyDescent="0.25">
      <c r="A925">
        <v>3924</v>
      </c>
      <c r="B925">
        <f>COUNTIF(A:A,Sales2[[#This Row],[Order ID]])</f>
        <v>1</v>
      </c>
      <c r="C925" t="s">
        <v>200</v>
      </c>
      <c r="D925" t="s">
        <v>1068</v>
      </c>
      <c r="E925" t="str">
        <f>PROPER(TRIM(Sales2[[#This Row],[Customer First Name]]))</f>
        <v>Millie</v>
      </c>
      <c r="F925">
        <v>2155</v>
      </c>
      <c r="G925" t="s">
        <v>77</v>
      </c>
      <c r="H925" s="7">
        <v>45558</v>
      </c>
      <c r="I925" s="6">
        <v>2</v>
      </c>
      <c r="J925" t="s">
        <v>17</v>
      </c>
      <c r="K925" t="s">
        <v>49</v>
      </c>
      <c r="L925" t="str">
        <f>UPPER(Sales2[[#This Row],[State]])</f>
        <v>TAS</v>
      </c>
      <c r="M925">
        <f>VLOOKUP(Sales2[[#This Row],[Service Category]],Table7[],3,FALSE)</f>
        <v>0.3</v>
      </c>
      <c r="N925">
        <f>Sales2[[#This Row],[Sale Price ]]*Sales2[[#This Row],[Margins]]</f>
        <v>531</v>
      </c>
      <c r="O925">
        <v>1770</v>
      </c>
      <c r="P925">
        <f>IFERROR(Sales2[[#This Row],[Sale Price ]],0)</f>
        <v>1770</v>
      </c>
      <c r="Q925">
        <f>IFERROR(Sales2[[#This Row],[Cleaned Sale Price]]/Sales2[[#This Row],[Quantity Ordered]],0)</f>
        <v>885</v>
      </c>
      <c r="R925">
        <f>Sales2[[#This Row],[Cleaned Sale Price]]-Sales2[[#This Row],[Service Provider Expense]]</f>
        <v>1239</v>
      </c>
      <c r="S925">
        <f>SUMIF(F:F,Sales2[[#This Row],[Customer ID]],P:P)</f>
        <v>1770</v>
      </c>
      <c r="T925">
        <f>Sales2[[#This Row],[Sale Price ]]-Sales2[[#This Row],[Service Provider Expense]]</f>
        <v>1239</v>
      </c>
      <c r="U925" t="s">
        <v>29</v>
      </c>
    </row>
    <row r="926" spans="1:21" x14ac:dyDescent="0.25">
      <c r="A926">
        <v>3925</v>
      </c>
      <c r="B926">
        <f>COUNTIF(A:A,Sales2[[#This Row],[Order ID]])</f>
        <v>1</v>
      </c>
      <c r="C926" t="s">
        <v>1055</v>
      </c>
      <c r="D926" t="s">
        <v>951</v>
      </c>
      <c r="E926" t="str">
        <f>PROPER(TRIM(Sales2[[#This Row],[Customer First Name]]))</f>
        <v>Warren</v>
      </c>
      <c r="F926">
        <v>2156</v>
      </c>
      <c r="G926" t="s">
        <v>77</v>
      </c>
      <c r="H926" s="7">
        <v>45343</v>
      </c>
      <c r="I926" s="6">
        <v>3</v>
      </c>
      <c r="J926" s="1" t="s">
        <v>37</v>
      </c>
      <c r="K926" t="s">
        <v>66</v>
      </c>
      <c r="L926" t="str">
        <f>UPPER(Sales2[[#This Row],[State]])</f>
        <v>NT</v>
      </c>
      <c r="M926">
        <f>VLOOKUP(Sales2[[#This Row],[Service Category]],Table7[],3,FALSE)</f>
        <v>0.3</v>
      </c>
      <c r="N926">
        <f>Sales2[[#This Row],[Sale Price ]]*Sales2[[#This Row],[Margins]]</f>
        <v>309.3</v>
      </c>
      <c r="O926">
        <v>1031</v>
      </c>
      <c r="P926">
        <f>IFERROR(Sales2[[#This Row],[Sale Price ]],0)</f>
        <v>1031</v>
      </c>
      <c r="Q926">
        <f>IFERROR(Sales2[[#This Row],[Cleaned Sale Price]]/Sales2[[#This Row],[Quantity Ordered]],0)</f>
        <v>343.66666666666669</v>
      </c>
      <c r="R926">
        <f>Sales2[[#This Row],[Cleaned Sale Price]]-Sales2[[#This Row],[Service Provider Expense]]</f>
        <v>721.7</v>
      </c>
      <c r="S926">
        <f>SUMIF(F:F,Sales2[[#This Row],[Customer ID]],P:P)</f>
        <v>1031</v>
      </c>
      <c r="T926">
        <f>Sales2[[#This Row],[Sale Price ]]-Sales2[[#This Row],[Service Provider Expense]]</f>
        <v>721.7</v>
      </c>
      <c r="U926" t="s">
        <v>19</v>
      </c>
    </row>
    <row r="927" spans="1:21" x14ac:dyDescent="0.25">
      <c r="A927">
        <v>3926</v>
      </c>
      <c r="B927">
        <f>COUNTIF(A:A,Sales2[[#This Row],[Order ID]])</f>
        <v>1</v>
      </c>
      <c r="C927" t="s">
        <v>1169</v>
      </c>
      <c r="D927" t="s">
        <v>303</v>
      </c>
      <c r="E927" t="str">
        <f>PROPER(TRIM(Sales2[[#This Row],[Customer First Name]]))</f>
        <v>Spencer</v>
      </c>
      <c r="F927">
        <v>2157</v>
      </c>
      <c r="G927" t="s">
        <v>61</v>
      </c>
      <c r="H927" s="7">
        <v>45488</v>
      </c>
      <c r="I927" s="6">
        <v>1</v>
      </c>
      <c r="J927" t="s">
        <v>17</v>
      </c>
      <c r="K927" t="s">
        <v>38</v>
      </c>
      <c r="L927" t="str">
        <f>UPPER(Sales2[[#This Row],[State]])</f>
        <v>QLD</v>
      </c>
      <c r="M927">
        <f>VLOOKUP(Sales2[[#This Row],[Service Category]],Table7[],3,FALSE)</f>
        <v>0.25</v>
      </c>
      <c r="N927">
        <f>Sales2[[#This Row],[Sale Price ]]*Sales2[[#This Row],[Margins]]</f>
        <v>248.75</v>
      </c>
      <c r="O927">
        <v>995</v>
      </c>
      <c r="P927">
        <f>IFERROR(Sales2[[#This Row],[Sale Price ]],0)</f>
        <v>995</v>
      </c>
      <c r="Q927">
        <f>IFERROR(Sales2[[#This Row],[Cleaned Sale Price]]/Sales2[[#This Row],[Quantity Ordered]],0)</f>
        <v>995</v>
      </c>
      <c r="R927">
        <f>Sales2[[#This Row],[Cleaned Sale Price]]-Sales2[[#This Row],[Service Provider Expense]]</f>
        <v>746.25</v>
      </c>
      <c r="S927">
        <f>SUMIF(F:F,Sales2[[#This Row],[Customer ID]],P:P)</f>
        <v>995</v>
      </c>
      <c r="T927">
        <f>Sales2[[#This Row],[Sale Price ]]-Sales2[[#This Row],[Service Provider Expense]]</f>
        <v>746.25</v>
      </c>
      <c r="U927" t="s">
        <v>19</v>
      </c>
    </row>
    <row r="928" spans="1:21" x14ac:dyDescent="0.25">
      <c r="A928">
        <v>3927</v>
      </c>
      <c r="B928">
        <f>COUNTIF(A:A,Sales2[[#This Row],[Order ID]])</f>
        <v>1</v>
      </c>
      <c r="C928" t="s">
        <v>188</v>
      </c>
      <c r="D928" t="s">
        <v>1170</v>
      </c>
      <c r="E928" t="str">
        <f>PROPER(TRIM(Sales2[[#This Row],[Customer First Name]]))</f>
        <v>Tristan</v>
      </c>
      <c r="F928">
        <v>2158</v>
      </c>
      <c r="G928" t="s">
        <v>61</v>
      </c>
      <c r="H928" s="7">
        <v>45620</v>
      </c>
      <c r="I928" s="6">
        <v>2</v>
      </c>
      <c r="J928" s="1" t="s">
        <v>23</v>
      </c>
      <c r="K928" t="s">
        <v>66</v>
      </c>
      <c r="L928" t="str">
        <f>UPPER(Sales2[[#This Row],[State]])</f>
        <v>NT</v>
      </c>
      <c r="M928">
        <f>VLOOKUP(Sales2[[#This Row],[Service Category]],Table7[],3,FALSE)</f>
        <v>0.25</v>
      </c>
      <c r="N928">
        <f>Sales2[[#This Row],[Sale Price ]]*Sales2[[#This Row],[Margins]]</f>
        <v>387.25</v>
      </c>
      <c r="O928">
        <v>1549</v>
      </c>
      <c r="P928">
        <f>IFERROR(Sales2[[#This Row],[Sale Price ]],0)</f>
        <v>1549</v>
      </c>
      <c r="Q928">
        <f>IFERROR(Sales2[[#This Row],[Cleaned Sale Price]]/Sales2[[#This Row],[Quantity Ordered]],0)</f>
        <v>774.5</v>
      </c>
      <c r="R928">
        <f>Sales2[[#This Row],[Cleaned Sale Price]]-Sales2[[#This Row],[Service Provider Expense]]</f>
        <v>1161.75</v>
      </c>
      <c r="S928">
        <f>SUMIF(F:F,Sales2[[#This Row],[Customer ID]],P:P)</f>
        <v>1549</v>
      </c>
      <c r="T928">
        <f>Sales2[[#This Row],[Sale Price ]]-Sales2[[#This Row],[Service Provider Expense]]</f>
        <v>1161.75</v>
      </c>
      <c r="U928" t="s">
        <v>19</v>
      </c>
    </row>
    <row r="929" spans="1:21" x14ac:dyDescent="0.25">
      <c r="A929">
        <v>3928</v>
      </c>
      <c r="B929">
        <f>COUNTIF(A:A,Sales2[[#This Row],[Order ID]])</f>
        <v>1</v>
      </c>
      <c r="C929" t="s">
        <v>731</v>
      </c>
      <c r="D929" t="s">
        <v>92</v>
      </c>
      <c r="E929" t="str">
        <f>PROPER(TRIM(Sales2[[#This Row],[Customer First Name]]))</f>
        <v>Sawyer</v>
      </c>
      <c r="F929">
        <v>2159</v>
      </c>
      <c r="G929" t="s">
        <v>22</v>
      </c>
      <c r="H929" s="7">
        <v>45529</v>
      </c>
      <c r="I929" s="6">
        <v>3</v>
      </c>
      <c r="J929" t="s">
        <v>17</v>
      </c>
      <c r="K929" t="s">
        <v>38</v>
      </c>
      <c r="L929" t="str">
        <f>UPPER(Sales2[[#This Row],[State]])</f>
        <v>QLD</v>
      </c>
      <c r="M929">
        <f>VLOOKUP(Sales2[[#This Row],[Service Category]],Table7[],3,FALSE)</f>
        <v>0.3</v>
      </c>
      <c r="N929">
        <f>Sales2[[#This Row],[Sale Price ]]*Sales2[[#This Row],[Margins]]</f>
        <v>171.9</v>
      </c>
      <c r="O929">
        <v>573</v>
      </c>
      <c r="P929">
        <f>IFERROR(Sales2[[#This Row],[Sale Price ]],0)</f>
        <v>573</v>
      </c>
      <c r="Q929">
        <f>IFERROR(Sales2[[#This Row],[Cleaned Sale Price]]/Sales2[[#This Row],[Quantity Ordered]],0)</f>
        <v>191</v>
      </c>
      <c r="R929">
        <f>Sales2[[#This Row],[Cleaned Sale Price]]-Sales2[[#This Row],[Service Provider Expense]]</f>
        <v>401.1</v>
      </c>
      <c r="S929">
        <f>SUMIF(F:F,Sales2[[#This Row],[Customer ID]],P:P)</f>
        <v>573</v>
      </c>
      <c r="T929">
        <f>Sales2[[#This Row],[Sale Price ]]-Sales2[[#This Row],[Service Provider Expense]]</f>
        <v>401.1</v>
      </c>
      <c r="U929" t="s">
        <v>19</v>
      </c>
    </row>
    <row r="930" spans="1:21" x14ac:dyDescent="0.25">
      <c r="A930">
        <v>3929</v>
      </c>
      <c r="B930">
        <f>COUNTIF(A:A,Sales2[[#This Row],[Order ID]])</f>
        <v>1</v>
      </c>
      <c r="C930" t="s">
        <v>1028</v>
      </c>
      <c r="D930" t="s">
        <v>1171</v>
      </c>
      <c r="E930" t="str">
        <f>PROPER(TRIM(Sales2[[#This Row],[Customer First Name]]))</f>
        <v>Mckenzie</v>
      </c>
      <c r="F930">
        <v>2160</v>
      </c>
      <c r="G930" t="s">
        <v>61</v>
      </c>
      <c r="H930" s="7">
        <v>45350</v>
      </c>
      <c r="I930" s="6">
        <v>3</v>
      </c>
      <c r="J930" t="s">
        <v>17</v>
      </c>
      <c r="K930" t="s">
        <v>18</v>
      </c>
      <c r="L930" t="str">
        <f>UPPER(Sales2[[#This Row],[State]])</f>
        <v>WA</v>
      </c>
      <c r="M930">
        <f>VLOOKUP(Sales2[[#This Row],[Service Category]],Table7[],3,FALSE)</f>
        <v>0.25</v>
      </c>
      <c r="N930">
        <f>Sales2[[#This Row],[Sale Price ]]*Sales2[[#This Row],[Margins]]</f>
        <v>356.5</v>
      </c>
      <c r="O930">
        <v>1426</v>
      </c>
      <c r="P930">
        <f>IFERROR(Sales2[[#This Row],[Sale Price ]],0)</f>
        <v>1426</v>
      </c>
      <c r="Q930">
        <f>IFERROR(Sales2[[#This Row],[Cleaned Sale Price]]/Sales2[[#This Row],[Quantity Ordered]],0)</f>
        <v>475.33333333333331</v>
      </c>
      <c r="R930">
        <f>Sales2[[#This Row],[Cleaned Sale Price]]-Sales2[[#This Row],[Service Provider Expense]]</f>
        <v>1069.5</v>
      </c>
      <c r="S930">
        <f>SUMIF(F:F,Sales2[[#This Row],[Customer ID]],P:P)</f>
        <v>1426</v>
      </c>
      <c r="T930">
        <f>Sales2[[#This Row],[Sale Price ]]-Sales2[[#This Row],[Service Provider Expense]]</f>
        <v>1069.5</v>
      </c>
      <c r="U930" t="s">
        <v>33</v>
      </c>
    </row>
    <row r="931" spans="1:21" x14ac:dyDescent="0.25">
      <c r="A931">
        <v>3930</v>
      </c>
      <c r="B931">
        <f>COUNTIF(A:A,Sales2[[#This Row],[Order ID]])</f>
        <v>1</v>
      </c>
      <c r="C931" t="s">
        <v>214</v>
      </c>
      <c r="D931" t="s">
        <v>479</v>
      </c>
      <c r="E931" t="str">
        <f>PROPER(TRIM(Sales2[[#This Row],[Customer First Name]]))</f>
        <v>Ryker</v>
      </c>
      <c r="F931">
        <v>2161</v>
      </c>
      <c r="G931" t="s">
        <v>61</v>
      </c>
      <c r="H931" s="7">
        <v>45358</v>
      </c>
      <c r="I931" s="6">
        <v>2</v>
      </c>
      <c r="J931" t="s">
        <v>17</v>
      </c>
      <c r="K931" t="s">
        <v>28</v>
      </c>
      <c r="L931" t="str">
        <f>UPPER(Sales2[[#This Row],[State]])</f>
        <v>NSW</v>
      </c>
      <c r="M931">
        <f>VLOOKUP(Sales2[[#This Row],[Service Category]],Table7[],3,FALSE)</f>
        <v>0.25</v>
      </c>
      <c r="N931">
        <f>Sales2[[#This Row],[Sale Price ]]*Sales2[[#This Row],[Margins]]</f>
        <v>374</v>
      </c>
      <c r="O931">
        <v>1496</v>
      </c>
      <c r="P931">
        <f>IFERROR(Sales2[[#This Row],[Sale Price ]],0)</f>
        <v>1496</v>
      </c>
      <c r="Q931">
        <f>IFERROR(Sales2[[#This Row],[Cleaned Sale Price]]/Sales2[[#This Row],[Quantity Ordered]],0)</f>
        <v>748</v>
      </c>
      <c r="R931">
        <f>Sales2[[#This Row],[Cleaned Sale Price]]-Sales2[[#This Row],[Service Provider Expense]]</f>
        <v>1122</v>
      </c>
      <c r="S931">
        <f>SUMIF(F:F,Sales2[[#This Row],[Customer ID]],P:P)</f>
        <v>1496</v>
      </c>
      <c r="T931">
        <f>Sales2[[#This Row],[Sale Price ]]-Sales2[[#This Row],[Service Provider Expense]]</f>
        <v>1122</v>
      </c>
      <c r="U931" t="s">
        <v>19</v>
      </c>
    </row>
    <row r="932" spans="1:21" x14ac:dyDescent="0.25">
      <c r="A932">
        <v>3931</v>
      </c>
      <c r="B932">
        <f>COUNTIF(A:A,Sales2[[#This Row],[Order ID]])</f>
        <v>1</v>
      </c>
      <c r="C932" t="s">
        <v>1172</v>
      </c>
      <c r="D932" t="s">
        <v>735</v>
      </c>
      <c r="E932" t="str">
        <f>PROPER(TRIM(Sales2[[#This Row],[Customer First Name]]))</f>
        <v>Frances</v>
      </c>
      <c r="F932">
        <v>2162</v>
      </c>
      <c r="G932" t="s">
        <v>36</v>
      </c>
      <c r="H932" s="7">
        <v>45551</v>
      </c>
      <c r="I932" s="6">
        <v>2</v>
      </c>
      <c r="J932" s="1" t="s">
        <v>37</v>
      </c>
      <c r="K932" t="s">
        <v>38</v>
      </c>
      <c r="L932" t="str">
        <f>UPPER(Sales2[[#This Row],[State]])</f>
        <v>QLD</v>
      </c>
      <c r="M932">
        <f>VLOOKUP(Sales2[[#This Row],[Service Category]],Table7[],3,FALSE)</f>
        <v>0.2</v>
      </c>
      <c r="N932">
        <f>Sales2[[#This Row],[Sale Price ]]*Sales2[[#This Row],[Margins]]</f>
        <v>151.80000000000001</v>
      </c>
      <c r="O932">
        <v>759</v>
      </c>
      <c r="P932">
        <f>IFERROR(Sales2[[#This Row],[Sale Price ]],0)</f>
        <v>759</v>
      </c>
      <c r="Q932">
        <f>IFERROR(Sales2[[#This Row],[Cleaned Sale Price]]/Sales2[[#This Row],[Quantity Ordered]],0)</f>
        <v>379.5</v>
      </c>
      <c r="R932">
        <f>Sales2[[#This Row],[Cleaned Sale Price]]-Sales2[[#This Row],[Service Provider Expense]]</f>
        <v>607.20000000000005</v>
      </c>
      <c r="S932">
        <f>SUMIF(F:F,Sales2[[#This Row],[Customer ID]],P:P)</f>
        <v>759</v>
      </c>
      <c r="T932">
        <f>Sales2[[#This Row],[Sale Price ]]-Sales2[[#This Row],[Service Provider Expense]]</f>
        <v>607.20000000000005</v>
      </c>
      <c r="U932" t="s">
        <v>99</v>
      </c>
    </row>
    <row r="933" spans="1:21" x14ac:dyDescent="0.25">
      <c r="A933">
        <v>3932</v>
      </c>
      <c r="B933">
        <f>COUNTIF(A:A,Sales2[[#This Row],[Order ID]])</f>
        <v>1</v>
      </c>
      <c r="C933" t="s">
        <v>849</v>
      </c>
      <c r="D933" t="s">
        <v>631</v>
      </c>
      <c r="E933" t="str">
        <f>PROPER(TRIM(Sales2[[#This Row],[Customer First Name]]))</f>
        <v>Armani</v>
      </c>
      <c r="F933">
        <v>2163</v>
      </c>
      <c r="G933" t="s">
        <v>22</v>
      </c>
      <c r="H933" s="7">
        <v>45297</v>
      </c>
      <c r="I933" s="6">
        <v>2</v>
      </c>
      <c r="J933" s="1" t="s">
        <v>37</v>
      </c>
      <c r="K933" t="s">
        <v>24</v>
      </c>
      <c r="L933" t="str">
        <f>UPPER(Sales2[[#This Row],[State]])</f>
        <v>ACT</v>
      </c>
      <c r="M933">
        <f>VLOOKUP(Sales2[[#This Row],[Service Category]],Table7[],3,FALSE)</f>
        <v>0.3</v>
      </c>
      <c r="N933">
        <f>Sales2[[#This Row],[Sale Price ]]*Sales2[[#This Row],[Margins]]</f>
        <v>405.9</v>
      </c>
      <c r="O933">
        <v>1353</v>
      </c>
      <c r="P933">
        <f>IFERROR(Sales2[[#This Row],[Sale Price ]],0)</f>
        <v>1353</v>
      </c>
      <c r="Q933">
        <f>IFERROR(Sales2[[#This Row],[Cleaned Sale Price]]/Sales2[[#This Row],[Quantity Ordered]],0)</f>
        <v>676.5</v>
      </c>
      <c r="R933">
        <f>Sales2[[#This Row],[Cleaned Sale Price]]-Sales2[[#This Row],[Service Provider Expense]]</f>
        <v>947.1</v>
      </c>
      <c r="S933">
        <f>SUMIF(F:F,Sales2[[#This Row],[Customer ID]],P:P)</f>
        <v>1353</v>
      </c>
      <c r="T933">
        <f>Sales2[[#This Row],[Sale Price ]]-Sales2[[#This Row],[Service Provider Expense]]</f>
        <v>947.1</v>
      </c>
      <c r="U933" t="s">
        <v>19</v>
      </c>
    </row>
    <row r="934" spans="1:21" x14ac:dyDescent="0.25">
      <c r="A934">
        <v>3933</v>
      </c>
      <c r="B934">
        <f>COUNTIF(A:A,Sales2[[#This Row],[Order ID]])</f>
        <v>1</v>
      </c>
      <c r="C934" t="s">
        <v>1173</v>
      </c>
      <c r="D934" t="s">
        <v>584</v>
      </c>
      <c r="E934" t="str">
        <f>PROPER(TRIM(Sales2[[#This Row],[Customer First Name]]))</f>
        <v>Aylin</v>
      </c>
      <c r="F934">
        <v>2164</v>
      </c>
      <c r="G934" t="s">
        <v>61</v>
      </c>
      <c r="H934" s="7">
        <v>45625</v>
      </c>
      <c r="I934" s="6">
        <v>3</v>
      </c>
      <c r="J934" s="1" t="s">
        <v>23</v>
      </c>
      <c r="K934" t="s">
        <v>18</v>
      </c>
      <c r="L934" t="str">
        <f>UPPER(Sales2[[#This Row],[State]])</f>
        <v>WA</v>
      </c>
      <c r="M934">
        <f>VLOOKUP(Sales2[[#This Row],[Service Category]],Table7[],3,FALSE)</f>
        <v>0.25</v>
      </c>
      <c r="N934">
        <f>Sales2[[#This Row],[Sale Price ]]*Sales2[[#This Row],[Margins]]</f>
        <v>319.75</v>
      </c>
      <c r="O934">
        <v>1279</v>
      </c>
      <c r="P934">
        <f>IFERROR(Sales2[[#This Row],[Sale Price ]],0)</f>
        <v>1279</v>
      </c>
      <c r="Q934">
        <f>IFERROR(Sales2[[#This Row],[Cleaned Sale Price]]/Sales2[[#This Row],[Quantity Ordered]],0)</f>
        <v>426.33333333333331</v>
      </c>
      <c r="R934">
        <f>Sales2[[#This Row],[Cleaned Sale Price]]-Sales2[[#This Row],[Service Provider Expense]]</f>
        <v>959.25</v>
      </c>
      <c r="S934">
        <f>SUMIF(F:F,Sales2[[#This Row],[Customer ID]],P:P)</f>
        <v>1279</v>
      </c>
      <c r="T934">
        <f>Sales2[[#This Row],[Sale Price ]]-Sales2[[#This Row],[Service Provider Expense]]</f>
        <v>959.25</v>
      </c>
      <c r="U934" t="s">
        <v>99</v>
      </c>
    </row>
    <row r="935" spans="1:21" x14ac:dyDescent="0.25">
      <c r="A935">
        <v>3934</v>
      </c>
      <c r="B935">
        <f>COUNTIF(A:A,Sales2[[#This Row],[Order ID]])</f>
        <v>1</v>
      </c>
      <c r="C935" t="s">
        <v>1174</v>
      </c>
      <c r="D935" t="s">
        <v>353</v>
      </c>
      <c r="E935" t="str">
        <f>PROPER(TRIM(Sales2[[#This Row],[Customer First Name]]))</f>
        <v>Dax</v>
      </c>
      <c r="F935">
        <v>2165</v>
      </c>
      <c r="G935" t="s">
        <v>16</v>
      </c>
      <c r="H935" s="7">
        <v>45474</v>
      </c>
      <c r="I935" s="6">
        <v>1</v>
      </c>
      <c r="J935" t="s">
        <v>56</v>
      </c>
      <c r="K935" t="s">
        <v>42</v>
      </c>
      <c r="L935" t="str">
        <f>UPPER(Sales2[[#This Row],[State]])</f>
        <v>SA</v>
      </c>
      <c r="M935">
        <f>VLOOKUP(Sales2[[#This Row],[Service Category]],Table7[],3,FALSE)</f>
        <v>0.1</v>
      </c>
      <c r="N935">
        <f>Sales2[[#This Row],[Sale Price ]]*Sales2[[#This Row],[Margins]]</f>
        <v>90.600000000000009</v>
      </c>
      <c r="O935">
        <v>906</v>
      </c>
      <c r="P935">
        <f>IFERROR(Sales2[[#This Row],[Sale Price ]],0)</f>
        <v>906</v>
      </c>
      <c r="Q935">
        <f>IFERROR(Sales2[[#This Row],[Cleaned Sale Price]]/Sales2[[#This Row],[Quantity Ordered]],0)</f>
        <v>906</v>
      </c>
      <c r="R935">
        <f>Sales2[[#This Row],[Cleaned Sale Price]]-Sales2[[#This Row],[Service Provider Expense]]</f>
        <v>815.4</v>
      </c>
      <c r="S935">
        <f>SUMIF(F:F,Sales2[[#This Row],[Customer ID]],P:P)</f>
        <v>906</v>
      </c>
      <c r="T935">
        <f>Sales2[[#This Row],[Sale Price ]]-Sales2[[#This Row],[Service Provider Expense]]</f>
        <v>815.4</v>
      </c>
      <c r="U935" t="s">
        <v>99</v>
      </c>
    </row>
    <row r="936" spans="1:21" x14ac:dyDescent="0.25">
      <c r="A936">
        <v>3935</v>
      </c>
      <c r="B936">
        <f>COUNTIF(A:A,Sales2[[#This Row],[Order ID]])</f>
        <v>1</v>
      </c>
      <c r="C936" t="s">
        <v>736</v>
      </c>
      <c r="D936" t="s">
        <v>1175</v>
      </c>
      <c r="E936" t="str">
        <f>PROPER(TRIM(Sales2[[#This Row],[Customer First Name]]))</f>
        <v>Catherine</v>
      </c>
      <c r="F936">
        <v>2166</v>
      </c>
      <c r="G936" t="s">
        <v>77</v>
      </c>
      <c r="H936" s="7">
        <v>45365</v>
      </c>
      <c r="I936" s="6">
        <v>1</v>
      </c>
      <c r="J936" s="1" t="s">
        <v>37</v>
      </c>
      <c r="K936" t="s">
        <v>42</v>
      </c>
      <c r="L936" t="str">
        <f>UPPER(Sales2[[#This Row],[State]])</f>
        <v>SA</v>
      </c>
      <c r="M936">
        <f>VLOOKUP(Sales2[[#This Row],[Service Category]],Table7[],3,FALSE)</f>
        <v>0.3</v>
      </c>
      <c r="N936">
        <f>Sales2[[#This Row],[Sale Price ]]*Sales2[[#This Row],[Margins]]</f>
        <v>388.8</v>
      </c>
      <c r="O936">
        <v>1296</v>
      </c>
      <c r="P936">
        <f>IFERROR(Sales2[[#This Row],[Sale Price ]],0)</f>
        <v>1296</v>
      </c>
      <c r="Q936">
        <f>IFERROR(Sales2[[#This Row],[Cleaned Sale Price]]/Sales2[[#This Row],[Quantity Ordered]],0)</f>
        <v>1296</v>
      </c>
      <c r="R936">
        <f>Sales2[[#This Row],[Cleaned Sale Price]]-Sales2[[#This Row],[Service Provider Expense]]</f>
        <v>907.2</v>
      </c>
      <c r="S936">
        <f>SUMIF(F:F,Sales2[[#This Row],[Customer ID]],P:P)</f>
        <v>1296</v>
      </c>
      <c r="T936">
        <f>Sales2[[#This Row],[Sale Price ]]-Sales2[[#This Row],[Service Provider Expense]]</f>
        <v>907.2</v>
      </c>
      <c r="U936" t="s">
        <v>99</v>
      </c>
    </row>
    <row r="937" spans="1:21" x14ac:dyDescent="0.25">
      <c r="A937">
        <v>3936</v>
      </c>
      <c r="B937">
        <f>COUNTIF(A:A,Sales2[[#This Row],[Order ID]])</f>
        <v>1</v>
      </c>
      <c r="C937" t="s">
        <v>146</v>
      </c>
      <c r="D937" t="s">
        <v>1176</v>
      </c>
      <c r="E937" t="str">
        <f>PROPER(TRIM(Sales2[[#This Row],[Customer First Name]]))</f>
        <v>Beckett</v>
      </c>
      <c r="F937">
        <v>2167</v>
      </c>
      <c r="G937" t="s">
        <v>77</v>
      </c>
      <c r="H937" s="7">
        <v>45463</v>
      </c>
      <c r="I937" s="6">
        <v>3</v>
      </c>
      <c r="J937" s="1" t="s">
        <v>37</v>
      </c>
      <c r="K937" t="s">
        <v>66</v>
      </c>
      <c r="L937" t="str">
        <f>UPPER(Sales2[[#This Row],[State]])</f>
        <v>NT</v>
      </c>
      <c r="M937">
        <f>VLOOKUP(Sales2[[#This Row],[Service Category]],Table7[],3,FALSE)</f>
        <v>0.3</v>
      </c>
      <c r="N937">
        <f>Sales2[[#This Row],[Sale Price ]]*Sales2[[#This Row],[Margins]]</f>
        <v>366.3</v>
      </c>
      <c r="O937">
        <v>1221</v>
      </c>
      <c r="P937">
        <f>IFERROR(Sales2[[#This Row],[Sale Price ]],0)</f>
        <v>1221</v>
      </c>
      <c r="Q937">
        <f>IFERROR(Sales2[[#This Row],[Cleaned Sale Price]]/Sales2[[#This Row],[Quantity Ordered]],0)</f>
        <v>407</v>
      </c>
      <c r="R937">
        <f>Sales2[[#This Row],[Cleaned Sale Price]]-Sales2[[#This Row],[Service Provider Expense]]</f>
        <v>854.7</v>
      </c>
      <c r="S937">
        <f>SUMIF(F:F,Sales2[[#This Row],[Customer ID]],P:P)</f>
        <v>1221</v>
      </c>
      <c r="T937">
        <f>Sales2[[#This Row],[Sale Price ]]-Sales2[[#This Row],[Service Provider Expense]]</f>
        <v>854.7</v>
      </c>
      <c r="U937" t="s">
        <v>39</v>
      </c>
    </row>
    <row r="938" spans="1:21" x14ac:dyDescent="0.25">
      <c r="A938">
        <v>3937</v>
      </c>
      <c r="B938">
        <f>COUNTIF(A:A,Sales2[[#This Row],[Order ID]])</f>
        <v>1</v>
      </c>
      <c r="C938" t="s">
        <v>719</v>
      </c>
      <c r="D938" t="s">
        <v>1177</v>
      </c>
      <c r="E938" t="str">
        <f>PROPER(TRIM(Sales2[[#This Row],[Customer First Name]]))</f>
        <v>Muhammad</v>
      </c>
      <c r="F938">
        <v>2168</v>
      </c>
      <c r="G938" t="s">
        <v>27</v>
      </c>
      <c r="H938" s="7">
        <v>45592</v>
      </c>
      <c r="I938" s="6">
        <v>1</v>
      </c>
      <c r="J938" t="s">
        <v>56</v>
      </c>
      <c r="K938" t="s">
        <v>28</v>
      </c>
      <c r="L938" t="str">
        <f>UPPER(Sales2[[#This Row],[State]])</f>
        <v>NSW</v>
      </c>
      <c r="M938">
        <f>VLOOKUP(Sales2[[#This Row],[Service Category]],Table7[],3,FALSE)</f>
        <v>0.25</v>
      </c>
      <c r="N938">
        <f>Sales2[[#This Row],[Sale Price ]]*Sales2[[#This Row],[Margins]]</f>
        <v>211</v>
      </c>
      <c r="O938">
        <v>844</v>
      </c>
      <c r="P938">
        <f>IFERROR(Sales2[[#This Row],[Sale Price ]],0)</f>
        <v>844</v>
      </c>
      <c r="Q938">
        <f>IFERROR(Sales2[[#This Row],[Cleaned Sale Price]]/Sales2[[#This Row],[Quantity Ordered]],0)</f>
        <v>844</v>
      </c>
      <c r="R938">
        <f>Sales2[[#This Row],[Cleaned Sale Price]]-Sales2[[#This Row],[Service Provider Expense]]</f>
        <v>633</v>
      </c>
      <c r="S938">
        <f>SUMIF(F:F,Sales2[[#This Row],[Customer ID]],P:P)</f>
        <v>844</v>
      </c>
      <c r="T938">
        <f>Sales2[[#This Row],[Sale Price ]]-Sales2[[#This Row],[Service Provider Expense]]</f>
        <v>633</v>
      </c>
      <c r="U938" t="s">
        <v>33</v>
      </c>
    </row>
    <row r="939" spans="1:21" x14ac:dyDescent="0.25">
      <c r="A939">
        <v>3938</v>
      </c>
      <c r="B939">
        <f>COUNTIF(A:A,Sales2[[#This Row],[Order ID]])</f>
        <v>1</v>
      </c>
      <c r="C939" t="s">
        <v>1178</v>
      </c>
      <c r="D939" t="s">
        <v>567</v>
      </c>
      <c r="E939" t="str">
        <f>PROPER(TRIM(Sales2[[#This Row],[Customer First Name]]))</f>
        <v>Angelina</v>
      </c>
      <c r="F939">
        <v>2169</v>
      </c>
      <c r="G939" t="s">
        <v>36</v>
      </c>
      <c r="H939" s="7">
        <v>45642</v>
      </c>
      <c r="I939" s="6">
        <v>2</v>
      </c>
      <c r="J939" t="s">
        <v>17</v>
      </c>
      <c r="K939" t="s">
        <v>28</v>
      </c>
      <c r="L939" t="str">
        <f>UPPER(Sales2[[#This Row],[State]])</f>
        <v>NSW</v>
      </c>
      <c r="M939">
        <f>VLOOKUP(Sales2[[#This Row],[Service Category]],Table7[],3,FALSE)</f>
        <v>0.2</v>
      </c>
      <c r="N939">
        <f>Sales2[[#This Row],[Sale Price ]]*Sales2[[#This Row],[Margins]]</f>
        <v>268.40000000000003</v>
      </c>
      <c r="O939">
        <v>1342</v>
      </c>
      <c r="P939">
        <f>IFERROR(Sales2[[#This Row],[Sale Price ]],0)</f>
        <v>1342</v>
      </c>
      <c r="Q939">
        <f>IFERROR(Sales2[[#This Row],[Cleaned Sale Price]]/Sales2[[#This Row],[Quantity Ordered]],0)</f>
        <v>671</v>
      </c>
      <c r="R939">
        <f>Sales2[[#This Row],[Cleaned Sale Price]]-Sales2[[#This Row],[Service Provider Expense]]</f>
        <v>1073.5999999999999</v>
      </c>
      <c r="S939">
        <f>SUMIF(F:F,Sales2[[#This Row],[Customer ID]],P:P)</f>
        <v>1342</v>
      </c>
      <c r="T939">
        <f>Sales2[[#This Row],[Sale Price ]]-Sales2[[#This Row],[Service Provider Expense]]</f>
        <v>1073.5999999999999</v>
      </c>
      <c r="U939" t="s">
        <v>33</v>
      </c>
    </row>
    <row r="940" spans="1:21" x14ac:dyDescent="0.25">
      <c r="A940">
        <v>3939</v>
      </c>
      <c r="B940">
        <f>COUNTIF(A:A,Sales2[[#This Row],[Order ID]])</f>
        <v>1</v>
      </c>
      <c r="C940" t="s">
        <v>1171</v>
      </c>
      <c r="D940" t="s">
        <v>771</v>
      </c>
      <c r="E940" t="str">
        <f>PROPER(TRIM(Sales2[[#This Row],[Customer First Name]]))</f>
        <v>Ivan</v>
      </c>
      <c r="F940">
        <v>2170</v>
      </c>
      <c r="G940" t="s">
        <v>77</v>
      </c>
      <c r="H940" s="7">
        <v>45353</v>
      </c>
      <c r="I940" s="6">
        <v>3</v>
      </c>
      <c r="J940" t="s">
        <v>17</v>
      </c>
      <c r="K940" t="s">
        <v>24</v>
      </c>
      <c r="L940" t="str">
        <f>UPPER(Sales2[[#This Row],[State]])</f>
        <v>ACT</v>
      </c>
      <c r="M940">
        <f>VLOOKUP(Sales2[[#This Row],[Service Category]],Table7[],3,FALSE)</f>
        <v>0.3</v>
      </c>
      <c r="N940">
        <f>Sales2[[#This Row],[Sale Price ]]*Sales2[[#This Row],[Margins]]</f>
        <v>5.0999999999999996</v>
      </c>
      <c r="O940">
        <v>17</v>
      </c>
      <c r="P940">
        <f>IFERROR(Sales2[[#This Row],[Sale Price ]],0)</f>
        <v>17</v>
      </c>
      <c r="Q940">
        <f>IFERROR(Sales2[[#This Row],[Cleaned Sale Price]]/Sales2[[#This Row],[Quantity Ordered]],0)</f>
        <v>5.666666666666667</v>
      </c>
      <c r="R940">
        <f>Sales2[[#This Row],[Cleaned Sale Price]]-Sales2[[#This Row],[Service Provider Expense]]</f>
        <v>11.9</v>
      </c>
      <c r="S940">
        <f>SUMIF(F:F,Sales2[[#This Row],[Customer ID]],P:P)</f>
        <v>17</v>
      </c>
      <c r="T940">
        <f>Sales2[[#This Row],[Sale Price ]]-Sales2[[#This Row],[Service Provider Expense]]</f>
        <v>11.9</v>
      </c>
      <c r="U940" t="s">
        <v>99</v>
      </c>
    </row>
    <row r="941" spans="1:21" x14ac:dyDescent="0.25">
      <c r="A941">
        <v>3940</v>
      </c>
      <c r="B941">
        <f>COUNTIF(A:A,Sales2[[#This Row],[Order ID]])</f>
        <v>1</v>
      </c>
      <c r="C941" t="s">
        <v>1179</v>
      </c>
      <c r="D941" t="s">
        <v>1180</v>
      </c>
      <c r="E941" t="str">
        <f>PROPER(TRIM(Sales2[[#This Row],[Customer First Name]]))</f>
        <v>Carmen</v>
      </c>
      <c r="F941">
        <v>2171</v>
      </c>
      <c r="G941" t="s">
        <v>61</v>
      </c>
      <c r="H941" s="7">
        <v>45358</v>
      </c>
      <c r="I941" s="6">
        <v>2</v>
      </c>
      <c r="J941" s="1" t="s">
        <v>37</v>
      </c>
      <c r="K941" t="s">
        <v>18</v>
      </c>
      <c r="L941" t="str">
        <f>UPPER(Sales2[[#This Row],[State]])</f>
        <v>WA</v>
      </c>
      <c r="M941">
        <f>VLOOKUP(Sales2[[#This Row],[Service Category]],Table7[],3,FALSE)</f>
        <v>0.25</v>
      </c>
      <c r="N941">
        <f>Sales2[[#This Row],[Sale Price ]]*Sales2[[#This Row],[Margins]]</f>
        <v>275</v>
      </c>
      <c r="O941">
        <v>1100</v>
      </c>
      <c r="P941">
        <f>IFERROR(Sales2[[#This Row],[Sale Price ]],0)</f>
        <v>1100</v>
      </c>
      <c r="Q941">
        <f>IFERROR(Sales2[[#This Row],[Cleaned Sale Price]]/Sales2[[#This Row],[Quantity Ordered]],0)</f>
        <v>550</v>
      </c>
      <c r="R941">
        <f>Sales2[[#This Row],[Cleaned Sale Price]]-Sales2[[#This Row],[Service Provider Expense]]</f>
        <v>825</v>
      </c>
      <c r="S941">
        <f>SUMIF(F:F,Sales2[[#This Row],[Customer ID]],P:P)</f>
        <v>1100</v>
      </c>
      <c r="T941">
        <f>Sales2[[#This Row],[Sale Price ]]-Sales2[[#This Row],[Service Provider Expense]]</f>
        <v>825</v>
      </c>
      <c r="U941" t="s">
        <v>19</v>
      </c>
    </row>
    <row r="942" spans="1:21" x14ac:dyDescent="0.25">
      <c r="A942">
        <v>3941</v>
      </c>
      <c r="B942">
        <f>COUNTIF(A:A,Sales2[[#This Row],[Order ID]])</f>
        <v>1</v>
      </c>
      <c r="C942" t="s">
        <v>967</v>
      </c>
      <c r="D942" t="s">
        <v>221</v>
      </c>
      <c r="E942" t="str">
        <f>PROPER(TRIM(Sales2[[#This Row],[Customer First Name]]))</f>
        <v>Myles</v>
      </c>
      <c r="F942">
        <v>2172</v>
      </c>
      <c r="G942" t="s">
        <v>27</v>
      </c>
      <c r="H942" s="7">
        <v>45343</v>
      </c>
      <c r="I942" s="6">
        <v>3</v>
      </c>
      <c r="J942" s="1" t="s">
        <v>37</v>
      </c>
      <c r="K942" t="s">
        <v>38</v>
      </c>
      <c r="L942" t="str">
        <f>UPPER(Sales2[[#This Row],[State]])</f>
        <v>QLD</v>
      </c>
      <c r="M942">
        <f>VLOOKUP(Sales2[[#This Row],[Service Category]],Table7[],3,FALSE)</f>
        <v>0.25</v>
      </c>
      <c r="N942">
        <f>Sales2[[#This Row],[Sale Price ]]*Sales2[[#This Row],[Margins]]</f>
        <v>4.25</v>
      </c>
      <c r="O942">
        <v>17</v>
      </c>
      <c r="P942">
        <f>IFERROR(Sales2[[#This Row],[Sale Price ]],0)</f>
        <v>17</v>
      </c>
      <c r="Q942">
        <f>IFERROR(Sales2[[#This Row],[Cleaned Sale Price]]/Sales2[[#This Row],[Quantity Ordered]],0)</f>
        <v>5.666666666666667</v>
      </c>
      <c r="R942">
        <f>Sales2[[#This Row],[Cleaned Sale Price]]-Sales2[[#This Row],[Service Provider Expense]]</f>
        <v>12.75</v>
      </c>
      <c r="S942">
        <f>SUMIF(F:F,Sales2[[#This Row],[Customer ID]],P:P)</f>
        <v>17</v>
      </c>
      <c r="T942">
        <f>Sales2[[#This Row],[Sale Price ]]-Sales2[[#This Row],[Service Provider Expense]]</f>
        <v>12.75</v>
      </c>
      <c r="U942" t="s">
        <v>29</v>
      </c>
    </row>
    <row r="943" spans="1:21" x14ac:dyDescent="0.25">
      <c r="A943">
        <v>3942</v>
      </c>
      <c r="B943">
        <f>COUNTIF(A:A,Sales2[[#This Row],[Order ID]])</f>
        <v>1</v>
      </c>
      <c r="C943" t="s">
        <v>1049</v>
      </c>
      <c r="D943" t="s">
        <v>601</v>
      </c>
      <c r="E943" t="str">
        <f>PROPER(TRIM(Sales2[[#This Row],[Customer First Name]]))</f>
        <v>Blake</v>
      </c>
      <c r="F943">
        <v>2173</v>
      </c>
      <c r="G943" t="s">
        <v>36</v>
      </c>
      <c r="H943" s="7">
        <v>45657</v>
      </c>
      <c r="I943" s="6">
        <v>3</v>
      </c>
      <c r="J943" t="s">
        <v>17</v>
      </c>
      <c r="K943" t="s">
        <v>32</v>
      </c>
      <c r="L943" t="str">
        <f>UPPER(Sales2[[#This Row],[State]])</f>
        <v>VIC</v>
      </c>
      <c r="M943">
        <f>VLOOKUP(Sales2[[#This Row],[Service Category]],Table7[],3,FALSE)</f>
        <v>0.2</v>
      </c>
      <c r="N943">
        <f>Sales2[[#This Row],[Sale Price ]]*Sales2[[#This Row],[Margins]]</f>
        <v>276.8</v>
      </c>
      <c r="O943">
        <v>1384</v>
      </c>
      <c r="P943">
        <f>IFERROR(Sales2[[#This Row],[Sale Price ]],0)</f>
        <v>1384</v>
      </c>
      <c r="Q943">
        <f>IFERROR(Sales2[[#This Row],[Cleaned Sale Price]]/Sales2[[#This Row],[Quantity Ordered]],0)</f>
        <v>461.33333333333331</v>
      </c>
      <c r="R943">
        <f>Sales2[[#This Row],[Cleaned Sale Price]]-Sales2[[#This Row],[Service Provider Expense]]</f>
        <v>1107.2</v>
      </c>
      <c r="S943">
        <f>SUMIF(F:F,Sales2[[#This Row],[Customer ID]],P:P)</f>
        <v>1384</v>
      </c>
      <c r="T943">
        <f>Sales2[[#This Row],[Sale Price ]]-Sales2[[#This Row],[Service Provider Expense]]</f>
        <v>1107.2</v>
      </c>
      <c r="U943" t="s">
        <v>29</v>
      </c>
    </row>
    <row r="944" spans="1:21" x14ac:dyDescent="0.25">
      <c r="A944">
        <v>3943</v>
      </c>
      <c r="B944">
        <f>COUNTIF(A:A,Sales2[[#This Row],[Order ID]])</f>
        <v>1</v>
      </c>
      <c r="C944" t="s">
        <v>697</v>
      </c>
      <c r="D944" t="s">
        <v>907</v>
      </c>
      <c r="E944" t="str">
        <f>PROPER(TRIM(Sales2[[#This Row],[Customer First Name]]))</f>
        <v>Cole</v>
      </c>
      <c r="F944">
        <v>2174</v>
      </c>
      <c r="G944" t="s">
        <v>77</v>
      </c>
      <c r="H944" s="7">
        <v>45643</v>
      </c>
      <c r="I944" s="6">
        <v>3</v>
      </c>
      <c r="J944" t="s">
        <v>56</v>
      </c>
      <c r="K944" t="s">
        <v>38</v>
      </c>
      <c r="L944" t="str">
        <f>UPPER(Sales2[[#This Row],[State]])</f>
        <v>QLD</v>
      </c>
      <c r="M944">
        <f>VLOOKUP(Sales2[[#This Row],[Service Category]],Table7[],3,FALSE)</f>
        <v>0.3</v>
      </c>
      <c r="N944">
        <f>Sales2[[#This Row],[Sale Price ]]*Sales2[[#This Row],[Margins]]</f>
        <v>282.59999999999997</v>
      </c>
      <c r="O944">
        <v>942</v>
      </c>
      <c r="P944">
        <f>IFERROR(Sales2[[#This Row],[Sale Price ]],0)</f>
        <v>942</v>
      </c>
      <c r="Q944">
        <f>IFERROR(Sales2[[#This Row],[Cleaned Sale Price]]/Sales2[[#This Row],[Quantity Ordered]],0)</f>
        <v>314</v>
      </c>
      <c r="R944">
        <f>Sales2[[#This Row],[Cleaned Sale Price]]-Sales2[[#This Row],[Service Provider Expense]]</f>
        <v>659.40000000000009</v>
      </c>
      <c r="S944">
        <f>SUMIF(F:F,Sales2[[#This Row],[Customer ID]],P:P)</f>
        <v>942</v>
      </c>
      <c r="T944">
        <f>Sales2[[#This Row],[Sale Price ]]-Sales2[[#This Row],[Service Provider Expense]]</f>
        <v>659.40000000000009</v>
      </c>
      <c r="U944" t="s">
        <v>19</v>
      </c>
    </row>
    <row r="945" spans="1:21" x14ac:dyDescent="0.25">
      <c r="A945">
        <v>3944</v>
      </c>
      <c r="B945">
        <f>COUNTIF(A:A,Sales2[[#This Row],[Order ID]])</f>
        <v>1</v>
      </c>
      <c r="C945" t="s">
        <v>14</v>
      </c>
      <c r="D945" t="s">
        <v>1181</v>
      </c>
      <c r="E945" t="str">
        <f>PROPER(TRIM(Sales2[[#This Row],[Customer First Name]]))</f>
        <v>Kenneth</v>
      </c>
      <c r="F945">
        <v>2175</v>
      </c>
      <c r="G945" t="s">
        <v>61</v>
      </c>
      <c r="H945" s="7">
        <v>45395</v>
      </c>
      <c r="I945" s="6">
        <v>2</v>
      </c>
      <c r="J945" s="1" t="s">
        <v>23</v>
      </c>
      <c r="K945" t="s">
        <v>28</v>
      </c>
      <c r="L945" t="str">
        <f>UPPER(Sales2[[#This Row],[State]])</f>
        <v>NSW</v>
      </c>
      <c r="M945">
        <f>VLOOKUP(Sales2[[#This Row],[Service Category]],Table7[],3,FALSE)</f>
        <v>0.25</v>
      </c>
      <c r="N945">
        <f>Sales2[[#This Row],[Sale Price ]]*Sales2[[#This Row],[Margins]]</f>
        <v>25</v>
      </c>
      <c r="O945">
        <v>100</v>
      </c>
      <c r="P945">
        <f>IFERROR(Sales2[[#This Row],[Sale Price ]],0)</f>
        <v>100</v>
      </c>
      <c r="Q945">
        <f>IFERROR(Sales2[[#This Row],[Cleaned Sale Price]]/Sales2[[#This Row],[Quantity Ordered]],0)</f>
        <v>50</v>
      </c>
      <c r="R945">
        <f>Sales2[[#This Row],[Cleaned Sale Price]]-Sales2[[#This Row],[Service Provider Expense]]</f>
        <v>75</v>
      </c>
      <c r="S945">
        <f>SUMIF(F:F,Sales2[[#This Row],[Customer ID]],P:P)</f>
        <v>100</v>
      </c>
      <c r="T945">
        <f>Sales2[[#This Row],[Sale Price ]]-Sales2[[#This Row],[Service Provider Expense]]</f>
        <v>75</v>
      </c>
      <c r="U945" t="s">
        <v>19</v>
      </c>
    </row>
    <row r="946" spans="1:21" x14ac:dyDescent="0.25">
      <c r="A946">
        <v>3945</v>
      </c>
      <c r="B946">
        <f>COUNTIF(A:A,Sales2[[#This Row],[Order ID]])</f>
        <v>1</v>
      </c>
      <c r="C946" t="s">
        <v>218</v>
      </c>
      <c r="D946" t="s">
        <v>1030</v>
      </c>
      <c r="E946" t="str">
        <f>PROPER(TRIM(Sales2[[#This Row],[Customer First Name]]))</f>
        <v>Fatima</v>
      </c>
      <c r="F946">
        <v>2176</v>
      </c>
      <c r="G946" t="s">
        <v>77</v>
      </c>
      <c r="H946" s="7">
        <v>45572</v>
      </c>
      <c r="I946" s="6">
        <v>2</v>
      </c>
      <c r="J946" t="s">
        <v>17</v>
      </c>
      <c r="K946" t="s">
        <v>66</v>
      </c>
      <c r="L946" t="str">
        <f>UPPER(Sales2[[#This Row],[State]])</f>
        <v>NT</v>
      </c>
      <c r="M946">
        <f>VLOOKUP(Sales2[[#This Row],[Service Category]],Table7[],3,FALSE)</f>
        <v>0.3</v>
      </c>
      <c r="N946">
        <f>Sales2[[#This Row],[Sale Price ]]*Sales2[[#This Row],[Margins]]</f>
        <v>374.4</v>
      </c>
      <c r="O946">
        <v>1248</v>
      </c>
      <c r="P946">
        <f>IFERROR(Sales2[[#This Row],[Sale Price ]],0)</f>
        <v>1248</v>
      </c>
      <c r="Q946">
        <f>IFERROR(Sales2[[#This Row],[Cleaned Sale Price]]/Sales2[[#This Row],[Quantity Ordered]],0)</f>
        <v>624</v>
      </c>
      <c r="R946">
        <f>Sales2[[#This Row],[Cleaned Sale Price]]-Sales2[[#This Row],[Service Provider Expense]]</f>
        <v>873.6</v>
      </c>
      <c r="S946">
        <f>SUMIF(F:F,Sales2[[#This Row],[Customer ID]],P:P)</f>
        <v>1248</v>
      </c>
      <c r="T946">
        <f>Sales2[[#This Row],[Sale Price ]]-Sales2[[#This Row],[Service Provider Expense]]</f>
        <v>873.6</v>
      </c>
      <c r="U946" t="s">
        <v>19</v>
      </c>
    </row>
    <row r="947" spans="1:21" x14ac:dyDescent="0.25">
      <c r="A947">
        <v>3946</v>
      </c>
      <c r="B947">
        <f>COUNTIF(A:A,Sales2[[#This Row],[Order ID]])</f>
        <v>1</v>
      </c>
      <c r="C947" t="s">
        <v>183</v>
      </c>
      <c r="D947" t="s">
        <v>1033</v>
      </c>
      <c r="E947" t="str">
        <f>PROPER(TRIM(Sales2[[#This Row],[Customer First Name]]))</f>
        <v>Maddox</v>
      </c>
      <c r="F947">
        <v>2177</v>
      </c>
      <c r="G947" t="s">
        <v>27</v>
      </c>
      <c r="H947" s="7">
        <v>45447</v>
      </c>
      <c r="I947" s="6">
        <v>1</v>
      </c>
      <c r="J947" s="1" t="s">
        <v>37</v>
      </c>
      <c r="K947" t="s">
        <v>42</v>
      </c>
      <c r="L947" t="str">
        <f>UPPER(Sales2[[#This Row],[State]])</f>
        <v>SA</v>
      </c>
      <c r="M947">
        <f>VLOOKUP(Sales2[[#This Row],[Service Category]],Table7[],3,FALSE)</f>
        <v>0.25</v>
      </c>
      <c r="N947">
        <f>Sales2[[#This Row],[Sale Price ]]*Sales2[[#This Row],[Margins]]</f>
        <v>341.5</v>
      </c>
      <c r="O947">
        <v>1366</v>
      </c>
      <c r="P947">
        <f>IFERROR(Sales2[[#This Row],[Sale Price ]],0)</f>
        <v>1366</v>
      </c>
      <c r="Q947">
        <f>IFERROR(Sales2[[#This Row],[Cleaned Sale Price]]/Sales2[[#This Row],[Quantity Ordered]],0)</f>
        <v>1366</v>
      </c>
      <c r="R947">
        <f>Sales2[[#This Row],[Cleaned Sale Price]]-Sales2[[#This Row],[Service Provider Expense]]</f>
        <v>1024.5</v>
      </c>
      <c r="S947">
        <f>SUMIF(F:F,Sales2[[#This Row],[Customer ID]],P:P)</f>
        <v>1366</v>
      </c>
      <c r="T947">
        <f>Sales2[[#This Row],[Sale Price ]]-Sales2[[#This Row],[Service Provider Expense]]</f>
        <v>1024.5</v>
      </c>
      <c r="U947" t="s">
        <v>29</v>
      </c>
    </row>
    <row r="948" spans="1:21" x14ac:dyDescent="0.25">
      <c r="A948">
        <v>3947</v>
      </c>
      <c r="B948">
        <f>COUNTIF(A:A,Sales2[[#This Row],[Order ID]])</f>
        <v>1</v>
      </c>
      <c r="C948" t="s">
        <v>1182</v>
      </c>
      <c r="D948" t="s">
        <v>247</v>
      </c>
      <c r="E948" t="str">
        <f>PROPER(TRIM(Sales2[[#This Row],[Customer First Name]]))</f>
        <v>Joshua</v>
      </c>
      <c r="F948">
        <v>2178</v>
      </c>
      <c r="G948" t="s">
        <v>61</v>
      </c>
      <c r="H948" s="7">
        <v>45652</v>
      </c>
      <c r="I948" s="6">
        <v>2</v>
      </c>
      <c r="J948" t="s">
        <v>17</v>
      </c>
      <c r="K948" t="s">
        <v>38</v>
      </c>
      <c r="L948" t="str">
        <f>UPPER(Sales2[[#This Row],[State]])</f>
        <v>QLD</v>
      </c>
      <c r="M948">
        <f>VLOOKUP(Sales2[[#This Row],[Service Category]],Table7[],3,FALSE)</f>
        <v>0.25</v>
      </c>
      <c r="N948">
        <f>Sales2[[#This Row],[Sale Price ]]*Sales2[[#This Row],[Margins]]</f>
        <v>184.5</v>
      </c>
      <c r="O948">
        <v>738</v>
      </c>
      <c r="P948">
        <f>IFERROR(Sales2[[#This Row],[Sale Price ]],0)</f>
        <v>738</v>
      </c>
      <c r="Q948">
        <f>IFERROR(Sales2[[#This Row],[Cleaned Sale Price]]/Sales2[[#This Row],[Quantity Ordered]],0)</f>
        <v>369</v>
      </c>
      <c r="R948">
        <f>Sales2[[#This Row],[Cleaned Sale Price]]-Sales2[[#This Row],[Service Provider Expense]]</f>
        <v>553.5</v>
      </c>
      <c r="S948">
        <f>SUMIF(F:F,Sales2[[#This Row],[Customer ID]],P:P)</f>
        <v>738</v>
      </c>
      <c r="T948">
        <f>Sales2[[#This Row],[Sale Price ]]-Sales2[[#This Row],[Service Provider Expense]]</f>
        <v>553.5</v>
      </c>
      <c r="U948" t="s">
        <v>19</v>
      </c>
    </row>
    <row r="949" spans="1:21" x14ac:dyDescent="0.25">
      <c r="A949">
        <v>3948</v>
      </c>
      <c r="B949">
        <f>COUNTIF(A:A,Sales2[[#This Row],[Order ID]])</f>
        <v>1</v>
      </c>
      <c r="C949" t="s">
        <v>59</v>
      </c>
      <c r="D949" t="s">
        <v>1183</v>
      </c>
      <c r="E949" t="str">
        <f>PROPER(TRIM(Sales2[[#This Row],[Customer First Name]]))</f>
        <v>Andy</v>
      </c>
      <c r="F949">
        <v>2179</v>
      </c>
      <c r="G949" t="s">
        <v>61</v>
      </c>
      <c r="H949" s="7">
        <v>45583</v>
      </c>
      <c r="I949" s="6">
        <v>2</v>
      </c>
      <c r="J949" s="1" t="s">
        <v>37</v>
      </c>
      <c r="K949" t="s">
        <v>42</v>
      </c>
      <c r="L949" t="str">
        <f>UPPER(Sales2[[#This Row],[State]])</f>
        <v>SA</v>
      </c>
      <c r="M949">
        <f>VLOOKUP(Sales2[[#This Row],[Service Category]],Table7[],3,FALSE)</f>
        <v>0.25</v>
      </c>
      <c r="N949">
        <f>Sales2[[#This Row],[Sale Price ]]*Sales2[[#This Row],[Margins]]</f>
        <v>251</v>
      </c>
      <c r="O949">
        <v>1004</v>
      </c>
      <c r="P949">
        <f>IFERROR(Sales2[[#This Row],[Sale Price ]],0)</f>
        <v>1004</v>
      </c>
      <c r="Q949">
        <f>IFERROR(Sales2[[#This Row],[Cleaned Sale Price]]/Sales2[[#This Row],[Quantity Ordered]],0)</f>
        <v>502</v>
      </c>
      <c r="R949">
        <f>Sales2[[#This Row],[Cleaned Sale Price]]-Sales2[[#This Row],[Service Provider Expense]]</f>
        <v>753</v>
      </c>
      <c r="S949">
        <f>SUMIF(F:F,Sales2[[#This Row],[Customer ID]],P:P)</f>
        <v>1004</v>
      </c>
      <c r="T949">
        <f>Sales2[[#This Row],[Sale Price ]]-Sales2[[#This Row],[Service Provider Expense]]</f>
        <v>753</v>
      </c>
      <c r="U949" t="s">
        <v>19</v>
      </c>
    </row>
    <row r="950" spans="1:21" x14ac:dyDescent="0.25">
      <c r="A950">
        <v>3949</v>
      </c>
      <c r="B950">
        <f>COUNTIF(A:A,Sales2[[#This Row],[Order ID]])</f>
        <v>1</v>
      </c>
      <c r="C950" t="s">
        <v>50</v>
      </c>
      <c r="D950" t="s">
        <v>791</v>
      </c>
      <c r="E950" t="str">
        <f>PROPER(TRIM(Sales2[[#This Row],[Customer First Name]]))</f>
        <v>Connor</v>
      </c>
      <c r="F950">
        <v>2180</v>
      </c>
      <c r="G950" t="s">
        <v>77</v>
      </c>
      <c r="H950" s="7">
        <v>45528</v>
      </c>
      <c r="I950" s="6">
        <v>1</v>
      </c>
      <c r="J950" t="s">
        <v>17</v>
      </c>
      <c r="K950" t="s">
        <v>38</v>
      </c>
      <c r="L950" t="str">
        <f>UPPER(Sales2[[#This Row],[State]])</f>
        <v>QLD</v>
      </c>
      <c r="M950">
        <f>VLOOKUP(Sales2[[#This Row],[Service Category]],Table7[],3,FALSE)</f>
        <v>0.3</v>
      </c>
      <c r="N950">
        <f>Sales2[[#This Row],[Sale Price ]]*Sales2[[#This Row],[Margins]]</f>
        <v>414</v>
      </c>
      <c r="O950">
        <v>1380</v>
      </c>
      <c r="P950">
        <f>IFERROR(Sales2[[#This Row],[Sale Price ]],0)</f>
        <v>1380</v>
      </c>
      <c r="Q950">
        <f>IFERROR(Sales2[[#This Row],[Cleaned Sale Price]]/Sales2[[#This Row],[Quantity Ordered]],0)</f>
        <v>1380</v>
      </c>
      <c r="R950">
        <f>Sales2[[#This Row],[Cleaned Sale Price]]-Sales2[[#This Row],[Service Provider Expense]]</f>
        <v>966</v>
      </c>
      <c r="S950">
        <f>SUMIF(F:F,Sales2[[#This Row],[Customer ID]],P:P)</f>
        <v>1380</v>
      </c>
      <c r="T950">
        <f>Sales2[[#This Row],[Sale Price ]]-Sales2[[#This Row],[Service Provider Expense]]</f>
        <v>966</v>
      </c>
      <c r="U950" t="s">
        <v>19</v>
      </c>
    </row>
    <row r="951" spans="1:21" x14ac:dyDescent="0.25">
      <c r="A951">
        <v>3950</v>
      </c>
      <c r="B951">
        <f>COUNTIF(A:A,Sales2[[#This Row],[Order ID]])</f>
        <v>1</v>
      </c>
      <c r="C951" t="s">
        <v>1184</v>
      </c>
      <c r="D951" t="s">
        <v>1185</v>
      </c>
      <c r="E951" t="str">
        <f>PROPER(TRIM(Sales2[[#This Row],[Customer First Name]]))</f>
        <v>Evangeline</v>
      </c>
      <c r="F951">
        <v>2181</v>
      </c>
      <c r="G951" t="s">
        <v>61</v>
      </c>
      <c r="H951" s="7">
        <v>45461</v>
      </c>
      <c r="I951" s="6">
        <v>2</v>
      </c>
      <c r="J951" s="1" t="s">
        <v>23</v>
      </c>
      <c r="K951" t="s">
        <v>28</v>
      </c>
      <c r="L951" t="str">
        <f>UPPER(Sales2[[#This Row],[State]])</f>
        <v>NSW</v>
      </c>
      <c r="M951">
        <f>VLOOKUP(Sales2[[#This Row],[Service Category]],Table7[],3,FALSE)</f>
        <v>0.25</v>
      </c>
      <c r="N951">
        <f>Sales2[[#This Row],[Sale Price ]]*Sales2[[#This Row],[Margins]]</f>
        <v>65.75</v>
      </c>
      <c r="O951">
        <v>263</v>
      </c>
      <c r="P951">
        <f>IFERROR(Sales2[[#This Row],[Sale Price ]],0)</f>
        <v>263</v>
      </c>
      <c r="Q951">
        <f>IFERROR(Sales2[[#This Row],[Cleaned Sale Price]]/Sales2[[#This Row],[Quantity Ordered]],0)</f>
        <v>131.5</v>
      </c>
      <c r="R951">
        <f>Sales2[[#This Row],[Cleaned Sale Price]]-Sales2[[#This Row],[Service Provider Expense]]</f>
        <v>197.25</v>
      </c>
      <c r="S951">
        <f>SUMIF(F:F,Sales2[[#This Row],[Customer ID]],P:P)</f>
        <v>263</v>
      </c>
      <c r="T951">
        <f>Sales2[[#This Row],[Sale Price ]]-Sales2[[#This Row],[Service Provider Expense]]</f>
        <v>197.25</v>
      </c>
      <c r="U951" t="s">
        <v>39</v>
      </c>
    </row>
    <row r="952" spans="1:21" x14ac:dyDescent="0.25">
      <c r="A952">
        <v>3951</v>
      </c>
      <c r="B952">
        <f>COUNTIF(A:A,Sales2[[#This Row],[Order ID]])</f>
        <v>1</v>
      </c>
      <c r="C952" t="s">
        <v>863</v>
      </c>
      <c r="D952" t="s">
        <v>730</v>
      </c>
      <c r="E952" t="str">
        <f>PROPER(TRIM(Sales2[[#This Row],[Customer First Name]]))</f>
        <v>Aubrey</v>
      </c>
      <c r="F952">
        <v>2182</v>
      </c>
      <c r="G952" t="s">
        <v>16</v>
      </c>
      <c r="H952" s="7">
        <v>45465</v>
      </c>
      <c r="I952" s="6">
        <v>1</v>
      </c>
      <c r="J952" s="1" t="s">
        <v>37</v>
      </c>
      <c r="K952" t="s">
        <v>28</v>
      </c>
      <c r="L952" t="str">
        <f>UPPER(Sales2[[#This Row],[State]])</f>
        <v>NSW</v>
      </c>
      <c r="M952">
        <f>VLOOKUP(Sales2[[#This Row],[Service Category]],Table7[],3,FALSE)</f>
        <v>0.1</v>
      </c>
      <c r="N952">
        <f>Sales2[[#This Row],[Sale Price ]]*Sales2[[#This Row],[Margins]]</f>
        <v>100.9</v>
      </c>
      <c r="O952">
        <v>1009</v>
      </c>
      <c r="P952">
        <f>IFERROR(Sales2[[#This Row],[Sale Price ]],0)</f>
        <v>1009</v>
      </c>
      <c r="Q952">
        <f>IFERROR(Sales2[[#This Row],[Cleaned Sale Price]]/Sales2[[#This Row],[Quantity Ordered]],0)</f>
        <v>1009</v>
      </c>
      <c r="R952">
        <f>Sales2[[#This Row],[Cleaned Sale Price]]-Sales2[[#This Row],[Service Provider Expense]]</f>
        <v>908.1</v>
      </c>
      <c r="S952">
        <f>SUMIF(F:F,Sales2[[#This Row],[Customer ID]],P:P)</f>
        <v>1009</v>
      </c>
      <c r="T952">
        <f>Sales2[[#This Row],[Sale Price ]]-Sales2[[#This Row],[Service Provider Expense]]</f>
        <v>908.1</v>
      </c>
      <c r="U952" t="s">
        <v>33</v>
      </c>
    </row>
    <row r="953" spans="1:21" x14ac:dyDescent="0.25">
      <c r="A953">
        <v>3952</v>
      </c>
      <c r="B953">
        <f>COUNTIF(A:A,Sales2[[#This Row],[Order ID]])</f>
        <v>1</v>
      </c>
      <c r="C953" t="s">
        <v>1186</v>
      </c>
      <c r="D953" t="s">
        <v>1187</v>
      </c>
      <c r="E953" t="str">
        <f>PROPER(TRIM(Sales2[[#This Row],[Customer First Name]]))</f>
        <v>Gabriella</v>
      </c>
      <c r="F953">
        <v>2183</v>
      </c>
      <c r="G953" t="s">
        <v>16</v>
      </c>
      <c r="H953" s="7">
        <v>45503</v>
      </c>
      <c r="I953" s="6">
        <v>3</v>
      </c>
      <c r="J953" t="s">
        <v>56</v>
      </c>
      <c r="K953" t="s">
        <v>28</v>
      </c>
      <c r="L953" t="str">
        <f>UPPER(Sales2[[#This Row],[State]])</f>
        <v>NSW</v>
      </c>
      <c r="M953">
        <f>VLOOKUP(Sales2[[#This Row],[Service Category]],Table7[],3,FALSE)</f>
        <v>0.1</v>
      </c>
      <c r="N953">
        <f>Sales2[[#This Row],[Sale Price ]]*Sales2[[#This Row],[Margins]]</f>
        <v>127</v>
      </c>
      <c r="O953">
        <v>1270</v>
      </c>
      <c r="P953">
        <f>IFERROR(Sales2[[#This Row],[Sale Price ]],0)</f>
        <v>1270</v>
      </c>
      <c r="Q953">
        <f>IFERROR(Sales2[[#This Row],[Cleaned Sale Price]]/Sales2[[#This Row],[Quantity Ordered]],0)</f>
        <v>423.33333333333331</v>
      </c>
      <c r="R953">
        <f>Sales2[[#This Row],[Cleaned Sale Price]]-Sales2[[#This Row],[Service Provider Expense]]</f>
        <v>1143</v>
      </c>
      <c r="S953">
        <f>SUMIF(F:F,Sales2[[#This Row],[Customer ID]],P:P)</f>
        <v>1270</v>
      </c>
      <c r="T953">
        <f>Sales2[[#This Row],[Sale Price ]]-Sales2[[#This Row],[Service Provider Expense]]</f>
        <v>1143</v>
      </c>
      <c r="U953" t="s">
        <v>33</v>
      </c>
    </row>
    <row r="954" spans="1:21" x14ac:dyDescent="0.25">
      <c r="A954">
        <v>3953</v>
      </c>
      <c r="B954">
        <f>COUNTIF(A:A,Sales2[[#This Row],[Order ID]])</f>
        <v>1</v>
      </c>
      <c r="C954" t="s">
        <v>210</v>
      </c>
      <c r="D954" t="s">
        <v>125</v>
      </c>
      <c r="E954" t="str">
        <f>PROPER(TRIM(Sales2[[#This Row],[Customer First Name]]))</f>
        <v>Wyatt</v>
      </c>
      <c r="F954">
        <v>2184</v>
      </c>
      <c r="G954" t="s">
        <v>61</v>
      </c>
      <c r="H954" s="7">
        <v>45376</v>
      </c>
      <c r="I954" s="6">
        <v>3</v>
      </c>
      <c r="J954" s="1" t="s">
        <v>37</v>
      </c>
      <c r="K954" t="s">
        <v>38</v>
      </c>
      <c r="L954" t="str">
        <f>UPPER(Sales2[[#This Row],[State]])</f>
        <v>QLD</v>
      </c>
      <c r="M954">
        <f>VLOOKUP(Sales2[[#This Row],[Service Category]],Table7[],3,FALSE)</f>
        <v>0.25</v>
      </c>
      <c r="N954">
        <f>Sales2[[#This Row],[Sale Price ]]*Sales2[[#This Row],[Margins]]</f>
        <v>190.75</v>
      </c>
      <c r="O954">
        <v>763</v>
      </c>
      <c r="P954">
        <f>IFERROR(Sales2[[#This Row],[Sale Price ]],0)</f>
        <v>763</v>
      </c>
      <c r="Q954">
        <f>IFERROR(Sales2[[#This Row],[Cleaned Sale Price]]/Sales2[[#This Row],[Quantity Ordered]],0)</f>
        <v>254.33333333333334</v>
      </c>
      <c r="R954">
        <f>Sales2[[#This Row],[Cleaned Sale Price]]-Sales2[[#This Row],[Service Provider Expense]]</f>
        <v>572.25</v>
      </c>
      <c r="S954">
        <f>SUMIF(F:F,Sales2[[#This Row],[Customer ID]],P:P)</f>
        <v>763</v>
      </c>
      <c r="T954">
        <f>Sales2[[#This Row],[Sale Price ]]-Sales2[[#This Row],[Service Provider Expense]]</f>
        <v>572.25</v>
      </c>
      <c r="U954" t="s">
        <v>99</v>
      </c>
    </row>
    <row r="955" spans="1:21" x14ac:dyDescent="0.25">
      <c r="A955">
        <v>3954</v>
      </c>
      <c r="B955">
        <f>COUNTIF(A:A,Sales2[[#This Row],[Order ID]])</f>
        <v>1</v>
      </c>
      <c r="C955" t="s">
        <v>861</v>
      </c>
      <c r="D955" t="s">
        <v>1071</v>
      </c>
      <c r="E955" t="str">
        <f>PROPER(TRIM(Sales2[[#This Row],[Customer First Name]]))</f>
        <v>Camille</v>
      </c>
      <c r="F955">
        <v>2185</v>
      </c>
      <c r="G955" t="s">
        <v>36</v>
      </c>
      <c r="H955" s="7">
        <v>45340</v>
      </c>
      <c r="I955" s="6">
        <v>2</v>
      </c>
      <c r="J955" s="1" t="s">
        <v>37</v>
      </c>
      <c r="K955" t="s">
        <v>42</v>
      </c>
      <c r="L955" t="str">
        <f>UPPER(Sales2[[#This Row],[State]])</f>
        <v>SA</v>
      </c>
      <c r="M955">
        <f>VLOOKUP(Sales2[[#This Row],[Service Category]],Table7[],3,FALSE)</f>
        <v>0.2</v>
      </c>
      <c r="N955">
        <f>Sales2[[#This Row],[Sale Price ]]*Sales2[[#This Row],[Margins]]</f>
        <v>291.2</v>
      </c>
      <c r="O955">
        <v>1456</v>
      </c>
      <c r="P955">
        <f>IFERROR(Sales2[[#This Row],[Sale Price ]],0)</f>
        <v>1456</v>
      </c>
      <c r="Q955">
        <f>IFERROR(Sales2[[#This Row],[Cleaned Sale Price]]/Sales2[[#This Row],[Quantity Ordered]],0)</f>
        <v>728</v>
      </c>
      <c r="R955">
        <f>Sales2[[#This Row],[Cleaned Sale Price]]-Sales2[[#This Row],[Service Provider Expense]]</f>
        <v>1164.8</v>
      </c>
      <c r="S955">
        <f>SUMIF(F:F,Sales2[[#This Row],[Customer ID]],P:P)</f>
        <v>1456</v>
      </c>
      <c r="T955">
        <f>Sales2[[#This Row],[Sale Price ]]-Sales2[[#This Row],[Service Provider Expense]]</f>
        <v>1164.8</v>
      </c>
      <c r="U955" t="s">
        <v>33</v>
      </c>
    </row>
    <row r="956" spans="1:21" x14ac:dyDescent="0.25">
      <c r="A956">
        <v>3955</v>
      </c>
      <c r="B956">
        <f>COUNTIF(A:A,Sales2[[#This Row],[Order ID]])</f>
        <v>1</v>
      </c>
      <c r="C956" t="s">
        <v>1188</v>
      </c>
      <c r="D956" t="s">
        <v>791</v>
      </c>
      <c r="E956" t="str">
        <f>PROPER(TRIM(Sales2[[#This Row],[Customer First Name]]))</f>
        <v>Connor</v>
      </c>
      <c r="F956">
        <v>2186</v>
      </c>
      <c r="G956" t="s">
        <v>61</v>
      </c>
      <c r="H956" s="7">
        <v>45605</v>
      </c>
      <c r="I956" s="6">
        <v>2</v>
      </c>
      <c r="J956" t="s">
        <v>56</v>
      </c>
      <c r="K956" t="s">
        <v>49</v>
      </c>
      <c r="L956" t="str">
        <f>UPPER(Sales2[[#This Row],[State]])</f>
        <v>TAS</v>
      </c>
      <c r="M956">
        <f>VLOOKUP(Sales2[[#This Row],[Service Category]],Table7[],3,FALSE)</f>
        <v>0.25</v>
      </c>
      <c r="N956">
        <f>Sales2[[#This Row],[Sale Price ]]*Sales2[[#This Row],[Margins]]</f>
        <v>299.75</v>
      </c>
      <c r="O956">
        <v>1199</v>
      </c>
      <c r="P956">
        <f>IFERROR(Sales2[[#This Row],[Sale Price ]],0)</f>
        <v>1199</v>
      </c>
      <c r="Q956">
        <f>IFERROR(Sales2[[#This Row],[Cleaned Sale Price]]/Sales2[[#This Row],[Quantity Ordered]],0)</f>
        <v>599.5</v>
      </c>
      <c r="R956">
        <f>Sales2[[#This Row],[Cleaned Sale Price]]-Sales2[[#This Row],[Service Provider Expense]]</f>
        <v>899.25</v>
      </c>
      <c r="S956">
        <f>SUMIF(F:F,Sales2[[#This Row],[Customer ID]],P:P)</f>
        <v>1199</v>
      </c>
      <c r="T956">
        <f>Sales2[[#This Row],[Sale Price ]]-Sales2[[#This Row],[Service Provider Expense]]</f>
        <v>899.25</v>
      </c>
      <c r="U956" t="s">
        <v>29</v>
      </c>
    </row>
    <row r="957" spans="1:21" x14ac:dyDescent="0.25">
      <c r="A957">
        <v>3956</v>
      </c>
      <c r="B957">
        <f>COUNTIF(A:A,Sales2[[#This Row],[Order ID]])</f>
        <v>1</v>
      </c>
      <c r="C957" t="s">
        <v>874</v>
      </c>
      <c r="D957" t="s">
        <v>657</v>
      </c>
      <c r="E957" t="str">
        <f>PROPER(TRIM(Sales2[[#This Row],[Customer First Name]]))</f>
        <v>Garrett</v>
      </c>
      <c r="F957">
        <v>2187</v>
      </c>
      <c r="G957" t="s">
        <v>61</v>
      </c>
      <c r="H957" s="7">
        <v>45505</v>
      </c>
      <c r="I957" s="6">
        <v>2</v>
      </c>
      <c r="J957" t="s">
        <v>17</v>
      </c>
      <c r="K957" t="s">
        <v>49</v>
      </c>
      <c r="L957" t="str">
        <f>UPPER(Sales2[[#This Row],[State]])</f>
        <v>TAS</v>
      </c>
      <c r="M957">
        <f>VLOOKUP(Sales2[[#This Row],[Service Category]],Table7[],3,FALSE)</f>
        <v>0.25</v>
      </c>
      <c r="N957">
        <f>Sales2[[#This Row],[Sale Price ]]*Sales2[[#This Row],[Margins]]</f>
        <v>43.75</v>
      </c>
      <c r="O957">
        <v>175</v>
      </c>
      <c r="P957">
        <f>IFERROR(Sales2[[#This Row],[Sale Price ]],0)</f>
        <v>175</v>
      </c>
      <c r="Q957">
        <f>IFERROR(Sales2[[#This Row],[Cleaned Sale Price]]/Sales2[[#This Row],[Quantity Ordered]],0)</f>
        <v>87.5</v>
      </c>
      <c r="R957">
        <f>Sales2[[#This Row],[Cleaned Sale Price]]-Sales2[[#This Row],[Service Provider Expense]]</f>
        <v>131.25</v>
      </c>
      <c r="S957">
        <f>SUMIF(F:F,Sales2[[#This Row],[Customer ID]],P:P)</f>
        <v>175</v>
      </c>
      <c r="T957">
        <f>Sales2[[#This Row],[Sale Price ]]-Sales2[[#This Row],[Service Provider Expense]]</f>
        <v>131.25</v>
      </c>
      <c r="U957" t="s">
        <v>29</v>
      </c>
    </row>
    <row r="958" spans="1:21" x14ac:dyDescent="0.25">
      <c r="A958">
        <v>3957</v>
      </c>
      <c r="B958">
        <f>COUNTIF(A:A,Sales2[[#This Row],[Order ID]])</f>
        <v>1</v>
      </c>
      <c r="C958" t="s">
        <v>761</v>
      </c>
      <c r="D958" t="s">
        <v>297</v>
      </c>
      <c r="E958" t="str">
        <f>PROPER(TRIM(Sales2[[#This Row],[Customer First Name]]))</f>
        <v>Erick</v>
      </c>
      <c r="F958">
        <v>2188</v>
      </c>
      <c r="G958" t="s">
        <v>77</v>
      </c>
      <c r="H958" s="7">
        <v>45387</v>
      </c>
      <c r="I958" s="6">
        <v>3</v>
      </c>
      <c r="J958" t="s">
        <v>56</v>
      </c>
      <c r="K958" t="s">
        <v>32</v>
      </c>
      <c r="L958" t="str">
        <f>UPPER(Sales2[[#This Row],[State]])</f>
        <v>VIC</v>
      </c>
      <c r="M958">
        <f>VLOOKUP(Sales2[[#This Row],[Service Category]],Table7[],3,FALSE)</f>
        <v>0.3</v>
      </c>
      <c r="N958">
        <f>Sales2[[#This Row],[Sale Price ]]*Sales2[[#This Row],[Margins]]</f>
        <v>313.5</v>
      </c>
      <c r="O958">
        <v>1045</v>
      </c>
      <c r="P958">
        <f>IFERROR(Sales2[[#This Row],[Sale Price ]],0)</f>
        <v>1045</v>
      </c>
      <c r="Q958">
        <f>IFERROR(Sales2[[#This Row],[Cleaned Sale Price]]/Sales2[[#This Row],[Quantity Ordered]],0)</f>
        <v>348.33333333333331</v>
      </c>
      <c r="R958">
        <f>Sales2[[#This Row],[Cleaned Sale Price]]-Sales2[[#This Row],[Service Provider Expense]]</f>
        <v>731.5</v>
      </c>
      <c r="S958">
        <f>SUMIF(F:F,Sales2[[#This Row],[Customer ID]],P:P)</f>
        <v>1045</v>
      </c>
      <c r="T958">
        <f>Sales2[[#This Row],[Sale Price ]]-Sales2[[#This Row],[Service Provider Expense]]</f>
        <v>731.5</v>
      </c>
      <c r="U958" t="s">
        <v>99</v>
      </c>
    </row>
    <row r="959" spans="1:21" x14ac:dyDescent="0.25">
      <c r="A959">
        <v>3958</v>
      </c>
      <c r="B959">
        <f>COUNTIF(A:A,Sales2[[#This Row],[Order ID]])</f>
        <v>1</v>
      </c>
      <c r="C959" t="s">
        <v>386</v>
      </c>
      <c r="D959" t="s">
        <v>1189</v>
      </c>
      <c r="E959" t="str">
        <f>PROPER(TRIM(Sales2[[#This Row],[Customer First Name]]))</f>
        <v>Tobias</v>
      </c>
      <c r="F959">
        <v>2189</v>
      </c>
      <c r="G959" t="s">
        <v>61</v>
      </c>
      <c r="H959" s="7">
        <v>45352</v>
      </c>
      <c r="I959" s="6">
        <v>3</v>
      </c>
      <c r="J959" s="1" t="s">
        <v>37</v>
      </c>
      <c r="K959" t="s">
        <v>42</v>
      </c>
      <c r="L959" t="str">
        <f>UPPER(Sales2[[#This Row],[State]])</f>
        <v>SA</v>
      </c>
      <c r="M959">
        <f>VLOOKUP(Sales2[[#This Row],[Service Category]],Table7[],3,FALSE)</f>
        <v>0.25</v>
      </c>
      <c r="N959">
        <f>Sales2[[#This Row],[Sale Price ]]*Sales2[[#This Row],[Margins]]</f>
        <v>353.75</v>
      </c>
      <c r="O959">
        <v>1415</v>
      </c>
      <c r="P959">
        <f>IFERROR(Sales2[[#This Row],[Sale Price ]],0)</f>
        <v>1415</v>
      </c>
      <c r="Q959">
        <f>IFERROR(Sales2[[#This Row],[Cleaned Sale Price]]/Sales2[[#This Row],[Quantity Ordered]],0)</f>
        <v>471.66666666666669</v>
      </c>
      <c r="R959">
        <f>Sales2[[#This Row],[Cleaned Sale Price]]-Sales2[[#This Row],[Service Provider Expense]]</f>
        <v>1061.25</v>
      </c>
      <c r="S959">
        <f>SUMIF(F:F,Sales2[[#This Row],[Customer ID]],P:P)</f>
        <v>1415</v>
      </c>
      <c r="T959">
        <f>Sales2[[#This Row],[Sale Price ]]-Sales2[[#This Row],[Service Provider Expense]]</f>
        <v>1061.25</v>
      </c>
      <c r="U959" t="s">
        <v>33</v>
      </c>
    </row>
    <row r="960" spans="1:21" x14ac:dyDescent="0.25">
      <c r="A960">
        <v>3959</v>
      </c>
      <c r="B960">
        <f>COUNTIF(A:A,Sales2[[#This Row],[Order ID]])</f>
        <v>1</v>
      </c>
      <c r="C960" t="s">
        <v>1190</v>
      </c>
      <c r="D960" t="s">
        <v>692</v>
      </c>
      <c r="E960" t="str">
        <f>PROPER(TRIM(Sales2[[#This Row],[Customer First Name]]))</f>
        <v>Colin</v>
      </c>
      <c r="F960">
        <v>2190</v>
      </c>
      <c r="G960" t="s">
        <v>22</v>
      </c>
      <c r="H960" s="7">
        <v>45476</v>
      </c>
      <c r="I960" s="6">
        <v>1</v>
      </c>
      <c r="J960" t="s">
        <v>17</v>
      </c>
      <c r="K960" t="s">
        <v>66</v>
      </c>
      <c r="L960" t="str">
        <f>UPPER(Sales2[[#This Row],[State]])</f>
        <v>NT</v>
      </c>
      <c r="M960">
        <f>VLOOKUP(Sales2[[#This Row],[Service Category]],Table7[],3,FALSE)</f>
        <v>0.3</v>
      </c>
      <c r="N960">
        <f>Sales2[[#This Row],[Sale Price ]]*Sales2[[#This Row],[Margins]]</f>
        <v>24</v>
      </c>
      <c r="O960">
        <v>80</v>
      </c>
      <c r="P960">
        <f>IFERROR(Sales2[[#This Row],[Sale Price ]],0)</f>
        <v>80</v>
      </c>
      <c r="Q960">
        <f>IFERROR(Sales2[[#This Row],[Cleaned Sale Price]]/Sales2[[#This Row],[Quantity Ordered]],0)</f>
        <v>80</v>
      </c>
      <c r="R960">
        <f>Sales2[[#This Row],[Cleaned Sale Price]]-Sales2[[#This Row],[Service Provider Expense]]</f>
        <v>56</v>
      </c>
      <c r="S960">
        <f>SUMIF(F:F,Sales2[[#This Row],[Customer ID]],P:P)</f>
        <v>80</v>
      </c>
      <c r="T960">
        <f>Sales2[[#This Row],[Sale Price ]]-Sales2[[#This Row],[Service Provider Expense]]</f>
        <v>56</v>
      </c>
      <c r="U960" t="s">
        <v>39</v>
      </c>
    </row>
    <row r="961" spans="1:21" x14ac:dyDescent="0.25">
      <c r="A961">
        <v>3960</v>
      </c>
      <c r="B961">
        <f>COUNTIF(A:A,Sales2[[#This Row],[Order ID]])</f>
        <v>1</v>
      </c>
      <c r="C961" t="s">
        <v>1191</v>
      </c>
      <c r="D961" t="s">
        <v>143</v>
      </c>
      <c r="E961" t="str">
        <f>PROPER(TRIM(Sales2[[#This Row],[Customer First Name]]))</f>
        <v>Eliza</v>
      </c>
      <c r="F961">
        <v>2191</v>
      </c>
      <c r="G961" t="s">
        <v>16</v>
      </c>
      <c r="H961" s="7">
        <v>45396</v>
      </c>
      <c r="I961" s="6">
        <v>3</v>
      </c>
      <c r="J961" t="s">
        <v>17</v>
      </c>
      <c r="K961" t="s">
        <v>28</v>
      </c>
      <c r="L961" t="str">
        <f>UPPER(Sales2[[#This Row],[State]])</f>
        <v>NSW</v>
      </c>
      <c r="M961">
        <f>VLOOKUP(Sales2[[#This Row],[Service Category]],Table7[],3,FALSE)</f>
        <v>0.1</v>
      </c>
      <c r="N961">
        <f>Sales2[[#This Row],[Sale Price ]]*Sales2[[#This Row],[Margins]]</f>
        <v>136.20000000000002</v>
      </c>
      <c r="O961">
        <v>1362</v>
      </c>
      <c r="P961">
        <f>IFERROR(Sales2[[#This Row],[Sale Price ]],0)</f>
        <v>1362</v>
      </c>
      <c r="Q961">
        <f>IFERROR(Sales2[[#This Row],[Cleaned Sale Price]]/Sales2[[#This Row],[Quantity Ordered]],0)</f>
        <v>454</v>
      </c>
      <c r="R961">
        <f>Sales2[[#This Row],[Cleaned Sale Price]]-Sales2[[#This Row],[Service Provider Expense]]</f>
        <v>1225.8</v>
      </c>
      <c r="S961">
        <f>SUMIF(F:F,Sales2[[#This Row],[Customer ID]],P:P)</f>
        <v>1362</v>
      </c>
      <c r="T961">
        <f>Sales2[[#This Row],[Sale Price ]]-Sales2[[#This Row],[Service Provider Expense]]</f>
        <v>1225.8</v>
      </c>
      <c r="U961" t="s">
        <v>39</v>
      </c>
    </row>
    <row r="962" spans="1:21" x14ac:dyDescent="0.25">
      <c r="A962">
        <v>3961</v>
      </c>
      <c r="B962">
        <f>COUNTIF(A:A,Sales2[[#This Row],[Order ID]])</f>
        <v>1</v>
      </c>
      <c r="C962" t="s">
        <v>226</v>
      </c>
      <c r="D962" t="s">
        <v>251</v>
      </c>
      <c r="E962" t="str">
        <f>PROPER(TRIM(Sales2[[#This Row],[Customer First Name]]))</f>
        <v>Elise</v>
      </c>
      <c r="F962">
        <v>2192</v>
      </c>
      <c r="G962" t="s">
        <v>77</v>
      </c>
      <c r="H962" s="7">
        <v>45596</v>
      </c>
      <c r="I962" s="6">
        <v>3</v>
      </c>
      <c r="J962" s="1" t="s">
        <v>37</v>
      </c>
      <c r="K962" t="s">
        <v>38</v>
      </c>
      <c r="L962" t="str">
        <f>UPPER(Sales2[[#This Row],[State]])</f>
        <v>QLD</v>
      </c>
      <c r="M962">
        <f>VLOOKUP(Sales2[[#This Row],[Service Category]],Table7[],3,FALSE)</f>
        <v>0.3</v>
      </c>
      <c r="N962">
        <f>Sales2[[#This Row],[Sale Price ]]*Sales2[[#This Row],[Margins]]</f>
        <v>531</v>
      </c>
      <c r="O962">
        <v>1770</v>
      </c>
      <c r="P962">
        <f>IFERROR(Sales2[[#This Row],[Sale Price ]],0)</f>
        <v>1770</v>
      </c>
      <c r="Q962">
        <f>IFERROR(Sales2[[#This Row],[Cleaned Sale Price]]/Sales2[[#This Row],[Quantity Ordered]],0)</f>
        <v>590</v>
      </c>
      <c r="R962">
        <f>Sales2[[#This Row],[Cleaned Sale Price]]-Sales2[[#This Row],[Service Provider Expense]]</f>
        <v>1239</v>
      </c>
      <c r="S962">
        <f>SUMIF(F:F,Sales2[[#This Row],[Customer ID]],P:P)</f>
        <v>1770</v>
      </c>
      <c r="T962">
        <f>Sales2[[#This Row],[Sale Price ]]-Sales2[[#This Row],[Service Provider Expense]]</f>
        <v>1239</v>
      </c>
      <c r="U962" t="s">
        <v>99</v>
      </c>
    </row>
    <row r="963" spans="1:21" x14ac:dyDescent="0.25">
      <c r="A963">
        <v>3962</v>
      </c>
      <c r="B963">
        <f>COUNTIF(A:A,Sales2[[#This Row],[Order ID]])</f>
        <v>1</v>
      </c>
      <c r="C963" t="s">
        <v>729</v>
      </c>
      <c r="D963" t="s">
        <v>991</v>
      </c>
      <c r="E963" t="str">
        <f>PROPER(TRIM(Sales2[[#This Row],[Customer First Name]]))</f>
        <v>Allison</v>
      </c>
      <c r="F963">
        <v>2193</v>
      </c>
      <c r="G963" t="s">
        <v>61</v>
      </c>
      <c r="H963" s="7">
        <v>45605</v>
      </c>
      <c r="I963" s="6">
        <v>3</v>
      </c>
      <c r="J963" s="1" t="s">
        <v>37</v>
      </c>
      <c r="K963" t="s">
        <v>66</v>
      </c>
      <c r="L963" t="str">
        <f>UPPER(Sales2[[#This Row],[State]])</f>
        <v>NT</v>
      </c>
      <c r="M963">
        <f>VLOOKUP(Sales2[[#This Row],[Service Category]],Table7[],3,FALSE)</f>
        <v>0.25</v>
      </c>
      <c r="N963">
        <f>Sales2[[#This Row],[Sale Price ]]*Sales2[[#This Row],[Margins]]</f>
        <v>298</v>
      </c>
      <c r="O963">
        <v>1192</v>
      </c>
      <c r="P963">
        <f>IFERROR(Sales2[[#This Row],[Sale Price ]],0)</f>
        <v>1192</v>
      </c>
      <c r="Q963">
        <f>IFERROR(Sales2[[#This Row],[Cleaned Sale Price]]/Sales2[[#This Row],[Quantity Ordered]],0)</f>
        <v>397.33333333333331</v>
      </c>
      <c r="R963">
        <f>Sales2[[#This Row],[Cleaned Sale Price]]-Sales2[[#This Row],[Service Provider Expense]]</f>
        <v>894</v>
      </c>
      <c r="S963">
        <f>SUMIF(F:F,Sales2[[#This Row],[Customer ID]],P:P)</f>
        <v>1192</v>
      </c>
      <c r="T963">
        <f>Sales2[[#This Row],[Sale Price ]]-Sales2[[#This Row],[Service Provider Expense]]</f>
        <v>894</v>
      </c>
      <c r="U963" t="s">
        <v>33</v>
      </c>
    </row>
    <row r="964" spans="1:21" x14ac:dyDescent="0.25">
      <c r="A964">
        <v>3963</v>
      </c>
      <c r="B964">
        <f>COUNTIF(A:A,Sales2[[#This Row],[Order ID]])</f>
        <v>1</v>
      </c>
      <c r="C964" t="s">
        <v>882</v>
      </c>
      <c r="D964" t="s">
        <v>162</v>
      </c>
      <c r="E964" t="str">
        <f>PROPER(TRIM(Sales2[[#This Row],[Customer First Name]]))</f>
        <v>Manuel</v>
      </c>
      <c r="F964">
        <v>2194</v>
      </c>
      <c r="G964" t="s">
        <v>27</v>
      </c>
      <c r="H964" s="7">
        <v>45444</v>
      </c>
      <c r="I964" s="6">
        <v>2</v>
      </c>
      <c r="J964" t="s">
        <v>17</v>
      </c>
      <c r="K964" t="s">
        <v>42</v>
      </c>
      <c r="L964" t="str">
        <f>UPPER(Sales2[[#This Row],[State]])</f>
        <v>SA</v>
      </c>
      <c r="M964">
        <f>VLOOKUP(Sales2[[#This Row],[Service Category]],Table7[],3,FALSE)</f>
        <v>0.25</v>
      </c>
      <c r="N964">
        <f>Sales2[[#This Row],[Sale Price ]]*Sales2[[#This Row],[Margins]]</f>
        <v>301</v>
      </c>
      <c r="O964">
        <v>1204</v>
      </c>
      <c r="P964">
        <f>IFERROR(Sales2[[#This Row],[Sale Price ]],0)</f>
        <v>1204</v>
      </c>
      <c r="Q964">
        <f>IFERROR(Sales2[[#This Row],[Cleaned Sale Price]]/Sales2[[#This Row],[Quantity Ordered]],0)</f>
        <v>602</v>
      </c>
      <c r="R964">
        <f>Sales2[[#This Row],[Cleaned Sale Price]]-Sales2[[#This Row],[Service Provider Expense]]</f>
        <v>903</v>
      </c>
      <c r="S964">
        <f>SUMIF(F:F,Sales2[[#This Row],[Customer ID]],P:P)</f>
        <v>1204</v>
      </c>
      <c r="T964">
        <f>Sales2[[#This Row],[Sale Price ]]-Sales2[[#This Row],[Service Provider Expense]]</f>
        <v>903</v>
      </c>
      <c r="U964" t="s">
        <v>19</v>
      </c>
    </row>
    <row r="965" spans="1:21" x14ac:dyDescent="0.25">
      <c r="A965">
        <v>3964</v>
      </c>
      <c r="B965">
        <f>COUNTIF(A:A,Sales2[[#This Row],[Order ID]])</f>
        <v>1</v>
      </c>
      <c r="C965" t="s">
        <v>1096</v>
      </c>
      <c r="D965" t="s">
        <v>170</v>
      </c>
      <c r="E965" t="str">
        <f>PROPER(TRIM(Sales2[[#This Row],[Customer First Name]]))</f>
        <v>Rosie</v>
      </c>
      <c r="F965">
        <v>2195</v>
      </c>
      <c r="G965" t="s">
        <v>77</v>
      </c>
      <c r="H965" s="7">
        <v>45581</v>
      </c>
      <c r="I965" s="6">
        <v>1</v>
      </c>
      <c r="J965" s="1" t="s">
        <v>37</v>
      </c>
      <c r="K965" t="s">
        <v>18</v>
      </c>
      <c r="L965" t="str">
        <f>UPPER(Sales2[[#This Row],[State]])</f>
        <v>WA</v>
      </c>
      <c r="M965">
        <f>VLOOKUP(Sales2[[#This Row],[Service Category]],Table7[],3,FALSE)</f>
        <v>0.3</v>
      </c>
      <c r="N965">
        <f>Sales2[[#This Row],[Sale Price ]]*Sales2[[#This Row],[Margins]]</f>
        <v>446.4</v>
      </c>
      <c r="O965">
        <v>1488</v>
      </c>
      <c r="P965">
        <f>IFERROR(Sales2[[#This Row],[Sale Price ]],0)</f>
        <v>1488</v>
      </c>
      <c r="Q965">
        <f>IFERROR(Sales2[[#This Row],[Cleaned Sale Price]]/Sales2[[#This Row],[Quantity Ordered]],0)</f>
        <v>1488</v>
      </c>
      <c r="R965">
        <f>Sales2[[#This Row],[Cleaned Sale Price]]-Sales2[[#This Row],[Service Provider Expense]]</f>
        <v>1041.5999999999999</v>
      </c>
      <c r="S965">
        <f>SUMIF(F:F,Sales2[[#This Row],[Customer ID]],P:P)</f>
        <v>1488</v>
      </c>
      <c r="T965">
        <f>Sales2[[#This Row],[Sale Price ]]-Sales2[[#This Row],[Service Provider Expense]]</f>
        <v>1041.5999999999999</v>
      </c>
      <c r="U965" t="s">
        <v>99</v>
      </c>
    </row>
    <row r="966" spans="1:21" x14ac:dyDescent="0.25">
      <c r="A966">
        <v>3965</v>
      </c>
      <c r="B966">
        <f>COUNTIF(A:A,Sales2[[#This Row],[Order ID]])</f>
        <v>1</v>
      </c>
      <c r="C966" t="s">
        <v>1192</v>
      </c>
      <c r="D966" t="s">
        <v>308</v>
      </c>
      <c r="E966" t="str">
        <f>PROPER(TRIM(Sales2[[#This Row],[Customer First Name]]))</f>
        <v>Finley</v>
      </c>
      <c r="F966">
        <v>2196</v>
      </c>
      <c r="G966" t="s">
        <v>36</v>
      </c>
      <c r="H966" s="7">
        <v>45427</v>
      </c>
      <c r="I966" s="6">
        <v>3</v>
      </c>
      <c r="J966" s="1" t="s">
        <v>37</v>
      </c>
      <c r="K966" t="s">
        <v>32</v>
      </c>
      <c r="L966" t="str">
        <f>UPPER(Sales2[[#This Row],[State]])</f>
        <v>VIC</v>
      </c>
      <c r="M966">
        <f>VLOOKUP(Sales2[[#This Row],[Service Category]],Table7[],3,FALSE)</f>
        <v>0.2</v>
      </c>
      <c r="N966">
        <f>Sales2[[#This Row],[Sale Price ]]*Sales2[[#This Row],[Margins]]</f>
        <v>194</v>
      </c>
      <c r="O966">
        <v>970</v>
      </c>
      <c r="P966">
        <f>IFERROR(Sales2[[#This Row],[Sale Price ]],0)</f>
        <v>970</v>
      </c>
      <c r="Q966">
        <f>IFERROR(Sales2[[#This Row],[Cleaned Sale Price]]/Sales2[[#This Row],[Quantity Ordered]],0)</f>
        <v>323.33333333333331</v>
      </c>
      <c r="R966">
        <f>Sales2[[#This Row],[Cleaned Sale Price]]-Sales2[[#This Row],[Service Provider Expense]]</f>
        <v>776</v>
      </c>
      <c r="S966">
        <f>SUMIF(F:F,Sales2[[#This Row],[Customer ID]],P:P)</f>
        <v>970</v>
      </c>
      <c r="T966">
        <f>Sales2[[#This Row],[Sale Price ]]-Sales2[[#This Row],[Service Provider Expense]]</f>
        <v>776</v>
      </c>
      <c r="U966" t="s">
        <v>33</v>
      </c>
    </row>
    <row r="967" spans="1:21" x14ac:dyDescent="0.25">
      <c r="A967">
        <v>3966</v>
      </c>
      <c r="B967">
        <f>COUNTIF(A:A,Sales2[[#This Row],[Order ID]])</f>
        <v>1</v>
      </c>
      <c r="C967" t="s">
        <v>1193</v>
      </c>
      <c r="D967" t="s">
        <v>1084</v>
      </c>
      <c r="E967" t="str">
        <f>PROPER(TRIM(Sales2[[#This Row],[Customer First Name]]))</f>
        <v>Aurora</v>
      </c>
      <c r="F967">
        <v>2197</v>
      </c>
      <c r="G967" t="s">
        <v>27</v>
      </c>
      <c r="H967" s="7">
        <v>45622</v>
      </c>
      <c r="I967" s="6">
        <v>1</v>
      </c>
      <c r="J967" s="1" t="s">
        <v>37</v>
      </c>
      <c r="K967" t="s">
        <v>38</v>
      </c>
      <c r="L967" t="str">
        <f>UPPER(Sales2[[#This Row],[State]])</f>
        <v>QLD</v>
      </c>
      <c r="M967">
        <f>VLOOKUP(Sales2[[#This Row],[Service Category]],Table7[],3,FALSE)</f>
        <v>0.25</v>
      </c>
      <c r="N967">
        <f>Sales2[[#This Row],[Sale Price ]]*Sales2[[#This Row],[Margins]]</f>
        <v>463</v>
      </c>
      <c r="O967">
        <v>1852</v>
      </c>
      <c r="P967">
        <f>IFERROR(Sales2[[#This Row],[Sale Price ]],0)</f>
        <v>1852</v>
      </c>
      <c r="Q967">
        <f>IFERROR(Sales2[[#This Row],[Cleaned Sale Price]]/Sales2[[#This Row],[Quantity Ordered]],0)</f>
        <v>1852</v>
      </c>
      <c r="R967">
        <f>Sales2[[#This Row],[Cleaned Sale Price]]-Sales2[[#This Row],[Service Provider Expense]]</f>
        <v>1389</v>
      </c>
      <c r="S967">
        <f>SUMIF(F:F,Sales2[[#This Row],[Customer ID]],P:P)</f>
        <v>1852</v>
      </c>
      <c r="T967">
        <f>Sales2[[#This Row],[Sale Price ]]-Sales2[[#This Row],[Service Provider Expense]]</f>
        <v>1389</v>
      </c>
      <c r="U967" t="s">
        <v>33</v>
      </c>
    </row>
    <row r="968" spans="1:21" x14ac:dyDescent="0.25">
      <c r="A968">
        <v>3967</v>
      </c>
      <c r="B968">
        <f>COUNTIF(A:A,Sales2[[#This Row],[Order ID]])</f>
        <v>1</v>
      </c>
      <c r="C968" t="s">
        <v>675</v>
      </c>
      <c r="D968" t="s">
        <v>772</v>
      </c>
      <c r="E968" t="str">
        <f>PROPER(TRIM(Sales2[[#This Row],[Customer First Name]]))</f>
        <v>Dominic</v>
      </c>
      <c r="F968">
        <v>2198</v>
      </c>
      <c r="G968" t="s">
        <v>77</v>
      </c>
      <c r="H968" s="7">
        <v>45390</v>
      </c>
      <c r="I968" s="6">
        <v>3</v>
      </c>
      <c r="J968" s="1" t="s">
        <v>37</v>
      </c>
      <c r="K968" t="s">
        <v>66</v>
      </c>
      <c r="L968" t="str">
        <f>UPPER(Sales2[[#This Row],[State]])</f>
        <v>NT</v>
      </c>
      <c r="M968">
        <f>VLOOKUP(Sales2[[#This Row],[Service Category]],Table7[],3,FALSE)</f>
        <v>0.3</v>
      </c>
      <c r="N968">
        <f>Sales2[[#This Row],[Sale Price ]]*Sales2[[#This Row],[Margins]]</f>
        <v>104.7</v>
      </c>
      <c r="O968">
        <v>349</v>
      </c>
      <c r="P968">
        <f>IFERROR(Sales2[[#This Row],[Sale Price ]],0)</f>
        <v>349</v>
      </c>
      <c r="Q968">
        <f>IFERROR(Sales2[[#This Row],[Cleaned Sale Price]]/Sales2[[#This Row],[Quantity Ordered]],0)</f>
        <v>116.33333333333333</v>
      </c>
      <c r="R968">
        <f>Sales2[[#This Row],[Cleaned Sale Price]]-Sales2[[#This Row],[Service Provider Expense]]</f>
        <v>244.3</v>
      </c>
      <c r="S968">
        <f>SUMIF(F:F,Sales2[[#This Row],[Customer ID]],P:P)</f>
        <v>349</v>
      </c>
      <c r="T968">
        <f>Sales2[[#This Row],[Sale Price ]]-Sales2[[#This Row],[Service Provider Expense]]</f>
        <v>244.3</v>
      </c>
      <c r="U968" t="s">
        <v>29</v>
      </c>
    </row>
    <row r="969" spans="1:21" x14ac:dyDescent="0.25">
      <c r="A969">
        <v>3968</v>
      </c>
      <c r="B969">
        <f>COUNTIF(A:A,Sales2[[#This Row],[Order ID]])</f>
        <v>1</v>
      </c>
      <c r="C969" t="s">
        <v>155</v>
      </c>
      <c r="D969" t="s">
        <v>1194</v>
      </c>
      <c r="E969" t="str">
        <f>PROPER(TRIM(Sales2[[#This Row],[Customer First Name]]))</f>
        <v>Kevin</v>
      </c>
      <c r="F969">
        <v>2199</v>
      </c>
      <c r="G969" t="s">
        <v>16</v>
      </c>
      <c r="H969" s="7">
        <v>45591</v>
      </c>
      <c r="I969" s="6">
        <v>1</v>
      </c>
      <c r="J969" s="1" t="s">
        <v>37</v>
      </c>
      <c r="K969" t="s">
        <v>42</v>
      </c>
      <c r="L969" t="str">
        <f>UPPER(Sales2[[#This Row],[State]])</f>
        <v>SA</v>
      </c>
      <c r="M969">
        <f>VLOOKUP(Sales2[[#This Row],[Service Category]],Table7[],3,FALSE)</f>
        <v>0.1</v>
      </c>
      <c r="N969">
        <f>Sales2[[#This Row],[Sale Price ]]*Sales2[[#This Row],[Margins]]</f>
        <v>99.4</v>
      </c>
      <c r="O969">
        <v>994</v>
      </c>
      <c r="P969">
        <f>IFERROR(Sales2[[#This Row],[Sale Price ]],0)</f>
        <v>994</v>
      </c>
      <c r="Q969">
        <f>IFERROR(Sales2[[#This Row],[Cleaned Sale Price]]/Sales2[[#This Row],[Quantity Ordered]],0)</f>
        <v>994</v>
      </c>
      <c r="R969">
        <f>Sales2[[#This Row],[Cleaned Sale Price]]-Sales2[[#This Row],[Service Provider Expense]]</f>
        <v>894.6</v>
      </c>
      <c r="S969">
        <f>SUMIF(F:F,Sales2[[#This Row],[Customer ID]],P:P)</f>
        <v>994</v>
      </c>
      <c r="T969">
        <f>Sales2[[#This Row],[Sale Price ]]-Sales2[[#This Row],[Service Provider Expense]]</f>
        <v>894.6</v>
      </c>
      <c r="U969" t="s">
        <v>33</v>
      </c>
    </row>
    <row r="970" spans="1:21" x14ac:dyDescent="0.25">
      <c r="A970">
        <v>3969</v>
      </c>
      <c r="B970">
        <f>COUNTIF(A:A,Sales2[[#This Row],[Order ID]])</f>
        <v>1</v>
      </c>
      <c r="C970" t="s">
        <v>1195</v>
      </c>
      <c r="D970" t="s">
        <v>554</v>
      </c>
      <c r="E970" t="str">
        <f>PROPER(TRIM(Sales2[[#This Row],[Customer First Name]]))</f>
        <v>Karson</v>
      </c>
      <c r="F970">
        <v>2200</v>
      </c>
      <c r="G970" t="s">
        <v>36</v>
      </c>
      <c r="H970" s="7">
        <v>45640</v>
      </c>
      <c r="I970" s="6">
        <v>1</v>
      </c>
      <c r="J970" s="1" t="s">
        <v>37</v>
      </c>
      <c r="K970" t="s">
        <v>24</v>
      </c>
      <c r="L970" t="str">
        <f>UPPER(Sales2[[#This Row],[State]])</f>
        <v>ACT</v>
      </c>
      <c r="M970">
        <f>VLOOKUP(Sales2[[#This Row],[Service Category]],Table7[],3,FALSE)</f>
        <v>0.2</v>
      </c>
      <c r="N970">
        <f>Sales2[[#This Row],[Sale Price ]]*Sales2[[#This Row],[Margins]]</f>
        <v>230.60000000000002</v>
      </c>
      <c r="O970">
        <v>1153</v>
      </c>
      <c r="P970">
        <f>IFERROR(Sales2[[#This Row],[Sale Price ]],0)</f>
        <v>1153</v>
      </c>
      <c r="Q970">
        <f>IFERROR(Sales2[[#This Row],[Cleaned Sale Price]]/Sales2[[#This Row],[Quantity Ordered]],0)</f>
        <v>1153</v>
      </c>
      <c r="R970">
        <f>Sales2[[#This Row],[Cleaned Sale Price]]-Sales2[[#This Row],[Service Provider Expense]]</f>
        <v>922.4</v>
      </c>
      <c r="S970">
        <f>SUMIF(F:F,Sales2[[#This Row],[Customer ID]],P:P)</f>
        <v>1153</v>
      </c>
      <c r="T970">
        <f>Sales2[[#This Row],[Sale Price ]]-Sales2[[#This Row],[Service Provider Expense]]</f>
        <v>922.4</v>
      </c>
      <c r="U970" t="s">
        <v>39</v>
      </c>
    </row>
    <row r="971" spans="1:21" x14ac:dyDescent="0.25">
      <c r="A971">
        <v>3970</v>
      </c>
      <c r="B971">
        <f>COUNTIF(A:A,Sales2[[#This Row],[Order ID]])</f>
        <v>1</v>
      </c>
      <c r="C971" t="s">
        <v>643</v>
      </c>
      <c r="D971" t="s">
        <v>1196</v>
      </c>
      <c r="E971" t="str">
        <f>PROPER(TRIM(Sales2[[#This Row],[Customer First Name]]))</f>
        <v>Winter</v>
      </c>
      <c r="F971">
        <v>2201</v>
      </c>
      <c r="G971" t="s">
        <v>16</v>
      </c>
      <c r="H971" s="7">
        <v>45541</v>
      </c>
      <c r="I971" s="6">
        <v>3</v>
      </c>
      <c r="J971" t="s">
        <v>17</v>
      </c>
      <c r="K971" t="s">
        <v>38</v>
      </c>
      <c r="L971" t="str">
        <f>UPPER(Sales2[[#This Row],[State]])</f>
        <v>QLD</v>
      </c>
      <c r="M971">
        <f>VLOOKUP(Sales2[[#This Row],[Service Category]],Table7[],3,FALSE)</f>
        <v>0.1</v>
      </c>
      <c r="N971">
        <f>Sales2[[#This Row],[Sale Price ]]*Sales2[[#This Row],[Margins]]</f>
        <v>126.9</v>
      </c>
      <c r="O971">
        <v>1269</v>
      </c>
      <c r="P971">
        <f>IFERROR(Sales2[[#This Row],[Sale Price ]],0)</f>
        <v>1269</v>
      </c>
      <c r="Q971">
        <f>IFERROR(Sales2[[#This Row],[Cleaned Sale Price]]/Sales2[[#This Row],[Quantity Ordered]],0)</f>
        <v>423</v>
      </c>
      <c r="R971">
        <f>Sales2[[#This Row],[Cleaned Sale Price]]-Sales2[[#This Row],[Service Provider Expense]]</f>
        <v>1142.0999999999999</v>
      </c>
      <c r="S971">
        <f>SUMIF(F:F,Sales2[[#This Row],[Customer ID]],P:P)</f>
        <v>1269</v>
      </c>
      <c r="T971">
        <f>Sales2[[#This Row],[Sale Price ]]-Sales2[[#This Row],[Service Provider Expense]]</f>
        <v>1142.0999999999999</v>
      </c>
      <c r="U971" t="s">
        <v>19</v>
      </c>
    </row>
    <row r="972" spans="1:21" x14ac:dyDescent="0.25">
      <c r="A972">
        <v>3971</v>
      </c>
      <c r="B972">
        <f>COUNTIF(A:A,Sales2[[#This Row],[Order ID]])</f>
        <v>1</v>
      </c>
      <c r="C972" t="s">
        <v>835</v>
      </c>
      <c r="D972" t="s">
        <v>860</v>
      </c>
      <c r="E972" t="str">
        <f>PROPER(TRIM(Sales2[[#This Row],[Customer First Name]]))</f>
        <v>Vivian</v>
      </c>
      <c r="F972">
        <v>2202</v>
      </c>
      <c r="G972" t="s">
        <v>61</v>
      </c>
      <c r="H972" s="7">
        <v>45295</v>
      </c>
      <c r="I972" s="6">
        <v>2</v>
      </c>
      <c r="J972" t="s">
        <v>17</v>
      </c>
      <c r="K972" t="s">
        <v>49</v>
      </c>
      <c r="L972" t="str">
        <f>UPPER(Sales2[[#This Row],[State]])</f>
        <v>TAS</v>
      </c>
      <c r="M972">
        <f>VLOOKUP(Sales2[[#This Row],[Service Category]],Table7[],3,FALSE)</f>
        <v>0.25</v>
      </c>
      <c r="N972">
        <f>Sales2[[#This Row],[Sale Price ]]*Sales2[[#This Row],[Margins]]</f>
        <v>137</v>
      </c>
      <c r="O972">
        <v>548</v>
      </c>
      <c r="P972">
        <f>IFERROR(Sales2[[#This Row],[Sale Price ]],0)</f>
        <v>548</v>
      </c>
      <c r="Q972">
        <f>IFERROR(Sales2[[#This Row],[Cleaned Sale Price]]/Sales2[[#This Row],[Quantity Ordered]],0)</f>
        <v>274</v>
      </c>
      <c r="R972">
        <f>Sales2[[#This Row],[Cleaned Sale Price]]-Sales2[[#This Row],[Service Provider Expense]]</f>
        <v>411</v>
      </c>
      <c r="S972">
        <f>SUMIF(F:F,Sales2[[#This Row],[Customer ID]],P:P)</f>
        <v>548</v>
      </c>
      <c r="T972">
        <f>Sales2[[#This Row],[Sale Price ]]-Sales2[[#This Row],[Service Provider Expense]]</f>
        <v>411</v>
      </c>
      <c r="U972" t="s">
        <v>19</v>
      </c>
    </row>
    <row r="973" spans="1:21" x14ac:dyDescent="0.25">
      <c r="A973">
        <v>3972</v>
      </c>
      <c r="B973">
        <f>COUNTIF(A:A,Sales2[[#This Row],[Order ID]])</f>
        <v>1</v>
      </c>
      <c r="C973" t="s">
        <v>1197</v>
      </c>
      <c r="D973" t="s">
        <v>688</v>
      </c>
      <c r="E973" t="str">
        <f>PROPER(TRIM(Sales2[[#This Row],[Customer First Name]]))</f>
        <v>Kyle</v>
      </c>
      <c r="F973">
        <v>2203</v>
      </c>
      <c r="G973" t="s">
        <v>77</v>
      </c>
      <c r="H973" s="7">
        <v>45441</v>
      </c>
      <c r="I973" s="6">
        <v>1</v>
      </c>
      <c r="J973" s="1" t="s">
        <v>37</v>
      </c>
      <c r="K973" t="s">
        <v>28</v>
      </c>
      <c r="L973" t="str">
        <f>UPPER(Sales2[[#This Row],[State]])</f>
        <v>NSW</v>
      </c>
      <c r="M973">
        <f>VLOOKUP(Sales2[[#This Row],[Service Category]],Table7[],3,FALSE)</f>
        <v>0.3</v>
      </c>
      <c r="N973">
        <f>Sales2[[#This Row],[Sale Price ]]*Sales2[[#This Row],[Margins]]</f>
        <v>194.7</v>
      </c>
      <c r="O973">
        <v>649</v>
      </c>
      <c r="P973">
        <f>IFERROR(Sales2[[#This Row],[Sale Price ]],0)</f>
        <v>649</v>
      </c>
      <c r="Q973">
        <f>IFERROR(Sales2[[#This Row],[Cleaned Sale Price]]/Sales2[[#This Row],[Quantity Ordered]],0)</f>
        <v>649</v>
      </c>
      <c r="R973">
        <f>Sales2[[#This Row],[Cleaned Sale Price]]-Sales2[[#This Row],[Service Provider Expense]]</f>
        <v>454.3</v>
      </c>
      <c r="S973">
        <f>SUMIF(F:F,Sales2[[#This Row],[Customer ID]],P:P)</f>
        <v>649</v>
      </c>
      <c r="T973">
        <f>Sales2[[#This Row],[Sale Price ]]-Sales2[[#This Row],[Service Provider Expense]]</f>
        <v>454.3</v>
      </c>
      <c r="U973" t="s">
        <v>33</v>
      </c>
    </row>
    <row r="974" spans="1:21" x14ac:dyDescent="0.25">
      <c r="A974">
        <v>3973</v>
      </c>
      <c r="B974">
        <f>COUNTIF(A:A,Sales2[[#This Row],[Order ID]])</f>
        <v>1</v>
      </c>
      <c r="C974" t="s">
        <v>1198</v>
      </c>
      <c r="D974" t="s">
        <v>248</v>
      </c>
      <c r="E974" t="str">
        <f>PROPER(TRIM(Sales2[[#This Row],[Customer First Name]]))</f>
        <v>Kate</v>
      </c>
      <c r="F974">
        <v>2204</v>
      </c>
      <c r="G974" t="s">
        <v>77</v>
      </c>
      <c r="H974" s="7">
        <v>45322</v>
      </c>
      <c r="I974" s="6">
        <v>1</v>
      </c>
      <c r="J974" t="s">
        <v>56</v>
      </c>
      <c r="K974" t="s">
        <v>28</v>
      </c>
      <c r="L974" t="str">
        <f>UPPER(Sales2[[#This Row],[State]])</f>
        <v>NSW</v>
      </c>
      <c r="M974">
        <f>VLOOKUP(Sales2[[#This Row],[Service Category]],Table7[],3,FALSE)</f>
        <v>0.3</v>
      </c>
      <c r="N974">
        <f>Sales2[[#This Row],[Sale Price ]]*Sales2[[#This Row],[Margins]]</f>
        <v>335.7</v>
      </c>
      <c r="O974">
        <v>1119</v>
      </c>
      <c r="P974">
        <f>IFERROR(Sales2[[#This Row],[Sale Price ]],0)</f>
        <v>1119</v>
      </c>
      <c r="Q974">
        <f>IFERROR(Sales2[[#This Row],[Cleaned Sale Price]]/Sales2[[#This Row],[Quantity Ordered]],0)</f>
        <v>1119</v>
      </c>
      <c r="R974">
        <f>Sales2[[#This Row],[Cleaned Sale Price]]-Sales2[[#This Row],[Service Provider Expense]]</f>
        <v>783.3</v>
      </c>
      <c r="S974">
        <f>SUMIF(F:F,Sales2[[#This Row],[Customer ID]],P:P)</f>
        <v>1119</v>
      </c>
      <c r="T974">
        <f>Sales2[[#This Row],[Sale Price ]]-Sales2[[#This Row],[Service Provider Expense]]</f>
        <v>783.3</v>
      </c>
      <c r="U974" t="s">
        <v>99</v>
      </c>
    </row>
    <row r="975" spans="1:21" x14ac:dyDescent="0.25">
      <c r="A975">
        <v>3974</v>
      </c>
      <c r="B975">
        <f>COUNTIF(A:A,Sales2[[#This Row],[Order ID]])</f>
        <v>1</v>
      </c>
      <c r="C975" t="s">
        <v>1199</v>
      </c>
      <c r="D975" t="s">
        <v>1200</v>
      </c>
      <c r="E975" t="str">
        <f>PROPER(TRIM(Sales2[[#This Row],[Customer First Name]]))</f>
        <v>Ezra</v>
      </c>
      <c r="F975">
        <v>2205</v>
      </c>
      <c r="G975" t="s">
        <v>36</v>
      </c>
      <c r="H975" s="7">
        <v>45432</v>
      </c>
      <c r="I975" s="6">
        <v>2</v>
      </c>
      <c r="J975" s="1" t="s">
        <v>23</v>
      </c>
      <c r="K975" t="s">
        <v>32</v>
      </c>
      <c r="L975" t="str">
        <f>UPPER(Sales2[[#This Row],[State]])</f>
        <v>VIC</v>
      </c>
      <c r="M975">
        <f>VLOOKUP(Sales2[[#This Row],[Service Category]],Table7[],3,FALSE)</f>
        <v>0.2</v>
      </c>
      <c r="N975">
        <f>Sales2[[#This Row],[Sale Price ]]*Sales2[[#This Row],[Margins]]</f>
        <v>160</v>
      </c>
      <c r="O975">
        <v>800</v>
      </c>
      <c r="P975">
        <f>IFERROR(Sales2[[#This Row],[Sale Price ]],0)</f>
        <v>800</v>
      </c>
      <c r="Q975">
        <f>IFERROR(Sales2[[#This Row],[Cleaned Sale Price]]/Sales2[[#This Row],[Quantity Ordered]],0)</f>
        <v>400</v>
      </c>
      <c r="R975">
        <f>Sales2[[#This Row],[Cleaned Sale Price]]-Sales2[[#This Row],[Service Provider Expense]]</f>
        <v>640</v>
      </c>
      <c r="S975">
        <f>SUMIF(F:F,Sales2[[#This Row],[Customer ID]],P:P)</f>
        <v>800</v>
      </c>
      <c r="T975">
        <f>Sales2[[#This Row],[Sale Price ]]-Sales2[[#This Row],[Service Provider Expense]]</f>
        <v>640</v>
      </c>
      <c r="U975" t="s">
        <v>19</v>
      </c>
    </row>
    <row r="976" spans="1:21" x14ac:dyDescent="0.25">
      <c r="A976">
        <v>3975</v>
      </c>
      <c r="B976">
        <f>COUNTIF(A:A,Sales2[[#This Row],[Order ID]])</f>
        <v>1</v>
      </c>
      <c r="C976" t="s">
        <v>955</v>
      </c>
      <c r="D976" t="s">
        <v>432</v>
      </c>
      <c r="E976" t="str">
        <f>PROPER(TRIM(Sales2[[#This Row],[Customer First Name]]))</f>
        <v>River</v>
      </c>
      <c r="F976">
        <v>2206</v>
      </c>
      <c r="G976" t="s">
        <v>61</v>
      </c>
      <c r="H976" s="7">
        <v>45486</v>
      </c>
      <c r="I976" s="6">
        <v>3</v>
      </c>
      <c r="J976" t="s">
        <v>17</v>
      </c>
      <c r="K976" t="s">
        <v>42</v>
      </c>
      <c r="L976" t="str">
        <f>UPPER(Sales2[[#This Row],[State]])</f>
        <v>SA</v>
      </c>
      <c r="M976">
        <f>VLOOKUP(Sales2[[#This Row],[Service Category]],Table7[],3,FALSE)</f>
        <v>0.25</v>
      </c>
      <c r="N976">
        <f>Sales2[[#This Row],[Sale Price ]]*Sales2[[#This Row],[Margins]]</f>
        <v>179.5</v>
      </c>
      <c r="O976">
        <v>718</v>
      </c>
      <c r="P976">
        <f>IFERROR(Sales2[[#This Row],[Sale Price ]],0)</f>
        <v>718</v>
      </c>
      <c r="Q976">
        <f>IFERROR(Sales2[[#This Row],[Cleaned Sale Price]]/Sales2[[#This Row],[Quantity Ordered]],0)</f>
        <v>239.33333333333334</v>
      </c>
      <c r="R976">
        <f>Sales2[[#This Row],[Cleaned Sale Price]]-Sales2[[#This Row],[Service Provider Expense]]</f>
        <v>538.5</v>
      </c>
      <c r="S976">
        <f>SUMIF(F:F,Sales2[[#This Row],[Customer ID]],P:P)</f>
        <v>718</v>
      </c>
      <c r="T976">
        <f>Sales2[[#This Row],[Sale Price ]]-Sales2[[#This Row],[Service Provider Expense]]</f>
        <v>538.5</v>
      </c>
      <c r="U976" t="s">
        <v>29</v>
      </c>
    </row>
    <row r="977" spans="1:21" x14ac:dyDescent="0.25">
      <c r="A977">
        <v>3976</v>
      </c>
      <c r="B977">
        <f>COUNTIF(A:A,Sales2[[#This Row],[Order ID]])</f>
        <v>1</v>
      </c>
      <c r="C977" t="s">
        <v>196</v>
      </c>
      <c r="D977" t="s">
        <v>516</v>
      </c>
      <c r="E977" t="str">
        <f>PROPER(TRIM(Sales2[[#This Row],[Customer First Name]]))</f>
        <v>Lennox</v>
      </c>
      <c r="F977">
        <v>2207</v>
      </c>
      <c r="G977" t="s">
        <v>61</v>
      </c>
      <c r="H977" s="7">
        <v>45492</v>
      </c>
      <c r="I977" s="6">
        <v>1</v>
      </c>
      <c r="J977" s="1" t="s">
        <v>37</v>
      </c>
      <c r="K977" t="s">
        <v>18</v>
      </c>
      <c r="L977" t="str">
        <f>UPPER(Sales2[[#This Row],[State]])</f>
        <v>WA</v>
      </c>
      <c r="M977">
        <f>VLOOKUP(Sales2[[#This Row],[Service Category]],Table7[],3,FALSE)</f>
        <v>0.25</v>
      </c>
      <c r="N977">
        <f>Sales2[[#This Row],[Sale Price ]]*Sales2[[#This Row],[Margins]]</f>
        <v>43.75</v>
      </c>
      <c r="O977">
        <v>175</v>
      </c>
      <c r="P977">
        <f>IFERROR(Sales2[[#This Row],[Sale Price ]],0)</f>
        <v>175</v>
      </c>
      <c r="Q977">
        <f>IFERROR(Sales2[[#This Row],[Cleaned Sale Price]]/Sales2[[#This Row],[Quantity Ordered]],0)</f>
        <v>175</v>
      </c>
      <c r="R977">
        <f>Sales2[[#This Row],[Cleaned Sale Price]]-Sales2[[#This Row],[Service Provider Expense]]</f>
        <v>131.25</v>
      </c>
      <c r="S977">
        <f>SUMIF(F:F,Sales2[[#This Row],[Customer ID]],P:P)</f>
        <v>175</v>
      </c>
      <c r="T977">
        <f>Sales2[[#This Row],[Sale Price ]]-Sales2[[#This Row],[Service Provider Expense]]</f>
        <v>131.25</v>
      </c>
      <c r="U977" t="s">
        <v>39</v>
      </c>
    </row>
    <row r="978" spans="1:21" x14ac:dyDescent="0.25">
      <c r="A978">
        <v>3977</v>
      </c>
      <c r="B978">
        <f>COUNTIF(A:A,Sales2[[#This Row],[Order ID]])</f>
        <v>1</v>
      </c>
      <c r="C978" t="s">
        <v>1133</v>
      </c>
      <c r="D978" t="s">
        <v>1201</v>
      </c>
      <c r="E978" t="str">
        <f>PROPER(TRIM(Sales2[[#This Row],[Customer First Name]]))</f>
        <v>Uriel</v>
      </c>
      <c r="F978">
        <v>2208</v>
      </c>
      <c r="G978" t="s">
        <v>27</v>
      </c>
      <c r="H978" s="7">
        <v>45444</v>
      </c>
      <c r="I978" s="6">
        <v>3</v>
      </c>
      <c r="J978" t="s">
        <v>17</v>
      </c>
      <c r="K978" t="s">
        <v>66</v>
      </c>
      <c r="L978" t="str">
        <f>UPPER(Sales2[[#This Row],[State]])</f>
        <v>NT</v>
      </c>
      <c r="M978">
        <f>VLOOKUP(Sales2[[#This Row],[Service Category]],Table7[],3,FALSE)</f>
        <v>0.25</v>
      </c>
      <c r="N978">
        <f>Sales2[[#This Row],[Sale Price ]]*Sales2[[#This Row],[Margins]]</f>
        <v>78.5</v>
      </c>
      <c r="O978">
        <v>314</v>
      </c>
      <c r="P978">
        <f>IFERROR(Sales2[[#This Row],[Sale Price ]],0)</f>
        <v>314</v>
      </c>
      <c r="Q978">
        <f>IFERROR(Sales2[[#This Row],[Cleaned Sale Price]]/Sales2[[#This Row],[Quantity Ordered]],0)</f>
        <v>104.66666666666667</v>
      </c>
      <c r="R978">
        <f>Sales2[[#This Row],[Cleaned Sale Price]]-Sales2[[#This Row],[Service Provider Expense]]</f>
        <v>235.5</v>
      </c>
      <c r="S978">
        <f>SUMIF(F:F,Sales2[[#This Row],[Customer ID]],P:P)</f>
        <v>314</v>
      </c>
      <c r="T978">
        <f>Sales2[[#This Row],[Sale Price ]]-Sales2[[#This Row],[Service Provider Expense]]</f>
        <v>235.5</v>
      </c>
      <c r="U978" t="s">
        <v>39</v>
      </c>
    </row>
    <row r="979" spans="1:21" x14ac:dyDescent="0.25">
      <c r="A979">
        <v>3978</v>
      </c>
      <c r="B979">
        <f>COUNTIF(A:A,Sales2[[#This Row],[Order ID]])</f>
        <v>1</v>
      </c>
      <c r="C979" t="s">
        <v>452</v>
      </c>
      <c r="D979" t="s">
        <v>1202</v>
      </c>
      <c r="E979" t="str">
        <f>PROPER(TRIM(Sales2[[#This Row],[Customer First Name]]))</f>
        <v>Stella</v>
      </c>
      <c r="F979">
        <v>2209</v>
      </c>
      <c r="G979" t="s">
        <v>36</v>
      </c>
      <c r="H979" s="7">
        <v>45305</v>
      </c>
      <c r="I979" s="6">
        <v>2</v>
      </c>
      <c r="J979" t="s">
        <v>17</v>
      </c>
      <c r="K979" t="s">
        <v>28</v>
      </c>
      <c r="L979" t="str">
        <f>UPPER(Sales2[[#This Row],[State]])</f>
        <v>NSW</v>
      </c>
      <c r="M979">
        <f>VLOOKUP(Sales2[[#This Row],[Service Category]],Table7[],3,FALSE)</f>
        <v>0.2</v>
      </c>
      <c r="N979">
        <f>Sales2[[#This Row],[Sale Price ]]*Sales2[[#This Row],[Margins]]</f>
        <v>82</v>
      </c>
      <c r="O979">
        <v>410</v>
      </c>
      <c r="P979">
        <f>IFERROR(Sales2[[#This Row],[Sale Price ]],0)</f>
        <v>410</v>
      </c>
      <c r="Q979">
        <f>IFERROR(Sales2[[#This Row],[Cleaned Sale Price]]/Sales2[[#This Row],[Quantity Ordered]],0)</f>
        <v>205</v>
      </c>
      <c r="R979">
        <f>Sales2[[#This Row],[Cleaned Sale Price]]-Sales2[[#This Row],[Service Provider Expense]]</f>
        <v>328</v>
      </c>
      <c r="S979">
        <f>SUMIF(F:F,Sales2[[#This Row],[Customer ID]],P:P)</f>
        <v>410</v>
      </c>
      <c r="T979">
        <f>Sales2[[#This Row],[Sale Price ]]-Sales2[[#This Row],[Service Provider Expense]]</f>
        <v>328</v>
      </c>
      <c r="U979" t="s">
        <v>19</v>
      </c>
    </row>
    <row r="980" spans="1:21" x14ac:dyDescent="0.25">
      <c r="A980">
        <v>3979</v>
      </c>
      <c r="B980">
        <f>COUNTIF(A:A,Sales2[[#This Row],[Order ID]])</f>
        <v>1</v>
      </c>
      <c r="C980" t="s">
        <v>210</v>
      </c>
      <c r="D980" t="s">
        <v>868</v>
      </c>
      <c r="E980" t="str">
        <f>PROPER(TRIM(Sales2[[#This Row],[Customer First Name]]))</f>
        <v>Sebastian</v>
      </c>
      <c r="F980">
        <v>2210</v>
      </c>
      <c r="G980" t="s">
        <v>61</v>
      </c>
      <c r="H980" s="7">
        <v>45392</v>
      </c>
      <c r="I980" s="6">
        <v>3</v>
      </c>
      <c r="J980" t="s">
        <v>17</v>
      </c>
      <c r="K980" t="s">
        <v>42</v>
      </c>
      <c r="L980" t="str">
        <f>UPPER(Sales2[[#This Row],[State]])</f>
        <v>SA</v>
      </c>
      <c r="M980">
        <f>VLOOKUP(Sales2[[#This Row],[Service Category]],Table7[],3,FALSE)</f>
        <v>0.25</v>
      </c>
      <c r="N980">
        <f>Sales2[[#This Row],[Sale Price ]]*Sales2[[#This Row],[Margins]]</f>
        <v>430.75</v>
      </c>
      <c r="O980">
        <v>1723</v>
      </c>
      <c r="P980">
        <f>IFERROR(Sales2[[#This Row],[Sale Price ]],0)</f>
        <v>1723</v>
      </c>
      <c r="Q980">
        <f>IFERROR(Sales2[[#This Row],[Cleaned Sale Price]]/Sales2[[#This Row],[Quantity Ordered]],0)</f>
        <v>574.33333333333337</v>
      </c>
      <c r="R980">
        <f>Sales2[[#This Row],[Cleaned Sale Price]]-Sales2[[#This Row],[Service Provider Expense]]</f>
        <v>1292.25</v>
      </c>
      <c r="S980">
        <f>SUMIF(F:F,Sales2[[#This Row],[Customer ID]],P:P)</f>
        <v>1723</v>
      </c>
      <c r="T980">
        <f>Sales2[[#This Row],[Sale Price ]]-Sales2[[#This Row],[Service Provider Expense]]</f>
        <v>1292.25</v>
      </c>
      <c r="U980" t="s">
        <v>19</v>
      </c>
    </row>
    <row r="981" spans="1:21" x14ac:dyDescent="0.25">
      <c r="A981">
        <v>3980</v>
      </c>
      <c r="B981">
        <f>COUNTIF(A:A,Sales2[[#This Row],[Order ID]])</f>
        <v>1</v>
      </c>
      <c r="C981" t="s">
        <v>277</v>
      </c>
      <c r="D981" t="s">
        <v>105</v>
      </c>
      <c r="E981" t="str">
        <f>PROPER(TRIM(Sales2[[#This Row],[Customer First Name]]))</f>
        <v>Sarai</v>
      </c>
      <c r="F981">
        <v>2211</v>
      </c>
      <c r="G981" t="s">
        <v>77</v>
      </c>
      <c r="H981" s="7">
        <v>45561</v>
      </c>
      <c r="I981" s="6">
        <v>2</v>
      </c>
      <c r="J981" s="1" t="s">
        <v>37</v>
      </c>
      <c r="K981" t="s">
        <v>49</v>
      </c>
      <c r="L981" t="str">
        <f>UPPER(Sales2[[#This Row],[State]])</f>
        <v>TAS</v>
      </c>
      <c r="M981">
        <f>VLOOKUP(Sales2[[#This Row],[Service Category]],Table7[],3,FALSE)</f>
        <v>0.3</v>
      </c>
      <c r="N981">
        <f>Sales2[[#This Row],[Sale Price ]]*Sales2[[#This Row],[Margins]]</f>
        <v>350.09999999999997</v>
      </c>
      <c r="O981">
        <v>1167</v>
      </c>
      <c r="P981">
        <f>IFERROR(Sales2[[#This Row],[Sale Price ]],0)</f>
        <v>1167</v>
      </c>
      <c r="Q981">
        <f>IFERROR(Sales2[[#This Row],[Cleaned Sale Price]]/Sales2[[#This Row],[Quantity Ordered]],0)</f>
        <v>583.5</v>
      </c>
      <c r="R981">
        <f>Sales2[[#This Row],[Cleaned Sale Price]]-Sales2[[#This Row],[Service Provider Expense]]</f>
        <v>816.90000000000009</v>
      </c>
      <c r="S981">
        <f>SUMIF(F:F,Sales2[[#This Row],[Customer ID]],P:P)</f>
        <v>1167</v>
      </c>
      <c r="T981">
        <f>Sales2[[#This Row],[Sale Price ]]-Sales2[[#This Row],[Service Provider Expense]]</f>
        <v>816.90000000000009</v>
      </c>
      <c r="U981" t="s">
        <v>29</v>
      </c>
    </row>
    <row r="982" spans="1:21" x14ac:dyDescent="0.25">
      <c r="A982">
        <v>3981</v>
      </c>
      <c r="B982">
        <f>COUNTIF(A:A,Sales2[[#This Row],[Order ID]])</f>
        <v>1</v>
      </c>
      <c r="C982" t="s">
        <v>671</v>
      </c>
      <c r="D982" t="s">
        <v>994</v>
      </c>
      <c r="E982" t="str">
        <f>PROPER(TRIM(Sales2[[#This Row],[Customer First Name]]))</f>
        <v>Aaliyah</v>
      </c>
      <c r="F982">
        <v>2212</v>
      </c>
      <c r="G982" t="s">
        <v>22</v>
      </c>
      <c r="H982" s="7">
        <v>45484</v>
      </c>
      <c r="I982" s="6">
        <v>3</v>
      </c>
      <c r="J982" s="1" t="s">
        <v>37</v>
      </c>
      <c r="K982" t="s">
        <v>49</v>
      </c>
      <c r="L982" t="str">
        <f>UPPER(Sales2[[#This Row],[State]])</f>
        <v>TAS</v>
      </c>
      <c r="M982">
        <f>VLOOKUP(Sales2[[#This Row],[Service Category]],Table7[],3,FALSE)</f>
        <v>0.3</v>
      </c>
      <c r="N982">
        <f>Sales2[[#This Row],[Sale Price ]]*Sales2[[#This Row],[Margins]]</f>
        <v>551.1</v>
      </c>
      <c r="O982">
        <v>1837</v>
      </c>
      <c r="P982">
        <f>IFERROR(Sales2[[#This Row],[Sale Price ]],0)</f>
        <v>1837</v>
      </c>
      <c r="Q982">
        <f>IFERROR(Sales2[[#This Row],[Cleaned Sale Price]]/Sales2[[#This Row],[Quantity Ordered]],0)</f>
        <v>612.33333333333337</v>
      </c>
      <c r="R982">
        <f>Sales2[[#This Row],[Cleaned Sale Price]]-Sales2[[#This Row],[Service Provider Expense]]</f>
        <v>1285.9000000000001</v>
      </c>
      <c r="S982">
        <f>SUMIF(F:F,Sales2[[#This Row],[Customer ID]],P:P)</f>
        <v>1837</v>
      </c>
      <c r="T982">
        <f>Sales2[[#This Row],[Sale Price ]]-Sales2[[#This Row],[Service Provider Expense]]</f>
        <v>1285.9000000000001</v>
      </c>
      <c r="U982" t="s">
        <v>39</v>
      </c>
    </row>
    <row r="983" spans="1:21" x14ac:dyDescent="0.25">
      <c r="A983">
        <v>3982</v>
      </c>
      <c r="B983">
        <f>COUNTIF(A:A,Sales2[[#This Row],[Order ID]])</f>
        <v>1</v>
      </c>
      <c r="C983" t="s">
        <v>1203</v>
      </c>
      <c r="D983" t="s">
        <v>418</v>
      </c>
      <c r="E983" t="str">
        <f>PROPER(TRIM(Sales2[[#This Row],[Customer First Name]]))</f>
        <v>King</v>
      </c>
      <c r="F983">
        <v>2213</v>
      </c>
      <c r="G983" t="s">
        <v>61</v>
      </c>
      <c r="H983" s="7">
        <v>45307</v>
      </c>
      <c r="I983" s="6">
        <v>2</v>
      </c>
      <c r="J983" t="s">
        <v>56</v>
      </c>
      <c r="K983" t="s">
        <v>66</v>
      </c>
      <c r="L983" t="str">
        <f>UPPER(Sales2[[#This Row],[State]])</f>
        <v>NT</v>
      </c>
      <c r="M983">
        <f>VLOOKUP(Sales2[[#This Row],[Service Category]],Table7[],3,FALSE)</f>
        <v>0.25</v>
      </c>
      <c r="N983">
        <f>Sales2[[#This Row],[Sale Price ]]*Sales2[[#This Row],[Margins]]</f>
        <v>405.5</v>
      </c>
      <c r="O983">
        <v>1622</v>
      </c>
      <c r="P983">
        <f>IFERROR(Sales2[[#This Row],[Sale Price ]],0)</f>
        <v>1622</v>
      </c>
      <c r="Q983">
        <f>IFERROR(Sales2[[#This Row],[Cleaned Sale Price]]/Sales2[[#This Row],[Quantity Ordered]],0)</f>
        <v>811</v>
      </c>
      <c r="R983">
        <f>Sales2[[#This Row],[Cleaned Sale Price]]-Sales2[[#This Row],[Service Provider Expense]]</f>
        <v>1216.5</v>
      </c>
      <c r="S983">
        <f>SUMIF(F:F,Sales2[[#This Row],[Customer ID]],P:P)</f>
        <v>1622</v>
      </c>
      <c r="T983">
        <f>Sales2[[#This Row],[Sale Price ]]-Sales2[[#This Row],[Service Provider Expense]]</f>
        <v>1216.5</v>
      </c>
      <c r="U983" t="s">
        <v>19</v>
      </c>
    </row>
    <row r="984" spans="1:21" x14ac:dyDescent="0.25">
      <c r="A984">
        <v>3983</v>
      </c>
      <c r="B984">
        <f>COUNTIF(A:A,Sales2[[#This Row],[Order ID]])</f>
        <v>1</v>
      </c>
      <c r="C984" t="s">
        <v>643</v>
      </c>
      <c r="D984" t="s">
        <v>333</v>
      </c>
      <c r="E984" t="str">
        <f>PROPER(TRIM(Sales2[[#This Row],[Customer First Name]]))</f>
        <v>Jordan</v>
      </c>
      <c r="F984">
        <v>2214</v>
      </c>
      <c r="G984" t="s">
        <v>22</v>
      </c>
      <c r="H984" s="7">
        <v>45353</v>
      </c>
      <c r="I984" s="6">
        <v>2</v>
      </c>
      <c r="J984" s="1" t="s">
        <v>37</v>
      </c>
      <c r="K984" t="s">
        <v>42</v>
      </c>
      <c r="L984" t="str">
        <f>UPPER(Sales2[[#This Row],[State]])</f>
        <v>SA</v>
      </c>
      <c r="M984">
        <f>VLOOKUP(Sales2[[#This Row],[Service Category]],Table7[],3,FALSE)</f>
        <v>0.3</v>
      </c>
      <c r="N984">
        <f>Sales2[[#This Row],[Sale Price ]]*Sales2[[#This Row],[Margins]]</f>
        <v>423.3</v>
      </c>
      <c r="O984">
        <v>1411</v>
      </c>
      <c r="P984">
        <f>IFERROR(Sales2[[#This Row],[Sale Price ]],0)</f>
        <v>1411</v>
      </c>
      <c r="Q984">
        <f>IFERROR(Sales2[[#This Row],[Cleaned Sale Price]]/Sales2[[#This Row],[Quantity Ordered]],0)</f>
        <v>705.5</v>
      </c>
      <c r="R984">
        <f>Sales2[[#This Row],[Cleaned Sale Price]]-Sales2[[#This Row],[Service Provider Expense]]</f>
        <v>987.7</v>
      </c>
      <c r="S984">
        <f>SUMIF(F:F,Sales2[[#This Row],[Customer ID]],P:P)</f>
        <v>1411</v>
      </c>
      <c r="T984">
        <f>Sales2[[#This Row],[Sale Price ]]-Sales2[[#This Row],[Service Provider Expense]]</f>
        <v>987.7</v>
      </c>
      <c r="U984" t="s">
        <v>19</v>
      </c>
    </row>
    <row r="985" spans="1:21" x14ac:dyDescent="0.25">
      <c r="A985">
        <v>3984</v>
      </c>
      <c r="B985">
        <f>COUNTIF(A:A,Sales2[[#This Row],[Order ID]])</f>
        <v>1</v>
      </c>
      <c r="C985" t="s">
        <v>964</v>
      </c>
      <c r="D985" t="s">
        <v>1204</v>
      </c>
      <c r="E985" t="str">
        <f>PROPER(TRIM(Sales2[[#This Row],[Customer First Name]]))</f>
        <v>Angelo</v>
      </c>
      <c r="F985">
        <v>2215</v>
      </c>
      <c r="G985" t="s">
        <v>16</v>
      </c>
      <c r="H985" s="7">
        <v>45351</v>
      </c>
      <c r="I985" s="6">
        <v>1</v>
      </c>
      <c r="J985" s="1" t="s">
        <v>37</v>
      </c>
      <c r="K985" t="s">
        <v>32</v>
      </c>
      <c r="L985" t="str">
        <f>UPPER(Sales2[[#This Row],[State]])</f>
        <v>VIC</v>
      </c>
      <c r="M985">
        <f>VLOOKUP(Sales2[[#This Row],[Service Category]],Table7[],3,FALSE)</f>
        <v>0.1</v>
      </c>
      <c r="N985">
        <f>Sales2[[#This Row],[Sale Price ]]*Sales2[[#This Row],[Margins]]</f>
        <v>30.5</v>
      </c>
      <c r="O985">
        <v>305</v>
      </c>
      <c r="P985">
        <f>IFERROR(Sales2[[#This Row],[Sale Price ]],0)</f>
        <v>305</v>
      </c>
      <c r="Q985">
        <f>IFERROR(Sales2[[#This Row],[Cleaned Sale Price]]/Sales2[[#This Row],[Quantity Ordered]],0)</f>
        <v>305</v>
      </c>
      <c r="R985">
        <f>Sales2[[#This Row],[Cleaned Sale Price]]-Sales2[[#This Row],[Service Provider Expense]]</f>
        <v>274.5</v>
      </c>
      <c r="S985">
        <f>SUMIF(F:F,Sales2[[#This Row],[Customer ID]],P:P)</f>
        <v>305</v>
      </c>
      <c r="T985">
        <f>Sales2[[#This Row],[Sale Price ]]-Sales2[[#This Row],[Service Provider Expense]]</f>
        <v>274.5</v>
      </c>
      <c r="U985" t="s">
        <v>39</v>
      </c>
    </row>
    <row r="986" spans="1:21" x14ac:dyDescent="0.25">
      <c r="A986">
        <v>3985</v>
      </c>
      <c r="B986">
        <f>COUNTIF(A:A,Sales2[[#This Row],[Order ID]])</f>
        <v>1</v>
      </c>
      <c r="C986" t="s">
        <v>745</v>
      </c>
      <c r="D986" t="s">
        <v>1205</v>
      </c>
      <c r="E986" t="str">
        <f>PROPER(TRIM(Sales2[[#This Row],[Customer First Name]]))</f>
        <v>Ruth</v>
      </c>
      <c r="F986">
        <v>2216</v>
      </c>
      <c r="G986" t="s">
        <v>27</v>
      </c>
      <c r="H986" s="7">
        <v>45645</v>
      </c>
      <c r="I986" s="6">
        <v>3</v>
      </c>
      <c r="J986" s="1" t="s">
        <v>37</v>
      </c>
      <c r="K986" t="s">
        <v>18</v>
      </c>
      <c r="L986" t="str">
        <f>UPPER(Sales2[[#This Row],[State]])</f>
        <v>WA</v>
      </c>
      <c r="M986">
        <f>VLOOKUP(Sales2[[#This Row],[Service Category]],Table7[],3,FALSE)</f>
        <v>0.25</v>
      </c>
      <c r="N986">
        <f>Sales2[[#This Row],[Sale Price ]]*Sales2[[#This Row],[Margins]]</f>
        <v>379</v>
      </c>
      <c r="O986">
        <v>1516</v>
      </c>
      <c r="P986">
        <f>IFERROR(Sales2[[#This Row],[Sale Price ]],0)</f>
        <v>1516</v>
      </c>
      <c r="Q986">
        <f>IFERROR(Sales2[[#This Row],[Cleaned Sale Price]]/Sales2[[#This Row],[Quantity Ordered]],0)</f>
        <v>505.33333333333331</v>
      </c>
      <c r="R986">
        <f>Sales2[[#This Row],[Cleaned Sale Price]]-Sales2[[#This Row],[Service Provider Expense]]</f>
        <v>1137</v>
      </c>
      <c r="S986">
        <f>SUMIF(F:F,Sales2[[#This Row],[Customer ID]],P:P)</f>
        <v>1516</v>
      </c>
      <c r="T986">
        <f>Sales2[[#This Row],[Sale Price ]]-Sales2[[#This Row],[Service Provider Expense]]</f>
        <v>1137</v>
      </c>
      <c r="U986" t="s">
        <v>99</v>
      </c>
    </row>
    <row r="987" spans="1:21" x14ac:dyDescent="0.25">
      <c r="A987">
        <v>3986</v>
      </c>
      <c r="B987">
        <f>COUNTIF(A:A,Sales2[[#This Row],[Order ID]])</f>
        <v>1</v>
      </c>
      <c r="C987" t="s">
        <v>45</v>
      </c>
      <c r="D987" t="s">
        <v>816</v>
      </c>
      <c r="E987" t="str">
        <f>PROPER(TRIM(Sales2[[#This Row],[Customer First Name]]))</f>
        <v>Zayne</v>
      </c>
      <c r="F987">
        <v>2217</v>
      </c>
      <c r="G987" t="s">
        <v>61</v>
      </c>
      <c r="H987" s="7">
        <v>45646</v>
      </c>
      <c r="I987" s="6">
        <v>1</v>
      </c>
      <c r="J987" s="1" t="s">
        <v>37</v>
      </c>
      <c r="K987" t="s">
        <v>24</v>
      </c>
      <c r="L987" t="str">
        <f>UPPER(Sales2[[#This Row],[State]])</f>
        <v>ACT</v>
      </c>
      <c r="M987">
        <f>VLOOKUP(Sales2[[#This Row],[Service Category]],Table7[],3,FALSE)</f>
        <v>0.25</v>
      </c>
      <c r="N987">
        <f>Sales2[[#This Row],[Sale Price ]]*Sales2[[#This Row],[Margins]]</f>
        <v>247.75</v>
      </c>
      <c r="O987">
        <v>991</v>
      </c>
      <c r="P987">
        <f>IFERROR(Sales2[[#This Row],[Sale Price ]],0)</f>
        <v>991</v>
      </c>
      <c r="Q987">
        <f>IFERROR(Sales2[[#This Row],[Cleaned Sale Price]]/Sales2[[#This Row],[Quantity Ordered]],0)</f>
        <v>991</v>
      </c>
      <c r="R987">
        <f>Sales2[[#This Row],[Cleaned Sale Price]]-Sales2[[#This Row],[Service Provider Expense]]</f>
        <v>743.25</v>
      </c>
      <c r="S987">
        <f>SUMIF(F:F,Sales2[[#This Row],[Customer ID]],P:P)</f>
        <v>991</v>
      </c>
      <c r="T987">
        <f>Sales2[[#This Row],[Sale Price ]]-Sales2[[#This Row],[Service Provider Expense]]</f>
        <v>743.25</v>
      </c>
      <c r="U987" t="s">
        <v>33</v>
      </c>
    </row>
    <row r="988" spans="1:21" x14ac:dyDescent="0.25">
      <c r="A988">
        <v>3987</v>
      </c>
      <c r="B988">
        <f>COUNTIF(A:A,Sales2[[#This Row],[Order ID]])</f>
        <v>1</v>
      </c>
      <c r="C988" t="s">
        <v>786</v>
      </c>
      <c r="D988" t="s">
        <v>669</v>
      </c>
      <c r="E988" t="str">
        <f>PROPER(TRIM(Sales2[[#This Row],[Customer First Name]]))</f>
        <v>Miracle</v>
      </c>
      <c r="F988">
        <v>2218</v>
      </c>
      <c r="G988" t="s">
        <v>61</v>
      </c>
      <c r="H988" s="7">
        <v>45551</v>
      </c>
      <c r="I988" s="6">
        <v>3</v>
      </c>
      <c r="J988" t="s">
        <v>17</v>
      </c>
      <c r="K988" t="s">
        <v>24</v>
      </c>
      <c r="L988" t="str">
        <f>UPPER(Sales2[[#This Row],[State]])</f>
        <v>ACT</v>
      </c>
      <c r="M988">
        <f>VLOOKUP(Sales2[[#This Row],[Service Category]],Table7[],3,FALSE)</f>
        <v>0.25</v>
      </c>
      <c r="N988">
        <f>Sales2[[#This Row],[Sale Price ]]*Sales2[[#This Row],[Margins]]</f>
        <v>217.75</v>
      </c>
      <c r="O988">
        <v>871</v>
      </c>
      <c r="P988">
        <f>IFERROR(Sales2[[#This Row],[Sale Price ]],0)</f>
        <v>871</v>
      </c>
      <c r="Q988">
        <f>IFERROR(Sales2[[#This Row],[Cleaned Sale Price]]/Sales2[[#This Row],[Quantity Ordered]],0)</f>
        <v>290.33333333333331</v>
      </c>
      <c r="R988">
        <f>Sales2[[#This Row],[Cleaned Sale Price]]-Sales2[[#This Row],[Service Provider Expense]]</f>
        <v>653.25</v>
      </c>
      <c r="S988">
        <f>SUMIF(F:F,Sales2[[#This Row],[Customer ID]],P:P)</f>
        <v>871</v>
      </c>
      <c r="T988">
        <f>Sales2[[#This Row],[Sale Price ]]-Sales2[[#This Row],[Service Provider Expense]]</f>
        <v>653.25</v>
      </c>
      <c r="U988" t="s">
        <v>29</v>
      </c>
    </row>
    <row r="989" spans="1:21" x14ac:dyDescent="0.25">
      <c r="A989">
        <v>3988</v>
      </c>
      <c r="B989">
        <f>COUNTIF(A:A,Sales2[[#This Row],[Order ID]])</f>
        <v>1</v>
      </c>
      <c r="C989" t="s">
        <v>1206</v>
      </c>
      <c r="D989" t="s">
        <v>1207</v>
      </c>
      <c r="E989" t="str">
        <f>PROPER(TRIM(Sales2[[#This Row],[Customer First Name]]))</f>
        <v>Blair</v>
      </c>
      <c r="F989">
        <v>2219</v>
      </c>
      <c r="G989" t="s">
        <v>61</v>
      </c>
      <c r="H989" s="7">
        <v>45476</v>
      </c>
      <c r="I989" s="6">
        <v>1</v>
      </c>
      <c r="J989" s="1" t="s">
        <v>37</v>
      </c>
      <c r="K989" t="s">
        <v>32</v>
      </c>
      <c r="L989" t="str">
        <f>UPPER(Sales2[[#This Row],[State]])</f>
        <v>VIC</v>
      </c>
      <c r="M989">
        <f>VLOOKUP(Sales2[[#This Row],[Service Category]],Table7[],3,FALSE)</f>
        <v>0.25</v>
      </c>
      <c r="N989">
        <f>Sales2[[#This Row],[Sale Price ]]*Sales2[[#This Row],[Margins]]</f>
        <v>125.25</v>
      </c>
      <c r="O989">
        <v>501</v>
      </c>
      <c r="P989">
        <f>IFERROR(Sales2[[#This Row],[Sale Price ]],0)</f>
        <v>501</v>
      </c>
      <c r="Q989">
        <f>IFERROR(Sales2[[#This Row],[Cleaned Sale Price]]/Sales2[[#This Row],[Quantity Ordered]],0)</f>
        <v>501</v>
      </c>
      <c r="R989">
        <f>Sales2[[#This Row],[Cleaned Sale Price]]-Sales2[[#This Row],[Service Provider Expense]]</f>
        <v>375.75</v>
      </c>
      <c r="S989">
        <f>SUMIF(F:F,Sales2[[#This Row],[Customer ID]],P:P)</f>
        <v>501</v>
      </c>
      <c r="T989">
        <f>Sales2[[#This Row],[Sale Price ]]-Sales2[[#This Row],[Service Provider Expense]]</f>
        <v>375.75</v>
      </c>
      <c r="U989" t="s">
        <v>19</v>
      </c>
    </row>
    <row r="990" spans="1:21" x14ac:dyDescent="0.25">
      <c r="A990">
        <v>3989</v>
      </c>
      <c r="B990">
        <f>COUNTIF(A:A,Sales2[[#This Row],[Order ID]])</f>
        <v>1</v>
      </c>
      <c r="C990" t="s">
        <v>1208</v>
      </c>
      <c r="D990" t="s">
        <v>1209</v>
      </c>
      <c r="E990" t="str">
        <f>PROPER(TRIM(Sales2[[#This Row],[Customer First Name]]))</f>
        <v>Natalie</v>
      </c>
      <c r="F990">
        <v>2220</v>
      </c>
      <c r="G990" t="s">
        <v>27</v>
      </c>
      <c r="H990" s="7">
        <v>45499</v>
      </c>
      <c r="I990" s="6">
        <v>3</v>
      </c>
      <c r="J990" s="1" t="s">
        <v>37</v>
      </c>
      <c r="K990" t="s">
        <v>66</v>
      </c>
      <c r="L990" t="str">
        <f>UPPER(Sales2[[#This Row],[State]])</f>
        <v>NT</v>
      </c>
      <c r="M990">
        <f>VLOOKUP(Sales2[[#This Row],[Service Category]],Table7[],3,FALSE)</f>
        <v>0.25</v>
      </c>
      <c r="N990">
        <f>Sales2[[#This Row],[Sale Price ]]*Sales2[[#This Row],[Margins]]</f>
        <v>73.25</v>
      </c>
      <c r="O990">
        <v>293</v>
      </c>
      <c r="P990">
        <f>IFERROR(Sales2[[#This Row],[Sale Price ]],0)</f>
        <v>293</v>
      </c>
      <c r="Q990">
        <f>IFERROR(Sales2[[#This Row],[Cleaned Sale Price]]/Sales2[[#This Row],[Quantity Ordered]],0)</f>
        <v>97.666666666666671</v>
      </c>
      <c r="R990">
        <f>Sales2[[#This Row],[Cleaned Sale Price]]-Sales2[[#This Row],[Service Provider Expense]]</f>
        <v>219.75</v>
      </c>
      <c r="S990">
        <f>SUMIF(F:F,Sales2[[#This Row],[Customer ID]],P:P)</f>
        <v>293</v>
      </c>
      <c r="T990">
        <f>Sales2[[#This Row],[Sale Price ]]-Sales2[[#This Row],[Service Provider Expense]]</f>
        <v>219.75</v>
      </c>
      <c r="U990" t="s">
        <v>19</v>
      </c>
    </row>
    <row r="991" spans="1:21" x14ac:dyDescent="0.25">
      <c r="A991">
        <v>3990</v>
      </c>
      <c r="B991">
        <f>COUNTIF(A:A,Sales2[[#This Row],[Order ID]])</f>
        <v>1</v>
      </c>
      <c r="C991" t="s">
        <v>1210</v>
      </c>
      <c r="D991" t="s">
        <v>995</v>
      </c>
      <c r="E991" t="str">
        <f>PROPER(TRIM(Sales2[[#This Row],[Customer First Name]]))</f>
        <v>Elian</v>
      </c>
      <c r="F991">
        <v>2221</v>
      </c>
      <c r="G991" t="s">
        <v>61</v>
      </c>
      <c r="H991" s="7">
        <v>45589</v>
      </c>
      <c r="I991" s="6">
        <v>3</v>
      </c>
      <c r="J991" s="1" t="s">
        <v>37</v>
      </c>
      <c r="K991" t="s">
        <v>38</v>
      </c>
      <c r="L991" t="str">
        <f>UPPER(Sales2[[#This Row],[State]])</f>
        <v>QLD</v>
      </c>
      <c r="M991">
        <f>VLOOKUP(Sales2[[#This Row],[Service Category]],Table7[],3,FALSE)</f>
        <v>0.25</v>
      </c>
      <c r="N991">
        <f>Sales2[[#This Row],[Sale Price ]]*Sales2[[#This Row],[Margins]]</f>
        <v>88.25</v>
      </c>
      <c r="O991">
        <v>353</v>
      </c>
      <c r="P991">
        <f>IFERROR(Sales2[[#This Row],[Sale Price ]],0)</f>
        <v>353</v>
      </c>
      <c r="Q991">
        <f>IFERROR(Sales2[[#This Row],[Cleaned Sale Price]]/Sales2[[#This Row],[Quantity Ordered]],0)</f>
        <v>117.66666666666667</v>
      </c>
      <c r="R991">
        <f>Sales2[[#This Row],[Cleaned Sale Price]]-Sales2[[#This Row],[Service Provider Expense]]</f>
        <v>264.75</v>
      </c>
      <c r="S991">
        <f>SUMIF(F:F,Sales2[[#This Row],[Customer ID]],P:P)</f>
        <v>353</v>
      </c>
      <c r="T991">
        <f>Sales2[[#This Row],[Sale Price ]]-Sales2[[#This Row],[Service Provider Expense]]</f>
        <v>264.75</v>
      </c>
      <c r="U991" t="s">
        <v>19</v>
      </c>
    </row>
    <row r="992" spans="1:21" x14ac:dyDescent="0.25">
      <c r="A992">
        <v>3991</v>
      </c>
      <c r="B992">
        <f>COUNTIF(A:A,Sales2[[#This Row],[Order ID]])</f>
        <v>1</v>
      </c>
      <c r="C992" t="s">
        <v>884</v>
      </c>
      <c r="D992" t="s">
        <v>948</v>
      </c>
      <c r="E992" t="str">
        <f>PROPER(TRIM(Sales2[[#This Row],[Customer First Name]]))</f>
        <v>Sterling</v>
      </c>
      <c r="F992">
        <v>2222</v>
      </c>
      <c r="G992" t="s">
        <v>61</v>
      </c>
      <c r="H992" s="7">
        <v>45404</v>
      </c>
      <c r="I992" s="6">
        <v>3</v>
      </c>
      <c r="J992" t="s">
        <v>17</v>
      </c>
      <c r="K992" t="s">
        <v>18</v>
      </c>
      <c r="L992" t="str">
        <f>UPPER(Sales2[[#This Row],[State]])</f>
        <v>WA</v>
      </c>
      <c r="M992">
        <f>VLOOKUP(Sales2[[#This Row],[Service Category]],Table7[],3,FALSE)</f>
        <v>0.25</v>
      </c>
      <c r="N992">
        <f>Sales2[[#This Row],[Sale Price ]]*Sales2[[#This Row],[Margins]]</f>
        <v>62.5</v>
      </c>
      <c r="O992">
        <v>250</v>
      </c>
      <c r="P992">
        <f>IFERROR(Sales2[[#This Row],[Sale Price ]],0)</f>
        <v>250</v>
      </c>
      <c r="Q992">
        <f>IFERROR(Sales2[[#This Row],[Cleaned Sale Price]]/Sales2[[#This Row],[Quantity Ordered]],0)</f>
        <v>83.333333333333329</v>
      </c>
      <c r="R992">
        <f>Sales2[[#This Row],[Cleaned Sale Price]]-Sales2[[#This Row],[Service Provider Expense]]</f>
        <v>187.5</v>
      </c>
      <c r="S992">
        <f>SUMIF(F:F,Sales2[[#This Row],[Customer ID]],P:P)</f>
        <v>250</v>
      </c>
      <c r="T992">
        <f>Sales2[[#This Row],[Sale Price ]]-Sales2[[#This Row],[Service Provider Expense]]</f>
        <v>187.5</v>
      </c>
      <c r="U992" t="s">
        <v>99</v>
      </c>
    </row>
    <row r="993" spans="1:21" x14ac:dyDescent="0.25">
      <c r="A993">
        <v>3992</v>
      </c>
      <c r="B993">
        <f>COUNTIF(A:A,Sales2[[#This Row],[Order ID]])</f>
        <v>1</v>
      </c>
      <c r="C993" t="s">
        <v>1211</v>
      </c>
      <c r="D993" t="s">
        <v>157</v>
      </c>
      <c r="E993" t="str">
        <f>PROPER(TRIM(Sales2[[#This Row],[Customer First Name]]))</f>
        <v>Bentley</v>
      </c>
      <c r="F993">
        <v>2223</v>
      </c>
      <c r="G993" t="s">
        <v>27</v>
      </c>
      <c r="H993" s="7">
        <v>45518</v>
      </c>
      <c r="I993" s="6">
        <v>2</v>
      </c>
      <c r="J993" s="1" t="s">
        <v>37</v>
      </c>
      <c r="K993" t="s">
        <v>66</v>
      </c>
      <c r="L993" t="str">
        <f>UPPER(Sales2[[#This Row],[State]])</f>
        <v>NT</v>
      </c>
      <c r="M993">
        <f>VLOOKUP(Sales2[[#This Row],[Service Category]],Table7[],3,FALSE)</f>
        <v>0.25</v>
      </c>
      <c r="N993">
        <f>Sales2[[#This Row],[Sale Price ]]*Sales2[[#This Row],[Margins]]</f>
        <v>25.5</v>
      </c>
      <c r="O993">
        <v>102</v>
      </c>
      <c r="P993">
        <f>IFERROR(Sales2[[#This Row],[Sale Price ]],0)</f>
        <v>102</v>
      </c>
      <c r="Q993">
        <f>IFERROR(Sales2[[#This Row],[Cleaned Sale Price]]/Sales2[[#This Row],[Quantity Ordered]],0)</f>
        <v>51</v>
      </c>
      <c r="R993">
        <f>Sales2[[#This Row],[Cleaned Sale Price]]-Sales2[[#This Row],[Service Provider Expense]]</f>
        <v>76.5</v>
      </c>
      <c r="S993">
        <f>SUMIF(F:F,Sales2[[#This Row],[Customer ID]],P:P)</f>
        <v>102</v>
      </c>
      <c r="T993">
        <f>Sales2[[#This Row],[Sale Price ]]-Sales2[[#This Row],[Service Provider Expense]]</f>
        <v>76.5</v>
      </c>
      <c r="U993" t="s">
        <v>99</v>
      </c>
    </row>
    <row r="994" spans="1:21" x14ac:dyDescent="0.25">
      <c r="A994">
        <v>3993</v>
      </c>
      <c r="B994">
        <f>COUNTIF(A:A,Sales2[[#This Row],[Order ID]])</f>
        <v>1</v>
      </c>
      <c r="C994" t="s">
        <v>833</v>
      </c>
      <c r="D994" t="s">
        <v>796</v>
      </c>
      <c r="E994" t="str">
        <f>PROPER(TRIM(Sales2[[#This Row],[Customer First Name]]))</f>
        <v>Frederick</v>
      </c>
      <c r="F994">
        <v>2224</v>
      </c>
      <c r="G994" t="s">
        <v>36</v>
      </c>
      <c r="H994" s="7">
        <v>45437</v>
      </c>
      <c r="I994" s="6">
        <v>3</v>
      </c>
      <c r="J994" t="s">
        <v>17</v>
      </c>
      <c r="K994" t="s">
        <v>49</v>
      </c>
      <c r="L994" t="str">
        <f>UPPER(Sales2[[#This Row],[State]])</f>
        <v>TAS</v>
      </c>
      <c r="M994">
        <f>VLOOKUP(Sales2[[#This Row],[Service Category]],Table7[],3,FALSE)</f>
        <v>0.2</v>
      </c>
      <c r="N994">
        <f>Sales2[[#This Row],[Sale Price ]]*Sales2[[#This Row],[Margins]]</f>
        <v>168.60000000000002</v>
      </c>
      <c r="O994">
        <v>843</v>
      </c>
      <c r="P994">
        <f>IFERROR(Sales2[[#This Row],[Sale Price ]],0)</f>
        <v>843</v>
      </c>
      <c r="Q994">
        <f>IFERROR(Sales2[[#This Row],[Cleaned Sale Price]]/Sales2[[#This Row],[Quantity Ordered]],0)</f>
        <v>281</v>
      </c>
      <c r="R994">
        <f>Sales2[[#This Row],[Cleaned Sale Price]]-Sales2[[#This Row],[Service Provider Expense]]</f>
        <v>674.4</v>
      </c>
      <c r="S994">
        <f>SUMIF(F:F,Sales2[[#This Row],[Customer ID]],P:P)</f>
        <v>843</v>
      </c>
      <c r="T994">
        <f>Sales2[[#This Row],[Sale Price ]]-Sales2[[#This Row],[Service Provider Expense]]</f>
        <v>674.4</v>
      </c>
      <c r="U994" t="s">
        <v>19</v>
      </c>
    </row>
    <row r="995" spans="1:21" x14ac:dyDescent="0.25">
      <c r="A995">
        <v>3994</v>
      </c>
      <c r="B995">
        <f>COUNTIF(A:A,Sales2[[#This Row],[Order ID]])</f>
        <v>1</v>
      </c>
      <c r="C995" t="s">
        <v>784</v>
      </c>
      <c r="D995" t="s">
        <v>983</v>
      </c>
      <c r="E995" t="str">
        <f>PROPER(TRIM(Sales2[[#This Row],[Customer First Name]]))</f>
        <v>Elliot</v>
      </c>
      <c r="F995">
        <v>2225</v>
      </c>
      <c r="G995" t="s">
        <v>77</v>
      </c>
      <c r="H995" s="7">
        <v>45395</v>
      </c>
      <c r="I995" s="6">
        <v>3</v>
      </c>
      <c r="J995" t="s">
        <v>17</v>
      </c>
      <c r="K995" t="s">
        <v>18</v>
      </c>
      <c r="L995" t="str">
        <f>UPPER(Sales2[[#This Row],[State]])</f>
        <v>WA</v>
      </c>
      <c r="M995">
        <f>VLOOKUP(Sales2[[#This Row],[Service Category]],Table7[],3,FALSE)</f>
        <v>0.3</v>
      </c>
      <c r="N995">
        <f>Sales2[[#This Row],[Sale Price ]]*Sales2[[#This Row],[Margins]]</f>
        <v>331.5</v>
      </c>
      <c r="O995">
        <v>1105</v>
      </c>
      <c r="P995">
        <f>IFERROR(Sales2[[#This Row],[Sale Price ]],0)</f>
        <v>1105</v>
      </c>
      <c r="Q995">
        <f>IFERROR(Sales2[[#This Row],[Cleaned Sale Price]]/Sales2[[#This Row],[Quantity Ordered]],0)</f>
        <v>368.33333333333331</v>
      </c>
      <c r="R995">
        <f>Sales2[[#This Row],[Cleaned Sale Price]]-Sales2[[#This Row],[Service Provider Expense]]</f>
        <v>773.5</v>
      </c>
      <c r="S995">
        <f>SUMIF(F:F,Sales2[[#This Row],[Customer ID]],P:P)</f>
        <v>1105</v>
      </c>
      <c r="T995">
        <f>Sales2[[#This Row],[Sale Price ]]-Sales2[[#This Row],[Service Provider Expense]]</f>
        <v>773.5</v>
      </c>
      <c r="U995" t="s">
        <v>99</v>
      </c>
    </row>
    <row r="996" spans="1:21" x14ac:dyDescent="0.25">
      <c r="A996">
        <v>3995</v>
      </c>
      <c r="B996">
        <f>COUNTIF(A:A,Sales2[[#This Row],[Order ID]])</f>
        <v>1</v>
      </c>
      <c r="C996" t="s">
        <v>1212</v>
      </c>
      <c r="D996" t="s">
        <v>1200</v>
      </c>
      <c r="E996" t="str">
        <f>PROPER(TRIM(Sales2[[#This Row],[Customer First Name]]))</f>
        <v>Ezra</v>
      </c>
      <c r="F996">
        <v>2226</v>
      </c>
      <c r="G996" t="s">
        <v>77</v>
      </c>
      <c r="H996" s="7">
        <v>45319</v>
      </c>
      <c r="I996" s="6">
        <v>3</v>
      </c>
      <c r="J996" t="s">
        <v>17</v>
      </c>
      <c r="K996" t="s">
        <v>28</v>
      </c>
      <c r="L996" t="str">
        <f>UPPER(Sales2[[#This Row],[State]])</f>
        <v>NSW</v>
      </c>
      <c r="M996">
        <f>VLOOKUP(Sales2[[#This Row],[Service Category]],Table7[],3,FALSE)</f>
        <v>0.3</v>
      </c>
      <c r="N996">
        <f>Sales2[[#This Row],[Sale Price ]]*Sales2[[#This Row],[Margins]]</f>
        <v>64.5</v>
      </c>
      <c r="O996">
        <v>215</v>
      </c>
      <c r="P996">
        <f>IFERROR(Sales2[[#This Row],[Sale Price ]],0)</f>
        <v>215</v>
      </c>
      <c r="Q996">
        <f>IFERROR(Sales2[[#This Row],[Cleaned Sale Price]]/Sales2[[#This Row],[Quantity Ordered]],0)</f>
        <v>71.666666666666671</v>
      </c>
      <c r="R996">
        <f>Sales2[[#This Row],[Cleaned Sale Price]]-Sales2[[#This Row],[Service Provider Expense]]</f>
        <v>150.5</v>
      </c>
      <c r="S996">
        <f>SUMIF(F:F,Sales2[[#This Row],[Customer ID]],P:P)</f>
        <v>215</v>
      </c>
      <c r="T996">
        <f>Sales2[[#This Row],[Sale Price ]]-Sales2[[#This Row],[Service Provider Expense]]</f>
        <v>150.5</v>
      </c>
      <c r="U996" t="s">
        <v>33</v>
      </c>
    </row>
    <row r="997" spans="1:21" x14ac:dyDescent="0.25">
      <c r="A997">
        <v>3996</v>
      </c>
      <c r="B997">
        <f>COUNTIF(A:A,Sales2[[#This Row],[Order ID]])</f>
        <v>1</v>
      </c>
      <c r="C997" t="s">
        <v>450</v>
      </c>
      <c r="D997" t="s">
        <v>1213</v>
      </c>
      <c r="E997" t="str">
        <f>PROPER(TRIM(Sales2[[#This Row],[Customer First Name]]))</f>
        <v>Crew</v>
      </c>
      <c r="F997">
        <v>2227</v>
      </c>
      <c r="G997" t="s">
        <v>61</v>
      </c>
      <c r="H997" s="7">
        <v>45640</v>
      </c>
      <c r="I997" s="6">
        <v>3</v>
      </c>
      <c r="J997" s="1" t="s">
        <v>37</v>
      </c>
      <c r="K997" t="s">
        <v>38</v>
      </c>
      <c r="L997" t="str">
        <f>UPPER(Sales2[[#This Row],[State]])</f>
        <v>QLD</v>
      </c>
      <c r="M997">
        <f>VLOOKUP(Sales2[[#This Row],[Service Category]],Table7[],3,FALSE)</f>
        <v>0.25</v>
      </c>
      <c r="N997">
        <f>Sales2[[#This Row],[Sale Price ]]*Sales2[[#This Row],[Margins]]</f>
        <v>466.25</v>
      </c>
      <c r="O997">
        <v>1865</v>
      </c>
      <c r="P997">
        <f>IFERROR(Sales2[[#This Row],[Sale Price ]],0)</f>
        <v>1865</v>
      </c>
      <c r="Q997">
        <f>IFERROR(Sales2[[#This Row],[Cleaned Sale Price]]/Sales2[[#This Row],[Quantity Ordered]],0)</f>
        <v>621.66666666666663</v>
      </c>
      <c r="R997">
        <f>Sales2[[#This Row],[Cleaned Sale Price]]-Sales2[[#This Row],[Service Provider Expense]]</f>
        <v>1398.75</v>
      </c>
      <c r="S997">
        <f>SUMIF(F:F,Sales2[[#This Row],[Customer ID]],P:P)</f>
        <v>1865</v>
      </c>
      <c r="T997">
        <f>Sales2[[#This Row],[Sale Price ]]-Sales2[[#This Row],[Service Provider Expense]]</f>
        <v>1398.75</v>
      </c>
      <c r="U997" t="s">
        <v>33</v>
      </c>
    </row>
    <row r="998" spans="1:21" x14ac:dyDescent="0.25">
      <c r="A998">
        <v>3997</v>
      </c>
      <c r="B998">
        <f>COUNTIF(A:A,Sales2[[#This Row],[Order ID]])</f>
        <v>1</v>
      </c>
      <c r="C998" t="s">
        <v>1214</v>
      </c>
      <c r="D998" t="s">
        <v>1137</v>
      </c>
      <c r="E998" t="str">
        <f>PROPER(TRIM(Sales2[[#This Row],[Customer First Name]]))</f>
        <v>Willow</v>
      </c>
      <c r="F998">
        <v>2228</v>
      </c>
      <c r="G998" t="s">
        <v>77</v>
      </c>
      <c r="H998" s="7">
        <v>45386</v>
      </c>
      <c r="I998" s="6">
        <v>2</v>
      </c>
      <c r="J998" t="s">
        <v>56</v>
      </c>
      <c r="K998" t="s">
        <v>32</v>
      </c>
      <c r="L998" t="str">
        <f>UPPER(Sales2[[#This Row],[State]])</f>
        <v>VIC</v>
      </c>
      <c r="M998">
        <f>VLOOKUP(Sales2[[#This Row],[Service Category]],Table7[],3,FALSE)</f>
        <v>0.3</v>
      </c>
      <c r="N998">
        <f>Sales2[[#This Row],[Sale Price ]]*Sales2[[#This Row],[Margins]]</f>
        <v>315</v>
      </c>
      <c r="O998">
        <v>1050</v>
      </c>
      <c r="P998">
        <f>IFERROR(Sales2[[#This Row],[Sale Price ]],0)</f>
        <v>1050</v>
      </c>
      <c r="Q998">
        <f>IFERROR(Sales2[[#This Row],[Cleaned Sale Price]]/Sales2[[#This Row],[Quantity Ordered]],0)</f>
        <v>525</v>
      </c>
      <c r="R998">
        <f>Sales2[[#This Row],[Cleaned Sale Price]]-Sales2[[#This Row],[Service Provider Expense]]</f>
        <v>735</v>
      </c>
      <c r="S998">
        <f>SUMIF(F:F,Sales2[[#This Row],[Customer ID]],P:P)</f>
        <v>1050</v>
      </c>
      <c r="T998">
        <f>Sales2[[#This Row],[Sale Price ]]-Sales2[[#This Row],[Service Provider Expense]]</f>
        <v>735</v>
      </c>
      <c r="U998" t="s">
        <v>19</v>
      </c>
    </row>
    <row r="999" spans="1:21" x14ac:dyDescent="0.25">
      <c r="A999">
        <v>3998</v>
      </c>
      <c r="B999">
        <f>COUNTIF(A:A,Sales2[[#This Row],[Order ID]])</f>
        <v>1</v>
      </c>
      <c r="C999" t="s">
        <v>1215</v>
      </c>
      <c r="D999" t="s">
        <v>536</v>
      </c>
      <c r="E999" t="str">
        <f>PROPER(TRIM(Sales2[[#This Row],[Customer First Name]]))</f>
        <v>Malachi</v>
      </c>
      <c r="F999">
        <v>2229</v>
      </c>
      <c r="G999" t="s">
        <v>61</v>
      </c>
      <c r="H999" s="7">
        <v>45467</v>
      </c>
      <c r="I999" s="6">
        <v>3</v>
      </c>
      <c r="J999" s="1" t="s">
        <v>37</v>
      </c>
      <c r="K999" t="s">
        <v>18</v>
      </c>
      <c r="L999" t="str">
        <f>UPPER(Sales2[[#This Row],[State]])</f>
        <v>WA</v>
      </c>
      <c r="M999">
        <f>VLOOKUP(Sales2[[#This Row],[Service Category]],Table7[],3,FALSE)</f>
        <v>0.25</v>
      </c>
      <c r="N999">
        <f>Sales2[[#This Row],[Sale Price ]]*Sales2[[#This Row],[Margins]]</f>
        <v>264.75</v>
      </c>
      <c r="O999">
        <v>1059</v>
      </c>
      <c r="P999">
        <f>IFERROR(Sales2[[#This Row],[Sale Price ]],0)</f>
        <v>1059</v>
      </c>
      <c r="Q999">
        <f>IFERROR(Sales2[[#This Row],[Cleaned Sale Price]]/Sales2[[#This Row],[Quantity Ordered]],0)</f>
        <v>353</v>
      </c>
      <c r="R999">
        <f>Sales2[[#This Row],[Cleaned Sale Price]]-Sales2[[#This Row],[Service Provider Expense]]</f>
        <v>794.25</v>
      </c>
      <c r="S999">
        <f>SUMIF(F:F,Sales2[[#This Row],[Customer ID]],P:P)</f>
        <v>1059</v>
      </c>
      <c r="T999">
        <f>Sales2[[#This Row],[Sale Price ]]-Sales2[[#This Row],[Service Provider Expense]]</f>
        <v>794.25</v>
      </c>
      <c r="U999" t="s">
        <v>33</v>
      </c>
    </row>
    <row r="1000" spans="1:21" x14ac:dyDescent="0.25">
      <c r="A1000">
        <v>3999</v>
      </c>
      <c r="B1000">
        <f>COUNTIF(A:A,Sales2[[#This Row],[Order ID]])</f>
        <v>1</v>
      </c>
      <c r="C1000" t="s">
        <v>1156</v>
      </c>
      <c r="D1000" t="s">
        <v>357</v>
      </c>
      <c r="E1000" t="str">
        <f>PROPER(TRIM(Sales2[[#This Row],[Customer First Name]]))</f>
        <v>Patrick</v>
      </c>
      <c r="F1000">
        <v>2230</v>
      </c>
      <c r="G1000" t="s">
        <v>61</v>
      </c>
      <c r="H1000" s="7">
        <v>45423</v>
      </c>
      <c r="I1000" s="6">
        <v>3</v>
      </c>
      <c r="J1000" s="1" t="s">
        <v>37</v>
      </c>
      <c r="K1000" t="s">
        <v>42</v>
      </c>
      <c r="L1000" t="str">
        <f>UPPER(Sales2[[#This Row],[State]])</f>
        <v>SA</v>
      </c>
      <c r="M1000">
        <f>VLOOKUP(Sales2[[#This Row],[Service Category]],Table7[],3,FALSE)</f>
        <v>0.25</v>
      </c>
      <c r="N1000">
        <f>Sales2[[#This Row],[Sale Price ]]*Sales2[[#This Row],[Margins]]</f>
        <v>279</v>
      </c>
      <c r="O1000">
        <v>1116</v>
      </c>
      <c r="P1000">
        <f>IFERROR(Sales2[[#This Row],[Sale Price ]],0)</f>
        <v>1116</v>
      </c>
      <c r="Q1000">
        <f>IFERROR(Sales2[[#This Row],[Cleaned Sale Price]]/Sales2[[#This Row],[Quantity Ordered]],0)</f>
        <v>372</v>
      </c>
      <c r="R1000">
        <f>Sales2[[#This Row],[Cleaned Sale Price]]-Sales2[[#This Row],[Service Provider Expense]]</f>
        <v>837</v>
      </c>
      <c r="S1000">
        <f>SUMIF(F:F,Sales2[[#This Row],[Customer ID]],P:P)</f>
        <v>1116</v>
      </c>
      <c r="T1000">
        <f>Sales2[[#This Row],[Sale Price ]]-Sales2[[#This Row],[Service Provider Expense]]</f>
        <v>837</v>
      </c>
      <c r="U1000" t="s">
        <v>29</v>
      </c>
    </row>
    <row r="1001" spans="1:21" x14ac:dyDescent="0.25">
      <c r="A1001">
        <v>4000</v>
      </c>
      <c r="B1001">
        <f>COUNTIF(A:A,Sales2[[#This Row],[Order ID]])</f>
        <v>1</v>
      </c>
      <c r="C1001" t="s">
        <v>1216</v>
      </c>
      <c r="D1001" t="s">
        <v>1008</v>
      </c>
      <c r="E1001" t="str">
        <f>PROPER(TRIM(Sales2[[#This Row],[Customer First Name]]))</f>
        <v>Dallas</v>
      </c>
      <c r="F1001">
        <v>2231</v>
      </c>
      <c r="G1001" t="s">
        <v>36</v>
      </c>
      <c r="H1001" s="7">
        <v>45300</v>
      </c>
      <c r="I1001" s="6">
        <v>2</v>
      </c>
      <c r="J1001" t="s">
        <v>17</v>
      </c>
      <c r="K1001" t="s">
        <v>42</v>
      </c>
      <c r="L1001" t="str">
        <f>UPPER(Sales2[[#This Row],[State]])</f>
        <v>SA</v>
      </c>
      <c r="M1001">
        <f>VLOOKUP(Sales2[[#This Row],[Service Category]],Table7[],3,FALSE)</f>
        <v>0.2</v>
      </c>
      <c r="N1001">
        <f>Sales2[[#This Row],[Sale Price ]]*Sales2[[#This Row],[Margins]]</f>
        <v>9.8000000000000007</v>
      </c>
      <c r="O1001">
        <v>49</v>
      </c>
      <c r="P1001">
        <f>IFERROR(Sales2[[#This Row],[Sale Price ]],0)</f>
        <v>49</v>
      </c>
      <c r="Q1001">
        <f>IFERROR(Sales2[[#This Row],[Cleaned Sale Price]]/Sales2[[#This Row],[Quantity Ordered]],0)</f>
        <v>24.5</v>
      </c>
      <c r="R1001">
        <f>Sales2[[#This Row],[Cleaned Sale Price]]-Sales2[[#This Row],[Service Provider Expense]]</f>
        <v>39.200000000000003</v>
      </c>
      <c r="S1001">
        <f>SUMIF(F:F,Sales2[[#This Row],[Customer ID]],P:P)</f>
        <v>49</v>
      </c>
      <c r="T1001">
        <f>Sales2[[#This Row],[Sale Price ]]-Sales2[[#This Row],[Service Provider Expense]]</f>
        <v>39.200000000000003</v>
      </c>
      <c r="U1001" t="s">
        <v>39</v>
      </c>
    </row>
  </sheetData>
  <conditionalFormatting sqref="C12">
    <cfRule type="duplicateValues" dxfId="4" priority="1"/>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CCD77-1575-498E-AADD-2A356470EF2E}">
  <dimension ref="A1:P1001"/>
  <sheetViews>
    <sheetView zoomScale="90" zoomScaleNormal="90" workbookViewId="0">
      <selection activeCell="R14" sqref="R14"/>
    </sheetView>
  </sheetViews>
  <sheetFormatPr defaultColWidth="8.85546875" defaultRowHeight="15" x14ac:dyDescent="0.25"/>
  <cols>
    <col min="1" max="1" width="26.28515625" customWidth="1"/>
    <col min="2" max="2" width="24.42578125" style="3" customWidth="1"/>
    <col min="3" max="3" width="30.140625" bestFit="1" customWidth="1"/>
    <col min="4" max="4" width="18.28515625" customWidth="1"/>
    <col min="5" max="5" width="24.42578125" style="7" bestFit="1" customWidth="1"/>
    <col min="6" max="6" width="18.7109375" style="2" customWidth="1"/>
    <col min="7" max="7" width="26" bestFit="1" customWidth="1"/>
    <col min="8" max="8" width="14.140625" customWidth="1"/>
    <col min="9" max="10" width="20.42578125" customWidth="1"/>
    <col min="11" max="11" width="12.140625" customWidth="1"/>
    <col min="12" max="12" width="21.28515625" customWidth="1"/>
    <col min="13" max="13" width="19.28515625" customWidth="1"/>
    <col min="14" max="14" width="21.85546875" bestFit="1" customWidth="1"/>
    <col min="15" max="15" width="12.42578125" bestFit="1" customWidth="1"/>
    <col min="16" max="16" width="15.85546875" bestFit="1" customWidth="1"/>
    <col min="18" max="18" width="15" customWidth="1"/>
  </cols>
  <sheetData>
    <row r="1" spans="1:16" x14ac:dyDescent="0.25">
      <c r="A1" t="s">
        <v>1</v>
      </c>
      <c r="B1" s="3" t="s">
        <v>2</v>
      </c>
      <c r="C1" s="3" t="s">
        <v>3251</v>
      </c>
      <c r="D1" t="s">
        <v>3</v>
      </c>
      <c r="E1" t="s">
        <v>4</v>
      </c>
      <c r="F1" s="7" t="s">
        <v>5</v>
      </c>
      <c r="G1" t="s">
        <v>6</v>
      </c>
      <c r="H1" t="s">
        <v>7</v>
      </c>
      <c r="I1" t="s">
        <v>8</v>
      </c>
      <c r="J1" t="s">
        <v>3252</v>
      </c>
      <c r="K1" t="s">
        <v>1217</v>
      </c>
      <c r="L1" t="s">
        <v>1218</v>
      </c>
      <c r="M1" t="s">
        <v>1219</v>
      </c>
      <c r="N1" t="s">
        <v>1220</v>
      </c>
      <c r="O1" t="s">
        <v>11</v>
      </c>
      <c r="P1" t="s">
        <v>1221</v>
      </c>
    </row>
    <row r="2" spans="1:16" x14ac:dyDescent="0.25">
      <c r="A2" t="s">
        <v>14</v>
      </c>
      <c r="B2" t="s">
        <v>15</v>
      </c>
      <c r="C2" t="str">
        <f>PROPER(TRIM(Customers3[[#This Row],[Customer First Name]]))</f>
        <v>Lewis</v>
      </c>
      <c r="D2">
        <v>1234</v>
      </c>
      <c r="E2" t="s">
        <v>16</v>
      </c>
      <c r="F2" s="7">
        <v>45418</v>
      </c>
      <c r="G2" s="6">
        <v>1</v>
      </c>
      <c r="H2" t="s">
        <v>17</v>
      </c>
      <c r="I2" t="s">
        <v>18</v>
      </c>
      <c r="J2" t="str">
        <f>UPPER(Customers3[[#This Row],[State]])</f>
        <v>WA</v>
      </c>
      <c r="K2" t="s">
        <v>1222</v>
      </c>
      <c r="L2" t="s">
        <v>1223</v>
      </c>
      <c r="M2">
        <v>6725</v>
      </c>
      <c r="N2">
        <v>250</v>
      </c>
      <c r="O2">
        <f>Customers3[[#This Row],[Quantity Ordered]]*Customers3[[#This Row],[Sales Price (Per unit)]]</f>
        <v>250</v>
      </c>
      <c r="P2" t="s">
        <v>1224</v>
      </c>
    </row>
    <row r="3" spans="1:16" x14ac:dyDescent="0.25">
      <c r="A3" t="s">
        <v>20</v>
      </c>
      <c r="B3" t="s">
        <v>21</v>
      </c>
      <c r="C3" t="str">
        <f>PROPER(TRIM(Customers3[[#This Row],[Customer First Name]]))</f>
        <v>Ali</v>
      </c>
      <c r="D3">
        <v>1235</v>
      </c>
      <c r="E3" t="s">
        <v>22</v>
      </c>
      <c r="F3" s="7">
        <v>45491</v>
      </c>
      <c r="G3" s="6">
        <v>3</v>
      </c>
      <c r="H3" s="1" t="s">
        <v>23</v>
      </c>
      <c r="I3" t="s">
        <v>24</v>
      </c>
      <c r="J3" t="str">
        <f>UPPER(Customers3[[#This Row],[State]])</f>
        <v>ACT</v>
      </c>
      <c r="K3" t="s">
        <v>1225</v>
      </c>
      <c r="L3" t="s">
        <v>1226</v>
      </c>
      <c r="M3">
        <v>2600</v>
      </c>
      <c r="N3">
        <v>800</v>
      </c>
      <c r="O3">
        <f>Customers3[[#This Row],[Quantity Ordered]]*Customers3[[#This Row],[Sales Price (Per unit)]]</f>
        <v>2400</v>
      </c>
      <c r="P3" t="s">
        <v>1227</v>
      </c>
    </row>
    <row r="4" spans="1:16" x14ac:dyDescent="0.25">
      <c r="A4" t="s">
        <v>25</v>
      </c>
      <c r="B4" t="s">
        <v>26</v>
      </c>
      <c r="C4" t="str">
        <f>PROPER(TRIM(Customers3[[#This Row],[Customer First Name]]))</f>
        <v>Mila</v>
      </c>
      <c r="D4">
        <v>1236</v>
      </c>
      <c r="E4" t="s">
        <v>27</v>
      </c>
      <c r="F4" s="7">
        <v>45487</v>
      </c>
      <c r="G4" s="6">
        <v>2</v>
      </c>
      <c r="H4" t="s">
        <v>17</v>
      </c>
      <c r="I4" s="1" t="s">
        <v>28</v>
      </c>
      <c r="J4" t="str">
        <f>UPPER(Customers3[[#This Row],[State]])</f>
        <v>NSW</v>
      </c>
      <c r="K4" s="1" t="s">
        <v>1228</v>
      </c>
      <c r="L4" t="s">
        <v>1229</v>
      </c>
      <c r="M4">
        <v>2300</v>
      </c>
      <c r="N4">
        <v>300</v>
      </c>
      <c r="O4">
        <f>Customers3[[#This Row],[Quantity Ordered]]*Customers3[[#This Row],[Sales Price (Per unit)]]</f>
        <v>600</v>
      </c>
      <c r="P4" t="s">
        <v>1230</v>
      </c>
    </row>
    <row r="5" spans="1:16" x14ac:dyDescent="0.25">
      <c r="A5" t="s">
        <v>30</v>
      </c>
      <c r="B5" t="s">
        <v>31</v>
      </c>
      <c r="C5" t="str">
        <f>PROPER(TRIM(Customers3[[#This Row],[Customer First Name]]))</f>
        <v>Ryleigh</v>
      </c>
      <c r="D5">
        <v>1237</v>
      </c>
      <c r="E5" t="s">
        <v>27</v>
      </c>
      <c r="F5" s="7">
        <v>45469</v>
      </c>
      <c r="G5" s="6">
        <v>3</v>
      </c>
      <c r="H5" t="s">
        <v>17</v>
      </c>
      <c r="I5" s="1" t="s">
        <v>32</v>
      </c>
      <c r="J5" t="str">
        <f>UPPER(Customers3[[#This Row],[State]])</f>
        <v>VIC</v>
      </c>
      <c r="K5" s="1" t="s">
        <v>1231</v>
      </c>
      <c r="L5" t="s">
        <v>1232</v>
      </c>
      <c r="M5">
        <v>3350</v>
      </c>
      <c r="N5">
        <v>300</v>
      </c>
      <c r="O5">
        <f>Customers3[[#This Row],[Quantity Ordered]]*Customers3[[#This Row],[Sales Price (Per unit)]]</f>
        <v>900</v>
      </c>
      <c r="P5" t="s">
        <v>1233</v>
      </c>
    </row>
    <row r="6" spans="1:16" x14ac:dyDescent="0.25">
      <c r="A6" t="s">
        <v>34</v>
      </c>
      <c r="B6" t="s">
        <v>35</v>
      </c>
      <c r="C6" t="str">
        <f>PROPER(TRIM(Customers3[[#This Row],[Customer First Name]]))</f>
        <v>Leonidas</v>
      </c>
      <c r="D6">
        <v>1238</v>
      </c>
      <c r="E6" t="s">
        <v>36</v>
      </c>
      <c r="F6" s="7">
        <v>45624</v>
      </c>
      <c r="G6" s="6">
        <v>2</v>
      </c>
      <c r="H6" s="1" t="s">
        <v>37</v>
      </c>
      <c r="I6" s="1" t="s">
        <v>38</v>
      </c>
      <c r="J6" t="str">
        <f>UPPER(Customers3[[#This Row],[State]])</f>
        <v>QLD</v>
      </c>
      <c r="K6" s="1" t="s">
        <v>1234</v>
      </c>
      <c r="L6" t="s">
        <v>1235</v>
      </c>
      <c r="M6">
        <v>4217</v>
      </c>
      <c r="N6">
        <v>250</v>
      </c>
      <c r="O6">
        <f>Customers3[[#This Row],[Quantity Ordered]]*Customers3[[#This Row],[Sales Price (Per unit)]]</f>
        <v>500</v>
      </c>
      <c r="P6" t="s">
        <v>1236</v>
      </c>
    </row>
    <row r="7" spans="1:16" x14ac:dyDescent="0.25">
      <c r="A7" t="s">
        <v>40</v>
      </c>
      <c r="B7" t="s">
        <v>41</v>
      </c>
      <c r="C7" t="str">
        <f>PROPER(TRIM(Customers3[[#This Row],[Customer First Name]]))</f>
        <v>Hayden</v>
      </c>
      <c r="D7">
        <v>1239</v>
      </c>
      <c r="E7" t="s">
        <v>22</v>
      </c>
      <c r="F7" s="7">
        <v>45449</v>
      </c>
      <c r="G7" s="6">
        <v>1</v>
      </c>
      <c r="H7" s="1" t="s">
        <v>37</v>
      </c>
      <c r="I7" s="1" t="s">
        <v>42</v>
      </c>
      <c r="J7" t="str">
        <f>UPPER(Customers3[[#This Row],[State]])</f>
        <v>SA</v>
      </c>
      <c r="K7" t="s">
        <v>1237</v>
      </c>
      <c r="L7" t="s">
        <v>1238</v>
      </c>
      <c r="M7">
        <v>5290</v>
      </c>
      <c r="N7">
        <v>800</v>
      </c>
      <c r="O7">
        <f>Customers3[[#This Row],[Quantity Ordered]]*Customers3[[#This Row],[Sales Price (Per unit)]]</f>
        <v>800</v>
      </c>
      <c r="P7" t="s">
        <v>1239</v>
      </c>
    </row>
    <row r="8" spans="1:16" x14ac:dyDescent="0.25">
      <c r="A8" t="s">
        <v>43</v>
      </c>
      <c r="B8" t="s">
        <v>44</v>
      </c>
      <c r="C8" t="str">
        <f>PROPER(TRIM(Customers3[[#This Row],[Customer First Name]]))</f>
        <v>Brooke</v>
      </c>
      <c r="D8">
        <v>1240</v>
      </c>
      <c r="E8" t="s">
        <v>36</v>
      </c>
      <c r="F8" s="7">
        <v>45369</v>
      </c>
      <c r="G8" s="6">
        <v>1</v>
      </c>
      <c r="H8" s="1" t="s">
        <v>37</v>
      </c>
      <c r="I8" s="1" t="s">
        <v>32</v>
      </c>
      <c r="J8" t="str">
        <f>UPPER(Customers3[[#This Row],[State]])</f>
        <v>VIC</v>
      </c>
      <c r="K8" t="s">
        <v>1240</v>
      </c>
      <c r="L8" t="s">
        <v>1241</v>
      </c>
      <c r="M8">
        <v>3220</v>
      </c>
      <c r="N8">
        <v>250</v>
      </c>
      <c r="O8">
        <f>Customers3[[#This Row],[Quantity Ordered]]*Customers3[[#This Row],[Sales Price (Per unit)]]</f>
        <v>250</v>
      </c>
      <c r="P8" t="s">
        <v>1242</v>
      </c>
    </row>
    <row r="9" spans="1:16" x14ac:dyDescent="0.25">
      <c r="A9" t="s">
        <v>45</v>
      </c>
      <c r="B9" t="s">
        <v>46</v>
      </c>
      <c r="C9" t="str">
        <f>PROPER(TRIM(Customers3[[#This Row],[Customer First Name]]))</f>
        <v>Diana</v>
      </c>
      <c r="D9">
        <v>1241</v>
      </c>
      <c r="E9" t="s">
        <v>22</v>
      </c>
      <c r="F9" s="7">
        <v>45591</v>
      </c>
      <c r="G9" s="6">
        <v>2</v>
      </c>
      <c r="H9" t="s">
        <v>17</v>
      </c>
      <c r="I9" s="1" t="s">
        <v>18</v>
      </c>
      <c r="J9" t="str">
        <f>UPPER(Customers3[[#This Row],[State]])</f>
        <v>WA</v>
      </c>
      <c r="K9" t="s">
        <v>1243</v>
      </c>
      <c r="L9" t="s">
        <v>1244</v>
      </c>
      <c r="M9">
        <v>6160</v>
      </c>
      <c r="N9">
        <v>800</v>
      </c>
      <c r="O9">
        <f>Customers3[[#This Row],[Quantity Ordered]]*Customers3[[#This Row],[Sales Price (Per unit)]]</f>
        <v>1600</v>
      </c>
      <c r="P9" t="s">
        <v>1245</v>
      </c>
    </row>
    <row r="10" spans="1:16" x14ac:dyDescent="0.25">
      <c r="A10" t="s">
        <v>47</v>
      </c>
      <c r="B10" t="s">
        <v>48</v>
      </c>
      <c r="C10" t="str">
        <f>PROPER(TRIM(Customers3[[#This Row],[Customer First Name]]))</f>
        <v>Rosalie</v>
      </c>
      <c r="D10">
        <v>1242</v>
      </c>
      <c r="E10" t="s">
        <v>27</v>
      </c>
      <c r="F10" s="7">
        <v>45330</v>
      </c>
      <c r="G10" s="6">
        <v>3</v>
      </c>
      <c r="H10" s="1" t="s">
        <v>37</v>
      </c>
      <c r="I10" t="s">
        <v>49</v>
      </c>
      <c r="J10" t="str">
        <f>UPPER(Customers3[[#This Row],[State]])</f>
        <v>TAS</v>
      </c>
      <c r="K10" t="s">
        <v>1246</v>
      </c>
      <c r="L10" t="s">
        <v>1247</v>
      </c>
      <c r="M10">
        <v>7250</v>
      </c>
      <c r="N10">
        <v>300</v>
      </c>
      <c r="O10">
        <f>Customers3[[#This Row],[Quantity Ordered]]*Customers3[[#This Row],[Sales Price (Per unit)]]</f>
        <v>900</v>
      </c>
      <c r="P10" t="s">
        <v>1248</v>
      </c>
    </row>
    <row r="11" spans="1:16" x14ac:dyDescent="0.25">
      <c r="A11" t="s">
        <v>50</v>
      </c>
      <c r="B11" t="s">
        <v>51</v>
      </c>
      <c r="C11" t="str">
        <f>PROPER(TRIM(Customers3[[#This Row],[Customer First Name]]))</f>
        <v>Andre</v>
      </c>
      <c r="D11">
        <v>1243</v>
      </c>
      <c r="E11" t="s">
        <v>22</v>
      </c>
      <c r="F11" s="7">
        <v>45635</v>
      </c>
      <c r="G11" s="6">
        <v>2</v>
      </c>
      <c r="H11" s="1" t="s">
        <v>37</v>
      </c>
      <c r="I11" t="s">
        <v>49</v>
      </c>
      <c r="J11" t="str">
        <f>UPPER(Customers3[[#This Row],[State]])</f>
        <v>TAS</v>
      </c>
      <c r="K11" t="s">
        <v>1249</v>
      </c>
      <c r="L11" t="s">
        <v>1250</v>
      </c>
      <c r="M11">
        <v>7000</v>
      </c>
      <c r="N11">
        <v>800</v>
      </c>
      <c r="O11">
        <f>Customers3[[#This Row],[Quantity Ordered]]*Customers3[[#This Row],[Sales Price (Per unit)]]</f>
        <v>1600</v>
      </c>
      <c r="P11" t="s">
        <v>1251</v>
      </c>
    </row>
    <row r="12" spans="1:16" x14ac:dyDescent="0.25">
      <c r="A12" t="s">
        <v>52</v>
      </c>
      <c r="B12" t="s">
        <v>53</v>
      </c>
      <c r="C12" t="str">
        <f>PROPER(TRIM(Customers3[[#This Row],[Customer First Name]]))</f>
        <v>Walter</v>
      </c>
      <c r="D12">
        <v>1244</v>
      </c>
      <c r="E12" t="s">
        <v>16</v>
      </c>
      <c r="F12" s="7">
        <v>45414</v>
      </c>
      <c r="G12" s="6">
        <v>1</v>
      </c>
      <c r="H12" t="s">
        <v>17</v>
      </c>
      <c r="I12" t="s">
        <v>38</v>
      </c>
      <c r="J12" t="str">
        <f>UPPER(Customers3[[#This Row],[State]])</f>
        <v>QLD</v>
      </c>
      <c r="K12" t="s">
        <v>1252</v>
      </c>
      <c r="L12" t="s">
        <v>1253</v>
      </c>
      <c r="M12">
        <v>4870</v>
      </c>
      <c r="N12">
        <v>250</v>
      </c>
      <c r="O12">
        <f>Customers3[[#This Row],[Quantity Ordered]]*Customers3[[#This Row],[Sales Price (Per unit)]]</f>
        <v>250</v>
      </c>
      <c r="P12" t="s">
        <v>1254</v>
      </c>
    </row>
    <row r="13" spans="1:16" x14ac:dyDescent="0.25">
      <c r="A13" t="s">
        <v>54</v>
      </c>
      <c r="B13" t="s">
        <v>55</v>
      </c>
      <c r="C13" t="str">
        <f>PROPER(TRIM(Customers3[[#This Row],[Customer First Name]]))</f>
        <v>Nayeli</v>
      </c>
      <c r="D13">
        <v>1245</v>
      </c>
      <c r="E13" t="s">
        <v>27</v>
      </c>
      <c r="F13" s="7">
        <v>45316</v>
      </c>
      <c r="G13" s="6">
        <v>1</v>
      </c>
      <c r="H13" t="s">
        <v>56</v>
      </c>
      <c r="I13" t="s">
        <v>42</v>
      </c>
      <c r="J13" t="str">
        <f>UPPER(Customers3[[#This Row],[State]])</f>
        <v>SA</v>
      </c>
      <c r="K13" t="s">
        <v>1255</v>
      </c>
      <c r="L13" t="s">
        <v>1080</v>
      </c>
      <c r="M13">
        <v>5000</v>
      </c>
      <c r="N13">
        <v>300</v>
      </c>
      <c r="O13">
        <f>Customers3[[#This Row],[Quantity Ordered]]*Customers3[[#This Row],[Sales Price (Per unit)]]</f>
        <v>300</v>
      </c>
      <c r="P13" t="s">
        <v>1256</v>
      </c>
    </row>
    <row r="14" spans="1:16" x14ac:dyDescent="0.25">
      <c r="A14" t="s">
        <v>57</v>
      </c>
      <c r="B14" t="s">
        <v>58</v>
      </c>
      <c r="C14" t="str">
        <f>PROPER(TRIM(Customers3[[#This Row],[Customer First Name]]))</f>
        <v>Thea</v>
      </c>
      <c r="D14">
        <v>1246</v>
      </c>
      <c r="E14" t="s">
        <v>27</v>
      </c>
      <c r="F14" s="7">
        <v>45486</v>
      </c>
      <c r="G14" s="6">
        <v>1</v>
      </c>
      <c r="H14" s="1" t="s">
        <v>37</v>
      </c>
      <c r="I14" t="s">
        <v>42</v>
      </c>
      <c r="J14" t="str">
        <f>UPPER(Customers3[[#This Row],[State]])</f>
        <v>SA</v>
      </c>
      <c r="K14" t="s">
        <v>1257</v>
      </c>
      <c r="L14" t="s">
        <v>1080</v>
      </c>
      <c r="M14">
        <v>5000</v>
      </c>
      <c r="N14">
        <v>300</v>
      </c>
      <c r="O14">
        <f>Customers3[[#This Row],[Quantity Ordered]]*Customers3[[#This Row],[Sales Price (Per unit)]]</f>
        <v>300</v>
      </c>
      <c r="P14" t="s">
        <v>1258</v>
      </c>
    </row>
    <row r="15" spans="1:16" x14ac:dyDescent="0.25">
      <c r="A15" t="s">
        <v>59</v>
      </c>
      <c r="B15" t="s">
        <v>60</v>
      </c>
      <c r="C15" t="str">
        <f>PROPER(TRIM(Customers3[[#This Row],[Customer First Name]]))</f>
        <v>Devin</v>
      </c>
      <c r="D15">
        <v>1247</v>
      </c>
      <c r="E15" t="s">
        <v>61</v>
      </c>
      <c r="F15" s="7">
        <v>45317</v>
      </c>
      <c r="G15" s="6">
        <v>3</v>
      </c>
      <c r="H15" t="s">
        <v>17</v>
      </c>
      <c r="I15" t="s">
        <v>32</v>
      </c>
      <c r="J15" t="str">
        <f>UPPER(Customers3[[#This Row],[State]])</f>
        <v>VIC</v>
      </c>
      <c r="K15" t="s">
        <v>1259</v>
      </c>
      <c r="L15" t="s">
        <v>1260</v>
      </c>
      <c r="M15">
        <v>3000</v>
      </c>
      <c r="N15">
        <v>1200</v>
      </c>
      <c r="O15">
        <f>Customers3[[#This Row],[Quantity Ordered]]*Customers3[[#This Row],[Sales Price (Per unit)]]</f>
        <v>3600</v>
      </c>
      <c r="P15" t="s">
        <v>1261</v>
      </c>
    </row>
    <row r="16" spans="1:16" x14ac:dyDescent="0.25">
      <c r="A16" t="s">
        <v>62</v>
      </c>
      <c r="B16" t="s">
        <v>63</v>
      </c>
      <c r="C16" t="str">
        <f>PROPER(TRIM(Customers3[[#This Row],[Customer First Name]]))</f>
        <v>Destiny</v>
      </c>
      <c r="D16">
        <v>1248</v>
      </c>
      <c r="E16" t="s">
        <v>16</v>
      </c>
      <c r="F16" s="7">
        <v>45473</v>
      </c>
      <c r="G16" s="6">
        <v>2</v>
      </c>
      <c r="H16" s="1" t="s">
        <v>37</v>
      </c>
      <c r="I16" t="s">
        <v>28</v>
      </c>
      <c r="J16" t="str">
        <f>UPPER(Customers3[[#This Row],[State]])</f>
        <v>NSW</v>
      </c>
      <c r="K16" t="s">
        <v>1262</v>
      </c>
      <c r="L16" t="s">
        <v>1229</v>
      </c>
      <c r="M16">
        <v>2300</v>
      </c>
      <c r="N16">
        <v>250</v>
      </c>
      <c r="O16">
        <f>Customers3[[#This Row],[Quantity Ordered]]*Customers3[[#This Row],[Sales Price (Per unit)]]</f>
        <v>500</v>
      </c>
      <c r="P16" t="s">
        <v>1263</v>
      </c>
    </row>
    <row r="17" spans="1:16" x14ac:dyDescent="0.25">
      <c r="A17" t="s">
        <v>64</v>
      </c>
      <c r="B17" t="s">
        <v>65</v>
      </c>
      <c r="C17" t="str">
        <f>PROPER(TRIM(Customers3[[#This Row],[Customer First Name]]))</f>
        <v>Rylee</v>
      </c>
      <c r="D17">
        <v>1249</v>
      </c>
      <c r="E17" t="s">
        <v>36</v>
      </c>
      <c r="F17" s="7">
        <v>45517</v>
      </c>
      <c r="G17" s="6">
        <v>3</v>
      </c>
      <c r="H17" t="s">
        <v>17</v>
      </c>
      <c r="I17" t="s">
        <v>66</v>
      </c>
      <c r="J17" t="str">
        <f>UPPER(Customers3[[#This Row],[State]])</f>
        <v>NT</v>
      </c>
      <c r="K17" t="s">
        <v>1264</v>
      </c>
      <c r="L17" t="s">
        <v>1265</v>
      </c>
      <c r="M17">
        <v>800</v>
      </c>
      <c r="N17">
        <v>250</v>
      </c>
      <c r="O17">
        <f>Customers3[[#This Row],[Quantity Ordered]]*Customers3[[#This Row],[Sales Price (Per unit)]]</f>
        <v>750</v>
      </c>
      <c r="P17" t="s">
        <v>1266</v>
      </c>
    </row>
    <row r="18" spans="1:16" x14ac:dyDescent="0.25">
      <c r="A18" t="s">
        <v>67</v>
      </c>
      <c r="B18" t="s">
        <v>68</v>
      </c>
      <c r="C18" t="str">
        <f>PROPER(TRIM(Customers3[[#This Row],[Customer First Name]]))</f>
        <v>Luka</v>
      </c>
      <c r="D18">
        <v>1250</v>
      </c>
      <c r="E18" t="s">
        <v>16</v>
      </c>
      <c r="F18" s="7">
        <v>45645</v>
      </c>
      <c r="G18" s="6">
        <v>1</v>
      </c>
      <c r="H18" t="s">
        <v>17</v>
      </c>
      <c r="I18" t="s">
        <v>28</v>
      </c>
      <c r="J18" t="str">
        <f>UPPER(Customers3[[#This Row],[State]])</f>
        <v>NSW</v>
      </c>
      <c r="K18" t="s">
        <v>1267</v>
      </c>
      <c r="L18" t="s">
        <v>1229</v>
      </c>
      <c r="M18">
        <v>2300</v>
      </c>
      <c r="N18">
        <v>250</v>
      </c>
      <c r="O18">
        <f>Customers3[[#This Row],[Quantity Ordered]]*Customers3[[#This Row],[Sales Price (Per unit)]]</f>
        <v>250</v>
      </c>
      <c r="P18" t="s">
        <v>1268</v>
      </c>
    </row>
    <row r="19" spans="1:16" x14ac:dyDescent="0.25">
      <c r="A19" t="s">
        <v>69</v>
      </c>
      <c r="B19" t="s">
        <v>70</v>
      </c>
      <c r="C19" t="str">
        <f>PROPER(TRIM(Customers3[[#This Row],[Customer First Name]]))</f>
        <v>Colt</v>
      </c>
      <c r="D19">
        <v>1251</v>
      </c>
      <c r="E19" t="s">
        <v>36</v>
      </c>
      <c r="F19" s="7">
        <v>45524</v>
      </c>
      <c r="G19" s="6">
        <v>2</v>
      </c>
      <c r="H19" s="1" t="s">
        <v>23</v>
      </c>
      <c r="I19" t="s">
        <v>49</v>
      </c>
      <c r="J19" t="str">
        <f>UPPER(Customers3[[#This Row],[State]])</f>
        <v>TAS</v>
      </c>
      <c r="K19" t="s">
        <v>1269</v>
      </c>
      <c r="L19" t="s">
        <v>1250</v>
      </c>
      <c r="M19">
        <v>7000</v>
      </c>
      <c r="N19">
        <v>250</v>
      </c>
      <c r="O19">
        <f>Customers3[[#This Row],[Quantity Ordered]]*Customers3[[#This Row],[Sales Price (Per unit)]]</f>
        <v>500</v>
      </c>
      <c r="P19" t="s">
        <v>1270</v>
      </c>
    </row>
    <row r="20" spans="1:16" x14ac:dyDescent="0.25">
      <c r="A20" t="s">
        <v>71</v>
      </c>
      <c r="B20" t="s">
        <v>72</v>
      </c>
      <c r="C20" t="str">
        <f>PROPER(TRIM(Customers3[[#This Row],[Customer First Name]]))</f>
        <v>Madelynn</v>
      </c>
      <c r="D20">
        <v>1252</v>
      </c>
      <c r="E20" t="s">
        <v>61</v>
      </c>
      <c r="F20" s="7">
        <v>45455</v>
      </c>
      <c r="G20" s="6">
        <v>3</v>
      </c>
      <c r="H20" s="1" t="s">
        <v>37</v>
      </c>
      <c r="I20" t="s">
        <v>24</v>
      </c>
      <c r="J20" t="str">
        <f>UPPER(Customers3[[#This Row],[State]])</f>
        <v>ACT</v>
      </c>
      <c r="K20" t="s">
        <v>1271</v>
      </c>
      <c r="L20" t="s">
        <v>1226</v>
      </c>
      <c r="M20">
        <v>2600</v>
      </c>
      <c r="N20">
        <v>1200</v>
      </c>
      <c r="O20">
        <f>Customers3[[#This Row],[Quantity Ordered]]*Customers3[[#This Row],[Sales Price (Per unit)]]</f>
        <v>3600</v>
      </c>
      <c r="P20" t="s">
        <v>1272</v>
      </c>
    </row>
    <row r="21" spans="1:16" x14ac:dyDescent="0.25">
      <c r="A21" t="s">
        <v>73</v>
      </c>
      <c r="B21" t="s">
        <v>74</v>
      </c>
      <c r="C21" t="str">
        <f>PROPER(TRIM(Customers3[[#This Row],[Customer First Name]]))</f>
        <v>Edward</v>
      </c>
      <c r="D21">
        <v>1253</v>
      </c>
      <c r="E21" t="s">
        <v>22</v>
      </c>
      <c r="F21" s="7">
        <v>45308</v>
      </c>
      <c r="G21" s="6">
        <v>3</v>
      </c>
      <c r="H21" t="s">
        <v>17</v>
      </c>
      <c r="I21" t="s">
        <v>42</v>
      </c>
      <c r="J21" t="str">
        <f>UPPER(Customers3[[#This Row],[State]])</f>
        <v>SA</v>
      </c>
      <c r="K21" t="s">
        <v>1273</v>
      </c>
      <c r="L21" t="s">
        <v>1080</v>
      </c>
      <c r="M21">
        <v>5000</v>
      </c>
      <c r="N21">
        <v>800</v>
      </c>
      <c r="O21">
        <f>Customers3[[#This Row],[Quantity Ordered]]*Customers3[[#This Row],[Sales Price (Per unit)]]</f>
        <v>2400</v>
      </c>
      <c r="P21" t="s">
        <v>1274</v>
      </c>
    </row>
    <row r="22" spans="1:16" x14ac:dyDescent="0.25">
      <c r="A22" t="s">
        <v>75</v>
      </c>
      <c r="B22" t="s">
        <v>76</v>
      </c>
      <c r="C22" t="str">
        <f>PROPER(TRIM(Customers3[[#This Row],[Customer First Name]]))</f>
        <v>Cash</v>
      </c>
      <c r="D22">
        <v>1254</v>
      </c>
      <c r="E22" t="s">
        <v>77</v>
      </c>
      <c r="F22" s="7">
        <v>45615</v>
      </c>
      <c r="G22" s="6">
        <v>3</v>
      </c>
      <c r="H22" s="1" t="s">
        <v>37</v>
      </c>
      <c r="I22" t="s">
        <v>24</v>
      </c>
      <c r="J22" t="str">
        <f>UPPER(Customers3[[#This Row],[State]])</f>
        <v>ACT</v>
      </c>
      <c r="K22" t="s">
        <v>1275</v>
      </c>
      <c r="L22" t="s">
        <v>1226</v>
      </c>
      <c r="M22">
        <v>2600</v>
      </c>
      <c r="N22">
        <v>600</v>
      </c>
      <c r="O22">
        <f>Customers3[[#This Row],[Quantity Ordered]]*Customers3[[#This Row],[Sales Price (Per unit)]]</f>
        <v>1800</v>
      </c>
      <c r="P22" t="s">
        <v>1276</v>
      </c>
    </row>
    <row r="23" spans="1:16" x14ac:dyDescent="0.25">
      <c r="A23" t="s">
        <v>78</v>
      </c>
      <c r="B23" t="s">
        <v>79</v>
      </c>
      <c r="C23" t="str">
        <f>PROPER(TRIM(Customers3[[#This Row],[Customer First Name]]))</f>
        <v>Ronin</v>
      </c>
      <c r="D23">
        <v>1255</v>
      </c>
      <c r="E23" t="s">
        <v>22</v>
      </c>
      <c r="F23" s="7">
        <v>45458</v>
      </c>
      <c r="G23" s="6">
        <v>2</v>
      </c>
      <c r="H23" s="1" t="s">
        <v>37</v>
      </c>
      <c r="I23" t="s">
        <v>24</v>
      </c>
      <c r="J23" t="str">
        <f>UPPER(Customers3[[#This Row],[State]])</f>
        <v>ACT</v>
      </c>
      <c r="K23" t="s">
        <v>1277</v>
      </c>
      <c r="L23" t="s">
        <v>1226</v>
      </c>
      <c r="M23">
        <v>2600</v>
      </c>
      <c r="N23">
        <v>800</v>
      </c>
      <c r="O23">
        <f>Customers3[[#This Row],[Quantity Ordered]]*Customers3[[#This Row],[Sales Price (Per unit)]]</f>
        <v>1600</v>
      </c>
      <c r="P23" t="s">
        <v>1278</v>
      </c>
    </row>
    <row r="24" spans="1:16" x14ac:dyDescent="0.25">
      <c r="A24" t="s">
        <v>80</v>
      </c>
      <c r="B24" t="s">
        <v>81</v>
      </c>
      <c r="C24" t="str">
        <f>PROPER(TRIM(Customers3[[#This Row],[Customer First Name]]))</f>
        <v>Frank</v>
      </c>
      <c r="D24">
        <v>1256</v>
      </c>
      <c r="E24" t="s">
        <v>61</v>
      </c>
      <c r="F24" s="7">
        <v>45400</v>
      </c>
      <c r="G24" s="6">
        <v>1</v>
      </c>
      <c r="H24" s="1" t="s">
        <v>37</v>
      </c>
      <c r="I24" t="s">
        <v>18</v>
      </c>
      <c r="J24" t="str">
        <f>UPPER(Customers3[[#This Row],[State]])</f>
        <v>WA</v>
      </c>
      <c r="K24" t="s">
        <v>1279</v>
      </c>
      <c r="L24" t="s">
        <v>1223</v>
      </c>
      <c r="M24">
        <v>6725</v>
      </c>
      <c r="N24">
        <v>1200</v>
      </c>
      <c r="O24">
        <f>Customers3[[#This Row],[Quantity Ordered]]*Customers3[[#This Row],[Sales Price (Per unit)]]</f>
        <v>1200</v>
      </c>
      <c r="P24" t="s">
        <v>1280</v>
      </c>
    </row>
    <row r="25" spans="1:16" x14ac:dyDescent="0.25">
      <c r="A25" t="s">
        <v>82</v>
      </c>
      <c r="B25" t="s">
        <v>83</v>
      </c>
      <c r="C25" t="str">
        <f>PROPER(TRIM(Customers3[[#This Row],[Customer First Name]]))</f>
        <v>Olive</v>
      </c>
      <c r="D25">
        <v>1257</v>
      </c>
      <c r="E25" t="s">
        <v>16</v>
      </c>
      <c r="F25" s="7">
        <v>45319</v>
      </c>
      <c r="G25" s="6">
        <v>3</v>
      </c>
      <c r="H25" t="s">
        <v>56</v>
      </c>
      <c r="I25" t="s">
        <v>24</v>
      </c>
      <c r="J25" t="str">
        <f>UPPER(Customers3[[#This Row],[State]])</f>
        <v>ACT</v>
      </c>
      <c r="K25" t="s">
        <v>1281</v>
      </c>
      <c r="L25" t="s">
        <v>1226</v>
      </c>
      <c r="M25">
        <v>2600</v>
      </c>
      <c r="N25">
        <v>250</v>
      </c>
      <c r="O25">
        <f>Customers3[[#This Row],[Quantity Ordered]]*Customers3[[#This Row],[Sales Price (Per unit)]]</f>
        <v>750</v>
      </c>
      <c r="P25" t="s">
        <v>1282</v>
      </c>
    </row>
    <row r="26" spans="1:16" x14ac:dyDescent="0.25">
      <c r="A26" t="s">
        <v>84</v>
      </c>
      <c r="B26" t="s">
        <v>85</v>
      </c>
      <c r="C26" t="str">
        <f>PROPER(TRIM(Customers3[[#This Row],[Customer First Name]]))</f>
        <v>Noa</v>
      </c>
      <c r="D26">
        <v>1258</v>
      </c>
      <c r="E26" t="s">
        <v>16</v>
      </c>
      <c r="F26" s="7">
        <v>45558</v>
      </c>
      <c r="G26" s="6">
        <v>1</v>
      </c>
      <c r="H26" s="1" t="s">
        <v>23</v>
      </c>
      <c r="I26" t="s">
        <v>28</v>
      </c>
      <c r="J26" t="str">
        <f>UPPER(Customers3[[#This Row],[State]])</f>
        <v>NSW</v>
      </c>
      <c r="K26" t="s">
        <v>1283</v>
      </c>
      <c r="L26" t="s">
        <v>1284</v>
      </c>
      <c r="M26">
        <v>2500</v>
      </c>
      <c r="N26">
        <v>250</v>
      </c>
      <c r="O26">
        <f>Customers3[[#This Row],[Quantity Ordered]]*Customers3[[#This Row],[Sales Price (Per unit)]]</f>
        <v>250</v>
      </c>
      <c r="P26" t="s">
        <v>1285</v>
      </c>
    </row>
    <row r="27" spans="1:16" x14ac:dyDescent="0.25">
      <c r="A27" t="s">
        <v>86</v>
      </c>
      <c r="B27" t="s">
        <v>87</v>
      </c>
      <c r="C27" t="str">
        <f>PROPER(TRIM(Customers3[[#This Row],[Customer First Name]]))</f>
        <v>Collin</v>
      </c>
      <c r="D27">
        <v>1259</v>
      </c>
      <c r="E27" t="s">
        <v>36</v>
      </c>
      <c r="F27" s="7">
        <v>45516</v>
      </c>
      <c r="G27" s="6">
        <v>2</v>
      </c>
      <c r="H27" t="s">
        <v>56</v>
      </c>
      <c r="I27" t="s">
        <v>18</v>
      </c>
      <c r="J27" t="str">
        <f>UPPER(Customers3[[#This Row],[State]])</f>
        <v>WA</v>
      </c>
      <c r="K27" t="s">
        <v>1286</v>
      </c>
      <c r="L27" t="s">
        <v>1287</v>
      </c>
      <c r="M27">
        <v>6000</v>
      </c>
      <c r="N27">
        <v>250</v>
      </c>
      <c r="O27">
        <f>Customers3[[#This Row],[Quantity Ordered]]*Customers3[[#This Row],[Sales Price (Per unit)]]</f>
        <v>500</v>
      </c>
      <c r="P27" t="s">
        <v>1288</v>
      </c>
    </row>
    <row r="28" spans="1:16" x14ac:dyDescent="0.25">
      <c r="A28" t="s">
        <v>88</v>
      </c>
      <c r="B28" t="s">
        <v>89</v>
      </c>
      <c r="C28" t="str">
        <f>PROPER(TRIM(Customers3[[#This Row],[Customer First Name]]))</f>
        <v>Kane</v>
      </c>
      <c r="D28">
        <v>1260</v>
      </c>
      <c r="E28" t="s">
        <v>61</v>
      </c>
      <c r="F28" s="7">
        <v>45301</v>
      </c>
      <c r="G28" s="6">
        <v>3</v>
      </c>
      <c r="H28" t="s">
        <v>17</v>
      </c>
      <c r="I28" t="s">
        <v>38</v>
      </c>
      <c r="J28" t="str">
        <f>UPPER(Customers3[[#This Row],[State]])</f>
        <v>QLD</v>
      </c>
      <c r="K28" t="s">
        <v>1289</v>
      </c>
      <c r="L28" t="s">
        <v>1290</v>
      </c>
      <c r="M28">
        <v>4000</v>
      </c>
      <c r="N28">
        <v>1200</v>
      </c>
      <c r="O28">
        <f>Customers3[[#This Row],[Quantity Ordered]]*Customers3[[#This Row],[Sales Price (Per unit)]]</f>
        <v>3600</v>
      </c>
      <c r="P28" t="s">
        <v>1291</v>
      </c>
    </row>
    <row r="29" spans="1:16" x14ac:dyDescent="0.25">
      <c r="A29" t="s">
        <v>89</v>
      </c>
      <c r="B29" t="s">
        <v>90</v>
      </c>
      <c r="C29" t="str">
        <f>PROPER(TRIM(Customers3[[#This Row],[Customer First Name]]))</f>
        <v>James</v>
      </c>
      <c r="D29">
        <v>1261</v>
      </c>
      <c r="E29" t="s">
        <v>61</v>
      </c>
      <c r="F29" s="7">
        <v>45348</v>
      </c>
      <c r="G29" s="6">
        <v>1</v>
      </c>
      <c r="H29" s="1" t="s">
        <v>37</v>
      </c>
      <c r="I29" t="s">
        <v>66</v>
      </c>
      <c r="J29" t="str">
        <f>UPPER(Customers3[[#This Row],[State]])</f>
        <v>NT</v>
      </c>
      <c r="K29" t="s">
        <v>1292</v>
      </c>
      <c r="L29" t="s">
        <v>1265</v>
      </c>
      <c r="M29">
        <v>800</v>
      </c>
      <c r="N29">
        <v>1200</v>
      </c>
      <c r="O29">
        <f>Customers3[[#This Row],[Quantity Ordered]]*Customers3[[#This Row],[Sales Price (Per unit)]]</f>
        <v>1200</v>
      </c>
      <c r="P29" t="s">
        <v>1293</v>
      </c>
    </row>
    <row r="30" spans="1:16" x14ac:dyDescent="0.25">
      <c r="A30" t="s">
        <v>91</v>
      </c>
      <c r="B30" t="s">
        <v>92</v>
      </c>
      <c r="C30" t="str">
        <f>PROPER(TRIM(Customers3[[#This Row],[Customer First Name]]))</f>
        <v>Sawyer</v>
      </c>
      <c r="D30">
        <v>1262</v>
      </c>
      <c r="E30" t="s">
        <v>61</v>
      </c>
      <c r="F30" s="7">
        <v>45529</v>
      </c>
      <c r="G30" s="6">
        <v>2</v>
      </c>
      <c r="H30" s="1" t="s">
        <v>37</v>
      </c>
      <c r="I30" t="s">
        <v>28</v>
      </c>
      <c r="J30" t="str">
        <f>UPPER(Customers3[[#This Row],[State]])</f>
        <v>NSW</v>
      </c>
      <c r="K30" t="s">
        <v>1294</v>
      </c>
      <c r="L30" t="s">
        <v>850</v>
      </c>
      <c r="M30">
        <v>2000</v>
      </c>
      <c r="N30">
        <v>1200</v>
      </c>
      <c r="O30">
        <f>Customers3[[#This Row],[Quantity Ordered]]*Customers3[[#This Row],[Sales Price (Per unit)]]</f>
        <v>2400</v>
      </c>
      <c r="P30" t="s">
        <v>1295</v>
      </c>
    </row>
    <row r="31" spans="1:16" x14ac:dyDescent="0.25">
      <c r="A31" t="s">
        <v>93</v>
      </c>
      <c r="B31" t="s">
        <v>94</v>
      </c>
      <c r="C31" t="str">
        <f>PROPER(TRIM(Customers3[[#This Row],[Customer First Name]]))</f>
        <v>Isabelle</v>
      </c>
      <c r="D31">
        <v>1263</v>
      </c>
      <c r="E31" t="s">
        <v>61</v>
      </c>
      <c r="F31" s="7">
        <v>45360</v>
      </c>
      <c r="G31" s="6">
        <v>3</v>
      </c>
      <c r="H31" t="s">
        <v>17</v>
      </c>
      <c r="I31" t="s">
        <v>28</v>
      </c>
      <c r="J31" t="str">
        <f>UPPER(Customers3[[#This Row],[State]])</f>
        <v>NSW</v>
      </c>
      <c r="K31" t="s">
        <v>1296</v>
      </c>
      <c r="L31" t="s">
        <v>1284</v>
      </c>
      <c r="M31">
        <v>2500</v>
      </c>
      <c r="N31">
        <v>1200</v>
      </c>
      <c r="O31">
        <f>Customers3[[#This Row],[Quantity Ordered]]*Customers3[[#This Row],[Sales Price (Per unit)]]</f>
        <v>3600</v>
      </c>
      <c r="P31" t="s">
        <v>1297</v>
      </c>
    </row>
    <row r="32" spans="1:16" x14ac:dyDescent="0.25">
      <c r="A32" t="s">
        <v>95</v>
      </c>
      <c r="B32" t="s">
        <v>96</v>
      </c>
      <c r="C32" t="str">
        <f>PROPER(TRIM(Customers3[[#This Row],[Customer First Name]]))</f>
        <v>Raya</v>
      </c>
      <c r="D32">
        <v>1264</v>
      </c>
      <c r="E32" t="s">
        <v>22</v>
      </c>
      <c r="F32" s="7">
        <v>45646</v>
      </c>
      <c r="G32" s="6">
        <v>2</v>
      </c>
      <c r="H32" s="1" t="s">
        <v>37</v>
      </c>
      <c r="I32" t="s">
        <v>38</v>
      </c>
      <c r="J32" t="str">
        <f>UPPER(Customers3[[#This Row],[State]])</f>
        <v>QLD</v>
      </c>
      <c r="K32" t="s">
        <v>1298</v>
      </c>
      <c r="L32" t="s">
        <v>1235</v>
      </c>
      <c r="M32">
        <v>4217</v>
      </c>
      <c r="N32">
        <v>800</v>
      </c>
      <c r="O32">
        <f>Customers3[[#This Row],[Quantity Ordered]]*Customers3[[#This Row],[Sales Price (Per unit)]]</f>
        <v>1600</v>
      </c>
      <c r="P32" t="s">
        <v>1299</v>
      </c>
    </row>
    <row r="33" spans="1:16" x14ac:dyDescent="0.25">
      <c r="A33" t="s">
        <v>97</v>
      </c>
      <c r="B33" t="s">
        <v>98</v>
      </c>
      <c r="C33" t="str">
        <f>PROPER(TRIM(Customers3[[#This Row],[Customer First Name]]))</f>
        <v>Kaiden</v>
      </c>
      <c r="D33">
        <v>1265</v>
      </c>
      <c r="E33" t="s">
        <v>27</v>
      </c>
      <c r="F33" s="7">
        <v>45588</v>
      </c>
      <c r="G33" s="6">
        <v>1</v>
      </c>
      <c r="H33" s="1" t="s">
        <v>37</v>
      </c>
      <c r="I33" t="s">
        <v>49</v>
      </c>
      <c r="J33" t="str">
        <f>UPPER(Customers3[[#This Row],[State]])</f>
        <v>TAS</v>
      </c>
      <c r="K33" t="s">
        <v>1300</v>
      </c>
      <c r="L33" t="s">
        <v>1250</v>
      </c>
      <c r="M33">
        <v>7000</v>
      </c>
      <c r="N33">
        <v>300</v>
      </c>
      <c r="O33">
        <f>Customers3[[#This Row],[Quantity Ordered]]*Customers3[[#This Row],[Sales Price (Per unit)]]</f>
        <v>300</v>
      </c>
      <c r="P33" t="s">
        <v>1301</v>
      </c>
    </row>
    <row r="34" spans="1:16" x14ac:dyDescent="0.25">
      <c r="A34" t="s">
        <v>100</v>
      </c>
      <c r="B34" t="s">
        <v>101</v>
      </c>
      <c r="C34" t="str">
        <f>PROPER(TRIM(Customers3[[#This Row],[Customer First Name]]))</f>
        <v>Shiloh</v>
      </c>
      <c r="D34">
        <v>1266</v>
      </c>
      <c r="E34" t="s">
        <v>27</v>
      </c>
      <c r="F34" s="7">
        <v>45640</v>
      </c>
      <c r="G34" s="6">
        <v>2</v>
      </c>
      <c r="H34" s="1" t="s">
        <v>23</v>
      </c>
      <c r="I34" t="s">
        <v>32</v>
      </c>
      <c r="J34" t="str">
        <f>UPPER(Customers3[[#This Row],[State]])</f>
        <v>VIC</v>
      </c>
      <c r="K34" t="s">
        <v>1302</v>
      </c>
      <c r="L34" t="s">
        <v>1241</v>
      </c>
      <c r="M34">
        <v>3220</v>
      </c>
      <c r="N34">
        <v>300</v>
      </c>
      <c r="O34">
        <f>Customers3[[#This Row],[Quantity Ordered]]*Customers3[[#This Row],[Sales Price (Per unit)]]</f>
        <v>600</v>
      </c>
      <c r="P34" t="s">
        <v>1303</v>
      </c>
    </row>
    <row r="35" spans="1:16" x14ac:dyDescent="0.25">
      <c r="A35" t="s">
        <v>102</v>
      </c>
      <c r="B35" t="s">
        <v>103</v>
      </c>
      <c r="C35" t="str">
        <f>PROPER(TRIM(Customers3[[#This Row],[Customer First Name]]))</f>
        <v>Layla</v>
      </c>
      <c r="D35">
        <v>1267</v>
      </c>
      <c r="E35" t="s">
        <v>61</v>
      </c>
      <c r="F35" s="7">
        <v>45530</v>
      </c>
      <c r="G35" s="6">
        <v>2</v>
      </c>
      <c r="H35" t="s">
        <v>56</v>
      </c>
      <c r="I35" t="s">
        <v>66</v>
      </c>
      <c r="J35" t="str">
        <f>UPPER(Customers3[[#This Row],[State]])</f>
        <v>NT</v>
      </c>
      <c r="K35" t="s">
        <v>1304</v>
      </c>
      <c r="L35" t="s">
        <v>1265</v>
      </c>
      <c r="M35">
        <v>800</v>
      </c>
      <c r="N35">
        <v>1200</v>
      </c>
      <c r="O35">
        <f>Customers3[[#This Row],[Quantity Ordered]]*Customers3[[#This Row],[Sales Price (Per unit)]]</f>
        <v>2400</v>
      </c>
      <c r="P35" t="s">
        <v>1305</v>
      </c>
    </row>
    <row r="36" spans="1:16" x14ac:dyDescent="0.25">
      <c r="A36" t="s">
        <v>104</v>
      </c>
      <c r="B36" t="s">
        <v>105</v>
      </c>
      <c r="C36" t="str">
        <f>PROPER(TRIM(Customers3[[#This Row],[Customer First Name]]))</f>
        <v>Sarai</v>
      </c>
      <c r="D36">
        <v>1268</v>
      </c>
      <c r="E36" t="s">
        <v>36</v>
      </c>
      <c r="F36" s="7">
        <v>45536</v>
      </c>
      <c r="G36" s="6">
        <v>2</v>
      </c>
      <c r="H36" t="s">
        <v>17</v>
      </c>
      <c r="I36" t="s">
        <v>42</v>
      </c>
      <c r="J36" t="str">
        <f>UPPER(Customers3[[#This Row],[State]])</f>
        <v>SA</v>
      </c>
      <c r="K36" t="s">
        <v>1306</v>
      </c>
      <c r="L36" t="s">
        <v>1080</v>
      </c>
      <c r="M36">
        <v>5000</v>
      </c>
      <c r="N36">
        <v>250</v>
      </c>
      <c r="O36">
        <f>Customers3[[#This Row],[Quantity Ordered]]*Customers3[[#This Row],[Sales Price (Per unit)]]</f>
        <v>500</v>
      </c>
      <c r="P36" t="s">
        <v>1307</v>
      </c>
    </row>
    <row r="37" spans="1:16" x14ac:dyDescent="0.25">
      <c r="A37" t="s">
        <v>106</v>
      </c>
      <c r="B37" t="s">
        <v>107</v>
      </c>
      <c r="C37" t="str">
        <f>PROPER(TRIM(Customers3[[#This Row],[Customer First Name]]))</f>
        <v>Kason</v>
      </c>
      <c r="D37">
        <v>1269</v>
      </c>
      <c r="E37" t="s">
        <v>77</v>
      </c>
      <c r="F37" s="7">
        <v>45633</v>
      </c>
      <c r="G37" s="6">
        <v>1</v>
      </c>
      <c r="H37" t="s">
        <v>17</v>
      </c>
      <c r="I37" t="s">
        <v>32</v>
      </c>
      <c r="J37" t="str">
        <f>UPPER(Customers3[[#This Row],[State]])</f>
        <v>VIC</v>
      </c>
      <c r="K37" t="s">
        <v>1308</v>
      </c>
      <c r="L37" t="s">
        <v>1232</v>
      </c>
      <c r="M37">
        <v>3350</v>
      </c>
      <c r="N37">
        <v>600</v>
      </c>
      <c r="O37">
        <f>Customers3[[#This Row],[Quantity Ordered]]*Customers3[[#This Row],[Sales Price (Per unit)]]</f>
        <v>600</v>
      </c>
      <c r="P37" t="s">
        <v>1309</v>
      </c>
    </row>
    <row r="38" spans="1:16" x14ac:dyDescent="0.25">
      <c r="A38" t="s">
        <v>108</v>
      </c>
      <c r="B38" t="s">
        <v>109</v>
      </c>
      <c r="C38" t="str">
        <f>PROPER(TRIM(Customers3[[#This Row],[Customer First Name]]))</f>
        <v>Aspen</v>
      </c>
      <c r="D38">
        <v>1270</v>
      </c>
      <c r="E38" t="s">
        <v>61</v>
      </c>
      <c r="F38" s="7">
        <v>45297</v>
      </c>
      <c r="G38" s="6">
        <v>2</v>
      </c>
      <c r="H38" s="1" t="s">
        <v>37</v>
      </c>
      <c r="I38" t="s">
        <v>28</v>
      </c>
      <c r="J38" t="str">
        <f>UPPER(Customers3[[#This Row],[State]])</f>
        <v>NSW</v>
      </c>
      <c r="K38" t="s">
        <v>1310</v>
      </c>
      <c r="L38" t="s">
        <v>1284</v>
      </c>
      <c r="M38">
        <v>2500</v>
      </c>
      <c r="N38">
        <v>1200</v>
      </c>
      <c r="O38">
        <f>Customers3[[#This Row],[Quantity Ordered]]*Customers3[[#This Row],[Sales Price (Per unit)]]</f>
        <v>2400</v>
      </c>
      <c r="P38" t="s">
        <v>1311</v>
      </c>
    </row>
    <row r="39" spans="1:16" x14ac:dyDescent="0.25">
      <c r="A39" t="s">
        <v>110</v>
      </c>
      <c r="B39" t="s">
        <v>111</v>
      </c>
      <c r="C39" t="str">
        <f>PROPER(TRIM(Customers3[[#This Row],[Customer First Name]]))</f>
        <v>Cade</v>
      </c>
      <c r="D39">
        <v>1271</v>
      </c>
      <c r="E39" t="s">
        <v>36</v>
      </c>
      <c r="F39" s="7">
        <v>45450</v>
      </c>
      <c r="G39" s="6">
        <v>1</v>
      </c>
      <c r="H39" t="s">
        <v>56</v>
      </c>
      <c r="I39" t="s">
        <v>18</v>
      </c>
      <c r="J39" t="str">
        <f>UPPER(Customers3[[#This Row],[State]])</f>
        <v>WA</v>
      </c>
      <c r="K39" t="s">
        <v>1312</v>
      </c>
      <c r="L39" t="s">
        <v>1223</v>
      </c>
      <c r="M39">
        <v>6725</v>
      </c>
      <c r="N39">
        <v>250</v>
      </c>
      <c r="O39">
        <f>Customers3[[#This Row],[Quantity Ordered]]*Customers3[[#This Row],[Sales Price (Per unit)]]</f>
        <v>250</v>
      </c>
      <c r="P39" t="s">
        <v>1313</v>
      </c>
    </row>
    <row r="40" spans="1:16" x14ac:dyDescent="0.25">
      <c r="A40" t="s">
        <v>112</v>
      </c>
      <c r="B40" t="s">
        <v>113</v>
      </c>
      <c r="C40" t="str">
        <f>PROPER(TRIM(Customers3[[#This Row],[Customer First Name]]))</f>
        <v>Collins</v>
      </c>
      <c r="D40">
        <v>1272</v>
      </c>
      <c r="E40" t="s">
        <v>16</v>
      </c>
      <c r="F40" s="7">
        <v>45555</v>
      </c>
      <c r="G40" s="6">
        <v>3</v>
      </c>
      <c r="H40" s="1" t="s">
        <v>37</v>
      </c>
      <c r="I40" t="s">
        <v>32</v>
      </c>
      <c r="J40" t="str">
        <f>UPPER(Customers3[[#This Row],[State]])</f>
        <v>VIC</v>
      </c>
      <c r="K40" t="s">
        <v>1314</v>
      </c>
      <c r="L40" t="s">
        <v>1241</v>
      </c>
      <c r="M40">
        <v>3220</v>
      </c>
      <c r="N40">
        <v>250</v>
      </c>
      <c r="O40">
        <f>Customers3[[#This Row],[Quantity Ordered]]*Customers3[[#This Row],[Sales Price (Per unit)]]</f>
        <v>750</v>
      </c>
      <c r="P40" t="s">
        <v>1315</v>
      </c>
    </row>
    <row r="41" spans="1:16" x14ac:dyDescent="0.25">
      <c r="A41" t="s">
        <v>114</v>
      </c>
      <c r="B41" t="s">
        <v>115</v>
      </c>
      <c r="C41" t="str">
        <f>PROPER(TRIM(Customers3[[#This Row],[Customer First Name]]))</f>
        <v>Jayce</v>
      </c>
      <c r="D41">
        <v>1273</v>
      </c>
      <c r="E41" t="s">
        <v>22</v>
      </c>
      <c r="F41" s="7">
        <v>45431</v>
      </c>
      <c r="G41" s="6">
        <v>3</v>
      </c>
      <c r="H41" s="1" t="s">
        <v>37</v>
      </c>
      <c r="I41" t="s">
        <v>32</v>
      </c>
      <c r="J41" t="str">
        <f>UPPER(Customers3[[#This Row],[State]])</f>
        <v>VIC</v>
      </c>
      <c r="K41" t="s">
        <v>1316</v>
      </c>
      <c r="L41" t="s">
        <v>1260</v>
      </c>
      <c r="M41">
        <v>3000</v>
      </c>
      <c r="N41">
        <v>800</v>
      </c>
      <c r="O41">
        <f>Customers3[[#This Row],[Quantity Ordered]]*Customers3[[#This Row],[Sales Price (Per unit)]]</f>
        <v>2400</v>
      </c>
      <c r="P41" t="s">
        <v>1317</v>
      </c>
    </row>
    <row r="42" spans="1:16" x14ac:dyDescent="0.25">
      <c r="A42" t="s">
        <v>116</v>
      </c>
      <c r="B42" t="s">
        <v>117</v>
      </c>
      <c r="C42" t="str">
        <f>PROPER(TRIM(Customers3[[#This Row],[Customer First Name]]))</f>
        <v>Josiah</v>
      </c>
      <c r="D42">
        <v>1274</v>
      </c>
      <c r="E42" t="s">
        <v>61</v>
      </c>
      <c r="F42" s="7">
        <v>45572</v>
      </c>
      <c r="G42" s="6">
        <v>1</v>
      </c>
      <c r="H42" s="1" t="s">
        <v>37</v>
      </c>
      <c r="I42" t="s">
        <v>38</v>
      </c>
      <c r="J42" t="str">
        <f>UPPER(Customers3[[#This Row],[State]])</f>
        <v>QLD</v>
      </c>
      <c r="K42" t="s">
        <v>1318</v>
      </c>
      <c r="L42" t="s">
        <v>1235</v>
      </c>
      <c r="M42">
        <v>4217</v>
      </c>
      <c r="N42">
        <v>1200</v>
      </c>
      <c r="O42">
        <f>Customers3[[#This Row],[Quantity Ordered]]*Customers3[[#This Row],[Sales Price (Per unit)]]</f>
        <v>1200</v>
      </c>
      <c r="P42" t="s">
        <v>1319</v>
      </c>
    </row>
    <row r="43" spans="1:16" x14ac:dyDescent="0.25">
      <c r="A43" t="s">
        <v>118</v>
      </c>
      <c r="B43" t="s">
        <v>119</v>
      </c>
      <c r="C43" t="str">
        <f>PROPER(TRIM(Customers3[[#This Row],[Customer First Name]]))</f>
        <v>Helen</v>
      </c>
      <c r="D43">
        <v>1275</v>
      </c>
      <c r="E43" t="s">
        <v>27</v>
      </c>
      <c r="F43" s="7">
        <v>45550</v>
      </c>
      <c r="G43" s="6">
        <v>2</v>
      </c>
      <c r="H43" s="1" t="s">
        <v>37</v>
      </c>
      <c r="I43" t="s">
        <v>49</v>
      </c>
      <c r="J43" t="str">
        <f>UPPER(Customers3[[#This Row],[State]])</f>
        <v>TAS</v>
      </c>
      <c r="K43" t="s">
        <v>1320</v>
      </c>
      <c r="L43" t="s">
        <v>1247</v>
      </c>
      <c r="M43">
        <v>7250</v>
      </c>
      <c r="N43">
        <v>300</v>
      </c>
      <c r="O43">
        <f>Customers3[[#This Row],[Quantity Ordered]]*Customers3[[#This Row],[Sales Price (Per unit)]]</f>
        <v>600</v>
      </c>
      <c r="P43" t="s">
        <v>1321</v>
      </c>
    </row>
    <row r="44" spans="1:16" x14ac:dyDescent="0.25">
      <c r="A44" t="s">
        <v>120</v>
      </c>
      <c r="B44" t="s">
        <v>121</v>
      </c>
      <c r="C44" t="str">
        <f>PROPER(TRIM(Customers3[[#This Row],[Customer First Name]]))</f>
        <v>Alani</v>
      </c>
      <c r="D44">
        <v>1276</v>
      </c>
      <c r="E44" t="s">
        <v>61</v>
      </c>
      <c r="F44" s="7">
        <v>45605</v>
      </c>
      <c r="G44" s="6">
        <v>1</v>
      </c>
      <c r="H44" t="s">
        <v>17</v>
      </c>
      <c r="I44" t="s">
        <v>24</v>
      </c>
      <c r="J44" t="str">
        <f>UPPER(Customers3[[#This Row],[State]])</f>
        <v>ACT</v>
      </c>
      <c r="K44" t="s">
        <v>1322</v>
      </c>
      <c r="L44" t="s">
        <v>1226</v>
      </c>
      <c r="M44">
        <v>2600</v>
      </c>
      <c r="N44">
        <v>1200</v>
      </c>
      <c r="O44">
        <f>Customers3[[#This Row],[Quantity Ordered]]*Customers3[[#This Row],[Sales Price (Per unit)]]</f>
        <v>1200</v>
      </c>
      <c r="P44" t="s">
        <v>1323</v>
      </c>
    </row>
    <row r="45" spans="1:16" x14ac:dyDescent="0.25">
      <c r="A45" t="s">
        <v>122</v>
      </c>
      <c r="B45" t="s">
        <v>123</v>
      </c>
      <c r="C45" t="str">
        <f>PROPER(TRIM(Customers3[[#This Row],[Customer First Name]]))</f>
        <v>Francis</v>
      </c>
      <c r="D45">
        <v>1277</v>
      </c>
      <c r="E45" t="s">
        <v>61</v>
      </c>
      <c r="F45" s="7">
        <v>45648</v>
      </c>
      <c r="G45" s="6">
        <v>1</v>
      </c>
      <c r="H45" s="1" t="s">
        <v>23</v>
      </c>
      <c r="I45" t="s">
        <v>42</v>
      </c>
      <c r="J45" t="str">
        <f>UPPER(Customers3[[#This Row],[State]])</f>
        <v>SA</v>
      </c>
      <c r="K45" t="s">
        <v>1324</v>
      </c>
      <c r="L45" t="s">
        <v>1238</v>
      </c>
      <c r="M45">
        <v>5290</v>
      </c>
      <c r="N45">
        <v>1200</v>
      </c>
      <c r="O45">
        <f>Customers3[[#This Row],[Quantity Ordered]]*Customers3[[#This Row],[Sales Price (Per unit)]]</f>
        <v>1200</v>
      </c>
      <c r="P45" t="s">
        <v>1325</v>
      </c>
    </row>
    <row r="46" spans="1:16" x14ac:dyDescent="0.25">
      <c r="A46" t="s">
        <v>124</v>
      </c>
      <c r="B46" t="s">
        <v>125</v>
      </c>
      <c r="C46" t="str">
        <f>PROPER(TRIM(Customers3[[#This Row],[Customer First Name]]))</f>
        <v>Wyatt</v>
      </c>
      <c r="D46">
        <v>1278</v>
      </c>
      <c r="E46" t="s">
        <v>61</v>
      </c>
      <c r="F46" s="7">
        <v>45563</v>
      </c>
      <c r="G46" s="6">
        <v>2</v>
      </c>
      <c r="H46" t="s">
        <v>17</v>
      </c>
      <c r="I46" t="s">
        <v>28</v>
      </c>
      <c r="J46" t="str">
        <f>UPPER(Customers3[[#This Row],[State]])</f>
        <v>NSW</v>
      </c>
      <c r="K46" t="s">
        <v>1326</v>
      </c>
      <c r="L46" t="s">
        <v>1284</v>
      </c>
      <c r="M46">
        <v>2500</v>
      </c>
      <c r="N46">
        <v>1200</v>
      </c>
      <c r="O46">
        <f>Customers3[[#This Row],[Quantity Ordered]]*Customers3[[#This Row],[Sales Price (Per unit)]]</f>
        <v>2400</v>
      </c>
      <c r="P46" t="s">
        <v>1327</v>
      </c>
    </row>
    <row r="47" spans="1:16" x14ac:dyDescent="0.25">
      <c r="A47" t="s">
        <v>126</v>
      </c>
      <c r="B47" t="s">
        <v>127</v>
      </c>
      <c r="C47" t="str">
        <f>PROPER(TRIM(Customers3[[#This Row],[Customer First Name]]))</f>
        <v>Leah</v>
      </c>
      <c r="D47">
        <v>1279</v>
      </c>
      <c r="E47" t="s">
        <v>16</v>
      </c>
      <c r="F47" s="7">
        <v>45331</v>
      </c>
      <c r="G47" s="6">
        <v>1</v>
      </c>
      <c r="H47" t="s">
        <v>17</v>
      </c>
      <c r="I47" t="s">
        <v>32</v>
      </c>
      <c r="J47" t="str">
        <f>UPPER(Customers3[[#This Row],[State]])</f>
        <v>VIC</v>
      </c>
      <c r="K47" t="s">
        <v>1328</v>
      </c>
      <c r="L47" t="s">
        <v>1232</v>
      </c>
      <c r="M47">
        <v>3350</v>
      </c>
      <c r="N47">
        <v>250</v>
      </c>
      <c r="O47">
        <f>Customers3[[#This Row],[Quantity Ordered]]*Customers3[[#This Row],[Sales Price (Per unit)]]</f>
        <v>250</v>
      </c>
      <c r="P47" t="s">
        <v>1329</v>
      </c>
    </row>
    <row r="48" spans="1:16" x14ac:dyDescent="0.25">
      <c r="A48" t="s">
        <v>128</v>
      </c>
      <c r="B48" t="s">
        <v>89</v>
      </c>
      <c r="C48" t="str">
        <f>PROPER(TRIM(Customers3[[#This Row],[Customer First Name]]))</f>
        <v>Kane</v>
      </c>
      <c r="D48">
        <v>1280</v>
      </c>
      <c r="E48" t="s">
        <v>61</v>
      </c>
      <c r="F48" s="7">
        <v>45436</v>
      </c>
      <c r="G48" s="6">
        <v>2</v>
      </c>
      <c r="H48" t="s">
        <v>17</v>
      </c>
      <c r="I48" t="s">
        <v>38</v>
      </c>
      <c r="J48" t="str">
        <f>UPPER(Customers3[[#This Row],[State]])</f>
        <v>QLD</v>
      </c>
      <c r="K48" t="s">
        <v>1330</v>
      </c>
      <c r="L48" t="s">
        <v>1290</v>
      </c>
      <c r="M48">
        <v>4000</v>
      </c>
      <c r="N48">
        <v>1200</v>
      </c>
      <c r="O48">
        <f>Customers3[[#This Row],[Quantity Ordered]]*Customers3[[#This Row],[Sales Price (Per unit)]]</f>
        <v>2400</v>
      </c>
      <c r="P48" t="s">
        <v>1331</v>
      </c>
    </row>
    <row r="49" spans="1:16" x14ac:dyDescent="0.25">
      <c r="A49" t="s">
        <v>129</v>
      </c>
      <c r="B49" t="s">
        <v>130</v>
      </c>
      <c r="C49" t="str">
        <f>PROPER(TRIM(Customers3[[#This Row],[Customer First Name]]))</f>
        <v>Madilyn</v>
      </c>
      <c r="D49">
        <v>1281</v>
      </c>
      <c r="E49" t="s">
        <v>36</v>
      </c>
      <c r="F49" s="7">
        <v>45505</v>
      </c>
      <c r="G49" s="6">
        <v>2</v>
      </c>
      <c r="H49" t="s">
        <v>17</v>
      </c>
      <c r="I49" t="s">
        <v>42</v>
      </c>
      <c r="J49" t="str">
        <f>UPPER(Customers3[[#This Row],[State]])</f>
        <v>SA</v>
      </c>
      <c r="K49" t="s">
        <v>1332</v>
      </c>
      <c r="L49" t="s">
        <v>1080</v>
      </c>
      <c r="M49">
        <v>5000</v>
      </c>
      <c r="N49">
        <v>250</v>
      </c>
      <c r="O49">
        <f>Customers3[[#This Row],[Quantity Ordered]]*Customers3[[#This Row],[Sales Price (Per unit)]]</f>
        <v>500</v>
      </c>
      <c r="P49" t="s">
        <v>1333</v>
      </c>
    </row>
    <row r="50" spans="1:16" x14ac:dyDescent="0.25">
      <c r="A50" t="s">
        <v>131</v>
      </c>
      <c r="B50" t="s">
        <v>132</v>
      </c>
      <c r="C50" t="str">
        <f>PROPER(TRIM(Customers3[[#This Row],[Customer First Name]]))</f>
        <v>Jared</v>
      </c>
      <c r="D50">
        <v>1282</v>
      </c>
      <c r="E50" t="s">
        <v>77</v>
      </c>
      <c r="F50" s="7">
        <v>45340</v>
      </c>
      <c r="G50" s="6">
        <v>3</v>
      </c>
      <c r="H50" t="s">
        <v>17</v>
      </c>
      <c r="I50" t="s">
        <v>42</v>
      </c>
      <c r="J50" t="str">
        <f>UPPER(Customers3[[#This Row],[State]])</f>
        <v>SA</v>
      </c>
      <c r="K50" t="s">
        <v>1334</v>
      </c>
      <c r="L50" t="s">
        <v>1335</v>
      </c>
      <c r="M50">
        <v>5600</v>
      </c>
      <c r="N50">
        <v>600</v>
      </c>
      <c r="O50">
        <f>Customers3[[#This Row],[Quantity Ordered]]*Customers3[[#This Row],[Sales Price (Per unit)]]</f>
        <v>1800</v>
      </c>
      <c r="P50" t="s">
        <v>1336</v>
      </c>
    </row>
    <row r="51" spans="1:16" x14ac:dyDescent="0.25">
      <c r="A51" t="s">
        <v>133</v>
      </c>
      <c r="B51" t="s">
        <v>134</v>
      </c>
      <c r="C51" t="str">
        <f>PROPER(TRIM(Customers3[[#This Row],[Customer First Name]]))</f>
        <v>Jackson</v>
      </c>
      <c r="D51">
        <v>1283</v>
      </c>
      <c r="E51" t="s">
        <v>36</v>
      </c>
      <c r="F51" s="7">
        <v>45368</v>
      </c>
      <c r="G51" s="6">
        <v>1</v>
      </c>
      <c r="H51" t="s">
        <v>17</v>
      </c>
      <c r="I51" t="s">
        <v>28</v>
      </c>
      <c r="J51" t="str">
        <f>UPPER(Customers3[[#This Row],[State]])</f>
        <v>NSW</v>
      </c>
      <c r="K51" t="s">
        <v>1337</v>
      </c>
      <c r="L51" t="s">
        <v>1284</v>
      </c>
      <c r="M51">
        <v>2500</v>
      </c>
      <c r="N51">
        <v>250</v>
      </c>
      <c r="O51">
        <f>Customers3[[#This Row],[Quantity Ordered]]*Customers3[[#This Row],[Sales Price (Per unit)]]</f>
        <v>250</v>
      </c>
      <c r="P51" t="s">
        <v>1338</v>
      </c>
    </row>
    <row r="52" spans="1:16" x14ac:dyDescent="0.25">
      <c r="A52" t="s">
        <v>135</v>
      </c>
      <c r="B52" t="s">
        <v>136</v>
      </c>
      <c r="C52" t="str">
        <f>PROPER(TRIM(Customers3[[#This Row],[Customer First Name]]))</f>
        <v>Abigail</v>
      </c>
      <c r="D52">
        <v>1284</v>
      </c>
      <c r="E52" t="s">
        <v>22</v>
      </c>
      <c r="F52" s="7">
        <v>45324</v>
      </c>
      <c r="G52" s="6">
        <v>2</v>
      </c>
      <c r="H52" t="s">
        <v>17</v>
      </c>
      <c r="I52" t="s">
        <v>32</v>
      </c>
      <c r="J52" t="str">
        <f>UPPER(Customers3[[#This Row],[State]])</f>
        <v>VIC</v>
      </c>
      <c r="K52" t="s">
        <v>1339</v>
      </c>
      <c r="L52" t="s">
        <v>1232</v>
      </c>
      <c r="M52">
        <v>3350</v>
      </c>
      <c r="N52">
        <v>800</v>
      </c>
      <c r="O52">
        <f>Customers3[[#This Row],[Quantity Ordered]]*Customers3[[#This Row],[Sales Price (Per unit)]]</f>
        <v>1600</v>
      </c>
      <c r="P52" t="s">
        <v>1340</v>
      </c>
    </row>
    <row r="53" spans="1:16" x14ac:dyDescent="0.25">
      <c r="A53" t="s">
        <v>137</v>
      </c>
      <c r="B53" t="s">
        <v>138</v>
      </c>
      <c r="C53" t="str">
        <f>PROPER(TRIM(Customers3[[#This Row],[Customer First Name]]))</f>
        <v>Greyson</v>
      </c>
      <c r="D53">
        <v>1285</v>
      </c>
      <c r="E53" t="s">
        <v>16</v>
      </c>
      <c r="F53" s="7">
        <v>45321</v>
      </c>
      <c r="G53" s="6">
        <v>3</v>
      </c>
      <c r="H53" s="1" t="s">
        <v>37</v>
      </c>
      <c r="I53" t="s">
        <v>28</v>
      </c>
      <c r="J53" t="str">
        <f>UPPER(Customers3[[#This Row],[State]])</f>
        <v>NSW</v>
      </c>
      <c r="K53" t="s">
        <v>1341</v>
      </c>
      <c r="L53" t="s">
        <v>1229</v>
      </c>
      <c r="M53">
        <v>2300</v>
      </c>
      <c r="N53">
        <v>250</v>
      </c>
      <c r="O53">
        <f>Customers3[[#This Row],[Quantity Ordered]]*Customers3[[#This Row],[Sales Price (Per unit)]]</f>
        <v>750</v>
      </c>
      <c r="P53" t="s">
        <v>1342</v>
      </c>
    </row>
    <row r="54" spans="1:16" x14ac:dyDescent="0.25">
      <c r="A54" t="s">
        <v>139</v>
      </c>
      <c r="B54" t="s">
        <v>140</v>
      </c>
      <c r="C54" t="str">
        <f>PROPER(TRIM(Customers3[[#This Row],[Customer First Name]]))</f>
        <v>Luca</v>
      </c>
      <c r="D54">
        <v>1286</v>
      </c>
      <c r="E54" t="s">
        <v>77</v>
      </c>
      <c r="F54" s="7">
        <v>45597</v>
      </c>
      <c r="G54" s="6">
        <v>2</v>
      </c>
      <c r="H54" s="1" t="s">
        <v>37</v>
      </c>
      <c r="I54" t="s">
        <v>28</v>
      </c>
      <c r="J54" t="str">
        <f>UPPER(Customers3[[#This Row],[State]])</f>
        <v>NSW</v>
      </c>
      <c r="K54" t="s">
        <v>1343</v>
      </c>
      <c r="L54" t="s">
        <v>1284</v>
      </c>
      <c r="M54">
        <v>2500</v>
      </c>
      <c r="N54">
        <v>600</v>
      </c>
      <c r="O54">
        <f>Customers3[[#This Row],[Quantity Ordered]]*Customers3[[#This Row],[Sales Price (Per unit)]]</f>
        <v>1200</v>
      </c>
      <c r="P54" t="s">
        <v>1344</v>
      </c>
    </row>
    <row r="55" spans="1:16" x14ac:dyDescent="0.25">
      <c r="A55" t="s">
        <v>106</v>
      </c>
      <c r="B55" t="s">
        <v>141</v>
      </c>
      <c r="C55" t="str">
        <f>PROPER(TRIM(Customers3[[#This Row],[Customer First Name]]))</f>
        <v>Mariana</v>
      </c>
      <c r="D55">
        <v>1287</v>
      </c>
      <c r="E55" t="s">
        <v>22</v>
      </c>
      <c r="F55" s="7">
        <v>45531</v>
      </c>
      <c r="G55" s="6">
        <v>3</v>
      </c>
      <c r="H55" s="1" t="s">
        <v>37</v>
      </c>
      <c r="I55" t="s">
        <v>66</v>
      </c>
      <c r="J55" t="str">
        <f>UPPER(Customers3[[#This Row],[State]])</f>
        <v>NT</v>
      </c>
      <c r="K55" t="s">
        <v>1345</v>
      </c>
      <c r="L55" t="s">
        <v>1346</v>
      </c>
      <c r="M55">
        <v>870</v>
      </c>
      <c r="N55">
        <v>800</v>
      </c>
      <c r="O55">
        <f>Customers3[[#This Row],[Quantity Ordered]]*Customers3[[#This Row],[Sales Price (Per unit)]]</f>
        <v>2400</v>
      </c>
      <c r="P55" t="s">
        <v>1347</v>
      </c>
    </row>
    <row r="56" spans="1:16" x14ac:dyDescent="0.25">
      <c r="A56" t="s">
        <v>142</v>
      </c>
      <c r="B56" t="s">
        <v>143</v>
      </c>
      <c r="C56" t="str">
        <f>PROPER(TRIM(Customers3[[#This Row],[Customer First Name]]))</f>
        <v>Eliza</v>
      </c>
      <c r="D56">
        <v>1288</v>
      </c>
      <c r="E56" t="s">
        <v>16</v>
      </c>
      <c r="F56" s="7">
        <v>45589</v>
      </c>
      <c r="G56" s="6">
        <v>2</v>
      </c>
      <c r="H56" s="1" t="s">
        <v>37</v>
      </c>
      <c r="I56" t="s">
        <v>32</v>
      </c>
      <c r="J56" t="str">
        <f>UPPER(Customers3[[#This Row],[State]])</f>
        <v>VIC</v>
      </c>
      <c r="K56" t="s">
        <v>1348</v>
      </c>
      <c r="L56" t="s">
        <v>1232</v>
      </c>
      <c r="M56">
        <v>3350</v>
      </c>
      <c r="N56">
        <v>250</v>
      </c>
      <c r="O56">
        <f>Customers3[[#This Row],[Quantity Ordered]]*Customers3[[#This Row],[Sales Price (Per unit)]]</f>
        <v>500</v>
      </c>
      <c r="P56" t="s">
        <v>1349</v>
      </c>
    </row>
    <row r="57" spans="1:16" x14ac:dyDescent="0.25">
      <c r="A57" t="s">
        <v>144</v>
      </c>
      <c r="B57" t="s">
        <v>145</v>
      </c>
      <c r="C57" t="str">
        <f>PROPER(TRIM(Customers3[[#This Row],[Customer First Name]]))</f>
        <v>Molly</v>
      </c>
      <c r="D57">
        <v>1289</v>
      </c>
      <c r="E57" t="s">
        <v>61</v>
      </c>
      <c r="F57" s="7">
        <v>45326</v>
      </c>
      <c r="G57" s="6">
        <v>2</v>
      </c>
      <c r="H57" s="1" t="s">
        <v>37</v>
      </c>
      <c r="I57" t="s">
        <v>28</v>
      </c>
      <c r="J57" t="str">
        <f>UPPER(Customers3[[#This Row],[State]])</f>
        <v>NSW</v>
      </c>
      <c r="K57" t="s">
        <v>1350</v>
      </c>
      <c r="L57" t="s">
        <v>1284</v>
      </c>
      <c r="M57">
        <v>2500</v>
      </c>
      <c r="N57">
        <v>1200</v>
      </c>
      <c r="O57">
        <f>Customers3[[#This Row],[Quantity Ordered]]*Customers3[[#This Row],[Sales Price (Per unit)]]</f>
        <v>2400</v>
      </c>
      <c r="P57" t="s">
        <v>1351</v>
      </c>
    </row>
    <row r="58" spans="1:16" x14ac:dyDescent="0.25">
      <c r="A58" t="s">
        <v>146</v>
      </c>
      <c r="B58" t="s">
        <v>147</v>
      </c>
      <c r="C58" t="str">
        <f>PROPER(TRIM(Customers3[[#This Row],[Customer First Name]]))</f>
        <v>Arielle</v>
      </c>
      <c r="D58">
        <v>1290</v>
      </c>
      <c r="E58" t="s">
        <v>27</v>
      </c>
      <c r="F58" s="7">
        <v>45371</v>
      </c>
      <c r="G58" s="6">
        <v>3</v>
      </c>
      <c r="H58" s="1" t="s">
        <v>23</v>
      </c>
      <c r="I58" t="s">
        <v>42</v>
      </c>
      <c r="J58" t="str">
        <f>UPPER(Customers3[[#This Row],[State]])</f>
        <v>SA</v>
      </c>
      <c r="K58" t="s">
        <v>1352</v>
      </c>
      <c r="L58" t="s">
        <v>1080</v>
      </c>
      <c r="M58">
        <v>5000</v>
      </c>
      <c r="N58">
        <v>300</v>
      </c>
      <c r="O58">
        <f>Customers3[[#This Row],[Quantity Ordered]]*Customers3[[#This Row],[Sales Price (Per unit)]]</f>
        <v>900</v>
      </c>
      <c r="P58" t="s">
        <v>1353</v>
      </c>
    </row>
    <row r="59" spans="1:16" x14ac:dyDescent="0.25">
      <c r="A59" t="s">
        <v>148</v>
      </c>
      <c r="B59" t="s">
        <v>149</v>
      </c>
      <c r="C59" t="str">
        <f>PROPER(TRIM(Customers3[[#This Row],[Customer First Name]]))</f>
        <v>Demi</v>
      </c>
      <c r="D59">
        <v>1291</v>
      </c>
      <c r="E59" t="s">
        <v>61</v>
      </c>
      <c r="F59" s="7">
        <v>45612</v>
      </c>
      <c r="G59" s="6">
        <v>1</v>
      </c>
      <c r="H59" s="1" t="s">
        <v>37</v>
      </c>
      <c r="I59" t="s">
        <v>24</v>
      </c>
      <c r="J59" t="str">
        <f>UPPER(Customers3[[#This Row],[State]])</f>
        <v>ACT</v>
      </c>
      <c r="K59" t="s">
        <v>1354</v>
      </c>
      <c r="L59" t="s">
        <v>1226</v>
      </c>
      <c r="M59">
        <v>2600</v>
      </c>
      <c r="N59">
        <v>1200</v>
      </c>
      <c r="O59">
        <f>Customers3[[#This Row],[Quantity Ordered]]*Customers3[[#This Row],[Sales Price (Per unit)]]</f>
        <v>1200</v>
      </c>
      <c r="P59" t="s">
        <v>1355</v>
      </c>
    </row>
    <row r="60" spans="1:16" x14ac:dyDescent="0.25">
      <c r="A60" t="s">
        <v>135</v>
      </c>
      <c r="B60" t="s">
        <v>150</v>
      </c>
      <c r="C60" t="str">
        <f>PROPER(TRIM(Customers3[[#This Row],[Customer First Name]]))</f>
        <v>Mckenna</v>
      </c>
      <c r="D60">
        <v>1292</v>
      </c>
      <c r="E60" t="s">
        <v>36</v>
      </c>
      <c r="F60" s="7">
        <v>45447</v>
      </c>
      <c r="G60" s="6">
        <v>3</v>
      </c>
      <c r="H60" t="s">
        <v>17</v>
      </c>
      <c r="I60" t="s">
        <v>66</v>
      </c>
      <c r="J60" t="str">
        <f>UPPER(Customers3[[#This Row],[State]])</f>
        <v>NT</v>
      </c>
      <c r="K60" t="s">
        <v>1356</v>
      </c>
      <c r="L60" t="s">
        <v>1265</v>
      </c>
      <c r="M60">
        <v>800</v>
      </c>
      <c r="N60">
        <v>250</v>
      </c>
      <c r="O60">
        <f>Customers3[[#This Row],[Quantity Ordered]]*Customers3[[#This Row],[Sales Price (Per unit)]]</f>
        <v>750</v>
      </c>
      <c r="P60" t="s">
        <v>1357</v>
      </c>
    </row>
    <row r="61" spans="1:16" x14ac:dyDescent="0.25">
      <c r="A61" t="s">
        <v>151</v>
      </c>
      <c r="B61" t="s">
        <v>152</v>
      </c>
      <c r="C61" t="str">
        <f>PROPER(TRIM(Customers3[[#This Row],[Customer First Name]]))</f>
        <v>Adalynn</v>
      </c>
      <c r="D61">
        <v>1293</v>
      </c>
      <c r="E61" t="s">
        <v>61</v>
      </c>
      <c r="F61" s="7">
        <v>45404</v>
      </c>
      <c r="G61" s="6">
        <v>2</v>
      </c>
      <c r="H61" s="1" t="s">
        <v>37</v>
      </c>
      <c r="I61" t="s">
        <v>28</v>
      </c>
      <c r="J61" t="str">
        <f>UPPER(Customers3[[#This Row],[State]])</f>
        <v>NSW</v>
      </c>
      <c r="K61" t="s">
        <v>1358</v>
      </c>
      <c r="L61" t="s">
        <v>850</v>
      </c>
      <c r="M61">
        <v>2000</v>
      </c>
      <c r="N61">
        <v>1200</v>
      </c>
      <c r="O61">
        <f>Customers3[[#This Row],[Quantity Ordered]]*Customers3[[#This Row],[Sales Price (Per unit)]]</f>
        <v>2400</v>
      </c>
      <c r="P61" t="s">
        <v>1359</v>
      </c>
    </row>
    <row r="62" spans="1:16" x14ac:dyDescent="0.25">
      <c r="A62" t="s">
        <v>153</v>
      </c>
      <c r="B62" t="s">
        <v>34</v>
      </c>
      <c r="C62" t="str">
        <f>PROPER(TRIM(Customers3[[#This Row],[Customer First Name]]))</f>
        <v>Preston</v>
      </c>
      <c r="D62">
        <v>1294</v>
      </c>
      <c r="E62" t="s">
        <v>61</v>
      </c>
      <c r="F62" s="7">
        <v>45556</v>
      </c>
      <c r="G62" s="6">
        <v>3</v>
      </c>
      <c r="H62" s="1" t="s">
        <v>37</v>
      </c>
      <c r="I62" t="s">
        <v>18</v>
      </c>
      <c r="J62" t="str">
        <f>UPPER(Customers3[[#This Row],[State]])</f>
        <v>WA</v>
      </c>
      <c r="K62" t="s">
        <v>1360</v>
      </c>
      <c r="L62" t="s">
        <v>1287</v>
      </c>
      <c r="M62">
        <v>6000</v>
      </c>
      <c r="N62">
        <v>1200</v>
      </c>
      <c r="O62">
        <f>Customers3[[#This Row],[Quantity Ordered]]*Customers3[[#This Row],[Sales Price (Per unit)]]</f>
        <v>3600</v>
      </c>
      <c r="P62" t="s">
        <v>1361</v>
      </c>
    </row>
    <row r="63" spans="1:16" x14ac:dyDescent="0.25">
      <c r="A63" t="s">
        <v>154</v>
      </c>
      <c r="B63" t="s">
        <v>155</v>
      </c>
      <c r="C63" t="str">
        <f>PROPER(TRIM(Customers3[[#This Row],[Customer First Name]]))</f>
        <v>Bailey</v>
      </c>
      <c r="D63">
        <v>1295</v>
      </c>
      <c r="E63" t="s">
        <v>77</v>
      </c>
      <c r="F63" s="7">
        <v>45540</v>
      </c>
      <c r="G63" s="6">
        <v>3</v>
      </c>
      <c r="H63" s="1" t="s">
        <v>37</v>
      </c>
      <c r="I63" t="s">
        <v>28</v>
      </c>
      <c r="J63" t="str">
        <f>UPPER(Customers3[[#This Row],[State]])</f>
        <v>NSW</v>
      </c>
      <c r="K63" t="s">
        <v>1362</v>
      </c>
      <c r="L63" t="s">
        <v>1229</v>
      </c>
      <c r="M63">
        <v>2300</v>
      </c>
      <c r="N63">
        <v>600</v>
      </c>
      <c r="O63">
        <f>Customers3[[#This Row],[Quantity Ordered]]*Customers3[[#This Row],[Sales Price (Per unit)]]</f>
        <v>1800</v>
      </c>
      <c r="P63" t="s">
        <v>1363</v>
      </c>
    </row>
    <row r="64" spans="1:16" x14ac:dyDescent="0.25">
      <c r="A64" t="s">
        <v>156</v>
      </c>
      <c r="B64" t="s">
        <v>157</v>
      </c>
      <c r="C64" t="str">
        <f>PROPER(TRIM(Customers3[[#This Row],[Customer First Name]]))</f>
        <v>Bentley</v>
      </c>
      <c r="D64">
        <v>1296</v>
      </c>
      <c r="E64" t="s">
        <v>36</v>
      </c>
      <c r="F64" s="7">
        <v>45540</v>
      </c>
      <c r="G64" s="6">
        <v>1</v>
      </c>
      <c r="H64" t="s">
        <v>17</v>
      </c>
      <c r="I64" t="s">
        <v>38</v>
      </c>
      <c r="J64" t="str">
        <f>UPPER(Customers3[[#This Row],[State]])</f>
        <v>QLD</v>
      </c>
      <c r="K64" t="s">
        <v>1364</v>
      </c>
      <c r="L64" t="s">
        <v>1235</v>
      </c>
      <c r="M64">
        <v>4217</v>
      </c>
      <c r="N64">
        <v>250</v>
      </c>
      <c r="O64">
        <f>Customers3[[#This Row],[Quantity Ordered]]*Customers3[[#This Row],[Sales Price (Per unit)]]</f>
        <v>250</v>
      </c>
      <c r="P64" t="s">
        <v>1365</v>
      </c>
    </row>
    <row r="65" spans="1:16" x14ac:dyDescent="0.25">
      <c r="A65" t="s">
        <v>158</v>
      </c>
      <c r="B65" t="s">
        <v>159</v>
      </c>
      <c r="C65" t="str">
        <f>PROPER(TRIM(Customers3[[#This Row],[Customer First Name]]))</f>
        <v>Lillian</v>
      </c>
      <c r="D65">
        <v>1297</v>
      </c>
      <c r="E65" t="s">
        <v>36</v>
      </c>
      <c r="F65" s="7">
        <v>45382</v>
      </c>
      <c r="G65" s="6">
        <v>3</v>
      </c>
      <c r="H65" t="s">
        <v>17</v>
      </c>
      <c r="I65" t="s">
        <v>66</v>
      </c>
      <c r="J65" t="str">
        <f>UPPER(Customers3[[#This Row],[State]])</f>
        <v>NT</v>
      </c>
      <c r="K65" t="s">
        <v>1366</v>
      </c>
      <c r="L65" t="s">
        <v>1265</v>
      </c>
      <c r="M65">
        <v>800</v>
      </c>
      <c r="N65">
        <v>250</v>
      </c>
      <c r="O65">
        <f>Customers3[[#This Row],[Quantity Ordered]]*Customers3[[#This Row],[Sales Price (Per unit)]]</f>
        <v>750</v>
      </c>
      <c r="P65" t="s">
        <v>1367</v>
      </c>
    </row>
    <row r="66" spans="1:16" x14ac:dyDescent="0.25">
      <c r="A66" t="s">
        <v>160</v>
      </c>
      <c r="B66" t="s">
        <v>161</v>
      </c>
      <c r="C66" t="str">
        <f>PROPER(TRIM(Customers3[[#This Row],[Customer First Name]]))</f>
        <v>Kayden</v>
      </c>
      <c r="D66">
        <v>1298</v>
      </c>
      <c r="E66" t="s">
        <v>61</v>
      </c>
      <c r="F66" s="7">
        <v>45313</v>
      </c>
      <c r="G66" s="6">
        <v>3</v>
      </c>
      <c r="H66" s="1" t="s">
        <v>37</v>
      </c>
      <c r="I66" t="s">
        <v>49</v>
      </c>
      <c r="J66" t="str">
        <f>UPPER(Customers3[[#This Row],[State]])</f>
        <v>TAS</v>
      </c>
      <c r="K66" t="s">
        <v>1368</v>
      </c>
      <c r="L66" t="s">
        <v>1247</v>
      </c>
      <c r="M66">
        <v>7250</v>
      </c>
      <c r="N66">
        <v>1200</v>
      </c>
      <c r="O66">
        <f>Customers3[[#This Row],[Quantity Ordered]]*Customers3[[#This Row],[Sales Price (Per unit)]]</f>
        <v>3600</v>
      </c>
      <c r="P66" t="s">
        <v>1369</v>
      </c>
    </row>
    <row r="67" spans="1:16" x14ac:dyDescent="0.25">
      <c r="A67" t="s">
        <v>41</v>
      </c>
      <c r="B67" t="s">
        <v>162</v>
      </c>
      <c r="C67" t="str">
        <f>PROPER(TRIM(Customers3[[#This Row],[Customer First Name]]))</f>
        <v>Manuel</v>
      </c>
      <c r="D67">
        <v>1299</v>
      </c>
      <c r="E67" t="s">
        <v>61</v>
      </c>
      <c r="F67" s="7">
        <v>45636</v>
      </c>
      <c r="G67" s="6">
        <v>3</v>
      </c>
      <c r="H67" s="1" t="s">
        <v>37</v>
      </c>
      <c r="I67" t="s">
        <v>66</v>
      </c>
      <c r="J67" t="str">
        <f>UPPER(Customers3[[#This Row],[State]])</f>
        <v>NT</v>
      </c>
      <c r="K67" t="s">
        <v>1370</v>
      </c>
      <c r="L67" t="s">
        <v>1346</v>
      </c>
      <c r="M67">
        <v>870</v>
      </c>
      <c r="N67">
        <v>1200</v>
      </c>
      <c r="O67">
        <f>Customers3[[#This Row],[Quantity Ordered]]*Customers3[[#This Row],[Sales Price (Per unit)]]</f>
        <v>3600</v>
      </c>
      <c r="P67" t="s">
        <v>1371</v>
      </c>
    </row>
    <row r="68" spans="1:16" x14ac:dyDescent="0.25">
      <c r="A68" t="s">
        <v>163</v>
      </c>
      <c r="B68" t="s">
        <v>164</v>
      </c>
      <c r="C68" t="str">
        <f>PROPER(TRIM(Customers3[[#This Row],[Customer First Name]]))</f>
        <v>Hattie</v>
      </c>
      <c r="D68">
        <v>1300</v>
      </c>
      <c r="E68" t="s">
        <v>27</v>
      </c>
      <c r="F68" s="7">
        <v>45440</v>
      </c>
      <c r="G68" s="6">
        <v>1</v>
      </c>
      <c r="H68" t="s">
        <v>17</v>
      </c>
      <c r="I68" t="s">
        <v>24</v>
      </c>
      <c r="J68" t="str">
        <f>UPPER(Customers3[[#This Row],[State]])</f>
        <v>ACT</v>
      </c>
      <c r="K68" t="s">
        <v>1372</v>
      </c>
      <c r="L68" t="s">
        <v>1226</v>
      </c>
      <c r="M68">
        <v>2600</v>
      </c>
      <c r="N68">
        <v>300</v>
      </c>
      <c r="O68">
        <f>Customers3[[#This Row],[Quantity Ordered]]*Customers3[[#This Row],[Sales Price (Per unit)]]</f>
        <v>300</v>
      </c>
      <c r="P68" t="s">
        <v>1373</v>
      </c>
    </row>
    <row r="69" spans="1:16" x14ac:dyDescent="0.25">
      <c r="A69" t="s">
        <v>165</v>
      </c>
      <c r="B69" t="s">
        <v>166</v>
      </c>
      <c r="C69" t="str">
        <f>PROPER(TRIM(Customers3[[#This Row],[Customer First Name]]))</f>
        <v>Legacy</v>
      </c>
      <c r="D69">
        <v>1301</v>
      </c>
      <c r="E69" t="s">
        <v>77</v>
      </c>
      <c r="F69" s="7">
        <v>45354</v>
      </c>
      <c r="G69" s="6">
        <v>2</v>
      </c>
      <c r="H69" t="s">
        <v>17</v>
      </c>
      <c r="I69" t="s">
        <v>18</v>
      </c>
      <c r="J69" t="str">
        <f>UPPER(Customers3[[#This Row],[State]])</f>
        <v>WA</v>
      </c>
      <c r="K69" t="s">
        <v>1374</v>
      </c>
      <c r="L69" t="s">
        <v>1223</v>
      </c>
      <c r="M69">
        <v>6725</v>
      </c>
      <c r="N69">
        <v>600</v>
      </c>
      <c r="O69">
        <f>Customers3[[#This Row],[Quantity Ordered]]*Customers3[[#This Row],[Sales Price (Per unit)]]</f>
        <v>1200</v>
      </c>
      <c r="P69" t="s">
        <v>1375</v>
      </c>
    </row>
    <row r="70" spans="1:16" x14ac:dyDescent="0.25">
      <c r="A70" t="s">
        <v>167</v>
      </c>
      <c r="B70" t="s">
        <v>168</v>
      </c>
      <c r="C70" t="str">
        <f>PROPER(TRIM(Customers3[[#This Row],[Customer First Name]]))</f>
        <v>Brantley</v>
      </c>
      <c r="D70">
        <v>1302</v>
      </c>
      <c r="E70" t="s">
        <v>36</v>
      </c>
      <c r="F70" s="7">
        <v>45475</v>
      </c>
      <c r="G70" s="6">
        <v>1</v>
      </c>
      <c r="H70" s="1" t="s">
        <v>37</v>
      </c>
      <c r="I70" t="s">
        <v>49</v>
      </c>
      <c r="J70" t="str">
        <f>UPPER(Customers3[[#This Row],[State]])</f>
        <v>TAS</v>
      </c>
      <c r="K70" t="s">
        <v>1376</v>
      </c>
      <c r="L70" t="s">
        <v>1247</v>
      </c>
      <c r="M70">
        <v>7250</v>
      </c>
      <c r="N70">
        <v>250</v>
      </c>
      <c r="O70">
        <f>Customers3[[#This Row],[Quantity Ordered]]*Customers3[[#This Row],[Sales Price (Per unit)]]</f>
        <v>250</v>
      </c>
      <c r="P70" t="s">
        <v>1377</v>
      </c>
    </row>
    <row r="71" spans="1:16" x14ac:dyDescent="0.25">
      <c r="A71" t="s">
        <v>169</v>
      </c>
      <c r="B71" t="s">
        <v>170</v>
      </c>
      <c r="C71" t="str">
        <f>PROPER(TRIM(Customers3[[#This Row],[Customer First Name]]))</f>
        <v>Rosie</v>
      </c>
      <c r="D71">
        <v>1303</v>
      </c>
      <c r="E71" t="s">
        <v>61</v>
      </c>
      <c r="F71" s="7">
        <v>45594</v>
      </c>
      <c r="G71" s="6">
        <v>3</v>
      </c>
      <c r="H71" t="s">
        <v>17</v>
      </c>
      <c r="I71" t="s">
        <v>28</v>
      </c>
      <c r="J71" t="str">
        <f>UPPER(Customers3[[#This Row],[State]])</f>
        <v>NSW</v>
      </c>
      <c r="K71" t="s">
        <v>1378</v>
      </c>
      <c r="L71" t="s">
        <v>1284</v>
      </c>
      <c r="M71">
        <v>2500</v>
      </c>
      <c r="N71">
        <v>1200</v>
      </c>
      <c r="O71">
        <f>Customers3[[#This Row],[Quantity Ordered]]*Customers3[[#This Row],[Sales Price (Per unit)]]</f>
        <v>3600</v>
      </c>
      <c r="P71" t="s">
        <v>1379</v>
      </c>
    </row>
    <row r="72" spans="1:16" x14ac:dyDescent="0.25">
      <c r="A72" t="s">
        <v>118</v>
      </c>
      <c r="B72" t="s">
        <v>171</v>
      </c>
      <c r="C72" t="str">
        <f>PROPER(TRIM(Customers3[[#This Row],[Customer First Name]]))</f>
        <v>Heaven</v>
      </c>
      <c r="D72">
        <v>1304</v>
      </c>
      <c r="E72" t="s">
        <v>77</v>
      </c>
      <c r="F72" s="7">
        <v>45657</v>
      </c>
      <c r="G72" s="6">
        <v>1</v>
      </c>
      <c r="H72" t="s">
        <v>17</v>
      </c>
      <c r="I72" t="s">
        <v>66</v>
      </c>
      <c r="J72" t="str">
        <f>UPPER(Customers3[[#This Row],[State]])</f>
        <v>NT</v>
      </c>
      <c r="K72" t="s">
        <v>1380</v>
      </c>
      <c r="L72" t="s">
        <v>1346</v>
      </c>
      <c r="M72">
        <v>870</v>
      </c>
      <c r="N72">
        <v>600</v>
      </c>
      <c r="O72">
        <f>Customers3[[#This Row],[Quantity Ordered]]*Customers3[[#This Row],[Sales Price (Per unit)]]</f>
        <v>600</v>
      </c>
      <c r="P72" t="s">
        <v>1381</v>
      </c>
    </row>
    <row r="73" spans="1:16" x14ac:dyDescent="0.25">
      <c r="A73" t="s">
        <v>172</v>
      </c>
      <c r="B73" t="s">
        <v>173</v>
      </c>
      <c r="C73" t="str">
        <f>PROPER(TRIM(Customers3[[#This Row],[Customer First Name]]))</f>
        <v>Chance</v>
      </c>
      <c r="D73">
        <v>1305</v>
      </c>
      <c r="E73" t="s">
        <v>27</v>
      </c>
      <c r="F73" s="7">
        <v>45485</v>
      </c>
      <c r="G73" s="6">
        <v>1</v>
      </c>
      <c r="H73" t="s">
        <v>17</v>
      </c>
      <c r="I73" t="s">
        <v>32</v>
      </c>
      <c r="J73" t="str">
        <f>UPPER(Customers3[[#This Row],[State]])</f>
        <v>VIC</v>
      </c>
      <c r="K73" t="s">
        <v>1382</v>
      </c>
      <c r="L73" t="s">
        <v>1232</v>
      </c>
      <c r="M73">
        <v>3350</v>
      </c>
      <c r="N73">
        <v>300</v>
      </c>
      <c r="O73">
        <f>Customers3[[#This Row],[Quantity Ordered]]*Customers3[[#This Row],[Sales Price (Per unit)]]</f>
        <v>300</v>
      </c>
      <c r="P73" t="s">
        <v>1383</v>
      </c>
    </row>
    <row r="74" spans="1:16" x14ac:dyDescent="0.25">
      <c r="A74" t="s">
        <v>174</v>
      </c>
      <c r="B74" t="s">
        <v>175</v>
      </c>
      <c r="C74" t="str">
        <f>PROPER(TRIM(Customers3[[#This Row],[Customer First Name]]))</f>
        <v>Parker</v>
      </c>
      <c r="D74">
        <v>1306</v>
      </c>
      <c r="E74" t="s">
        <v>61</v>
      </c>
      <c r="F74" s="7">
        <v>45542</v>
      </c>
      <c r="G74" s="6">
        <v>1</v>
      </c>
      <c r="H74" t="s">
        <v>17</v>
      </c>
      <c r="I74" t="s">
        <v>49</v>
      </c>
      <c r="J74" t="str">
        <f>UPPER(Customers3[[#This Row],[State]])</f>
        <v>TAS</v>
      </c>
      <c r="K74" t="s">
        <v>1384</v>
      </c>
      <c r="L74" t="s">
        <v>1385</v>
      </c>
      <c r="M74">
        <v>7310</v>
      </c>
      <c r="N74">
        <v>1200</v>
      </c>
      <c r="O74">
        <f>Customers3[[#This Row],[Quantity Ordered]]*Customers3[[#This Row],[Sales Price (Per unit)]]</f>
        <v>1200</v>
      </c>
      <c r="P74" t="s">
        <v>1386</v>
      </c>
    </row>
    <row r="75" spans="1:16" x14ac:dyDescent="0.25">
      <c r="A75" t="s">
        <v>176</v>
      </c>
      <c r="B75" t="s">
        <v>177</v>
      </c>
      <c r="C75" t="str">
        <f>PROPER(TRIM(Customers3[[#This Row],[Customer First Name]]))</f>
        <v>Kamari</v>
      </c>
      <c r="D75">
        <v>1307</v>
      </c>
      <c r="E75" t="s">
        <v>16</v>
      </c>
      <c r="F75" s="7">
        <v>45313</v>
      </c>
      <c r="G75" s="6">
        <v>1</v>
      </c>
      <c r="H75" s="1" t="s">
        <v>23</v>
      </c>
      <c r="I75" t="s">
        <v>42</v>
      </c>
      <c r="J75" t="str">
        <f>UPPER(Customers3[[#This Row],[State]])</f>
        <v>SA</v>
      </c>
      <c r="K75" t="s">
        <v>1387</v>
      </c>
      <c r="L75" t="s">
        <v>1080</v>
      </c>
      <c r="M75">
        <v>5000</v>
      </c>
      <c r="N75">
        <v>250</v>
      </c>
      <c r="O75">
        <f>Customers3[[#This Row],[Quantity Ordered]]*Customers3[[#This Row],[Sales Price (Per unit)]]</f>
        <v>250</v>
      </c>
      <c r="P75" t="s">
        <v>1388</v>
      </c>
    </row>
    <row r="76" spans="1:16" x14ac:dyDescent="0.25">
      <c r="A76" t="s">
        <v>178</v>
      </c>
      <c r="B76" t="s">
        <v>179</v>
      </c>
      <c r="C76" t="str">
        <f>PROPER(TRIM(Customers3[[#This Row],[Customer First Name]]))</f>
        <v>Emerson</v>
      </c>
      <c r="D76">
        <v>1308</v>
      </c>
      <c r="E76" t="s">
        <v>36</v>
      </c>
      <c r="F76" s="7">
        <v>45396</v>
      </c>
      <c r="G76" s="6">
        <v>3</v>
      </c>
      <c r="H76" t="s">
        <v>17</v>
      </c>
      <c r="I76" t="s">
        <v>66</v>
      </c>
      <c r="J76" t="str">
        <f>UPPER(Customers3[[#This Row],[State]])</f>
        <v>NT</v>
      </c>
      <c r="K76" t="s">
        <v>1389</v>
      </c>
      <c r="L76" t="s">
        <v>1346</v>
      </c>
      <c r="M76">
        <v>870</v>
      </c>
      <c r="N76">
        <v>250</v>
      </c>
      <c r="O76">
        <f>Customers3[[#This Row],[Quantity Ordered]]*Customers3[[#This Row],[Sales Price (Per unit)]]</f>
        <v>750</v>
      </c>
      <c r="P76" t="s">
        <v>1390</v>
      </c>
    </row>
    <row r="77" spans="1:16" x14ac:dyDescent="0.25">
      <c r="A77" t="s">
        <v>180</v>
      </c>
      <c r="B77" t="s">
        <v>181</v>
      </c>
      <c r="C77" t="str">
        <f>PROPER(TRIM(Customers3[[#This Row],[Customer First Name]]))</f>
        <v>Tatum</v>
      </c>
      <c r="D77">
        <v>1309</v>
      </c>
      <c r="E77" t="s">
        <v>16</v>
      </c>
      <c r="F77" s="7">
        <v>45533</v>
      </c>
      <c r="G77" s="6">
        <v>2</v>
      </c>
      <c r="H77" t="s">
        <v>17</v>
      </c>
      <c r="I77" t="s">
        <v>32</v>
      </c>
      <c r="J77" t="str">
        <f>UPPER(Customers3[[#This Row],[State]])</f>
        <v>VIC</v>
      </c>
      <c r="K77" t="s">
        <v>1391</v>
      </c>
      <c r="L77" t="s">
        <v>1241</v>
      </c>
      <c r="M77">
        <v>3220</v>
      </c>
      <c r="N77">
        <v>250</v>
      </c>
      <c r="O77">
        <f>Customers3[[#This Row],[Quantity Ordered]]*Customers3[[#This Row],[Sales Price (Per unit)]]</f>
        <v>500</v>
      </c>
      <c r="P77" t="s">
        <v>1392</v>
      </c>
    </row>
    <row r="78" spans="1:16" x14ac:dyDescent="0.25">
      <c r="A78" t="s">
        <v>182</v>
      </c>
      <c r="B78" t="s">
        <v>105</v>
      </c>
      <c r="C78" t="str">
        <f>PROPER(TRIM(Customers3[[#This Row],[Customer First Name]]))</f>
        <v>Sarai</v>
      </c>
      <c r="D78">
        <v>1310</v>
      </c>
      <c r="E78" t="s">
        <v>22</v>
      </c>
      <c r="F78" s="7">
        <v>45361</v>
      </c>
      <c r="G78" s="6">
        <v>1</v>
      </c>
      <c r="H78" t="s">
        <v>17</v>
      </c>
      <c r="I78" t="s">
        <v>24</v>
      </c>
      <c r="J78" t="str">
        <f>UPPER(Customers3[[#This Row],[State]])</f>
        <v>ACT</v>
      </c>
      <c r="K78" t="s">
        <v>1393</v>
      </c>
      <c r="L78" t="s">
        <v>1226</v>
      </c>
      <c r="M78">
        <v>2600</v>
      </c>
      <c r="N78">
        <v>800</v>
      </c>
      <c r="O78">
        <f>Customers3[[#This Row],[Quantity Ordered]]*Customers3[[#This Row],[Sales Price (Per unit)]]</f>
        <v>800</v>
      </c>
      <c r="P78" t="s">
        <v>1394</v>
      </c>
    </row>
    <row r="79" spans="1:16" x14ac:dyDescent="0.25">
      <c r="A79" t="s">
        <v>183</v>
      </c>
      <c r="B79" t="s">
        <v>184</v>
      </c>
      <c r="C79" t="str">
        <f>PROPER(TRIM(Customers3[[#This Row],[Customer First Name]]))</f>
        <v>Gunner</v>
      </c>
      <c r="D79">
        <v>1311</v>
      </c>
      <c r="E79" t="s">
        <v>61</v>
      </c>
      <c r="F79" s="7">
        <v>45561</v>
      </c>
      <c r="G79" s="6">
        <v>2</v>
      </c>
      <c r="H79" t="s">
        <v>17</v>
      </c>
      <c r="I79" t="s">
        <v>66</v>
      </c>
      <c r="J79" t="str">
        <f>UPPER(Customers3[[#This Row],[State]])</f>
        <v>NT</v>
      </c>
      <c r="K79" t="s">
        <v>1395</v>
      </c>
      <c r="L79" t="s">
        <v>1265</v>
      </c>
      <c r="M79">
        <v>800</v>
      </c>
      <c r="N79">
        <v>1200</v>
      </c>
      <c r="O79">
        <f>Customers3[[#This Row],[Quantity Ordered]]*Customers3[[#This Row],[Sales Price (Per unit)]]</f>
        <v>2400</v>
      </c>
      <c r="P79" t="s">
        <v>1396</v>
      </c>
    </row>
    <row r="80" spans="1:16" x14ac:dyDescent="0.25">
      <c r="A80" t="s">
        <v>185</v>
      </c>
      <c r="B80" t="s">
        <v>186</v>
      </c>
      <c r="C80" t="str">
        <f>PROPER(TRIM(Customers3[[#This Row],[Customer First Name]]))</f>
        <v>Willa</v>
      </c>
      <c r="D80">
        <v>1312</v>
      </c>
      <c r="E80" t="s">
        <v>36</v>
      </c>
      <c r="F80" s="7">
        <v>45642</v>
      </c>
      <c r="G80" s="6">
        <v>2</v>
      </c>
      <c r="H80" s="1" t="s">
        <v>37</v>
      </c>
      <c r="I80" t="s">
        <v>32</v>
      </c>
      <c r="J80" t="str">
        <f>UPPER(Customers3[[#This Row],[State]])</f>
        <v>VIC</v>
      </c>
      <c r="K80" t="s">
        <v>1397</v>
      </c>
      <c r="L80" t="s">
        <v>1260</v>
      </c>
      <c r="M80">
        <v>3000</v>
      </c>
      <c r="N80">
        <v>250</v>
      </c>
      <c r="O80">
        <f>Customers3[[#This Row],[Quantity Ordered]]*Customers3[[#This Row],[Sales Price (Per unit)]]</f>
        <v>500</v>
      </c>
      <c r="P80" t="s">
        <v>1398</v>
      </c>
    </row>
    <row r="81" spans="1:16" x14ac:dyDescent="0.25">
      <c r="A81" t="s">
        <v>187</v>
      </c>
      <c r="B81" t="s">
        <v>188</v>
      </c>
      <c r="C81" t="str">
        <f>PROPER(TRIM(Customers3[[#This Row],[Customer First Name]]))</f>
        <v>Cooper</v>
      </c>
      <c r="D81">
        <v>1313</v>
      </c>
      <c r="E81" t="s">
        <v>61</v>
      </c>
      <c r="F81" s="7">
        <v>45527</v>
      </c>
      <c r="G81" s="6">
        <v>1</v>
      </c>
      <c r="H81" s="1" t="s">
        <v>23</v>
      </c>
      <c r="I81" t="s">
        <v>28</v>
      </c>
      <c r="J81" t="str">
        <f>UPPER(Customers3[[#This Row],[State]])</f>
        <v>NSW</v>
      </c>
      <c r="K81" t="s">
        <v>1399</v>
      </c>
      <c r="L81" t="s">
        <v>1284</v>
      </c>
      <c r="M81">
        <v>2500</v>
      </c>
      <c r="N81">
        <v>1200</v>
      </c>
      <c r="O81">
        <f>Customers3[[#This Row],[Quantity Ordered]]*Customers3[[#This Row],[Sales Price (Per unit)]]</f>
        <v>1200</v>
      </c>
      <c r="P81" t="s">
        <v>1400</v>
      </c>
    </row>
    <row r="82" spans="1:16" x14ac:dyDescent="0.25">
      <c r="A82" t="s">
        <v>189</v>
      </c>
      <c r="B82" t="s">
        <v>190</v>
      </c>
      <c r="C82" t="str">
        <f>PROPER(TRIM(Customers3[[#This Row],[Customer First Name]]))</f>
        <v>Jude</v>
      </c>
      <c r="D82">
        <v>1314</v>
      </c>
      <c r="E82" t="s">
        <v>36</v>
      </c>
      <c r="F82" s="7">
        <v>45514</v>
      </c>
      <c r="G82" s="6">
        <v>3</v>
      </c>
      <c r="H82" s="1" t="s">
        <v>37</v>
      </c>
      <c r="I82" t="s">
        <v>32</v>
      </c>
      <c r="J82" t="str">
        <f>UPPER(Customers3[[#This Row],[State]])</f>
        <v>VIC</v>
      </c>
      <c r="K82" t="s">
        <v>1401</v>
      </c>
      <c r="L82" t="s">
        <v>1260</v>
      </c>
      <c r="M82">
        <v>3000</v>
      </c>
      <c r="N82">
        <v>250</v>
      </c>
      <c r="O82">
        <f>Customers3[[#This Row],[Quantity Ordered]]*Customers3[[#This Row],[Sales Price (Per unit)]]</f>
        <v>750</v>
      </c>
      <c r="P82" t="s">
        <v>1402</v>
      </c>
    </row>
    <row r="83" spans="1:16" x14ac:dyDescent="0.25">
      <c r="A83" t="s">
        <v>62</v>
      </c>
      <c r="B83" t="s">
        <v>191</v>
      </c>
      <c r="C83" t="str">
        <f>PROPER(TRIM(Customers3[[#This Row],[Customer First Name]]))</f>
        <v>Ari</v>
      </c>
      <c r="D83">
        <v>1315</v>
      </c>
      <c r="E83" t="s">
        <v>27</v>
      </c>
      <c r="F83" s="7">
        <v>45518</v>
      </c>
      <c r="G83" s="6">
        <v>3</v>
      </c>
      <c r="H83" s="1" t="s">
        <v>37</v>
      </c>
      <c r="I83" t="s">
        <v>38</v>
      </c>
      <c r="J83" t="str">
        <f>UPPER(Customers3[[#This Row],[State]])</f>
        <v>QLD</v>
      </c>
      <c r="K83" t="s">
        <v>1403</v>
      </c>
      <c r="L83" t="s">
        <v>1235</v>
      </c>
      <c r="M83">
        <v>4217</v>
      </c>
      <c r="N83">
        <v>300</v>
      </c>
      <c r="O83">
        <f>Customers3[[#This Row],[Quantity Ordered]]*Customers3[[#This Row],[Sales Price (Per unit)]]</f>
        <v>900</v>
      </c>
      <c r="P83" t="s">
        <v>1404</v>
      </c>
    </row>
    <row r="84" spans="1:16" x14ac:dyDescent="0.25">
      <c r="A84" t="s">
        <v>192</v>
      </c>
      <c r="B84" t="s">
        <v>193</v>
      </c>
      <c r="C84" t="str">
        <f>PROPER(TRIM(Customers3[[#This Row],[Customer First Name]]))</f>
        <v>Alessandra</v>
      </c>
      <c r="D84">
        <v>1316</v>
      </c>
      <c r="E84" t="s">
        <v>16</v>
      </c>
      <c r="F84" s="7">
        <v>45626</v>
      </c>
      <c r="G84" s="6">
        <v>1</v>
      </c>
      <c r="H84" s="1" t="s">
        <v>37</v>
      </c>
      <c r="I84" t="s">
        <v>32</v>
      </c>
      <c r="J84" t="str">
        <f>UPPER(Customers3[[#This Row],[State]])</f>
        <v>VIC</v>
      </c>
      <c r="K84" t="s">
        <v>1405</v>
      </c>
      <c r="L84" t="s">
        <v>1232</v>
      </c>
      <c r="M84">
        <v>3350</v>
      </c>
      <c r="N84">
        <v>250</v>
      </c>
      <c r="O84">
        <f>Customers3[[#This Row],[Quantity Ordered]]*Customers3[[#This Row],[Sales Price (Per unit)]]</f>
        <v>250</v>
      </c>
      <c r="P84" t="s">
        <v>1406</v>
      </c>
    </row>
    <row r="85" spans="1:16" x14ac:dyDescent="0.25">
      <c r="A85" t="s">
        <v>194</v>
      </c>
      <c r="B85" t="s">
        <v>195</v>
      </c>
      <c r="C85" t="str">
        <f>PROPER(TRIM(Customers3[[#This Row],[Customer First Name]]))</f>
        <v>Callen</v>
      </c>
      <c r="D85">
        <v>1317</v>
      </c>
      <c r="E85" t="s">
        <v>61</v>
      </c>
      <c r="F85" s="7">
        <v>45630</v>
      </c>
      <c r="G85" s="6">
        <v>3</v>
      </c>
      <c r="H85" t="s">
        <v>17</v>
      </c>
      <c r="I85" t="s">
        <v>24</v>
      </c>
      <c r="J85" t="str">
        <f>UPPER(Customers3[[#This Row],[State]])</f>
        <v>ACT</v>
      </c>
      <c r="K85" t="s">
        <v>1407</v>
      </c>
      <c r="L85" t="s">
        <v>1226</v>
      </c>
      <c r="M85">
        <v>2600</v>
      </c>
      <c r="N85">
        <v>1200</v>
      </c>
      <c r="O85">
        <f>Customers3[[#This Row],[Quantity Ordered]]*Customers3[[#This Row],[Sales Price (Per unit)]]</f>
        <v>3600</v>
      </c>
      <c r="P85" t="s">
        <v>1408</v>
      </c>
    </row>
    <row r="86" spans="1:16" x14ac:dyDescent="0.25">
      <c r="A86" t="s">
        <v>196</v>
      </c>
      <c r="B86" t="s">
        <v>197</v>
      </c>
      <c r="C86" t="str">
        <f>PROPER(TRIM(Customers3[[#This Row],[Customer First Name]]))</f>
        <v>Aria</v>
      </c>
      <c r="D86">
        <v>1318</v>
      </c>
      <c r="E86" t="s">
        <v>61</v>
      </c>
      <c r="F86" s="7">
        <v>45488</v>
      </c>
      <c r="G86" s="6">
        <v>2</v>
      </c>
      <c r="H86" s="1" t="s">
        <v>37</v>
      </c>
      <c r="I86" t="s">
        <v>38</v>
      </c>
      <c r="J86" t="str">
        <f>UPPER(Customers3[[#This Row],[State]])</f>
        <v>QLD</v>
      </c>
      <c r="K86" t="s">
        <v>1409</v>
      </c>
      <c r="L86" t="s">
        <v>1235</v>
      </c>
      <c r="M86">
        <v>4217</v>
      </c>
      <c r="N86">
        <v>1200</v>
      </c>
      <c r="O86">
        <f>Customers3[[#This Row],[Quantity Ordered]]*Customers3[[#This Row],[Sales Price (Per unit)]]</f>
        <v>2400</v>
      </c>
      <c r="P86" t="s">
        <v>1410</v>
      </c>
    </row>
    <row r="87" spans="1:16" x14ac:dyDescent="0.25">
      <c r="A87" t="s">
        <v>198</v>
      </c>
      <c r="B87" t="s">
        <v>199</v>
      </c>
      <c r="C87" t="str">
        <f>PROPER(TRIM(Customers3[[#This Row],[Customer First Name]]))</f>
        <v>Nina</v>
      </c>
      <c r="D87">
        <v>1319</v>
      </c>
      <c r="E87" t="s">
        <v>61</v>
      </c>
      <c r="F87" s="7">
        <v>45411</v>
      </c>
      <c r="G87" s="6">
        <v>2</v>
      </c>
      <c r="H87" t="s">
        <v>17</v>
      </c>
      <c r="I87" t="s">
        <v>49</v>
      </c>
      <c r="J87" t="str">
        <f>UPPER(Customers3[[#This Row],[State]])</f>
        <v>TAS</v>
      </c>
      <c r="K87" t="s">
        <v>1411</v>
      </c>
      <c r="L87" t="s">
        <v>1247</v>
      </c>
      <c r="M87">
        <v>7250</v>
      </c>
      <c r="N87">
        <v>1200</v>
      </c>
      <c r="O87">
        <f>Customers3[[#This Row],[Quantity Ordered]]*Customers3[[#This Row],[Sales Price (Per unit)]]</f>
        <v>2400</v>
      </c>
      <c r="P87" t="s">
        <v>1412</v>
      </c>
    </row>
    <row r="88" spans="1:16" x14ac:dyDescent="0.25">
      <c r="A88" t="s">
        <v>200</v>
      </c>
      <c r="B88" t="s">
        <v>201</v>
      </c>
      <c r="C88" t="str">
        <f>PROPER(TRIM(Customers3[[#This Row],[Customer First Name]]))</f>
        <v>Freya</v>
      </c>
      <c r="D88">
        <v>1320</v>
      </c>
      <c r="E88" t="s">
        <v>77</v>
      </c>
      <c r="F88" s="7">
        <v>45314</v>
      </c>
      <c r="G88" s="6">
        <v>1</v>
      </c>
      <c r="H88" s="1" t="s">
        <v>23</v>
      </c>
      <c r="I88" t="s">
        <v>66</v>
      </c>
      <c r="J88" t="str">
        <f>UPPER(Customers3[[#This Row],[State]])</f>
        <v>NT</v>
      </c>
      <c r="K88" t="s">
        <v>1413</v>
      </c>
      <c r="L88" t="s">
        <v>1346</v>
      </c>
      <c r="M88">
        <v>870</v>
      </c>
      <c r="N88">
        <v>600</v>
      </c>
      <c r="O88">
        <f>Customers3[[#This Row],[Quantity Ordered]]*Customers3[[#This Row],[Sales Price (Per unit)]]</f>
        <v>600</v>
      </c>
      <c r="P88" t="s">
        <v>1414</v>
      </c>
    </row>
    <row r="89" spans="1:16" x14ac:dyDescent="0.25">
      <c r="A89" t="s">
        <v>202</v>
      </c>
      <c r="B89" t="s">
        <v>203</v>
      </c>
      <c r="C89" t="str">
        <f>PROPER(TRIM(Customers3[[#This Row],[Customer First Name]]))</f>
        <v>Amir</v>
      </c>
      <c r="D89">
        <v>1321</v>
      </c>
      <c r="E89" t="s">
        <v>16</v>
      </c>
      <c r="F89" s="7">
        <v>45398</v>
      </c>
      <c r="G89" s="6">
        <v>1</v>
      </c>
      <c r="H89" t="s">
        <v>17</v>
      </c>
      <c r="I89" t="s">
        <v>49</v>
      </c>
      <c r="J89" t="str">
        <f>UPPER(Customers3[[#This Row],[State]])</f>
        <v>TAS</v>
      </c>
      <c r="K89" t="s">
        <v>1415</v>
      </c>
      <c r="L89" t="s">
        <v>1250</v>
      </c>
      <c r="M89">
        <v>7000</v>
      </c>
      <c r="N89">
        <v>250</v>
      </c>
      <c r="O89">
        <f>Customers3[[#This Row],[Quantity Ordered]]*Customers3[[#This Row],[Sales Price (Per unit)]]</f>
        <v>250</v>
      </c>
      <c r="P89" t="s">
        <v>1416</v>
      </c>
    </row>
    <row r="90" spans="1:16" x14ac:dyDescent="0.25">
      <c r="A90" t="s">
        <v>204</v>
      </c>
      <c r="B90" t="s">
        <v>137</v>
      </c>
      <c r="C90" t="str">
        <f>PROPER(TRIM(Customers3[[#This Row],[Customer First Name]]))</f>
        <v>Harvey</v>
      </c>
      <c r="D90">
        <v>1322</v>
      </c>
      <c r="E90" t="s">
        <v>36</v>
      </c>
      <c r="F90" s="7">
        <v>45474</v>
      </c>
      <c r="G90" s="6">
        <v>3</v>
      </c>
      <c r="H90" t="s">
        <v>17</v>
      </c>
      <c r="I90" t="s">
        <v>28</v>
      </c>
      <c r="J90" t="str">
        <f>UPPER(Customers3[[#This Row],[State]])</f>
        <v>NSW</v>
      </c>
      <c r="K90" t="s">
        <v>1417</v>
      </c>
      <c r="L90" t="s">
        <v>1284</v>
      </c>
      <c r="M90">
        <v>2500</v>
      </c>
      <c r="N90">
        <v>250</v>
      </c>
      <c r="O90">
        <f>Customers3[[#This Row],[Quantity Ordered]]*Customers3[[#This Row],[Sales Price (Per unit)]]</f>
        <v>750</v>
      </c>
      <c r="P90" t="s">
        <v>1418</v>
      </c>
    </row>
    <row r="91" spans="1:16" x14ac:dyDescent="0.25">
      <c r="A91" t="s">
        <v>205</v>
      </c>
      <c r="B91" t="s">
        <v>206</v>
      </c>
      <c r="C91" t="str">
        <f>PROPER(TRIM(Customers3[[#This Row],[Customer First Name]]))</f>
        <v>Joaquin</v>
      </c>
      <c r="D91">
        <v>1323</v>
      </c>
      <c r="E91" t="s">
        <v>77</v>
      </c>
      <c r="F91" s="7">
        <v>45560</v>
      </c>
      <c r="G91" s="6">
        <v>3</v>
      </c>
      <c r="H91" t="s">
        <v>17</v>
      </c>
      <c r="I91" t="s">
        <v>42</v>
      </c>
      <c r="J91" t="str">
        <f>UPPER(Customers3[[#This Row],[State]])</f>
        <v>SA</v>
      </c>
      <c r="K91" t="s">
        <v>1419</v>
      </c>
      <c r="L91" t="s">
        <v>1238</v>
      </c>
      <c r="M91">
        <v>5290</v>
      </c>
      <c r="N91">
        <v>600</v>
      </c>
      <c r="O91">
        <f>Customers3[[#This Row],[Quantity Ordered]]*Customers3[[#This Row],[Sales Price (Per unit)]]</f>
        <v>1800</v>
      </c>
      <c r="P91" t="s">
        <v>1420</v>
      </c>
    </row>
    <row r="92" spans="1:16" x14ac:dyDescent="0.25">
      <c r="A92" t="s">
        <v>207</v>
      </c>
      <c r="B92" t="s">
        <v>208</v>
      </c>
      <c r="C92" t="str">
        <f>PROPER(TRIM(Customers3[[#This Row],[Customer First Name]]))</f>
        <v>Adaline</v>
      </c>
      <c r="D92">
        <v>1324</v>
      </c>
      <c r="E92" t="s">
        <v>77</v>
      </c>
      <c r="F92" s="7">
        <v>45609</v>
      </c>
      <c r="G92" s="6">
        <v>1</v>
      </c>
      <c r="H92" t="s">
        <v>17</v>
      </c>
      <c r="I92" t="s">
        <v>66</v>
      </c>
      <c r="J92" t="str">
        <f>UPPER(Customers3[[#This Row],[State]])</f>
        <v>NT</v>
      </c>
      <c r="K92" t="s">
        <v>1421</v>
      </c>
      <c r="L92" t="s">
        <v>1265</v>
      </c>
      <c r="M92">
        <v>800</v>
      </c>
      <c r="N92">
        <v>600</v>
      </c>
      <c r="O92">
        <f>Customers3[[#This Row],[Quantity Ordered]]*Customers3[[#This Row],[Sales Price (Per unit)]]</f>
        <v>600</v>
      </c>
      <c r="P92" t="s">
        <v>1422</v>
      </c>
    </row>
    <row r="93" spans="1:16" x14ac:dyDescent="0.25">
      <c r="A93" t="s">
        <v>209</v>
      </c>
      <c r="B93" t="s">
        <v>166</v>
      </c>
      <c r="C93" t="str">
        <f>PROPER(TRIM(Customers3[[#This Row],[Customer First Name]]))</f>
        <v>Legacy</v>
      </c>
      <c r="D93">
        <v>1325</v>
      </c>
      <c r="E93" t="s">
        <v>16</v>
      </c>
      <c r="F93" s="7">
        <v>45359</v>
      </c>
      <c r="G93" s="6">
        <v>2</v>
      </c>
      <c r="H93" s="1" t="s">
        <v>37</v>
      </c>
      <c r="I93" t="s">
        <v>42</v>
      </c>
      <c r="J93" t="str">
        <f>UPPER(Customers3[[#This Row],[State]])</f>
        <v>SA</v>
      </c>
      <c r="K93" t="s">
        <v>1423</v>
      </c>
      <c r="L93" t="s">
        <v>1080</v>
      </c>
      <c r="M93">
        <v>5000</v>
      </c>
      <c r="N93">
        <v>250</v>
      </c>
      <c r="O93">
        <f>Customers3[[#This Row],[Quantity Ordered]]*Customers3[[#This Row],[Sales Price (Per unit)]]</f>
        <v>500</v>
      </c>
      <c r="P93" t="s">
        <v>1424</v>
      </c>
    </row>
    <row r="94" spans="1:16" x14ac:dyDescent="0.25">
      <c r="A94" t="s">
        <v>210</v>
      </c>
      <c r="B94" t="s">
        <v>211</v>
      </c>
      <c r="C94" t="str">
        <f>PROPER(TRIM(Customers3[[#This Row],[Customer First Name]]))</f>
        <v>Denver</v>
      </c>
      <c r="D94">
        <v>1326</v>
      </c>
      <c r="E94" t="s">
        <v>16</v>
      </c>
      <c r="F94" s="7">
        <v>45378</v>
      </c>
      <c r="G94" s="6">
        <v>3</v>
      </c>
      <c r="H94" t="s">
        <v>17</v>
      </c>
      <c r="I94" t="s">
        <v>49</v>
      </c>
      <c r="J94" t="str">
        <f>UPPER(Customers3[[#This Row],[State]])</f>
        <v>TAS</v>
      </c>
      <c r="K94" t="s">
        <v>1425</v>
      </c>
      <c r="L94" t="s">
        <v>1250</v>
      </c>
      <c r="M94">
        <v>7000</v>
      </c>
      <c r="N94">
        <v>250</v>
      </c>
      <c r="O94">
        <f>Customers3[[#This Row],[Quantity Ordered]]*Customers3[[#This Row],[Sales Price (Per unit)]]</f>
        <v>750</v>
      </c>
      <c r="P94" t="s">
        <v>1426</v>
      </c>
    </row>
    <row r="95" spans="1:16" x14ac:dyDescent="0.25">
      <c r="A95" t="s">
        <v>212</v>
      </c>
      <c r="B95" t="s">
        <v>213</v>
      </c>
      <c r="C95" t="str">
        <f>PROPER(TRIM(Customers3[[#This Row],[Customer First Name]]))</f>
        <v>Emanuel</v>
      </c>
      <c r="D95">
        <v>1327</v>
      </c>
      <c r="E95" t="s">
        <v>22</v>
      </c>
      <c r="F95" s="7">
        <v>45519</v>
      </c>
      <c r="G95" s="6">
        <v>2</v>
      </c>
      <c r="H95" s="1" t="s">
        <v>37</v>
      </c>
      <c r="I95" t="s">
        <v>32</v>
      </c>
      <c r="J95" t="str">
        <f>UPPER(Customers3[[#This Row],[State]])</f>
        <v>VIC</v>
      </c>
      <c r="K95" t="s">
        <v>1427</v>
      </c>
      <c r="L95" t="s">
        <v>1241</v>
      </c>
      <c r="M95">
        <v>3220</v>
      </c>
      <c r="N95">
        <v>800</v>
      </c>
      <c r="O95">
        <f>Customers3[[#This Row],[Quantity Ordered]]*Customers3[[#This Row],[Sales Price (Per unit)]]</f>
        <v>1600</v>
      </c>
      <c r="P95" t="s">
        <v>1428</v>
      </c>
    </row>
    <row r="96" spans="1:16" x14ac:dyDescent="0.25">
      <c r="A96" t="s">
        <v>214</v>
      </c>
      <c r="B96" t="s">
        <v>215</v>
      </c>
      <c r="C96" t="str">
        <f>PROPER(TRIM(Customers3[[#This Row],[Customer First Name]]))</f>
        <v>Hugo</v>
      </c>
      <c r="D96">
        <v>1328</v>
      </c>
      <c r="E96" t="s">
        <v>61</v>
      </c>
      <c r="F96" s="7">
        <v>45406</v>
      </c>
      <c r="G96" s="6">
        <v>3</v>
      </c>
      <c r="H96" t="s">
        <v>56</v>
      </c>
      <c r="I96" t="s">
        <v>66</v>
      </c>
      <c r="J96" t="str">
        <f>UPPER(Customers3[[#This Row],[State]])</f>
        <v>NT</v>
      </c>
      <c r="K96" t="s">
        <v>1429</v>
      </c>
      <c r="L96" t="s">
        <v>1265</v>
      </c>
      <c r="M96">
        <v>800</v>
      </c>
      <c r="N96">
        <v>1200</v>
      </c>
      <c r="O96">
        <f>Customers3[[#This Row],[Quantity Ordered]]*Customers3[[#This Row],[Sales Price (Per unit)]]</f>
        <v>3600</v>
      </c>
      <c r="P96" t="s">
        <v>1430</v>
      </c>
    </row>
    <row r="97" spans="1:16" x14ac:dyDescent="0.25">
      <c r="A97" t="s">
        <v>216</v>
      </c>
      <c r="B97" t="s">
        <v>217</v>
      </c>
      <c r="C97" t="str">
        <f>PROPER(TRIM(Customers3[[#This Row],[Customer First Name]]))</f>
        <v>Margaret</v>
      </c>
      <c r="D97">
        <v>1329</v>
      </c>
      <c r="E97" t="s">
        <v>27</v>
      </c>
      <c r="F97" s="7">
        <v>45396</v>
      </c>
      <c r="G97" s="6">
        <v>2</v>
      </c>
      <c r="H97" t="s">
        <v>17</v>
      </c>
      <c r="I97" t="s">
        <v>38</v>
      </c>
      <c r="J97" t="str">
        <f>UPPER(Customers3[[#This Row],[State]])</f>
        <v>QLD</v>
      </c>
      <c r="K97" t="s">
        <v>1431</v>
      </c>
      <c r="L97" t="s">
        <v>1253</v>
      </c>
      <c r="M97">
        <v>4870</v>
      </c>
      <c r="N97">
        <v>300</v>
      </c>
      <c r="O97">
        <f>Customers3[[#This Row],[Quantity Ordered]]*Customers3[[#This Row],[Sales Price (Per unit)]]</f>
        <v>600</v>
      </c>
      <c r="P97" t="s">
        <v>1432</v>
      </c>
    </row>
    <row r="98" spans="1:16" x14ac:dyDescent="0.25">
      <c r="A98" t="s">
        <v>218</v>
      </c>
      <c r="B98" t="s">
        <v>219</v>
      </c>
      <c r="C98" t="str">
        <f>PROPER(TRIM(Customers3[[#This Row],[Customer First Name]]))</f>
        <v>Raphael</v>
      </c>
      <c r="D98">
        <v>1330</v>
      </c>
      <c r="E98" t="s">
        <v>16</v>
      </c>
      <c r="F98" s="7">
        <v>45430</v>
      </c>
      <c r="G98" s="6">
        <v>1</v>
      </c>
      <c r="H98" s="1" t="s">
        <v>37</v>
      </c>
      <c r="I98" t="s">
        <v>49</v>
      </c>
      <c r="J98" t="str">
        <f>UPPER(Customers3[[#This Row],[State]])</f>
        <v>TAS</v>
      </c>
      <c r="K98" t="s">
        <v>1433</v>
      </c>
      <c r="L98" t="s">
        <v>1250</v>
      </c>
      <c r="M98">
        <v>7000</v>
      </c>
      <c r="N98">
        <v>250</v>
      </c>
      <c r="O98">
        <f>Customers3[[#This Row],[Quantity Ordered]]*Customers3[[#This Row],[Sales Price (Per unit)]]</f>
        <v>250</v>
      </c>
      <c r="P98" t="s">
        <v>1434</v>
      </c>
    </row>
    <row r="99" spans="1:16" x14ac:dyDescent="0.25">
      <c r="A99" t="s">
        <v>220</v>
      </c>
      <c r="B99" t="s">
        <v>221</v>
      </c>
      <c r="C99" t="str">
        <f>PROPER(TRIM(Customers3[[#This Row],[Customer First Name]]))</f>
        <v>Myles</v>
      </c>
      <c r="D99">
        <v>1331</v>
      </c>
      <c r="E99" t="s">
        <v>61</v>
      </c>
      <c r="F99" s="7">
        <v>45619</v>
      </c>
      <c r="G99" s="6">
        <v>2</v>
      </c>
      <c r="H99" s="1" t="s">
        <v>37</v>
      </c>
      <c r="I99" t="s">
        <v>38</v>
      </c>
      <c r="J99" t="str">
        <f>UPPER(Customers3[[#This Row],[State]])</f>
        <v>QLD</v>
      </c>
      <c r="K99" t="s">
        <v>1435</v>
      </c>
      <c r="L99" t="s">
        <v>1253</v>
      </c>
      <c r="M99">
        <v>4870</v>
      </c>
      <c r="N99">
        <v>1200</v>
      </c>
      <c r="O99">
        <f>Customers3[[#This Row],[Quantity Ordered]]*Customers3[[#This Row],[Sales Price (Per unit)]]</f>
        <v>2400</v>
      </c>
      <c r="P99" t="s">
        <v>1436</v>
      </c>
    </row>
    <row r="100" spans="1:16" x14ac:dyDescent="0.25">
      <c r="A100" t="s">
        <v>222</v>
      </c>
      <c r="B100" t="s">
        <v>223</v>
      </c>
      <c r="C100" t="str">
        <f>PROPER(TRIM(Customers3[[#This Row],[Customer First Name]]))</f>
        <v>Alexis</v>
      </c>
      <c r="D100">
        <v>1332</v>
      </c>
      <c r="E100" t="s">
        <v>61</v>
      </c>
      <c r="F100" s="7">
        <v>45438</v>
      </c>
      <c r="G100" s="6">
        <v>2</v>
      </c>
      <c r="H100" t="s">
        <v>17</v>
      </c>
      <c r="I100" t="s">
        <v>28</v>
      </c>
      <c r="J100" t="str">
        <f>UPPER(Customers3[[#This Row],[State]])</f>
        <v>NSW</v>
      </c>
      <c r="K100" t="s">
        <v>1437</v>
      </c>
      <c r="L100" t="s">
        <v>1284</v>
      </c>
      <c r="M100">
        <v>2500</v>
      </c>
      <c r="N100">
        <v>1200</v>
      </c>
      <c r="O100">
        <f>Customers3[[#This Row],[Quantity Ordered]]*Customers3[[#This Row],[Sales Price (Per unit)]]</f>
        <v>2400</v>
      </c>
      <c r="P100" t="s">
        <v>1438</v>
      </c>
    </row>
    <row r="101" spans="1:16" x14ac:dyDescent="0.25">
      <c r="A101" t="s">
        <v>224</v>
      </c>
      <c r="B101" t="s">
        <v>225</v>
      </c>
      <c r="C101" t="str">
        <f>PROPER(TRIM(Customers3[[#This Row],[Customer First Name]]))</f>
        <v>Ellis</v>
      </c>
      <c r="D101">
        <v>1333</v>
      </c>
      <c r="E101" t="s">
        <v>27</v>
      </c>
      <c r="F101" s="7">
        <v>45616</v>
      </c>
      <c r="G101" s="6">
        <v>2</v>
      </c>
      <c r="H101" s="1" t="s">
        <v>37</v>
      </c>
      <c r="I101" t="s">
        <v>42</v>
      </c>
      <c r="J101" t="str">
        <f>UPPER(Customers3[[#This Row],[State]])</f>
        <v>SA</v>
      </c>
      <c r="K101" t="s">
        <v>1439</v>
      </c>
      <c r="L101" t="s">
        <v>1238</v>
      </c>
      <c r="M101">
        <v>5290</v>
      </c>
      <c r="N101">
        <v>300</v>
      </c>
      <c r="O101">
        <f>Customers3[[#This Row],[Quantity Ordered]]*Customers3[[#This Row],[Sales Price (Per unit)]]</f>
        <v>600</v>
      </c>
      <c r="P101" t="s">
        <v>1440</v>
      </c>
    </row>
    <row r="102" spans="1:16" x14ac:dyDescent="0.25">
      <c r="A102" t="s">
        <v>226</v>
      </c>
      <c r="B102" t="s">
        <v>227</v>
      </c>
      <c r="C102" t="str">
        <f>PROPER(TRIM(Customers3[[#This Row],[Customer First Name]]))</f>
        <v>Zuri</v>
      </c>
      <c r="D102">
        <v>1334</v>
      </c>
      <c r="E102" t="s">
        <v>16</v>
      </c>
      <c r="F102" s="7">
        <v>45407</v>
      </c>
      <c r="G102" s="6">
        <v>2</v>
      </c>
      <c r="H102" t="s">
        <v>17</v>
      </c>
      <c r="I102" t="s">
        <v>66</v>
      </c>
      <c r="J102" t="str">
        <f>UPPER(Customers3[[#This Row],[State]])</f>
        <v>NT</v>
      </c>
      <c r="K102" t="s">
        <v>1441</v>
      </c>
      <c r="L102" t="s">
        <v>1265</v>
      </c>
      <c r="M102">
        <v>800</v>
      </c>
      <c r="N102">
        <v>250</v>
      </c>
      <c r="O102">
        <f>Customers3[[#This Row],[Quantity Ordered]]*Customers3[[#This Row],[Sales Price (Per unit)]]</f>
        <v>500</v>
      </c>
      <c r="P102" t="s">
        <v>1442</v>
      </c>
    </row>
    <row r="103" spans="1:16" x14ac:dyDescent="0.25">
      <c r="A103" t="s">
        <v>122</v>
      </c>
      <c r="B103" t="s">
        <v>228</v>
      </c>
      <c r="C103" t="str">
        <f>PROPER(TRIM(Customers3[[#This Row],[Customer First Name]]))</f>
        <v>Annie</v>
      </c>
      <c r="D103">
        <v>1335</v>
      </c>
      <c r="E103" t="s">
        <v>36</v>
      </c>
      <c r="F103" s="7">
        <v>45431</v>
      </c>
      <c r="G103" s="6">
        <v>3</v>
      </c>
      <c r="H103" t="s">
        <v>17</v>
      </c>
      <c r="I103" t="s">
        <v>18</v>
      </c>
      <c r="J103" t="str">
        <f>UPPER(Customers3[[#This Row],[State]])</f>
        <v>WA</v>
      </c>
      <c r="K103" t="s">
        <v>1443</v>
      </c>
      <c r="L103" t="s">
        <v>1287</v>
      </c>
      <c r="M103">
        <v>6000</v>
      </c>
      <c r="N103">
        <v>250</v>
      </c>
      <c r="O103">
        <f>Customers3[[#This Row],[Quantity Ordered]]*Customers3[[#This Row],[Sales Price (Per unit)]]</f>
        <v>750</v>
      </c>
      <c r="P103" t="s">
        <v>1444</v>
      </c>
    </row>
    <row r="104" spans="1:16" x14ac:dyDescent="0.25">
      <c r="A104" t="s">
        <v>229</v>
      </c>
      <c r="B104" t="s">
        <v>230</v>
      </c>
      <c r="C104" t="str">
        <f>PROPER(TRIM(Customers3[[#This Row],[Customer First Name]]))</f>
        <v>Dakota</v>
      </c>
      <c r="D104">
        <v>1336</v>
      </c>
      <c r="E104" t="s">
        <v>77</v>
      </c>
      <c r="F104" s="7">
        <v>45651</v>
      </c>
      <c r="G104" s="6">
        <v>1</v>
      </c>
      <c r="H104" s="1" t="s">
        <v>37</v>
      </c>
      <c r="I104" t="s">
        <v>42</v>
      </c>
      <c r="J104" t="str">
        <f>UPPER(Customers3[[#This Row],[State]])</f>
        <v>SA</v>
      </c>
      <c r="K104" t="s">
        <v>1445</v>
      </c>
      <c r="L104" t="s">
        <v>1335</v>
      </c>
      <c r="M104">
        <v>5600</v>
      </c>
      <c r="N104">
        <v>600</v>
      </c>
      <c r="O104">
        <f>Customers3[[#This Row],[Quantity Ordered]]*Customers3[[#This Row],[Sales Price (Per unit)]]</f>
        <v>600</v>
      </c>
      <c r="P104" t="s">
        <v>1446</v>
      </c>
    </row>
    <row r="105" spans="1:16" x14ac:dyDescent="0.25">
      <c r="A105" t="s">
        <v>224</v>
      </c>
      <c r="B105" t="s">
        <v>231</v>
      </c>
      <c r="C105" t="str">
        <f>PROPER(TRIM(Customers3[[#This Row],[Customer First Name]]))</f>
        <v>Luke</v>
      </c>
      <c r="D105">
        <v>1337</v>
      </c>
      <c r="E105" t="s">
        <v>61</v>
      </c>
      <c r="F105" s="7">
        <v>45493</v>
      </c>
      <c r="G105" s="6">
        <v>3</v>
      </c>
      <c r="H105" t="s">
        <v>17</v>
      </c>
      <c r="I105" t="s">
        <v>38</v>
      </c>
      <c r="J105" t="str">
        <f>UPPER(Customers3[[#This Row],[State]])</f>
        <v>QLD</v>
      </c>
      <c r="K105" t="s">
        <v>1447</v>
      </c>
      <c r="L105" t="s">
        <v>1253</v>
      </c>
      <c r="M105">
        <v>4870</v>
      </c>
      <c r="N105">
        <v>1200</v>
      </c>
      <c r="O105">
        <f>Customers3[[#This Row],[Quantity Ordered]]*Customers3[[#This Row],[Sales Price (Per unit)]]</f>
        <v>3600</v>
      </c>
      <c r="P105" t="s">
        <v>1448</v>
      </c>
    </row>
    <row r="106" spans="1:16" x14ac:dyDescent="0.25">
      <c r="A106" t="s">
        <v>232</v>
      </c>
      <c r="B106" t="s">
        <v>233</v>
      </c>
      <c r="C106" t="str">
        <f>PROPER(TRIM(Customers3[[#This Row],[Customer First Name]]))</f>
        <v>Jasiah</v>
      </c>
      <c r="D106">
        <v>1338</v>
      </c>
      <c r="E106" t="s">
        <v>16</v>
      </c>
      <c r="F106" s="7">
        <v>45453</v>
      </c>
      <c r="G106" s="6">
        <v>2</v>
      </c>
      <c r="H106" t="s">
        <v>17</v>
      </c>
      <c r="I106" t="s">
        <v>28</v>
      </c>
      <c r="J106" t="str">
        <f>UPPER(Customers3[[#This Row],[State]])</f>
        <v>NSW</v>
      </c>
      <c r="K106" t="s">
        <v>1449</v>
      </c>
      <c r="L106" t="s">
        <v>1229</v>
      </c>
      <c r="M106">
        <v>2300</v>
      </c>
      <c r="N106">
        <v>250</v>
      </c>
      <c r="O106">
        <f>Customers3[[#This Row],[Quantity Ordered]]*Customers3[[#This Row],[Sales Price (Per unit)]]</f>
        <v>500</v>
      </c>
      <c r="P106" t="s">
        <v>1450</v>
      </c>
    </row>
    <row r="107" spans="1:16" x14ac:dyDescent="0.25">
      <c r="A107" t="s">
        <v>234</v>
      </c>
      <c r="B107" t="s">
        <v>235</v>
      </c>
      <c r="C107" t="str">
        <f>PROPER(TRIM(Customers3[[#This Row],[Customer First Name]]))</f>
        <v>Selah</v>
      </c>
      <c r="D107">
        <v>1339</v>
      </c>
      <c r="E107" t="s">
        <v>36</v>
      </c>
      <c r="F107" s="7">
        <v>45490</v>
      </c>
      <c r="G107" s="6">
        <v>2</v>
      </c>
      <c r="H107" t="s">
        <v>17</v>
      </c>
      <c r="I107" t="s">
        <v>18</v>
      </c>
      <c r="J107" t="str">
        <f>UPPER(Customers3[[#This Row],[State]])</f>
        <v>WA</v>
      </c>
      <c r="K107" t="s">
        <v>1451</v>
      </c>
      <c r="L107" t="s">
        <v>1223</v>
      </c>
      <c r="M107">
        <v>6725</v>
      </c>
      <c r="N107">
        <v>250</v>
      </c>
      <c r="O107">
        <f>Customers3[[#This Row],[Quantity Ordered]]*Customers3[[#This Row],[Sales Price (Per unit)]]</f>
        <v>500</v>
      </c>
      <c r="P107" t="s">
        <v>1452</v>
      </c>
    </row>
    <row r="108" spans="1:16" x14ac:dyDescent="0.25">
      <c r="A108" t="s">
        <v>236</v>
      </c>
      <c r="B108" t="s">
        <v>237</v>
      </c>
      <c r="C108" t="str">
        <f>PROPER(TRIM(Customers3[[#This Row],[Customer First Name]]))</f>
        <v>Amira</v>
      </c>
      <c r="D108">
        <v>1340</v>
      </c>
      <c r="E108" t="s">
        <v>36</v>
      </c>
      <c r="F108" s="7">
        <v>45400</v>
      </c>
      <c r="G108" s="6">
        <v>3</v>
      </c>
      <c r="H108" t="s">
        <v>17</v>
      </c>
      <c r="I108" t="s">
        <v>18</v>
      </c>
      <c r="J108" t="str">
        <f>UPPER(Customers3[[#This Row],[State]])</f>
        <v>WA</v>
      </c>
      <c r="K108" t="s">
        <v>1453</v>
      </c>
      <c r="L108" t="s">
        <v>1223</v>
      </c>
      <c r="M108">
        <v>6725</v>
      </c>
      <c r="N108">
        <v>250</v>
      </c>
      <c r="O108">
        <f>Customers3[[#This Row],[Quantity Ordered]]*Customers3[[#This Row],[Sales Price (Per unit)]]</f>
        <v>750</v>
      </c>
      <c r="P108" t="s">
        <v>1454</v>
      </c>
    </row>
    <row r="109" spans="1:16" x14ac:dyDescent="0.25">
      <c r="A109" t="s">
        <v>238</v>
      </c>
      <c r="B109" t="s">
        <v>65</v>
      </c>
      <c r="C109" t="str">
        <f>PROPER(TRIM(Customers3[[#This Row],[Customer First Name]]))</f>
        <v>Rylee</v>
      </c>
      <c r="D109">
        <v>1341</v>
      </c>
      <c r="E109" t="s">
        <v>22</v>
      </c>
      <c r="F109" s="7">
        <v>45581</v>
      </c>
      <c r="G109" s="6">
        <v>3</v>
      </c>
      <c r="H109" s="1" t="s">
        <v>37</v>
      </c>
      <c r="I109" t="s">
        <v>28</v>
      </c>
      <c r="J109" t="str">
        <f>UPPER(Customers3[[#This Row],[State]])</f>
        <v>NSW</v>
      </c>
      <c r="K109" t="s">
        <v>1455</v>
      </c>
      <c r="L109" t="s">
        <v>1284</v>
      </c>
      <c r="M109">
        <v>2500</v>
      </c>
      <c r="N109">
        <v>800</v>
      </c>
      <c r="O109">
        <f>Customers3[[#This Row],[Quantity Ordered]]*Customers3[[#This Row],[Sales Price (Per unit)]]</f>
        <v>2400</v>
      </c>
      <c r="P109" t="s">
        <v>1456</v>
      </c>
    </row>
    <row r="110" spans="1:16" x14ac:dyDescent="0.25">
      <c r="A110" t="s">
        <v>239</v>
      </c>
      <c r="B110" t="s">
        <v>240</v>
      </c>
      <c r="C110" t="str">
        <f>PROPER(TRIM(Customers3[[#This Row],[Customer First Name]]))</f>
        <v>Adelina</v>
      </c>
      <c r="D110">
        <v>1342</v>
      </c>
      <c r="E110" t="s">
        <v>61</v>
      </c>
      <c r="F110" s="7">
        <v>45412</v>
      </c>
      <c r="G110" s="6">
        <v>1</v>
      </c>
      <c r="H110" s="1" t="s">
        <v>37</v>
      </c>
      <c r="I110" t="s">
        <v>38</v>
      </c>
      <c r="J110" t="str">
        <f>UPPER(Customers3[[#This Row],[State]])</f>
        <v>QLD</v>
      </c>
      <c r="K110" t="s">
        <v>1457</v>
      </c>
      <c r="L110" t="s">
        <v>1290</v>
      </c>
      <c r="M110">
        <v>4000</v>
      </c>
      <c r="N110">
        <v>1200</v>
      </c>
      <c r="O110">
        <f>Customers3[[#This Row],[Quantity Ordered]]*Customers3[[#This Row],[Sales Price (Per unit)]]</f>
        <v>1200</v>
      </c>
      <c r="P110" t="s">
        <v>1458</v>
      </c>
    </row>
    <row r="111" spans="1:16" x14ac:dyDescent="0.25">
      <c r="A111" t="s">
        <v>241</v>
      </c>
      <c r="B111" t="s">
        <v>242</v>
      </c>
      <c r="C111" t="str">
        <f>PROPER(TRIM(Customers3[[#This Row],[Customer First Name]]))</f>
        <v>Adelynn</v>
      </c>
      <c r="D111">
        <v>1343</v>
      </c>
      <c r="E111" t="s">
        <v>36</v>
      </c>
      <c r="F111" s="7">
        <v>45343</v>
      </c>
      <c r="G111" s="6">
        <v>3</v>
      </c>
      <c r="H111" s="1" t="s">
        <v>37</v>
      </c>
      <c r="I111" t="s">
        <v>42</v>
      </c>
      <c r="J111" t="str">
        <f>UPPER(Customers3[[#This Row],[State]])</f>
        <v>SA</v>
      </c>
      <c r="K111" t="s">
        <v>1459</v>
      </c>
      <c r="L111" t="s">
        <v>1080</v>
      </c>
      <c r="M111">
        <v>5000</v>
      </c>
      <c r="N111">
        <v>250</v>
      </c>
      <c r="O111">
        <f>Customers3[[#This Row],[Quantity Ordered]]*Customers3[[#This Row],[Sales Price (Per unit)]]</f>
        <v>750</v>
      </c>
      <c r="P111" t="s">
        <v>1460</v>
      </c>
    </row>
    <row r="112" spans="1:16" x14ac:dyDescent="0.25">
      <c r="A112" t="s">
        <v>243</v>
      </c>
      <c r="B112" t="s">
        <v>244</v>
      </c>
      <c r="C112" t="str">
        <f>PROPER(TRIM(Customers3[[#This Row],[Customer First Name]]))</f>
        <v>Miguel</v>
      </c>
      <c r="D112">
        <v>1344</v>
      </c>
      <c r="E112" t="s">
        <v>61</v>
      </c>
      <c r="F112" s="7">
        <v>45489</v>
      </c>
      <c r="G112" s="6">
        <v>3</v>
      </c>
      <c r="H112" t="s">
        <v>56</v>
      </c>
      <c r="I112" t="s">
        <v>42</v>
      </c>
      <c r="J112" t="str">
        <f>UPPER(Customers3[[#This Row],[State]])</f>
        <v>SA</v>
      </c>
      <c r="K112" t="s">
        <v>1461</v>
      </c>
      <c r="L112" t="s">
        <v>1080</v>
      </c>
      <c r="M112">
        <v>5000</v>
      </c>
      <c r="N112">
        <v>1200</v>
      </c>
      <c r="O112">
        <f>Customers3[[#This Row],[Quantity Ordered]]*Customers3[[#This Row],[Sales Price (Per unit)]]</f>
        <v>3600</v>
      </c>
      <c r="P112" t="s">
        <v>1462</v>
      </c>
    </row>
    <row r="113" spans="1:16" x14ac:dyDescent="0.25">
      <c r="A113" t="s">
        <v>209</v>
      </c>
      <c r="B113" t="s">
        <v>245</v>
      </c>
      <c r="C113" t="str">
        <f>PROPER(TRIM(Customers3[[#This Row],[Customer First Name]]))</f>
        <v>Clara</v>
      </c>
      <c r="D113">
        <v>1345</v>
      </c>
      <c r="E113" t="s">
        <v>16</v>
      </c>
      <c r="F113" s="7">
        <v>45480</v>
      </c>
      <c r="G113" s="6">
        <v>1</v>
      </c>
      <c r="H113" s="1" t="s">
        <v>37</v>
      </c>
      <c r="I113" t="s">
        <v>38</v>
      </c>
      <c r="J113" t="str">
        <f>UPPER(Customers3[[#This Row],[State]])</f>
        <v>QLD</v>
      </c>
      <c r="K113" t="s">
        <v>1463</v>
      </c>
      <c r="L113" t="s">
        <v>1235</v>
      </c>
      <c r="M113">
        <v>4217</v>
      </c>
      <c r="N113">
        <v>250</v>
      </c>
      <c r="O113">
        <f>Customers3[[#This Row],[Quantity Ordered]]*Customers3[[#This Row],[Sales Price (Per unit)]]</f>
        <v>250</v>
      </c>
      <c r="P113" t="s">
        <v>1464</v>
      </c>
    </row>
    <row r="114" spans="1:16" x14ac:dyDescent="0.25">
      <c r="A114" t="s">
        <v>21</v>
      </c>
      <c r="B114" t="s">
        <v>79</v>
      </c>
      <c r="C114" t="str">
        <f>PROPER(TRIM(Customers3[[#This Row],[Customer First Name]]))</f>
        <v>Ronin</v>
      </c>
      <c r="D114">
        <v>1346</v>
      </c>
      <c r="E114" t="s">
        <v>22</v>
      </c>
      <c r="F114" s="7">
        <v>45653</v>
      </c>
      <c r="G114" s="6">
        <v>2</v>
      </c>
      <c r="H114" s="1" t="s">
        <v>37</v>
      </c>
      <c r="I114" t="s">
        <v>38</v>
      </c>
      <c r="J114" t="str">
        <f>UPPER(Customers3[[#This Row],[State]])</f>
        <v>QLD</v>
      </c>
      <c r="K114" t="s">
        <v>1465</v>
      </c>
      <c r="L114" t="s">
        <v>1253</v>
      </c>
      <c r="M114">
        <v>4870</v>
      </c>
      <c r="N114">
        <v>800</v>
      </c>
      <c r="O114">
        <f>Customers3[[#This Row],[Quantity Ordered]]*Customers3[[#This Row],[Sales Price (Per unit)]]</f>
        <v>1600</v>
      </c>
      <c r="P114" t="s">
        <v>1466</v>
      </c>
    </row>
    <row r="115" spans="1:16" x14ac:dyDescent="0.25">
      <c r="A115" t="s">
        <v>246</v>
      </c>
      <c r="B115" t="s">
        <v>247</v>
      </c>
      <c r="C115" t="str">
        <f>PROPER(TRIM(Customers3[[#This Row],[Customer First Name]]))</f>
        <v>Joshua</v>
      </c>
      <c r="D115">
        <v>1347</v>
      </c>
      <c r="E115" t="s">
        <v>27</v>
      </c>
      <c r="F115" s="7">
        <v>45481</v>
      </c>
      <c r="G115" s="6">
        <v>3</v>
      </c>
      <c r="H115" t="s">
        <v>17</v>
      </c>
      <c r="I115" t="s">
        <v>49</v>
      </c>
      <c r="J115" t="str">
        <f>UPPER(Customers3[[#This Row],[State]])</f>
        <v>TAS</v>
      </c>
      <c r="K115" t="s">
        <v>1467</v>
      </c>
      <c r="L115" t="s">
        <v>1247</v>
      </c>
      <c r="M115">
        <v>7250</v>
      </c>
      <c r="N115">
        <v>300</v>
      </c>
      <c r="O115">
        <f>Customers3[[#This Row],[Quantity Ordered]]*Customers3[[#This Row],[Sales Price (Per unit)]]</f>
        <v>900</v>
      </c>
      <c r="P115" t="s">
        <v>1468</v>
      </c>
    </row>
    <row r="116" spans="1:16" x14ac:dyDescent="0.25">
      <c r="A116" t="s">
        <v>207</v>
      </c>
      <c r="B116" t="s">
        <v>248</v>
      </c>
      <c r="C116" t="str">
        <f>PROPER(TRIM(Customers3[[#This Row],[Customer First Name]]))</f>
        <v>Kate</v>
      </c>
      <c r="D116">
        <v>1348</v>
      </c>
      <c r="E116" t="s">
        <v>22</v>
      </c>
      <c r="F116" s="7">
        <v>45305</v>
      </c>
      <c r="G116" s="6">
        <v>1</v>
      </c>
      <c r="H116" s="1" t="s">
        <v>37</v>
      </c>
      <c r="I116" t="s">
        <v>42</v>
      </c>
      <c r="J116" t="str">
        <f>UPPER(Customers3[[#This Row],[State]])</f>
        <v>SA</v>
      </c>
      <c r="K116" t="s">
        <v>1469</v>
      </c>
      <c r="L116" t="s">
        <v>1080</v>
      </c>
      <c r="M116">
        <v>5000</v>
      </c>
      <c r="N116">
        <v>800</v>
      </c>
      <c r="O116">
        <f>Customers3[[#This Row],[Quantity Ordered]]*Customers3[[#This Row],[Sales Price (Per unit)]]</f>
        <v>800</v>
      </c>
      <c r="P116" t="s">
        <v>1470</v>
      </c>
    </row>
    <row r="117" spans="1:16" x14ac:dyDescent="0.25">
      <c r="A117" t="s">
        <v>249</v>
      </c>
      <c r="B117" t="s">
        <v>250</v>
      </c>
      <c r="C117" t="str">
        <f>PROPER(TRIM(Customers3[[#This Row],[Customer First Name]]))</f>
        <v>Daphne</v>
      </c>
      <c r="D117">
        <v>1349</v>
      </c>
      <c r="E117" t="s">
        <v>77</v>
      </c>
      <c r="F117" s="7">
        <v>45365</v>
      </c>
      <c r="G117" s="6">
        <v>1</v>
      </c>
      <c r="H117" t="s">
        <v>17</v>
      </c>
      <c r="I117" t="s">
        <v>24</v>
      </c>
      <c r="J117" t="str">
        <f>UPPER(Customers3[[#This Row],[State]])</f>
        <v>ACT</v>
      </c>
      <c r="K117" t="s">
        <v>1471</v>
      </c>
      <c r="L117" t="s">
        <v>1226</v>
      </c>
      <c r="M117">
        <v>2600</v>
      </c>
      <c r="N117">
        <v>600</v>
      </c>
      <c r="O117">
        <f>Customers3[[#This Row],[Quantity Ordered]]*Customers3[[#This Row],[Sales Price (Per unit)]]</f>
        <v>600</v>
      </c>
      <c r="P117" t="s">
        <v>1472</v>
      </c>
    </row>
    <row r="118" spans="1:16" x14ac:dyDescent="0.25">
      <c r="A118" t="s">
        <v>146</v>
      </c>
      <c r="B118" t="s">
        <v>251</v>
      </c>
      <c r="C118" t="str">
        <f>PROPER(TRIM(Customers3[[#This Row],[Customer First Name]]))</f>
        <v>Elise</v>
      </c>
      <c r="D118">
        <v>1350</v>
      </c>
      <c r="E118" t="s">
        <v>61</v>
      </c>
      <c r="F118" s="7">
        <v>45645</v>
      </c>
      <c r="G118" s="6">
        <v>2</v>
      </c>
      <c r="H118" s="1" t="s">
        <v>37</v>
      </c>
      <c r="I118" t="s">
        <v>28</v>
      </c>
      <c r="J118" t="str">
        <f>UPPER(Customers3[[#This Row],[State]])</f>
        <v>NSW</v>
      </c>
      <c r="K118" t="s">
        <v>1473</v>
      </c>
      <c r="L118" t="s">
        <v>1284</v>
      </c>
      <c r="M118">
        <v>2500</v>
      </c>
      <c r="N118">
        <v>1200</v>
      </c>
      <c r="O118">
        <f>Customers3[[#This Row],[Quantity Ordered]]*Customers3[[#This Row],[Sales Price (Per unit)]]</f>
        <v>2400</v>
      </c>
      <c r="P118" t="s">
        <v>1474</v>
      </c>
    </row>
    <row r="119" spans="1:16" x14ac:dyDescent="0.25">
      <c r="A119" t="s">
        <v>252</v>
      </c>
      <c r="B119" t="s">
        <v>253</v>
      </c>
      <c r="C119" t="str">
        <f>PROPER(TRIM(Customers3[[#This Row],[Customer First Name]]))</f>
        <v>Charles</v>
      </c>
      <c r="D119">
        <v>1351</v>
      </c>
      <c r="E119" t="s">
        <v>77</v>
      </c>
      <c r="F119" s="7">
        <v>45371</v>
      </c>
      <c r="G119" s="6">
        <v>3</v>
      </c>
      <c r="H119" s="1" t="s">
        <v>37</v>
      </c>
      <c r="I119" t="s">
        <v>49</v>
      </c>
      <c r="J119" t="str">
        <f>UPPER(Customers3[[#This Row],[State]])</f>
        <v>TAS</v>
      </c>
      <c r="K119" t="s">
        <v>1475</v>
      </c>
      <c r="L119" t="s">
        <v>1385</v>
      </c>
      <c r="M119">
        <v>7310</v>
      </c>
      <c r="N119">
        <v>600</v>
      </c>
      <c r="O119">
        <f>Customers3[[#This Row],[Quantity Ordered]]*Customers3[[#This Row],[Sales Price (Per unit)]]</f>
        <v>1800</v>
      </c>
      <c r="P119" t="s">
        <v>1476</v>
      </c>
    </row>
    <row r="120" spans="1:16" x14ac:dyDescent="0.25">
      <c r="A120" t="s">
        <v>254</v>
      </c>
      <c r="B120" t="s">
        <v>255</v>
      </c>
      <c r="C120" t="str">
        <f>PROPER(TRIM(Customers3[[#This Row],[Customer First Name]]))</f>
        <v>Rory</v>
      </c>
      <c r="D120">
        <v>1352</v>
      </c>
      <c r="E120" t="s">
        <v>27</v>
      </c>
      <c r="F120" s="7">
        <v>45621</v>
      </c>
      <c r="G120" s="6">
        <v>3</v>
      </c>
      <c r="H120" s="1" t="s">
        <v>23</v>
      </c>
      <c r="I120" t="s">
        <v>42</v>
      </c>
      <c r="J120" t="str">
        <f>UPPER(Customers3[[#This Row],[State]])</f>
        <v>SA</v>
      </c>
      <c r="K120" t="s">
        <v>1477</v>
      </c>
      <c r="L120" t="s">
        <v>1080</v>
      </c>
      <c r="M120">
        <v>5000</v>
      </c>
      <c r="N120">
        <v>300</v>
      </c>
      <c r="O120">
        <f>Customers3[[#This Row],[Quantity Ordered]]*Customers3[[#This Row],[Sales Price (Per unit)]]</f>
        <v>900</v>
      </c>
      <c r="P120" t="s">
        <v>1478</v>
      </c>
    </row>
    <row r="121" spans="1:16" x14ac:dyDescent="0.25">
      <c r="A121" t="s">
        <v>256</v>
      </c>
      <c r="B121" t="s">
        <v>257</v>
      </c>
      <c r="C121" t="str">
        <f>PROPER(TRIM(Customers3[[#This Row],[Customer First Name]]))</f>
        <v>Zion</v>
      </c>
      <c r="D121">
        <v>1353</v>
      </c>
      <c r="E121" t="s">
        <v>61</v>
      </c>
      <c r="F121" s="7">
        <v>45448</v>
      </c>
      <c r="G121" s="6">
        <v>2</v>
      </c>
      <c r="H121" t="s">
        <v>17</v>
      </c>
      <c r="I121" t="s">
        <v>42</v>
      </c>
      <c r="J121" t="str">
        <f>UPPER(Customers3[[#This Row],[State]])</f>
        <v>SA</v>
      </c>
      <c r="K121" t="s">
        <v>1479</v>
      </c>
      <c r="L121" t="s">
        <v>1238</v>
      </c>
      <c r="M121">
        <v>5290</v>
      </c>
      <c r="N121">
        <v>1200</v>
      </c>
      <c r="O121">
        <f>Customers3[[#This Row],[Quantity Ordered]]*Customers3[[#This Row],[Sales Price (Per unit)]]</f>
        <v>2400</v>
      </c>
      <c r="P121" t="s">
        <v>1480</v>
      </c>
    </row>
    <row r="122" spans="1:16" x14ac:dyDescent="0.25">
      <c r="A122" t="s">
        <v>258</v>
      </c>
      <c r="B122" t="s">
        <v>206</v>
      </c>
      <c r="C122" t="str">
        <f>PROPER(TRIM(Customers3[[#This Row],[Customer First Name]]))</f>
        <v>Joaquin</v>
      </c>
      <c r="D122">
        <v>1354</v>
      </c>
      <c r="E122" t="s">
        <v>77</v>
      </c>
      <c r="F122" s="7">
        <v>45505</v>
      </c>
      <c r="G122" s="6">
        <v>2</v>
      </c>
      <c r="H122" t="s">
        <v>17</v>
      </c>
      <c r="I122" t="s">
        <v>38</v>
      </c>
      <c r="J122" t="str">
        <f>UPPER(Customers3[[#This Row],[State]])</f>
        <v>QLD</v>
      </c>
      <c r="K122" t="s">
        <v>1481</v>
      </c>
      <c r="L122" t="s">
        <v>1235</v>
      </c>
      <c r="M122">
        <v>4217</v>
      </c>
      <c r="N122">
        <v>600</v>
      </c>
      <c r="O122">
        <f>Customers3[[#This Row],[Quantity Ordered]]*Customers3[[#This Row],[Sales Price (Per unit)]]</f>
        <v>1200</v>
      </c>
      <c r="P122" t="s">
        <v>1482</v>
      </c>
    </row>
    <row r="123" spans="1:16" x14ac:dyDescent="0.25">
      <c r="A123" t="s">
        <v>165</v>
      </c>
      <c r="B123" t="s">
        <v>259</v>
      </c>
      <c r="C123" t="str">
        <f>PROPER(TRIM(Customers3[[#This Row],[Customer First Name]]))</f>
        <v>Edgar</v>
      </c>
      <c r="D123">
        <v>1355</v>
      </c>
      <c r="E123" t="s">
        <v>27</v>
      </c>
      <c r="F123" s="7">
        <v>45518</v>
      </c>
      <c r="G123" s="6">
        <v>2</v>
      </c>
      <c r="H123" t="s">
        <v>17</v>
      </c>
      <c r="I123" t="s">
        <v>66</v>
      </c>
      <c r="J123" t="str">
        <f>UPPER(Customers3[[#This Row],[State]])</f>
        <v>NT</v>
      </c>
      <c r="K123" t="s">
        <v>1483</v>
      </c>
      <c r="L123" t="s">
        <v>1346</v>
      </c>
      <c r="M123">
        <v>870</v>
      </c>
      <c r="N123">
        <v>300</v>
      </c>
      <c r="O123">
        <f>Customers3[[#This Row],[Quantity Ordered]]*Customers3[[#This Row],[Sales Price (Per unit)]]</f>
        <v>600</v>
      </c>
      <c r="P123" t="s">
        <v>1484</v>
      </c>
    </row>
    <row r="124" spans="1:16" x14ac:dyDescent="0.25">
      <c r="A124" t="s">
        <v>260</v>
      </c>
      <c r="B124" t="s">
        <v>261</v>
      </c>
      <c r="C124" t="str">
        <f>PROPER(TRIM(Customers3[[#This Row],[Customer First Name]]))</f>
        <v>Ace</v>
      </c>
      <c r="D124">
        <v>1356</v>
      </c>
      <c r="E124" t="s">
        <v>36</v>
      </c>
      <c r="F124" s="7">
        <v>45399</v>
      </c>
      <c r="G124" s="6">
        <v>1</v>
      </c>
      <c r="H124" s="1" t="s">
        <v>37</v>
      </c>
      <c r="I124" t="s">
        <v>24</v>
      </c>
      <c r="J124" t="str">
        <f>UPPER(Customers3[[#This Row],[State]])</f>
        <v>ACT</v>
      </c>
      <c r="K124" t="s">
        <v>1485</v>
      </c>
      <c r="L124" t="s">
        <v>1226</v>
      </c>
      <c r="M124">
        <v>2600</v>
      </c>
      <c r="N124">
        <v>250</v>
      </c>
      <c r="O124">
        <f>Customers3[[#This Row],[Quantity Ordered]]*Customers3[[#This Row],[Sales Price (Per unit)]]</f>
        <v>250</v>
      </c>
      <c r="P124" t="s">
        <v>1486</v>
      </c>
    </row>
    <row r="125" spans="1:16" x14ac:dyDescent="0.25">
      <c r="A125" t="s">
        <v>262</v>
      </c>
      <c r="B125" t="s">
        <v>263</v>
      </c>
      <c r="C125" t="str">
        <f>PROPER(TRIM(Customers3[[#This Row],[Customer First Name]]))</f>
        <v>Amy</v>
      </c>
      <c r="D125">
        <v>1357</v>
      </c>
      <c r="E125" t="s">
        <v>16</v>
      </c>
      <c r="F125" s="7">
        <v>45532</v>
      </c>
      <c r="G125" s="6">
        <v>1</v>
      </c>
      <c r="H125" t="s">
        <v>17</v>
      </c>
      <c r="I125" t="s">
        <v>18</v>
      </c>
      <c r="J125" t="str">
        <f>UPPER(Customers3[[#This Row],[State]])</f>
        <v>WA</v>
      </c>
      <c r="K125" t="s">
        <v>1487</v>
      </c>
      <c r="L125" t="s">
        <v>1244</v>
      </c>
      <c r="M125">
        <v>6160</v>
      </c>
      <c r="N125">
        <v>250</v>
      </c>
      <c r="O125">
        <f>Customers3[[#This Row],[Quantity Ordered]]*Customers3[[#This Row],[Sales Price (Per unit)]]</f>
        <v>250</v>
      </c>
      <c r="P125" t="s">
        <v>1488</v>
      </c>
    </row>
    <row r="126" spans="1:16" x14ac:dyDescent="0.25">
      <c r="A126" t="s">
        <v>264</v>
      </c>
      <c r="B126" t="s">
        <v>265</v>
      </c>
      <c r="C126" t="str">
        <f>PROPER(TRIM(Customers3[[#This Row],[Customer First Name]]))</f>
        <v>Avianna</v>
      </c>
      <c r="D126">
        <v>1358</v>
      </c>
      <c r="E126" t="s">
        <v>27</v>
      </c>
      <c r="F126" s="7">
        <v>45332</v>
      </c>
      <c r="G126" s="6">
        <v>3</v>
      </c>
      <c r="H126" s="1" t="s">
        <v>23</v>
      </c>
      <c r="I126" t="s">
        <v>32</v>
      </c>
      <c r="J126" t="str">
        <f>UPPER(Customers3[[#This Row],[State]])</f>
        <v>VIC</v>
      </c>
      <c r="K126" t="s">
        <v>1489</v>
      </c>
      <c r="L126" t="s">
        <v>1232</v>
      </c>
      <c r="M126">
        <v>3350</v>
      </c>
      <c r="N126">
        <v>300</v>
      </c>
      <c r="O126">
        <f>Customers3[[#This Row],[Quantity Ordered]]*Customers3[[#This Row],[Sales Price (Per unit)]]</f>
        <v>900</v>
      </c>
      <c r="P126" t="s">
        <v>1490</v>
      </c>
    </row>
    <row r="127" spans="1:16" x14ac:dyDescent="0.25">
      <c r="A127" t="s">
        <v>266</v>
      </c>
      <c r="B127" t="s">
        <v>267</v>
      </c>
      <c r="C127" t="str">
        <f>PROPER(TRIM(Customers3[[#This Row],[Customer First Name]]))</f>
        <v>Bryce</v>
      </c>
      <c r="D127">
        <v>1359</v>
      </c>
      <c r="E127" t="s">
        <v>61</v>
      </c>
      <c r="F127" s="7">
        <v>45469</v>
      </c>
      <c r="G127" s="6">
        <v>3</v>
      </c>
      <c r="H127" s="1" t="s">
        <v>37</v>
      </c>
      <c r="I127" t="s">
        <v>49</v>
      </c>
      <c r="J127" t="str">
        <f>UPPER(Customers3[[#This Row],[State]])</f>
        <v>TAS</v>
      </c>
      <c r="K127" t="s">
        <v>1491</v>
      </c>
      <c r="L127" t="s">
        <v>1385</v>
      </c>
      <c r="M127">
        <v>7310</v>
      </c>
      <c r="N127">
        <v>1200</v>
      </c>
      <c r="O127">
        <f>Customers3[[#This Row],[Quantity Ordered]]*Customers3[[#This Row],[Sales Price (Per unit)]]</f>
        <v>3600</v>
      </c>
      <c r="P127" t="s">
        <v>1492</v>
      </c>
    </row>
    <row r="128" spans="1:16" x14ac:dyDescent="0.25">
      <c r="A128" t="s">
        <v>238</v>
      </c>
      <c r="B128" t="s">
        <v>268</v>
      </c>
      <c r="C128" t="str">
        <f>PROPER(TRIM(Customers3[[#This Row],[Customer First Name]]))</f>
        <v>Princeton</v>
      </c>
      <c r="D128">
        <v>1360</v>
      </c>
      <c r="E128" t="s">
        <v>61</v>
      </c>
      <c r="F128" s="7">
        <v>45388</v>
      </c>
      <c r="G128" s="6">
        <v>3</v>
      </c>
      <c r="H128" t="s">
        <v>17</v>
      </c>
      <c r="I128" t="s">
        <v>24</v>
      </c>
      <c r="J128" t="str">
        <f>UPPER(Customers3[[#This Row],[State]])</f>
        <v>ACT</v>
      </c>
      <c r="K128" t="s">
        <v>1493</v>
      </c>
      <c r="L128" t="s">
        <v>1226</v>
      </c>
      <c r="M128">
        <v>2600</v>
      </c>
      <c r="N128">
        <v>1200</v>
      </c>
      <c r="O128">
        <f>Customers3[[#This Row],[Quantity Ordered]]*Customers3[[#This Row],[Sales Price (Per unit)]]</f>
        <v>3600</v>
      </c>
      <c r="P128" t="s">
        <v>1494</v>
      </c>
    </row>
    <row r="129" spans="1:16" x14ac:dyDescent="0.25">
      <c r="A129" t="s">
        <v>269</v>
      </c>
      <c r="B129" t="s">
        <v>270</v>
      </c>
      <c r="C129" t="str">
        <f>PROPER(TRIM(Customers3[[#This Row],[Customer First Name]]))</f>
        <v>Isabella</v>
      </c>
      <c r="D129">
        <v>1361</v>
      </c>
      <c r="E129" t="s">
        <v>36</v>
      </c>
      <c r="F129" s="7">
        <v>45572</v>
      </c>
      <c r="G129" s="6">
        <v>3</v>
      </c>
      <c r="H129" s="1" t="s">
        <v>23</v>
      </c>
      <c r="I129" t="s">
        <v>24</v>
      </c>
      <c r="J129" t="str">
        <f>UPPER(Customers3[[#This Row],[State]])</f>
        <v>ACT</v>
      </c>
      <c r="K129" t="s">
        <v>1495</v>
      </c>
      <c r="L129" t="s">
        <v>1226</v>
      </c>
      <c r="M129">
        <v>2600</v>
      </c>
      <c r="N129">
        <v>250</v>
      </c>
      <c r="O129">
        <f>Customers3[[#This Row],[Quantity Ordered]]*Customers3[[#This Row],[Sales Price (Per unit)]]</f>
        <v>750</v>
      </c>
      <c r="P129" t="s">
        <v>1496</v>
      </c>
    </row>
    <row r="130" spans="1:16" x14ac:dyDescent="0.25">
      <c r="A130" t="s">
        <v>271</v>
      </c>
      <c r="B130" t="s">
        <v>272</v>
      </c>
      <c r="C130" t="str">
        <f>PROPER(TRIM(Customers3[[#This Row],[Customer First Name]]))</f>
        <v>Charlie</v>
      </c>
      <c r="D130">
        <v>1362</v>
      </c>
      <c r="E130" t="s">
        <v>61</v>
      </c>
      <c r="F130" s="7">
        <v>45639</v>
      </c>
      <c r="G130" s="6">
        <v>2</v>
      </c>
      <c r="H130" s="1" t="s">
        <v>37</v>
      </c>
      <c r="I130" t="s">
        <v>18</v>
      </c>
      <c r="J130" t="str">
        <f>UPPER(Customers3[[#This Row],[State]])</f>
        <v>WA</v>
      </c>
      <c r="K130" t="s">
        <v>1497</v>
      </c>
      <c r="L130" t="s">
        <v>1244</v>
      </c>
      <c r="M130">
        <v>6160</v>
      </c>
      <c r="N130">
        <v>1200</v>
      </c>
      <c r="O130">
        <f>Customers3[[#This Row],[Quantity Ordered]]*Customers3[[#This Row],[Sales Price (Per unit)]]</f>
        <v>2400</v>
      </c>
      <c r="P130" t="s">
        <v>1498</v>
      </c>
    </row>
    <row r="131" spans="1:16" x14ac:dyDescent="0.25">
      <c r="A131" t="s">
        <v>273</v>
      </c>
      <c r="B131" t="s">
        <v>274</v>
      </c>
      <c r="C131" t="str">
        <f>PROPER(TRIM(Customers3[[#This Row],[Customer First Name]]))</f>
        <v>Aliyah</v>
      </c>
      <c r="D131">
        <v>1363</v>
      </c>
      <c r="E131" t="s">
        <v>61</v>
      </c>
      <c r="F131" s="7">
        <v>45354</v>
      </c>
      <c r="G131" s="6">
        <v>2</v>
      </c>
      <c r="H131" s="1" t="s">
        <v>23</v>
      </c>
      <c r="I131" t="s">
        <v>38</v>
      </c>
      <c r="J131" t="str">
        <f>UPPER(Customers3[[#This Row],[State]])</f>
        <v>QLD</v>
      </c>
      <c r="K131" t="s">
        <v>1499</v>
      </c>
      <c r="L131" t="s">
        <v>1253</v>
      </c>
      <c r="M131">
        <v>4870</v>
      </c>
      <c r="N131">
        <v>1200</v>
      </c>
      <c r="O131">
        <f>Customers3[[#This Row],[Quantity Ordered]]*Customers3[[#This Row],[Sales Price (Per unit)]]</f>
        <v>2400</v>
      </c>
      <c r="P131" t="s">
        <v>1500</v>
      </c>
    </row>
    <row r="132" spans="1:16" x14ac:dyDescent="0.25">
      <c r="A132" t="s">
        <v>275</v>
      </c>
      <c r="B132" t="s">
        <v>276</v>
      </c>
      <c r="C132" t="str">
        <f>PROPER(TRIM(Customers3[[#This Row],[Customer First Name]]))</f>
        <v>Raven</v>
      </c>
      <c r="D132">
        <v>1364</v>
      </c>
      <c r="E132" t="s">
        <v>61</v>
      </c>
      <c r="F132" s="7">
        <v>45292</v>
      </c>
      <c r="G132" s="6">
        <v>3</v>
      </c>
      <c r="H132" s="1" t="s">
        <v>37</v>
      </c>
      <c r="I132" t="s">
        <v>42</v>
      </c>
      <c r="J132" t="str">
        <f>UPPER(Customers3[[#This Row],[State]])</f>
        <v>SA</v>
      </c>
      <c r="K132" t="s">
        <v>1501</v>
      </c>
      <c r="L132" t="s">
        <v>1335</v>
      </c>
      <c r="M132">
        <v>5600</v>
      </c>
      <c r="N132">
        <v>1200</v>
      </c>
      <c r="O132">
        <f>Customers3[[#This Row],[Quantity Ordered]]*Customers3[[#This Row],[Sales Price (Per unit)]]</f>
        <v>3600</v>
      </c>
      <c r="P132" t="s">
        <v>1502</v>
      </c>
    </row>
    <row r="133" spans="1:16" x14ac:dyDescent="0.25">
      <c r="A133" t="s">
        <v>277</v>
      </c>
      <c r="B133" t="s">
        <v>278</v>
      </c>
      <c r="C133" t="str">
        <f>PROPER(TRIM(Customers3[[#This Row],[Customer First Name]]))</f>
        <v>Malik</v>
      </c>
      <c r="D133">
        <v>1365</v>
      </c>
      <c r="E133" t="s">
        <v>27</v>
      </c>
      <c r="F133" s="7">
        <v>45310</v>
      </c>
      <c r="G133" s="6">
        <v>3</v>
      </c>
      <c r="H133" s="1" t="s">
        <v>37</v>
      </c>
      <c r="I133" t="s">
        <v>24</v>
      </c>
      <c r="J133" t="str">
        <f>UPPER(Customers3[[#This Row],[State]])</f>
        <v>ACT</v>
      </c>
      <c r="K133" t="s">
        <v>1503</v>
      </c>
      <c r="L133" t="s">
        <v>1226</v>
      </c>
      <c r="M133">
        <v>2600</v>
      </c>
      <c r="N133">
        <v>300</v>
      </c>
      <c r="O133">
        <f>Customers3[[#This Row],[Quantity Ordered]]*Customers3[[#This Row],[Sales Price (Per unit)]]</f>
        <v>900</v>
      </c>
      <c r="P133" t="s">
        <v>1504</v>
      </c>
    </row>
    <row r="134" spans="1:16" x14ac:dyDescent="0.25">
      <c r="A134" t="s">
        <v>279</v>
      </c>
      <c r="B134" t="s">
        <v>280</v>
      </c>
      <c r="C134" t="str">
        <f>PROPER(TRIM(Customers3[[#This Row],[Customer First Name]]))</f>
        <v>Kylo</v>
      </c>
      <c r="D134">
        <v>1366</v>
      </c>
      <c r="E134" t="s">
        <v>61</v>
      </c>
      <c r="F134" s="7">
        <v>45612</v>
      </c>
      <c r="G134" s="6">
        <v>3</v>
      </c>
      <c r="H134" t="s">
        <v>56</v>
      </c>
      <c r="I134" t="s">
        <v>49</v>
      </c>
      <c r="J134" t="str">
        <f>UPPER(Customers3[[#This Row],[State]])</f>
        <v>TAS</v>
      </c>
      <c r="K134" t="s">
        <v>1505</v>
      </c>
      <c r="L134" t="s">
        <v>1250</v>
      </c>
      <c r="M134">
        <v>7000</v>
      </c>
      <c r="N134">
        <v>1200</v>
      </c>
      <c r="O134">
        <f>Customers3[[#This Row],[Quantity Ordered]]*Customers3[[#This Row],[Sales Price (Per unit)]]</f>
        <v>3600</v>
      </c>
      <c r="P134" t="s">
        <v>1506</v>
      </c>
    </row>
    <row r="135" spans="1:16" x14ac:dyDescent="0.25">
      <c r="A135" t="s">
        <v>281</v>
      </c>
      <c r="B135" t="s">
        <v>282</v>
      </c>
      <c r="C135" t="str">
        <f>PROPER(TRIM(Customers3[[#This Row],[Customer First Name]]))</f>
        <v>Jeremy</v>
      </c>
      <c r="D135">
        <v>1367</v>
      </c>
      <c r="E135" t="s">
        <v>22</v>
      </c>
      <c r="F135" s="7">
        <v>45521</v>
      </c>
      <c r="G135" s="6">
        <v>2</v>
      </c>
      <c r="H135" s="1" t="s">
        <v>37</v>
      </c>
      <c r="I135" t="s">
        <v>42</v>
      </c>
      <c r="J135" t="str">
        <f>UPPER(Customers3[[#This Row],[State]])</f>
        <v>SA</v>
      </c>
      <c r="K135" t="s">
        <v>1507</v>
      </c>
      <c r="L135" t="s">
        <v>1335</v>
      </c>
      <c r="M135">
        <v>5600</v>
      </c>
      <c r="N135">
        <v>800</v>
      </c>
      <c r="O135">
        <f>Customers3[[#This Row],[Quantity Ordered]]*Customers3[[#This Row],[Sales Price (Per unit)]]</f>
        <v>1600</v>
      </c>
      <c r="P135" t="s">
        <v>1508</v>
      </c>
    </row>
    <row r="136" spans="1:16" x14ac:dyDescent="0.25">
      <c r="A136" t="s">
        <v>246</v>
      </c>
      <c r="B136" t="s">
        <v>283</v>
      </c>
      <c r="C136" t="str">
        <f>PROPER(TRIM(Customers3[[#This Row],[Customer First Name]]))</f>
        <v>Oscar</v>
      </c>
      <c r="D136">
        <v>1368</v>
      </c>
      <c r="E136" t="s">
        <v>22</v>
      </c>
      <c r="F136" s="7">
        <v>45485</v>
      </c>
      <c r="G136" s="6">
        <v>3</v>
      </c>
      <c r="H136" s="1" t="s">
        <v>23</v>
      </c>
      <c r="I136" t="s">
        <v>49</v>
      </c>
      <c r="J136" t="str">
        <f>UPPER(Customers3[[#This Row],[State]])</f>
        <v>TAS</v>
      </c>
      <c r="K136" t="s">
        <v>1509</v>
      </c>
      <c r="L136" t="s">
        <v>1250</v>
      </c>
      <c r="M136">
        <v>7000</v>
      </c>
      <c r="N136">
        <v>800</v>
      </c>
      <c r="O136">
        <f>Customers3[[#This Row],[Quantity Ordered]]*Customers3[[#This Row],[Sales Price (Per unit)]]</f>
        <v>2400</v>
      </c>
      <c r="P136" t="s">
        <v>1510</v>
      </c>
    </row>
    <row r="137" spans="1:16" x14ac:dyDescent="0.25">
      <c r="A137" t="s">
        <v>284</v>
      </c>
      <c r="B137" t="s">
        <v>137</v>
      </c>
      <c r="C137" t="str">
        <f>PROPER(TRIM(Customers3[[#This Row],[Customer First Name]]))</f>
        <v>Harvey</v>
      </c>
      <c r="D137">
        <v>1369</v>
      </c>
      <c r="E137" t="s">
        <v>61</v>
      </c>
      <c r="F137" s="7">
        <v>45546</v>
      </c>
      <c r="G137" s="6">
        <v>2</v>
      </c>
      <c r="H137" s="1" t="s">
        <v>37</v>
      </c>
      <c r="I137" t="s">
        <v>38</v>
      </c>
      <c r="J137" t="str">
        <f>UPPER(Customers3[[#This Row],[State]])</f>
        <v>QLD</v>
      </c>
      <c r="K137" t="s">
        <v>1511</v>
      </c>
      <c r="L137" t="s">
        <v>1290</v>
      </c>
      <c r="M137">
        <v>4000</v>
      </c>
      <c r="N137">
        <v>1200</v>
      </c>
      <c r="O137">
        <f>Customers3[[#This Row],[Quantity Ordered]]*Customers3[[#This Row],[Sales Price (Per unit)]]</f>
        <v>2400</v>
      </c>
      <c r="P137" t="s">
        <v>1512</v>
      </c>
    </row>
    <row r="138" spans="1:16" x14ac:dyDescent="0.25">
      <c r="A138" t="s">
        <v>285</v>
      </c>
      <c r="B138" t="s">
        <v>286</v>
      </c>
      <c r="C138" t="str">
        <f>PROPER(TRIM(Customers3[[#This Row],[Customer First Name]]))</f>
        <v>Kai</v>
      </c>
      <c r="D138">
        <v>1370</v>
      </c>
      <c r="E138" t="s">
        <v>61</v>
      </c>
      <c r="F138" s="7">
        <v>45568</v>
      </c>
      <c r="G138" s="6">
        <v>2</v>
      </c>
      <c r="H138" s="1" t="s">
        <v>23</v>
      </c>
      <c r="I138" t="s">
        <v>66</v>
      </c>
      <c r="J138" t="str">
        <f>UPPER(Customers3[[#This Row],[State]])</f>
        <v>NT</v>
      </c>
      <c r="K138" t="s">
        <v>1513</v>
      </c>
      <c r="L138" t="s">
        <v>1346</v>
      </c>
      <c r="M138">
        <v>870</v>
      </c>
      <c r="N138">
        <v>1200</v>
      </c>
      <c r="O138">
        <f>Customers3[[#This Row],[Quantity Ordered]]*Customers3[[#This Row],[Sales Price (Per unit)]]</f>
        <v>2400</v>
      </c>
      <c r="P138" t="s">
        <v>1514</v>
      </c>
    </row>
    <row r="139" spans="1:16" x14ac:dyDescent="0.25">
      <c r="A139" t="s">
        <v>287</v>
      </c>
      <c r="B139" t="s">
        <v>288</v>
      </c>
      <c r="C139" t="str">
        <f>PROPER(TRIM(Customers3[[#This Row],[Customer First Name]]))</f>
        <v>Nico</v>
      </c>
      <c r="D139">
        <v>1371</v>
      </c>
      <c r="E139" t="s">
        <v>77</v>
      </c>
      <c r="F139" s="7">
        <v>45429</v>
      </c>
      <c r="G139" s="6">
        <v>3</v>
      </c>
      <c r="H139" t="s">
        <v>17</v>
      </c>
      <c r="I139" t="s">
        <v>28</v>
      </c>
      <c r="J139" t="str">
        <f>UPPER(Customers3[[#This Row],[State]])</f>
        <v>NSW</v>
      </c>
      <c r="K139" t="s">
        <v>1515</v>
      </c>
      <c r="L139" t="s">
        <v>1284</v>
      </c>
      <c r="M139">
        <v>2500</v>
      </c>
      <c r="N139">
        <v>600</v>
      </c>
      <c r="O139">
        <f>Customers3[[#This Row],[Quantity Ordered]]*Customers3[[#This Row],[Sales Price (Per unit)]]</f>
        <v>1800</v>
      </c>
      <c r="P139" t="s">
        <v>1516</v>
      </c>
    </row>
    <row r="140" spans="1:16" x14ac:dyDescent="0.25">
      <c r="A140" t="s">
        <v>289</v>
      </c>
      <c r="B140" t="s">
        <v>290</v>
      </c>
      <c r="C140" t="str">
        <f>PROPER(TRIM(Customers3[[#This Row],[Customer First Name]]))</f>
        <v>Lucy</v>
      </c>
      <c r="D140">
        <v>1372</v>
      </c>
      <c r="E140" t="s">
        <v>22</v>
      </c>
      <c r="F140" s="7">
        <v>45466</v>
      </c>
      <c r="G140" s="6">
        <v>1</v>
      </c>
      <c r="H140" t="s">
        <v>17</v>
      </c>
      <c r="I140" t="s">
        <v>66</v>
      </c>
      <c r="J140" t="str">
        <f>UPPER(Customers3[[#This Row],[State]])</f>
        <v>NT</v>
      </c>
      <c r="K140" t="s">
        <v>1517</v>
      </c>
      <c r="L140" t="s">
        <v>1346</v>
      </c>
      <c r="M140">
        <v>870</v>
      </c>
      <c r="N140">
        <v>800</v>
      </c>
      <c r="O140">
        <f>Customers3[[#This Row],[Quantity Ordered]]*Customers3[[#This Row],[Sales Price (Per unit)]]</f>
        <v>800</v>
      </c>
      <c r="P140" t="s">
        <v>1518</v>
      </c>
    </row>
    <row r="141" spans="1:16" x14ac:dyDescent="0.25">
      <c r="A141" t="s">
        <v>291</v>
      </c>
      <c r="B141" t="s">
        <v>292</v>
      </c>
      <c r="C141" t="str">
        <f>PROPER(TRIM(Customers3[[#This Row],[Customer First Name]]))</f>
        <v>Charli</v>
      </c>
      <c r="D141">
        <v>1373</v>
      </c>
      <c r="E141" t="s">
        <v>16</v>
      </c>
      <c r="F141" s="7">
        <v>45344</v>
      </c>
      <c r="G141" s="6">
        <v>1</v>
      </c>
      <c r="H141" s="1" t="s">
        <v>23</v>
      </c>
      <c r="I141" t="s">
        <v>24</v>
      </c>
      <c r="J141" t="str">
        <f>UPPER(Customers3[[#This Row],[State]])</f>
        <v>ACT</v>
      </c>
      <c r="K141" t="s">
        <v>1519</v>
      </c>
      <c r="L141" t="s">
        <v>1226</v>
      </c>
      <c r="M141">
        <v>2600</v>
      </c>
      <c r="N141">
        <v>250</v>
      </c>
      <c r="O141">
        <f>Customers3[[#This Row],[Quantity Ordered]]*Customers3[[#This Row],[Sales Price (Per unit)]]</f>
        <v>250</v>
      </c>
      <c r="P141" t="s">
        <v>1520</v>
      </c>
    </row>
    <row r="142" spans="1:16" x14ac:dyDescent="0.25">
      <c r="A142" t="s">
        <v>293</v>
      </c>
      <c r="B142" t="s">
        <v>294</v>
      </c>
      <c r="C142" t="str">
        <f>PROPER(TRIM(Customers3[[#This Row],[Customer First Name]]))</f>
        <v>Evie</v>
      </c>
      <c r="D142">
        <v>1374</v>
      </c>
      <c r="E142" t="s">
        <v>16</v>
      </c>
      <c r="F142" s="7">
        <v>45354</v>
      </c>
      <c r="G142" s="6">
        <v>2</v>
      </c>
      <c r="H142" t="s">
        <v>17</v>
      </c>
      <c r="I142" t="s">
        <v>24</v>
      </c>
      <c r="J142" t="str">
        <f>UPPER(Customers3[[#This Row],[State]])</f>
        <v>ACT</v>
      </c>
      <c r="K142" t="s">
        <v>1521</v>
      </c>
      <c r="L142" t="s">
        <v>1226</v>
      </c>
      <c r="M142">
        <v>2600</v>
      </c>
      <c r="N142">
        <v>250</v>
      </c>
      <c r="O142">
        <f>Customers3[[#This Row],[Quantity Ordered]]*Customers3[[#This Row],[Sales Price (Per unit)]]</f>
        <v>500</v>
      </c>
      <c r="P142" t="s">
        <v>1522</v>
      </c>
    </row>
    <row r="143" spans="1:16" x14ac:dyDescent="0.25">
      <c r="A143" t="s">
        <v>295</v>
      </c>
      <c r="B143" t="s">
        <v>44</v>
      </c>
      <c r="C143" t="str">
        <f>PROPER(TRIM(Customers3[[#This Row],[Customer First Name]]))</f>
        <v>Brooke</v>
      </c>
      <c r="D143">
        <v>1375</v>
      </c>
      <c r="E143" t="s">
        <v>27</v>
      </c>
      <c r="F143" s="7">
        <v>45500</v>
      </c>
      <c r="G143" s="6">
        <v>3</v>
      </c>
      <c r="H143" t="s">
        <v>17</v>
      </c>
      <c r="I143" t="s">
        <v>66</v>
      </c>
      <c r="J143" t="str">
        <f>UPPER(Customers3[[#This Row],[State]])</f>
        <v>NT</v>
      </c>
      <c r="K143" t="s">
        <v>1523</v>
      </c>
      <c r="L143" t="s">
        <v>1346</v>
      </c>
      <c r="M143">
        <v>870</v>
      </c>
      <c r="N143">
        <v>300</v>
      </c>
      <c r="O143">
        <f>Customers3[[#This Row],[Quantity Ordered]]*Customers3[[#This Row],[Sales Price (Per unit)]]</f>
        <v>900</v>
      </c>
      <c r="P143" t="s">
        <v>1524</v>
      </c>
    </row>
    <row r="144" spans="1:16" x14ac:dyDescent="0.25">
      <c r="A144" t="s">
        <v>296</v>
      </c>
      <c r="B144" t="s">
        <v>297</v>
      </c>
      <c r="C144" t="str">
        <f>PROPER(TRIM(Customers3[[#This Row],[Customer First Name]]))</f>
        <v>Erick</v>
      </c>
      <c r="D144">
        <v>1376</v>
      </c>
      <c r="E144" t="s">
        <v>27</v>
      </c>
      <c r="F144" s="7">
        <v>45495</v>
      </c>
      <c r="G144" s="6">
        <v>2</v>
      </c>
      <c r="H144" s="1" t="s">
        <v>23</v>
      </c>
      <c r="I144" t="s">
        <v>28</v>
      </c>
      <c r="J144" t="str">
        <f>UPPER(Customers3[[#This Row],[State]])</f>
        <v>NSW</v>
      </c>
      <c r="K144" t="s">
        <v>1525</v>
      </c>
      <c r="L144" t="s">
        <v>1229</v>
      </c>
      <c r="M144">
        <v>2300</v>
      </c>
      <c r="N144">
        <v>300</v>
      </c>
      <c r="O144">
        <f>Customers3[[#This Row],[Quantity Ordered]]*Customers3[[#This Row],[Sales Price (Per unit)]]</f>
        <v>600</v>
      </c>
      <c r="P144" t="s">
        <v>1526</v>
      </c>
    </row>
    <row r="145" spans="1:16" x14ac:dyDescent="0.25">
      <c r="A145" t="s">
        <v>298</v>
      </c>
      <c r="B145" t="s">
        <v>299</v>
      </c>
      <c r="C145" t="str">
        <f>PROPER(TRIM(Customers3[[#This Row],[Customer First Name]]))</f>
        <v>Emery</v>
      </c>
      <c r="D145">
        <v>1377</v>
      </c>
      <c r="E145" t="s">
        <v>77</v>
      </c>
      <c r="F145" s="7">
        <v>45650</v>
      </c>
      <c r="G145" s="6">
        <v>3</v>
      </c>
      <c r="H145" s="1" t="s">
        <v>37</v>
      </c>
      <c r="I145" t="s">
        <v>66</v>
      </c>
      <c r="J145" t="str">
        <f>UPPER(Customers3[[#This Row],[State]])</f>
        <v>NT</v>
      </c>
      <c r="K145" t="s">
        <v>1527</v>
      </c>
      <c r="L145" t="s">
        <v>1265</v>
      </c>
      <c r="M145">
        <v>800</v>
      </c>
      <c r="N145">
        <v>600</v>
      </c>
      <c r="O145">
        <f>Customers3[[#This Row],[Quantity Ordered]]*Customers3[[#This Row],[Sales Price (Per unit)]]</f>
        <v>1800</v>
      </c>
      <c r="P145" t="s">
        <v>1528</v>
      </c>
    </row>
    <row r="146" spans="1:16" x14ac:dyDescent="0.25">
      <c r="A146" t="s">
        <v>300</v>
      </c>
      <c r="B146" t="s">
        <v>301</v>
      </c>
      <c r="C146" t="str">
        <f>PROPER(TRIM(Customers3[[#This Row],[Customer First Name]]))</f>
        <v>Annabelle</v>
      </c>
      <c r="D146">
        <v>1378</v>
      </c>
      <c r="E146" t="s">
        <v>61</v>
      </c>
      <c r="F146" s="7">
        <v>45637</v>
      </c>
      <c r="G146" s="6">
        <v>3</v>
      </c>
      <c r="H146" t="s">
        <v>17</v>
      </c>
      <c r="I146" t="s">
        <v>42</v>
      </c>
      <c r="J146" t="str">
        <f>UPPER(Customers3[[#This Row],[State]])</f>
        <v>SA</v>
      </c>
      <c r="K146" t="s">
        <v>1529</v>
      </c>
      <c r="L146" t="s">
        <v>1335</v>
      </c>
      <c r="M146">
        <v>5600</v>
      </c>
      <c r="N146">
        <v>1200</v>
      </c>
      <c r="O146">
        <f>Customers3[[#This Row],[Quantity Ordered]]*Customers3[[#This Row],[Sales Price (Per unit)]]</f>
        <v>3600</v>
      </c>
      <c r="P146" t="s">
        <v>1530</v>
      </c>
    </row>
    <row r="147" spans="1:16" x14ac:dyDescent="0.25">
      <c r="A147" t="s">
        <v>302</v>
      </c>
      <c r="B147" t="s">
        <v>303</v>
      </c>
      <c r="C147" t="str">
        <f>PROPER(TRIM(Customers3[[#This Row],[Customer First Name]]))</f>
        <v>Spencer</v>
      </c>
      <c r="D147">
        <v>1379</v>
      </c>
      <c r="E147" t="s">
        <v>27</v>
      </c>
      <c r="F147" s="7">
        <v>45345</v>
      </c>
      <c r="G147" s="6">
        <v>2</v>
      </c>
      <c r="H147" t="s">
        <v>17</v>
      </c>
      <c r="I147" t="s">
        <v>66</v>
      </c>
      <c r="J147" t="str">
        <f>UPPER(Customers3[[#This Row],[State]])</f>
        <v>NT</v>
      </c>
      <c r="K147" t="s">
        <v>1531</v>
      </c>
      <c r="L147" t="s">
        <v>1265</v>
      </c>
      <c r="M147">
        <v>800</v>
      </c>
      <c r="N147">
        <v>300</v>
      </c>
      <c r="O147">
        <f>Customers3[[#This Row],[Quantity Ordered]]*Customers3[[#This Row],[Sales Price (Per unit)]]</f>
        <v>600</v>
      </c>
      <c r="P147" t="s">
        <v>1532</v>
      </c>
    </row>
    <row r="148" spans="1:16" x14ac:dyDescent="0.25">
      <c r="A148" t="s">
        <v>53</v>
      </c>
      <c r="B148" t="s">
        <v>304</v>
      </c>
      <c r="C148" t="str">
        <f>PROPER(TRIM(Customers3[[#This Row],[Customer First Name]]))</f>
        <v>Callie</v>
      </c>
      <c r="D148">
        <v>1380</v>
      </c>
      <c r="E148" t="s">
        <v>16</v>
      </c>
      <c r="F148" s="7">
        <v>45309</v>
      </c>
      <c r="G148" s="6">
        <v>3</v>
      </c>
      <c r="H148" s="1" t="s">
        <v>37</v>
      </c>
      <c r="I148" t="s">
        <v>32</v>
      </c>
      <c r="J148" t="str">
        <f>UPPER(Customers3[[#This Row],[State]])</f>
        <v>VIC</v>
      </c>
      <c r="K148" t="s">
        <v>1533</v>
      </c>
      <c r="L148" t="s">
        <v>1232</v>
      </c>
      <c r="M148">
        <v>3350</v>
      </c>
      <c r="N148">
        <v>250</v>
      </c>
      <c r="O148">
        <f>Customers3[[#This Row],[Quantity Ordered]]*Customers3[[#This Row],[Sales Price (Per unit)]]</f>
        <v>750</v>
      </c>
      <c r="P148" t="s">
        <v>1534</v>
      </c>
    </row>
    <row r="149" spans="1:16" x14ac:dyDescent="0.25">
      <c r="A149" t="s">
        <v>305</v>
      </c>
      <c r="B149" t="s">
        <v>306</v>
      </c>
      <c r="C149" t="str">
        <f>PROPER(TRIM(Customers3[[#This Row],[Customer First Name]]))</f>
        <v>Cecilia</v>
      </c>
      <c r="D149">
        <v>1381</v>
      </c>
      <c r="E149" t="s">
        <v>22</v>
      </c>
      <c r="F149" s="7">
        <v>45540</v>
      </c>
      <c r="G149" s="6">
        <v>3</v>
      </c>
      <c r="H149" s="1" t="s">
        <v>37</v>
      </c>
      <c r="I149" t="s">
        <v>28</v>
      </c>
      <c r="J149" t="str">
        <f>UPPER(Customers3[[#This Row],[State]])</f>
        <v>NSW</v>
      </c>
      <c r="K149" t="s">
        <v>1535</v>
      </c>
      <c r="L149" t="s">
        <v>850</v>
      </c>
      <c r="M149">
        <v>2000</v>
      </c>
      <c r="N149">
        <v>800</v>
      </c>
      <c r="O149">
        <f>Customers3[[#This Row],[Quantity Ordered]]*Customers3[[#This Row],[Sales Price (Per unit)]]</f>
        <v>2400</v>
      </c>
      <c r="P149" t="s">
        <v>1536</v>
      </c>
    </row>
    <row r="150" spans="1:16" x14ac:dyDescent="0.25">
      <c r="A150" t="s">
        <v>307</v>
      </c>
      <c r="B150" t="s">
        <v>308</v>
      </c>
      <c r="C150" t="str">
        <f>PROPER(TRIM(Customers3[[#This Row],[Customer First Name]]))</f>
        <v>Finley</v>
      </c>
      <c r="D150">
        <v>1382</v>
      </c>
      <c r="E150" t="s">
        <v>61</v>
      </c>
      <c r="F150" s="7">
        <v>45614</v>
      </c>
      <c r="G150" s="6">
        <v>2</v>
      </c>
      <c r="H150" s="1" t="s">
        <v>37</v>
      </c>
      <c r="I150" t="s">
        <v>28</v>
      </c>
      <c r="J150" t="str">
        <f>UPPER(Customers3[[#This Row],[State]])</f>
        <v>NSW</v>
      </c>
      <c r="K150" t="s">
        <v>1537</v>
      </c>
      <c r="L150" t="s">
        <v>850</v>
      </c>
      <c r="M150">
        <v>2000</v>
      </c>
      <c r="N150">
        <v>1200</v>
      </c>
      <c r="O150">
        <f>Customers3[[#This Row],[Quantity Ordered]]*Customers3[[#This Row],[Sales Price (Per unit)]]</f>
        <v>2400</v>
      </c>
      <c r="P150" t="s">
        <v>1538</v>
      </c>
    </row>
    <row r="151" spans="1:16" x14ac:dyDescent="0.25">
      <c r="A151" t="s">
        <v>260</v>
      </c>
      <c r="B151" t="s">
        <v>309</v>
      </c>
      <c r="C151" t="str">
        <f>PROPER(TRIM(Customers3[[#This Row],[Customer First Name]]))</f>
        <v>Faith</v>
      </c>
      <c r="D151">
        <v>1383</v>
      </c>
      <c r="E151" t="s">
        <v>27</v>
      </c>
      <c r="F151" s="7">
        <v>45543</v>
      </c>
      <c r="G151" s="6">
        <v>3</v>
      </c>
      <c r="H151" s="1" t="s">
        <v>37</v>
      </c>
      <c r="I151" t="s">
        <v>28</v>
      </c>
      <c r="J151" t="str">
        <f>UPPER(Customers3[[#This Row],[State]])</f>
        <v>NSW</v>
      </c>
      <c r="K151" t="s">
        <v>1539</v>
      </c>
      <c r="L151" t="s">
        <v>1284</v>
      </c>
      <c r="M151">
        <v>2500</v>
      </c>
      <c r="N151">
        <v>300</v>
      </c>
      <c r="O151">
        <f>Customers3[[#This Row],[Quantity Ordered]]*Customers3[[#This Row],[Sales Price (Per unit)]]</f>
        <v>900</v>
      </c>
      <c r="P151" t="s">
        <v>1540</v>
      </c>
    </row>
    <row r="152" spans="1:16" x14ac:dyDescent="0.25">
      <c r="A152" t="s">
        <v>310</v>
      </c>
      <c r="B152" t="s">
        <v>311</v>
      </c>
      <c r="C152" t="str">
        <f>PROPER(TRIM(Customers3[[#This Row],[Customer First Name]]))</f>
        <v>Mary</v>
      </c>
      <c r="D152">
        <v>1384</v>
      </c>
      <c r="E152" t="s">
        <v>61</v>
      </c>
      <c r="F152" s="7">
        <v>45520</v>
      </c>
      <c r="G152" s="6">
        <v>1</v>
      </c>
      <c r="H152" s="1" t="s">
        <v>37</v>
      </c>
      <c r="I152" t="s">
        <v>28</v>
      </c>
      <c r="J152" t="str">
        <f>UPPER(Customers3[[#This Row],[State]])</f>
        <v>NSW</v>
      </c>
      <c r="K152" t="s">
        <v>1541</v>
      </c>
      <c r="L152" t="s">
        <v>1229</v>
      </c>
      <c r="M152">
        <v>2300</v>
      </c>
      <c r="N152">
        <v>1200</v>
      </c>
      <c r="O152">
        <f>Customers3[[#This Row],[Quantity Ordered]]*Customers3[[#This Row],[Sales Price (Per unit)]]</f>
        <v>1200</v>
      </c>
      <c r="P152" t="s">
        <v>1542</v>
      </c>
    </row>
    <row r="153" spans="1:16" x14ac:dyDescent="0.25">
      <c r="A153" t="s">
        <v>40</v>
      </c>
      <c r="B153" t="s">
        <v>312</v>
      </c>
      <c r="C153" t="str">
        <f>PROPER(TRIM(Customers3[[#This Row],[Customer First Name]]))</f>
        <v>Abel</v>
      </c>
      <c r="D153">
        <v>1385</v>
      </c>
      <c r="E153" t="s">
        <v>77</v>
      </c>
      <c r="F153" s="7">
        <v>45390</v>
      </c>
      <c r="G153" s="6">
        <v>2</v>
      </c>
      <c r="H153" s="1" t="s">
        <v>37</v>
      </c>
      <c r="I153" t="s">
        <v>18</v>
      </c>
      <c r="J153" t="str">
        <f>UPPER(Customers3[[#This Row],[State]])</f>
        <v>WA</v>
      </c>
      <c r="K153" t="s">
        <v>1543</v>
      </c>
      <c r="L153" t="s">
        <v>1223</v>
      </c>
      <c r="M153">
        <v>6725</v>
      </c>
      <c r="N153">
        <v>600</v>
      </c>
      <c r="O153">
        <f>Customers3[[#This Row],[Quantity Ordered]]*Customers3[[#This Row],[Sales Price (Per unit)]]</f>
        <v>1200</v>
      </c>
      <c r="P153" t="s">
        <v>1544</v>
      </c>
    </row>
    <row r="154" spans="1:16" x14ac:dyDescent="0.25">
      <c r="A154" t="s">
        <v>313</v>
      </c>
      <c r="B154" t="s">
        <v>15</v>
      </c>
      <c r="C154" t="str">
        <f>PROPER(TRIM(Customers3[[#This Row],[Customer First Name]]))</f>
        <v>Lewis</v>
      </c>
      <c r="D154">
        <v>1386</v>
      </c>
      <c r="E154" t="s">
        <v>27</v>
      </c>
      <c r="F154" s="7">
        <v>45621</v>
      </c>
      <c r="G154" s="6">
        <v>2</v>
      </c>
      <c r="H154" t="s">
        <v>17</v>
      </c>
      <c r="I154" t="s">
        <v>24</v>
      </c>
      <c r="J154" t="str">
        <f>UPPER(Customers3[[#This Row],[State]])</f>
        <v>ACT</v>
      </c>
      <c r="K154" t="s">
        <v>1545</v>
      </c>
      <c r="L154" t="s">
        <v>1226</v>
      </c>
      <c r="M154">
        <v>2600</v>
      </c>
      <c r="N154">
        <v>300</v>
      </c>
      <c r="O154">
        <f>Customers3[[#This Row],[Quantity Ordered]]*Customers3[[#This Row],[Sales Price (Per unit)]]</f>
        <v>600</v>
      </c>
      <c r="P154" t="s">
        <v>1546</v>
      </c>
    </row>
    <row r="155" spans="1:16" x14ac:dyDescent="0.25">
      <c r="A155" t="s">
        <v>243</v>
      </c>
      <c r="B155" t="s">
        <v>314</v>
      </c>
      <c r="C155" t="str">
        <f>PROPER(TRIM(Customers3[[#This Row],[Customer First Name]]))</f>
        <v>Annalise</v>
      </c>
      <c r="D155">
        <v>1387</v>
      </c>
      <c r="E155" t="s">
        <v>16</v>
      </c>
      <c r="F155" s="7">
        <v>45629</v>
      </c>
      <c r="G155" s="6">
        <v>2</v>
      </c>
      <c r="H155" s="1" t="s">
        <v>37</v>
      </c>
      <c r="I155" t="s">
        <v>32</v>
      </c>
      <c r="J155" t="str">
        <f>UPPER(Customers3[[#This Row],[State]])</f>
        <v>VIC</v>
      </c>
      <c r="K155" t="s">
        <v>1547</v>
      </c>
      <c r="L155" t="s">
        <v>1241</v>
      </c>
      <c r="M155">
        <v>3220</v>
      </c>
      <c r="N155">
        <v>250</v>
      </c>
      <c r="O155">
        <f>Customers3[[#This Row],[Quantity Ordered]]*Customers3[[#This Row],[Sales Price (Per unit)]]</f>
        <v>500</v>
      </c>
      <c r="P155" t="s">
        <v>1548</v>
      </c>
    </row>
    <row r="156" spans="1:16" x14ac:dyDescent="0.25">
      <c r="A156" t="s">
        <v>315</v>
      </c>
      <c r="B156" t="s">
        <v>316</v>
      </c>
      <c r="C156" t="str">
        <f>PROPER(TRIM(Customers3[[#This Row],[Customer First Name]]))</f>
        <v>London</v>
      </c>
      <c r="D156">
        <v>1388</v>
      </c>
      <c r="E156" t="s">
        <v>27</v>
      </c>
      <c r="F156" s="7">
        <v>45462</v>
      </c>
      <c r="G156" s="6">
        <v>2</v>
      </c>
      <c r="H156" t="s">
        <v>56</v>
      </c>
      <c r="I156" t="s">
        <v>66</v>
      </c>
      <c r="J156" t="str">
        <f>UPPER(Customers3[[#This Row],[State]])</f>
        <v>NT</v>
      </c>
      <c r="K156" t="s">
        <v>1549</v>
      </c>
      <c r="L156" t="s">
        <v>1346</v>
      </c>
      <c r="M156">
        <v>870</v>
      </c>
      <c r="N156">
        <v>300</v>
      </c>
      <c r="O156">
        <f>Customers3[[#This Row],[Quantity Ordered]]*Customers3[[#This Row],[Sales Price (Per unit)]]</f>
        <v>600</v>
      </c>
      <c r="P156" t="s">
        <v>1550</v>
      </c>
    </row>
    <row r="157" spans="1:16" x14ac:dyDescent="0.25">
      <c r="A157" t="s">
        <v>317</v>
      </c>
      <c r="B157" t="s">
        <v>318</v>
      </c>
      <c r="C157" t="str">
        <f>PROPER(TRIM(Customers3[[#This Row],[Customer First Name]]))</f>
        <v>Myla</v>
      </c>
      <c r="D157">
        <v>1389</v>
      </c>
      <c r="E157" t="s">
        <v>77</v>
      </c>
      <c r="F157" s="7">
        <v>45310</v>
      </c>
      <c r="G157" s="6">
        <v>2</v>
      </c>
      <c r="H157" s="1" t="s">
        <v>37</v>
      </c>
      <c r="I157" t="s">
        <v>18</v>
      </c>
      <c r="J157" t="str">
        <f>UPPER(Customers3[[#This Row],[State]])</f>
        <v>WA</v>
      </c>
      <c r="K157" t="s">
        <v>1551</v>
      </c>
      <c r="L157" t="s">
        <v>1287</v>
      </c>
      <c r="M157">
        <v>6000</v>
      </c>
      <c r="N157">
        <v>600</v>
      </c>
      <c r="O157">
        <f>Customers3[[#This Row],[Quantity Ordered]]*Customers3[[#This Row],[Sales Price (Per unit)]]</f>
        <v>1200</v>
      </c>
      <c r="P157" t="s">
        <v>1552</v>
      </c>
    </row>
    <row r="158" spans="1:16" x14ac:dyDescent="0.25">
      <c r="A158" t="s">
        <v>154</v>
      </c>
      <c r="B158" t="s">
        <v>230</v>
      </c>
      <c r="C158" t="str">
        <f>PROPER(TRIM(Customers3[[#This Row],[Customer First Name]]))</f>
        <v>Dakota</v>
      </c>
      <c r="D158">
        <v>1390</v>
      </c>
      <c r="E158" t="s">
        <v>27</v>
      </c>
      <c r="F158" s="7">
        <v>45577</v>
      </c>
      <c r="G158" s="6">
        <v>2</v>
      </c>
      <c r="H158" t="s">
        <v>17</v>
      </c>
      <c r="I158" t="s">
        <v>49</v>
      </c>
      <c r="J158" t="str">
        <f>UPPER(Customers3[[#This Row],[State]])</f>
        <v>TAS</v>
      </c>
      <c r="K158" t="s">
        <v>1553</v>
      </c>
      <c r="L158" t="s">
        <v>1247</v>
      </c>
      <c r="M158">
        <v>7250</v>
      </c>
      <c r="N158">
        <v>300</v>
      </c>
      <c r="O158">
        <f>Customers3[[#This Row],[Quantity Ordered]]*Customers3[[#This Row],[Sales Price (Per unit)]]</f>
        <v>600</v>
      </c>
      <c r="P158" t="s">
        <v>1554</v>
      </c>
    </row>
    <row r="159" spans="1:16" x14ac:dyDescent="0.25">
      <c r="A159" t="s">
        <v>319</v>
      </c>
      <c r="B159" t="s">
        <v>320</v>
      </c>
      <c r="C159" t="str">
        <f>PROPER(TRIM(Customers3[[#This Row],[Customer First Name]]))</f>
        <v>Bodie</v>
      </c>
      <c r="D159">
        <v>1391</v>
      </c>
      <c r="E159" t="s">
        <v>61</v>
      </c>
      <c r="F159" s="7">
        <v>45634</v>
      </c>
      <c r="G159" s="6">
        <v>2</v>
      </c>
      <c r="H159" t="s">
        <v>17</v>
      </c>
      <c r="I159" t="s">
        <v>49</v>
      </c>
      <c r="J159" t="str">
        <f>UPPER(Customers3[[#This Row],[State]])</f>
        <v>TAS</v>
      </c>
      <c r="K159" t="s">
        <v>1555</v>
      </c>
      <c r="L159" t="s">
        <v>1247</v>
      </c>
      <c r="M159">
        <v>7250</v>
      </c>
      <c r="N159">
        <v>1200</v>
      </c>
      <c r="O159">
        <f>Customers3[[#This Row],[Quantity Ordered]]*Customers3[[#This Row],[Sales Price (Per unit)]]</f>
        <v>2400</v>
      </c>
      <c r="P159" t="s">
        <v>1556</v>
      </c>
    </row>
    <row r="160" spans="1:16" x14ac:dyDescent="0.25">
      <c r="A160" t="s">
        <v>139</v>
      </c>
      <c r="B160" t="s">
        <v>136</v>
      </c>
      <c r="C160" t="str">
        <f>PROPER(TRIM(Customers3[[#This Row],[Customer First Name]]))</f>
        <v>Abigail</v>
      </c>
      <c r="D160">
        <v>1392</v>
      </c>
      <c r="E160" t="s">
        <v>16</v>
      </c>
      <c r="F160" s="7">
        <v>45570</v>
      </c>
      <c r="G160" s="6">
        <v>3</v>
      </c>
      <c r="H160" s="1" t="s">
        <v>37</v>
      </c>
      <c r="I160" t="s">
        <v>38</v>
      </c>
      <c r="J160" t="str">
        <f>UPPER(Customers3[[#This Row],[State]])</f>
        <v>QLD</v>
      </c>
      <c r="K160" t="s">
        <v>1557</v>
      </c>
      <c r="L160" t="s">
        <v>1290</v>
      </c>
      <c r="M160">
        <v>4000</v>
      </c>
      <c r="N160">
        <v>250</v>
      </c>
      <c r="O160">
        <f>Customers3[[#This Row],[Quantity Ordered]]*Customers3[[#This Row],[Sales Price (Per unit)]]</f>
        <v>750</v>
      </c>
      <c r="P160" t="s">
        <v>1558</v>
      </c>
    </row>
    <row r="161" spans="1:16" x14ac:dyDescent="0.25">
      <c r="A161" t="s">
        <v>321</v>
      </c>
      <c r="B161" t="s">
        <v>322</v>
      </c>
      <c r="C161" t="str">
        <f>PROPER(TRIM(Customers3[[#This Row],[Customer First Name]]))</f>
        <v>Delilah</v>
      </c>
      <c r="D161">
        <v>1393</v>
      </c>
      <c r="E161" t="s">
        <v>27</v>
      </c>
      <c r="F161" s="7">
        <v>45620</v>
      </c>
      <c r="G161" s="6">
        <v>3</v>
      </c>
      <c r="H161" s="1" t="s">
        <v>37</v>
      </c>
      <c r="I161" t="s">
        <v>32</v>
      </c>
      <c r="J161" t="str">
        <f>UPPER(Customers3[[#This Row],[State]])</f>
        <v>VIC</v>
      </c>
      <c r="K161" t="s">
        <v>1559</v>
      </c>
      <c r="L161" t="s">
        <v>1232</v>
      </c>
      <c r="M161">
        <v>3350</v>
      </c>
      <c r="N161">
        <v>300</v>
      </c>
      <c r="O161">
        <f>Customers3[[#This Row],[Quantity Ordered]]*Customers3[[#This Row],[Sales Price (Per unit)]]</f>
        <v>900</v>
      </c>
      <c r="P161" t="s">
        <v>1560</v>
      </c>
    </row>
    <row r="162" spans="1:16" x14ac:dyDescent="0.25">
      <c r="A162" t="s">
        <v>323</v>
      </c>
      <c r="B162" t="s">
        <v>324</v>
      </c>
      <c r="C162" t="str">
        <f>PROPER(TRIM(Customers3[[#This Row],[Customer First Name]]))</f>
        <v>Serena</v>
      </c>
      <c r="D162">
        <v>1394</v>
      </c>
      <c r="E162" t="s">
        <v>77</v>
      </c>
      <c r="F162" s="7">
        <v>45471</v>
      </c>
      <c r="G162" s="6">
        <v>3</v>
      </c>
      <c r="H162" t="s">
        <v>17</v>
      </c>
      <c r="I162" t="s">
        <v>28</v>
      </c>
      <c r="J162" t="str">
        <f>UPPER(Customers3[[#This Row],[State]])</f>
        <v>NSW</v>
      </c>
      <c r="K162" t="s">
        <v>1561</v>
      </c>
      <c r="L162" t="s">
        <v>1229</v>
      </c>
      <c r="M162">
        <v>2300</v>
      </c>
      <c r="N162">
        <v>600</v>
      </c>
      <c r="O162">
        <f>Customers3[[#This Row],[Quantity Ordered]]*Customers3[[#This Row],[Sales Price (Per unit)]]</f>
        <v>1800</v>
      </c>
      <c r="P162" t="s">
        <v>1562</v>
      </c>
    </row>
    <row r="163" spans="1:16" x14ac:dyDescent="0.25">
      <c r="A163" t="s">
        <v>180</v>
      </c>
      <c r="B163" t="s">
        <v>325</v>
      </c>
      <c r="C163" t="str">
        <f>PROPER(TRIM(Customers3[[#This Row],[Customer First Name]]))</f>
        <v>Asher</v>
      </c>
      <c r="D163">
        <v>1395</v>
      </c>
      <c r="E163" t="s">
        <v>61</v>
      </c>
      <c r="F163" s="7">
        <v>45389</v>
      </c>
      <c r="G163" s="6">
        <v>1</v>
      </c>
      <c r="H163" t="s">
        <v>17</v>
      </c>
      <c r="I163" t="s">
        <v>66</v>
      </c>
      <c r="J163" t="str">
        <f>UPPER(Customers3[[#This Row],[State]])</f>
        <v>NT</v>
      </c>
      <c r="K163" t="s">
        <v>1563</v>
      </c>
      <c r="L163" t="s">
        <v>1346</v>
      </c>
      <c r="M163">
        <v>870</v>
      </c>
      <c r="N163">
        <v>1200</v>
      </c>
      <c r="O163">
        <f>Customers3[[#This Row],[Quantity Ordered]]*Customers3[[#This Row],[Sales Price (Per unit)]]</f>
        <v>1200</v>
      </c>
      <c r="P163" t="s">
        <v>1564</v>
      </c>
    </row>
    <row r="164" spans="1:16" x14ac:dyDescent="0.25">
      <c r="A164" t="s">
        <v>326</v>
      </c>
      <c r="B164" t="s">
        <v>101</v>
      </c>
      <c r="C164" t="str">
        <f>PROPER(TRIM(Customers3[[#This Row],[Customer First Name]]))</f>
        <v>Shiloh</v>
      </c>
      <c r="D164">
        <v>1396</v>
      </c>
      <c r="E164" t="s">
        <v>22</v>
      </c>
      <c r="F164" s="7">
        <v>45403</v>
      </c>
      <c r="G164" s="6">
        <v>2</v>
      </c>
      <c r="H164" t="s">
        <v>17</v>
      </c>
      <c r="I164" t="s">
        <v>18</v>
      </c>
      <c r="J164" t="str">
        <f>UPPER(Customers3[[#This Row],[State]])</f>
        <v>WA</v>
      </c>
      <c r="K164" t="s">
        <v>1565</v>
      </c>
      <c r="L164" t="s">
        <v>1244</v>
      </c>
      <c r="M164">
        <v>6160</v>
      </c>
      <c r="N164">
        <v>800</v>
      </c>
      <c r="O164">
        <f>Customers3[[#This Row],[Quantity Ordered]]*Customers3[[#This Row],[Sales Price (Per unit)]]</f>
        <v>1600</v>
      </c>
      <c r="P164" t="s">
        <v>1566</v>
      </c>
    </row>
    <row r="165" spans="1:16" x14ac:dyDescent="0.25">
      <c r="A165" t="s">
        <v>327</v>
      </c>
      <c r="B165" t="s">
        <v>328</v>
      </c>
      <c r="C165" t="str">
        <f>PROPER(TRIM(Customers3[[#This Row],[Customer First Name]]))</f>
        <v>Veronica</v>
      </c>
      <c r="D165">
        <v>1397</v>
      </c>
      <c r="E165" t="s">
        <v>61</v>
      </c>
      <c r="F165" s="7">
        <v>45338</v>
      </c>
      <c r="G165" s="6">
        <v>1</v>
      </c>
      <c r="H165" s="1" t="s">
        <v>37</v>
      </c>
      <c r="I165" t="s">
        <v>66</v>
      </c>
      <c r="J165" t="str">
        <f>UPPER(Customers3[[#This Row],[State]])</f>
        <v>NT</v>
      </c>
      <c r="K165" t="s">
        <v>1567</v>
      </c>
      <c r="L165" t="s">
        <v>1265</v>
      </c>
      <c r="M165">
        <v>800</v>
      </c>
      <c r="N165">
        <v>1200</v>
      </c>
      <c r="O165">
        <f>Customers3[[#This Row],[Quantity Ordered]]*Customers3[[#This Row],[Sales Price (Per unit)]]</f>
        <v>1200</v>
      </c>
      <c r="P165" t="s">
        <v>1568</v>
      </c>
    </row>
    <row r="166" spans="1:16" x14ac:dyDescent="0.25">
      <c r="A166" t="s">
        <v>329</v>
      </c>
      <c r="B166" t="s">
        <v>235</v>
      </c>
      <c r="C166" t="str">
        <f>PROPER(TRIM(Customers3[[#This Row],[Customer First Name]]))</f>
        <v>Selah</v>
      </c>
      <c r="D166">
        <v>1398</v>
      </c>
      <c r="E166" t="s">
        <v>77</v>
      </c>
      <c r="F166" s="7">
        <v>45552</v>
      </c>
      <c r="G166" s="6">
        <v>1</v>
      </c>
      <c r="H166" s="1" t="s">
        <v>37</v>
      </c>
      <c r="I166" t="s">
        <v>38</v>
      </c>
      <c r="J166" t="str">
        <f>UPPER(Customers3[[#This Row],[State]])</f>
        <v>QLD</v>
      </c>
      <c r="K166" t="s">
        <v>1569</v>
      </c>
      <c r="L166" t="s">
        <v>1290</v>
      </c>
      <c r="M166">
        <v>4000</v>
      </c>
      <c r="N166">
        <v>600</v>
      </c>
      <c r="O166">
        <f>Customers3[[#This Row],[Quantity Ordered]]*Customers3[[#This Row],[Sales Price (Per unit)]]</f>
        <v>600</v>
      </c>
      <c r="P166" t="s">
        <v>1570</v>
      </c>
    </row>
    <row r="167" spans="1:16" x14ac:dyDescent="0.25">
      <c r="A167" t="s">
        <v>330</v>
      </c>
      <c r="B167" t="s">
        <v>331</v>
      </c>
      <c r="C167" t="str">
        <f>PROPER(TRIM(Customers3[[#This Row],[Customer First Name]]))</f>
        <v>Jayden</v>
      </c>
      <c r="D167">
        <v>1399</v>
      </c>
      <c r="E167" t="s">
        <v>16</v>
      </c>
      <c r="F167" s="7">
        <v>45462</v>
      </c>
      <c r="G167" s="6">
        <v>2</v>
      </c>
      <c r="H167" t="s">
        <v>17</v>
      </c>
      <c r="I167" t="s">
        <v>18</v>
      </c>
      <c r="J167" t="str">
        <f>UPPER(Customers3[[#This Row],[State]])</f>
        <v>WA</v>
      </c>
      <c r="K167" t="s">
        <v>1571</v>
      </c>
      <c r="L167" t="s">
        <v>1223</v>
      </c>
      <c r="M167">
        <v>6725</v>
      </c>
      <c r="N167">
        <v>250</v>
      </c>
      <c r="O167">
        <f>Customers3[[#This Row],[Quantity Ordered]]*Customers3[[#This Row],[Sales Price (Per unit)]]</f>
        <v>500</v>
      </c>
      <c r="P167" t="s">
        <v>1572</v>
      </c>
    </row>
    <row r="168" spans="1:16" x14ac:dyDescent="0.25">
      <c r="A168" t="s">
        <v>332</v>
      </c>
      <c r="B168" t="s">
        <v>333</v>
      </c>
      <c r="C168" t="str">
        <f>PROPER(TRIM(Customers3[[#This Row],[Customer First Name]]))</f>
        <v>Jordan</v>
      </c>
      <c r="D168">
        <v>1400</v>
      </c>
      <c r="E168" t="s">
        <v>16</v>
      </c>
      <c r="F168" s="7">
        <v>45298</v>
      </c>
      <c r="G168" s="6">
        <v>2</v>
      </c>
      <c r="H168" t="s">
        <v>56</v>
      </c>
      <c r="I168" t="s">
        <v>24</v>
      </c>
      <c r="J168" t="str">
        <f>UPPER(Customers3[[#This Row],[State]])</f>
        <v>ACT</v>
      </c>
      <c r="K168" t="s">
        <v>1573</v>
      </c>
      <c r="L168" t="s">
        <v>1226</v>
      </c>
      <c r="M168">
        <v>2600</v>
      </c>
      <c r="N168">
        <v>250</v>
      </c>
      <c r="O168">
        <f>Customers3[[#This Row],[Quantity Ordered]]*Customers3[[#This Row],[Sales Price (Per unit)]]</f>
        <v>500</v>
      </c>
      <c r="P168" t="s">
        <v>1574</v>
      </c>
    </row>
    <row r="169" spans="1:16" x14ac:dyDescent="0.25">
      <c r="A169" t="s">
        <v>334</v>
      </c>
      <c r="B169" t="s">
        <v>335</v>
      </c>
      <c r="C169" t="str">
        <f>PROPER(TRIM(Customers3[[#This Row],[Customer First Name]]))</f>
        <v>Jace</v>
      </c>
      <c r="D169">
        <v>1401</v>
      </c>
      <c r="E169" t="s">
        <v>61</v>
      </c>
      <c r="F169" s="7">
        <v>45571</v>
      </c>
      <c r="G169" s="6">
        <v>1</v>
      </c>
      <c r="H169" t="s">
        <v>17</v>
      </c>
      <c r="I169" t="s">
        <v>66</v>
      </c>
      <c r="J169" t="str">
        <f>UPPER(Customers3[[#This Row],[State]])</f>
        <v>NT</v>
      </c>
      <c r="K169" t="s">
        <v>1575</v>
      </c>
      <c r="L169" t="s">
        <v>1346</v>
      </c>
      <c r="M169">
        <v>870</v>
      </c>
      <c r="N169">
        <v>1200</v>
      </c>
      <c r="O169">
        <f>Customers3[[#This Row],[Quantity Ordered]]*Customers3[[#This Row],[Sales Price (Per unit)]]</f>
        <v>1200</v>
      </c>
      <c r="P169" t="s">
        <v>1576</v>
      </c>
    </row>
    <row r="170" spans="1:16" x14ac:dyDescent="0.25">
      <c r="A170" t="s">
        <v>336</v>
      </c>
      <c r="B170" t="s">
        <v>191</v>
      </c>
      <c r="C170" t="str">
        <f>PROPER(TRIM(Customers3[[#This Row],[Customer First Name]]))</f>
        <v>Ari</v>
      </c>
      <c r="D170">
        <v>1402</v>
      </c>
      <c r="E170" t="s">
        <v>77</v>
      </c>
      <c r="F170" s="7">
        <v>45639</v>
      </c>
      <c r="G170" s="6">
        <v>2</v>
      </c>
      <c r="H170" s="1" t="s">
        <v>37</v>
      </c>
      <c r="I170" t="s">
        <v>66</v>
      </c>
      <c r="J170" t="str">
        <f>UPPER(Customers3[[#This Row],[State]])</f>
        <v>NT</v>
      </c>
      <c r="K170" t="s">
        <v>1577</v>
      </c>
      <c r="L170" t="s">
        <v>1265</v>
      </c>
      <c r="M170">
        <v>800</v>
      </c>
      <c r="N170">
        <v>600</v>
      </c>
      <c r="O170">
        <f>Customers3[[#This Row],[Quantity Ordered]]*Customers3[[#This Row],[Sales Price (Per unit)]]</f>
        <v>1200</v>
      </c>
      <c r="P170" t="s">
        <v>1578</v>
      </c>
    </row>
    <row r="171" spans="1:16" x14ac:dyDescent="0.25">
      <c r="A171" t="s">
        <v>337</v>
      </c>
      <c r="B171" t="s">
        <v>338</v>
      </c>
      <c r="C171" t="str">
        <f>PROPER(TRIM(Customers3[[#This Row],[Customer First Name]]))</f>
        <v>Michelle</v>
      </c>
      <c r="D171">
        <v>1403</v>
      </c>
      <c r="E171" t="s">
        <v>36</v>
      </c>
      <c r="F171" s="7">
        <v>45577</v>
      </c>
      <c r="G171" s="6">
        <v>1</v>
      </c>
      <c r="H171" s="1" t="s">
        <v>37</v>
      </c>
      <c r="I171" t="s">
        <v>66</v>
      </c>
      <c r="J171" t="str">
        <f>UPPER(Customers3[[#This Row],[State]])</f>
        <v>NT</v>
      </c>
      <c r="K171" t="s">
        <v>1579</v>
      </c>
      <c r="L171" t="s">
        <v>1346</v>
      </c>
      <c r="M171">
        <v>870</v>
      </c>
      <c r="N171">
        <v>250</v>
      </c>
      <c r="O171">
        <f>Customers3[[#This Row],[Quantity Ordered]]*Customers3[[#This Row],[Sales Price (Per unit)]]</f>
        <v>250</v>
      </c>
      <c r="P171" t="s">
        <v>1580</v>
      </c>
    </row>
    <row r="172" spans="1:16" x14ac:dyDescent="0.25">
      <c r="A172" t="s">
        <v>339</v>
      </c>
      <c r="B172" t="s">
        <v>168</v>
      </c>
      <c r="C172" t="str">
        <f>PROPER(TRIM(Customers3[[#This Row],[Customer First Name]]))</f>
        <v>Brantley</v>
      </c>
      <c r="D172">
        <v>1404</v>
      </c>
      <c r="E172" t="s">
        <v>36</v>
      </c>
      <c r="F172" s="7">
        <v>45385</v>
      </c>
      <c r="G172" s="6">
        <v>3</v>
      </c>
      <c r="H172" s="1" t="s">
        <v>23</v>
      </c>
      <c r="I172" t="s">
        <v>32</v>
      </c>
      <c r="J172" t="str">
        <f>UPPER(Customers3[[#This Row],[State]])</f>
        <v>VIC</v>
      </c>
      <c r="K172" t="s">
        <v>1581</v>
      </c>
      <c r="L172" t="s">
        <v>1241</v>
      </c>
      <c r="M172">
        <v>3220</v>
      </c>
      <c r="N172">
        <v>250</v>
      </c>
      <c r="O172">
        <f>Customers3[[#This Row],[Quantity Ordered]]*Customers3[[#This Row],[Sales Price (Per unit)]]</f>
        <v>750</v>
      </c>
      <c r="P172" t="s">
        <v>1582</v>
      </c>
    </row>
    <row r="173" spans="1:16" x14ac:dyDescent="0.25">
      <c r="A173" t="s">
        <v>340</v>
      </c>
      <c r="B173" t="s">
        <v>341</v>
      </c>
      <c r="C173" t="str">
        <f>PROPER(TRIM(Customers3[[#This Row],[Customer First Name]]))</f>
        <v>Saylor</v>
      </c>
      <c r="D173">
        <v>1405</v>
      </c>
      <c r="E173" t="s">
        <v>22</v>
      </c>
      <c r="F173" s="7">
        <v>45372</v>
      </c>
      <c r="G173" s="6">
        <v>3</v>
      </c>
      <c r="H173" s="1" t="s">
        <v>23</v>
      </c>
      <c r="I173" t="s">
        <v>28</v>
      </c>
      <c r="J173" t="str">
        <f>UPPER(Customers3[[#This Row],[State]])</f>
        <v>NSW</v>
      </c>
      <c r="K173" t="s">
        <v>1583</v>
      </c>
      <c r="L173" t="s">
        <v>850</v>
      </c>
      <c r="M173">
        <v>2000</v>
      </c>
      <c r="N173">
        <v>800</v>
      </c>
      <c r="O173">
        <f>Customers3[[#This Row],[Quantity Ordered]]*Customers3[[#This Row],[Sales Price (Per unit)]]</f>
        <v>2400</v>
      </c>
      <c r="P173" t="s">
        <v>1584</v>
      </c>
    </row>
    <row r="174" spans="1:16" x14ac:dyDescent="0.25">
      <c r="A174" t="s">
        <v>342</v>
      </c>
      <c r="B174" t="s">
        <v>343</v>
      </c>
      <c r="C174" t="str">
        <f>PROPER(TRIM(Customers3[[#This Row],[Customer First Name]]))</f>
        <v>Samantha</v>
      </c>
      <c r="D174">
        <v>1406</v>
      </c>
      <c r="E174" t="s">
        <v>16</v>
      </c>
      <c r="F174" s="7">
        <v>45491</v>
      </c>
      <c r="G174" s="6">
        <v>3</v>
      </c>
      <c r="H174" t="s">
        <v>17</v>
      </c>
      <c r="I174" t="s">
        <v>28</v>
      </c>
      <c r="J174" t="str">
        <f>UPPER(Customers3[[#This Row],[State]])</f>
        <v>NSW</v>
      </c>
      <c r="K174" t="s">
        <v>1585</v>
      </c>
      <c r="L174" t="s">
        <v>1284</v>
      </c>
      <c r="M174">
        <v>2500</v>
      </c>
      <c r="N174">
        <v>250</v>
      </c>
      <c r="O174">
        <f>Customers3[[#This Row],[Quantity Ordered]]*Customers3[[#This Row],[Sales Price (Per unit)]]</f>
        <v>750</v>
      </c>
      <c r="P174" t="s">
        <v>1586</v>
      </c>
    </row>
    <row r="175" spans="1:16" x14ac:dyDescent="0.25">
      <c r="A175" t="s">
        <v>344</v>
      </c>
      <c r="B175" t="s">
        <v>186</v>
      </c>
      <c r="C175" t="str">
        <f>PROPER(TRIM(Customers3[[#This Row],[Customer First Name]]))</f>
        <v>Willa</v>
      </c>
      <c r="D175">
        <v>1407</v>
      </c>
      <c r="E175" t="s">
        <v>27</v>
      </c>
      <c r="F175" s="7">
        <v>45607</v>
      </c>
      <c r="G175" s="6">
        <v>1</v>
      </c>
      <c r="H175" t="s">
        <v>56</v>
      </c>
      <c r="I175" t="s">
        <v>42</v>
      </c>
      <c r="J175" t="str">
        <f>UPPER(Customers3[[#This Row],[State]])</f>
        <v>SA</v>
      </c>
      <c r="K175" t="s">
        <v>1587</v>
      </c>
      <c r="L175" t="s">
        <v>1080</v>
      </c>
      <c r="M175">
        <v>5000</v>
      </c>
      <c r="N175">
        <v>300</v>
      </c>
      <c r="O175">
        <f>Customers3[[#This Row],[Quantity Ordered]]*Customers3[[#This Row],[Sales Price (Per unit)]]</f>
        <v>300</v>
      </c>
      <c r="P175" t="s">
        <v>1588</v>
      </c>
    </row>
    <row r="176" spans="1:16" x14ac:dyDescent="0.25">
      <c r="A176" t="s">
        <v>212</v>
      </c>
      <c r="B176" t="s">
        <v>345</v>
      </c>
      <c r="C176" t="str">
        <f>PROPER(TRIM(Customers3[[#This Row],[Customer First Name]]))</f>
        <v>Camilla</v>
      </c>
      <c r="D176">
        <v>1408</v>
      </c>
      <c r="E176" t="s">
        <v>22</v>
      </c>
      <c r="F176" s="7">
        <v>45598</v>
      </c>
      <c r="G176" s="6">
        <v>1</v>
      </c>
      <c r="H176" t="s">
        <v>56</v>
      </c>
      <c r="I176" t="s">
        <v>28</v>
      </c>
      <c r="J176" t="str">
        <f>UPPER(Customers3[[#This Row],[State]])</f>
        <v>NSW</v>
      </c>
      <c r="K176" t="s">
        <v>1589</v>
      </c>
      <c r="L176" t="s">
        <v>1229</v>
      </c>
      <c r="M176">
        <v>2300</v>
      </c>
      <c r="N176">
        <v>800</v>
      </c>
      <c r="O176">
        <f>Customers3[[#This Row],[Quantity Ordered]]*Customers3[[#This Row],[Sales Price (Per unit)]]</f>
        <v>800</v>
      </c>
      <c r="P176" t="s">
        <v>1590</v>
      </c>
    </row>
    <row r="177" spans="1:16" x14ac:dyDescent="0.25">
      <c r="A177" t="s">
        <v>346</v>
      </c>
      <c r="B177" t="s">
        <v>60</v>
      </c>
      <c r="C177" t="str">
        <f>PROPER(TRIM(Customers3[[#This Row],[Customer First Name]]))</f>
        <v>Devin</v>
      </c>
      <c r="D177">
        <v>1409</v>
      </c>
      <c r="E177" t="s">
        <v>22</v>
      </c>
      <c r="F177" s="7">
        <v>45324</v>
      </c>
      <c r="G177" s="6">
        <v>2</v>
      </c>
      <c r="H177" s="1" t="s">
        <v>37</v>
      </c>
      <c r="I177" t="s">
        <v>32</v>
      </c>
      <c r="J177" t="str">
        <f>UPPER(Customers3[[#This Row],[State]])</f>
        <v>VIC</v>
      </c>
      <c r="K177" t="s">
        <v>1591</v>
      </c>
      <c r="L177" t="s">
        <v>1232</v>
      </c>
      <c r="M177">
        <v>3350</v>
      </c>
      <c r="N177">
        <v>800</v>
      </c>
      <c r="O177">
        <f>Customers3[[#This Row],[Quantity Ordered]]*Customers3[[#This Row],[Sales Price (Per unit)]]</f>
        <v>1600</v>
      </c>
      <c r="P177" t="s">
        <v>1592</v>
      </c>
    </row>
    <row r="178" spans="1:16" x14ac:dyDescent="0.25">
      <c r="A178" t="s">
        <v>347</v>
      </c>
      <c r="B178" t="s">
        <v>348</v>
      </c>
      <c r="C178" t="str">
        <f>PROPER(TRIM(Customers3[[#This Row],[Customer First Name]]))</f>
        <v>Melissa</v>
      </c>
      <c r="D178">
        <v>1410</v>
      </c>
      <c r="E178" t="s">
        <v>22</v>
      </c>
      <c r="F178" s="7">
        <v>45386</v>
      </c>
      <c r="G178" s="6">
        <v>3</v>
      </c>
      <c r="H178" t="s">
        <v>17</v>
      </c>
      <c r="I178" t="s">
        <v>24</v>
      </c>
      <c r="J178" t="str">
        <f>UPPER(Customers3[[#This Row],[State]])</f>
        <v>ACT</v>
      </c>
      <c r="K178" t="s">
        <v>1593</v>
      </c>
      <c r="L178" t="s">
        <v>1226</v>
      </c>
      <c r="M178">
        <v>2600</v>
      </c>
      <c r="N178">
        <v>800</v>
      </c>
      <c r="O178">
        <f>Customers3[[#This Row],[Quantity Ordered]]*Customers3[[#This Row],[Sales Price (Per unit)]]</f>
        <v>2400</v>
      </c>
      <c r="P178" t="s">
        <v>1594</v>
      </c>
    </row>
    <row r="179" spans="1:16" x14ac:dyDescent="0.25">
      <c r="A179" t="s">
        <v>349</v>
      </c>
      <c r="B179" t="s">
        <v>350</v>
      </c>
      <c r="C179" t="str">
        <f>PROPER(TRIM(Customers3[[#This Row],[Customer First Name]]))</f>
        <v>Mabel</v>
      </c>
      <c r="D179">
        <v>1411</v>
      </c>
      <c r="E179" t="s">
        <v>36</v>
      </c>
      <c r="F179" s="7">
        <v>45637</v>
      </c>
      <c r="G179" s="6">
        <v>2</v>
      </c>
      <c r="H179" s="1" t="s">
        <v>23</v>
      </c>
      <c r="I179" t="s">
        <v>42</v>
      </c>
      <c r="J179" t="str">
        <f>UPPER(Customers3[[#This Row],[State]])</f>
        <v>SA</v>
      </c>
      <c r="K179" t="s">
        <v>1595</v>
      </c>
      <c r="L179" t="s">
        <v>1080</v>
      </c>
      <c r="M179">
        <v>5000</v>
      </c>
      <c r="N179">
        <v>250</v>
      </c>
      <c r="O179">
        <f>Customers3[[#This Row],[Quantity Ordered]]*Customers3[[#This Row],[Sales Price (Per unit)]]</f>
        <v>500</v>
      </c>
      <c r="P179" t="s">
        <v>1596</v>
      </c>
    </row>
    <row r="180" spans="1:16" x14ac:dyDescent="0.25">
      <c r="A180" t="s">
        <v>273</v>
      </c>
      <c r="B180" t="s">
        <v>351</v>
      </c>
      <c r="C180" t="str">
        <f>PROPER(TRIM(Customers3[[#This Row],[Customer First Name]]))</f>
        <v>Daniela</v>
      </c>
      <c r="D180">
        <v>1412</v>
      </c>
      <c r="E180" t="s">
        <v>36</v>
      </c>
      <c r="F180" s="7">
        <v>45607</v>
      </c>
      <c r="G180" s="6">
        <v>3</v>
      </c>
      <c r="H180" s="1" t="s">
        <v>37</v>
      </c>
      <c r="I180" t="s">
        <v>18</v>
      </c>
      <c r="J180" t="str">
        <f>UPPER(Customers3[[#This Row],[State]])</f>
        <v>WA</v>
      </c>
      <c r="K180" t="s">
        <v>1597</v>
      </c>
      <c r="L180" t="s">
        <v>1223</v>
      </c>
      <c r="M180">
        <v>6725</v>
      </c>
      <c r="N180">
        <v>250</v>
      </c>
      <c r="O180">
        <f>Customers3[[#This Row],[Quantity Ordered]]*Customers3[[#This Row],[Sales Price (Per unit)]]</f>
        <v>750</v>
      </c>
      <c r="P180" t="s">
        <v>1598</v>
      </c>
    </row>
    <row r="181" spans="1:16" x14ac:dyDescent="0.25">
      <c r="A181" t="s">
        <v>352</v>
      </c>
      <c r="B181" t="s">
        <v>353</v>
      </c>
      <c r="C181" t="str">
        <f>PROPER(TRIM(Customers3[[#This Row],[Customer First Name]]))</f>
        <v>Dax</v>
      </c>
      <c r="D181">
        <v>1413</v>
      </c>
      <c r="E181" t="s">
        <v>27</v>
      </c>
      <c r="F181" s="7">
        <v>45599</v>
      </c>
      <c r="G181" s="6">
        <v>3</v>
      </c>
      <c r="H181" t="s">
        <v>17</v>
      </c>
      <c r="I181" t="s">
        <v>42</v>
      </c>
      <c r="J181" t="str">
        <f>UPPER(Customers3[[#This Row],[State]])</f>
        <v>SA</v>
      </c>
      <c r="K181" t="s">
        <v>1599</v>
      </c>
      <c r="L181" t="s">
        <v>1080</v>
      </c>
      <c r="M181">
        <v>5000</v>
      </c>
      <c r="N181">
        <v>300</v>
      </c>
      <c r="O181">
        <f>Customers3[[#This Row],[Quantity Ordered]]*Customers3[[#This Row],[Sales Price (Per unit)]]</f>
        <v>900</v>
      </c>
      <c r="P181" t="s">
        <v>1600</v>
      </c>
    </row>
    <row r="182" spans="1:16" x14ac:dyDescent="0.25">
      <c r="A182" t="s">
        <v>354</v>
      </c>
      <c r="B182" t="s">
        <v>355</v>
      </c>
      <c r="C182" t="str">
        <f>PROPER(TRIM(Customers3[[#This Row],[Customer First Name]]))</f>
        <v>Aitana</v>
      </c>
      <c r="D182">
        <v>1414</v>
      </c>
      <c r="E182" t="s">
        <v>22</v>
      </c>
      <c r="F182" s="7">
        <v>45355</v>
      </c>
      <c r="G182" s="6">
        <v>2</v>
      </c>
      <c r="H182" t="s">
        <v>17</v>
      </c>
      <c r="I182" t="s">
        <v>42</v>
      </c>
      <c r="J182" t="str">
        <f>UPPER(Customers3[[#This Row],[State]])</f>
        <v>SA</v>
      </c>
      <c r="K182" t="s">
        <v>1601</v>
      </c>
      <c r="L182" t="s">
        <v>1335</v>
      </c>
      <c r="M182">
        <v>5600</v>
      </c>
      <c r="N182">
        <v>800</v>
      </c>
      <c r="O182">
        <f>Customers3[[#This Row],[Quantity Ordered]]*Customers3[[#This Row],[Sales Price (Per unit)]]</f>
        <v>1600</v>
      </c>
      <c r="P182" t="s">
        <v>1602</v>
      </c>
    </row>
    <row r="183" spans="1:16" x14ac:dyDescent="0.25">
      <c r="A183" t="s">
        <v>356</v>
      </c>
      <c r="B183" t="s">
        <v>357</v>
      </c>
      <c r="C183" t="str">
        <f>PROPER(TRIM(Customers3[[#This Row],[Customer First Name]]))</f>
        <v>Patrick</v>
      </c>
      <c r="D183">
        <v>1415</v>
      </c>
      <c r="E183" t="s">
        <v>16</v>
      </c>
      <c r="F183" s="7">
        <v>45391</v>
      </c>
      <c r="G183" s="6">
        <v>2</v>
      </c>
      <c r="H183" t="s">
        <v>17</v>
      </c>
      <c r="I183" t="s">
        <v>38</v>
      </c>
      <c r="J183" t="str">
        <f>UPPER(Customers3[[#This Row],[State]])</f>
        <v>QLD</v>
      </c>
      <c r="K183" t="s">
        <v>1603</v>
      </c>
      <c r="L183" t="s">
        <v>1253</v>
      </c>
      <c r="M183">
        <v>4870</v>
      </c>
      <c r="N183">
        <v>250</v>
      </c>
      <c r="O183">
        <f>Customers3[[#This Row],[Quantity Ordered]]*Customers3[[#This Row],[Sales Price (Per unit)]]</f>
        <v>500</v>
      </c>
      <c r="P183" t="s">
        <v>1604</v>
      </c>
    </row>
    <row r="184" spans="1:16" x14ac:dyDescent="0.25">
      <c r="A184" t="s">
        <v>358</v>
      </c>
      <c r="B184" t="s">
        <v>359</v>
      </c>
      <c r="C184" t="str">
        <f>PROPER(TRIM(Customers3[[#This Row],[Customer First Name]]))</f>
        <v>Calvin</v>
      </c>
      <c r="D184">
        <v>1416</v>
      </c>
      <c r="E184" t="s">
        <v>61</v>
      </c>
      <c r="F184" s="7">
        <v>45476</v>
      </c>
      <c r="G184" s="6">
        <v>1</v>
      </c>
      <c r="H184" s="1" t="s">
        <v>37</v>
      </c>
      <c r="I184" t="s">
        <v>42</v>
      </c>
      <c r="J184" t="str">
        <f>UPPER(Customers3[[#This Row],[State]])</f>
        <v>SA</v>
      </c>
      <c r="K184" t="s">
        <v>1605</v>
      </c>
      <c r="L184" t="s">
        <v>1335</v>
      </c>
      <c r="M184">
        <v>5600</v>
      </c>
      <c r="N184">
        <v>1200</v>
      </c>
      <c r="O184">
        <f>Customers3[[#This Row],[Quantity Ordered]]*Customers3[[#This Row],[Sales Price (Per unit)]]</f>
        <v>1200</v>
      </c>
      <c r="P184" t="s">
        <v>1606</v>
      </c>
    </row>
    <row r="185" spans="1:16" x14ac:dyDescent="0.25">
      <c r="A185" t="s">
        <v>360</v>
      </c>
      <c r="B185" t="s">
        <v>361</v>
      </c>
      <c r="C185" t="str">
        <f>PROPER(TRIM(Customers3[[#This Row],[Customer First Name]]))</f>
        <v>Lyra</v>
      </c>
      <c r="D185">
        <v>1417</v>
      </c>
      <c r="E185" t="s">
        <v>16</v>
      </c>
      <c r="F185" s="7">
        <v>45363</v>
      </c>
      <c r="G185" s="6">
        <v>2</v>
      </c>
      <c r="H185" t="s">
        <v>17</v>
      </c>
      <c r="I185" t="s">
        <v>38</v>
      </c>
      <c r="J185" t="str">
        <f>UPPER(Customers3[[#This Row],[State]])</f>
        <v>QLD</v>
      </c>
      <c r="K185" t="s">
        <v>1607</v>
      </c>
      <c r="L185" t="s">
        <v>1253</v>
      </c>
      <c r="M185">
        <v>4870</v>
      </c>
      <c r="N185">
        <v>250</v>
      </c>
      <c r="O185">
        <f>Customers3[[#This Row],[Quantity Ordered]]*Customers3[[#This Row],[Sales Price (Per unit)]]</f>
        <v>500</v>
      </c>
      <c r="P185" t="s">
        <v>1608</v>
      </c>
    </row>
    <row r="186" spans="1:16" x14ac:dyDescent="0.25">
      <c r="A186" t="s">
        <v>362</v>
      </c>
      <c r="B186" t="s">
        <v>363</v>
      </c>
      <c r="C186" t="str">
        <f>PROPER(TRIM(Customers3[[#This Row],[Customer First Name]]))</f>
        <v>Zayn</v>
      </c>
      <c r="D186">
        <v>1418</v>
      </c>
      <c r="E186" t="s">
        <v>16</v>
      </c>
      <c r="F186" s="7">
        <v>45337</v>
      </c>
      <c r="G186" s="6">
        <v>3</v>
      </c>
      <c r="H186" t="s">
        <v>17</v>
      </c>
      <c r="I186" t="s">
        <v>32</v>
      </c>
      <c r="J186" t="str">
        <f>UPPER(Customers3[[#This Row],[State]])</f>
        <v>VIC</v>
      </c>
      <c r="K186" t="s">
        <v>1609</v>
      </c>
      <c r="L186" t="s">
        <v>1241</v>
      </c>
      <c r="M186">
        <v>3220</v>
      </c>
      <c r="N186">
        <v>250</v>
      </c>
      <c r="O186">
        <f>Customers3[[#This Row],[Quantity Ordered]]*Customers3[[#This Row],[Sales Price (Per unit)]]</f>
        <v>750</v>
      </c>
      <c r="P186" t="s">
        <v>1610</v>
      </c>
    </row>
    <row r="187" spans="1:16" x14ac:dyDescent="0.25">
      <c r="A187" t="s">
        <v>364</v>
      </c>
      <c r="B187" t="s">
        <v>365</v>
      </c>
      <c r="C187" t="str">
        <f>PROPER(TRIM(Customers3[[#This Row],[Customer First Name]]))</f>
        <v>Xander</v>
      </c>
      <c r="D187">
        <v>1419</v>
      </c>
      <c r="E187" t="s">
        <v>61</v>
      </c>
      <c r="F187" s="7">
        <v>45500</v>
      </c>
      <c r="G187" s="6">
        <v>1</v>
      </c>
      <c r="H187" s="1" t="s">
        <v>37</v>
      </c>
      <c r="I187" t="s">
        <v>49</v>
      </c>
      <c r="J187" t="str">
        <f>UPPER(Customers3[[#This Row],[State]])</f>
        <v>TAS</v>
      </c>
      <c r="K187" t="s">
        <v>1611</v>
      </c>
      <c r="L187" t="s">
        <v>1247</v>
      </c>
      <c r="M187">
        <v>7250</v>
      </c>
      <c r="N187">
        <v>1200</v>
      </c>
      <c r="O187">
        <f>Customers3[[#This Row],[Quantity Ordered]]*Customers3[[#This Row],[Sales Price (Per unit)]]</f>
        <v>1200</v>
      </c>
      <c r="P187" t="s">
        <v>1612</v>
      </c>
    </row>
    <row r="188" spans="1:16" x14ac:dyDescent="0.25">
      <c r="A188" t="s">
        <v>366</v>
      </c>
      <c r="B188" t="s">
        <v>367</v>
      </c>
      <c r="C188" t="str">
        <f>PROPER(TRIM(Customers3[[#This Row],[Customer First Name]]))</f>
        <v>Declan</v>
      </c>
      <c r="D188">
        <v>1420</v>
      </c>
      <c r="E188" t="s">
        <v>27</v>
      </c>
      <c r="F188" s="7">
        <v>45639</v>
      </c>
      <c r="G188" s="6">
        <v>3</v>
      </c>
      <c r="H188" s="1" t="s">
        <v>37</v>
      </c>
      <c r="I188" t="s">
        <v>38</v>
      </c>
      <c r="J188" t="str">
        <f>UPPER(Customers3[[#This Row],[State]])</f>
        <v>QLD</v>
      </c>
      <c r="K188" t="s">
        <v>1613</v>
      </c>
      <c r="L188" t="s">
        <v>1290</v>
      </c>
      <c r="M188">
        <v>4000</v>
      </c>
      <c r="N188">
        <v>300</v>
      </c>
      <c r="O188">
        <f>Customers3[[#This Row],[Quantity Ordered]]*Customers3[[#This Row],[Sales Price (Per unit)]]</f>
        <v>900</v>
      </c>
      <c r="P188" t="s">
        <v>1614</v>
      </c>
    </row>
    <row r="189" spans="1:16" x14ac:dyDescent="0.25">
      <c r="A189" t="s">
        <v>368</v>
      </c>
      <c r="B189" t="s">
        <v>369</v>
      </c>
      <c r="C189" t="str">
        <f>PROPER(TRIM(Customers3[[#This Row],[Customer First Name]]))</f>
        <v>Zara</v>
      </c>
      <c r="D189">
        <v>1421</v>
      </c>
      <c r="E189" t="s">
        <v>61</v>
      </c>
      <c r="F189" s="7">
        <v>45644</v>
      </c>
      <c r="G189" s="6">
        <v>3</v>
      </c>
      <c r="H189" s="1" t="s">
        <v>23</v>
      </c>
      <c r="I189" t="s">
        <v>42</v>
      </c>
      <c r="J189" t="str">
        <f>UPPER(Customers3[[#This Row],[State]])</f>
        <v>SA</v>
      </c>
      <c r="K189" t="s">
        <v>1615</v>
      </c>
      <c r="L189" t="s">
        <v>1335</v>
      </c>
      <c r="M189">
        <v>5600</v>
      </c>
      <c r="N189">
        <v>1200</v>
      </c>
      <c r="O189">
        <f>Customers3[[#This Row],[Quantity Ordered]]*Customers3[[#This Row],[Sales Price (Per unit)]]</f>
        <v>3600</v>
      </c>
      <c r="P189" t="s">
        <v>1616</v>
      </c>
    </row>
    <row r="190" spans="1:16" x14ac:dyDescent="0.25">
      <c r="A190" t="s">
        <v>370</v>
      </c>
      <c r="B190" t="s">
        <v>361</v>
      </c>
      <c r="C190" t="str">
        <f>PROPER(TRIM(Customers3[[#This Row],[Customer First Name]]))</f>
        <v>Lyra</v>
      </c>
      <c r="D190">
        <v>1422</v>
      </c>
      <c r="E190" t="s">
        <v>36</v>
      </c>
      <c r="F190" s="7">
        <v>45498</v>
      </c>
      <c r="G190" s="6">
        <v>1</v>
      </c>
      <c r="H190" t="s">
        <v>56</v>
      </c>
      <c r="I190" t="s">
        <v>66</v>
      </c>
      <c r="J190" t="str">
        <f>UPPER(Customers3[[#This Row],[State]])</f>
        <v>NT</v>
      </c>
      <c r="K190" t="s">
        <v>1617</v>
      </c>
      <c r="L190" t="s">
        <v>1265</v>
      </c>
      <c r="M190">
        <v>800</v>
      </c>
      <c r="N190">
        <v>250</v>
      </c>
      <c r="O190">
        <f>Customers3[[#This Row],[Quantity Ordered]]*Customers3[[#This Row],[Sales Price (Per unit)]]</f>
        <v>250</v>
      </c>
      <c r="P190" t="s">
        <v>1618</v>
      </c>
    </row>
    <row r="191" spans="1:16" x14ac:dyDescent="0.25">
      <c r="A191" t="s">
        <v>371</v>
      </c>
      <c r="B191" t="s">
        <v>372</v>
      </c>
      <c r="C191" t="str">
        <f>PROPER(TRIM(Customers3[[#This Row],[Customer First Name]]))</f>
        <v>Addison</v>
      </c>
      <c r="D191">
        <v>1423</v>
      </c>
      <c r="E191" t="s">
        <v>61</v>
      </c>
      <c r="F191" s="7">
        <v>45369</v>
      </c>
      <c r="G191" s="6">
        <v>1</v>
      </c>
      <c r="H191" s="1" t="s">
        <v>37</v>
      </c>
      <c r="I191" t="s">
        <v>24</v>
      </c>
      <c r="J191" t="str">
        <f>UPPER(Customers3[[#This Row],[State]])</f>
        <v>ACT</v>
      </c>
      <c r="K191" t="s">
        <v>1619</v>
      </c>
      <c r="L191" t="s">
        <v>1226</v>
      </c>
      <c r="M191">
        <v>2600</v>
      </c>
      <c r="N191">
        <v>1200</v>
      </c>
      <c r="O191">
        <f>Customers3[[#This Row],[Quantity Ordered]]*Customers3[[#This Row],[Sales Price (Per unit)]]</f>
        <v>1200</v>
      </c>
      <c r="P191" t="s">
        <v>1620</v>
      </c>
    </row>
    <row r="192" spans="1:16" x14ac:dyDescent="0.25">
      <c r="A192" t="s">
        <v>373</v>
      </c>
      <c r="B192" t="s">
        <v>253</v>
      </c>
      <c r="C192" t="str">
        <f>PROPER(TRIM(Customers3[[#This Row],[Customer First Name]]))</f>
        <v>Charles</v>
      </c>
      <c r="D192">
        <v>1424</v>
      </c>
      <c r="E192" t="s">
        <v>22</v>
      </c>
      <c r="F192" s="7">
        <v>45321</v>
      </c>
      <c r="G192" s="6">
        <v>2</v>
      </c>
      <c r="H192" s="1" t="s">
        <v>23</v>
      </c>
      <c r="I192" t="s">
        <v>66</v>
      </c>
      <c r="J192" t="str">
        <f>UPPER(Customers3[[#This Row],[State]])</f>
        <v>NT</v>
      </c>
      <c r="K192" t="s">
        <v>1621</v>
      </c>
      <c r="L192" t="s">
        <v>1265</v>
      </c>
      <c r="M192">
        <v>800</v>
      </c>
      <c r="N192">
        <v>800</v>
      </c>
      <c r="O192">
        <f>Customers3[[#This Row],[Quantity Ordered]]*Customers3[[#This Row],[Sales Price (Per unit)]]</f>
        <v>1600</v>
      </c>
      <c r="P192" t="s">
        <v>1622</v>
      </c>
    </row>
    <row r="193" spans="1:16" x14ac:dyDescent="0.25">
      <c r="A193" t="s">
        <v>374</v>
      </c>
      <c r="B193" t="s">
        <v>375</v>
      </c>
      <c r="C193" t="str">
        <f>PROPER(TRIM(Customers3[[#This Row],[Customer First Name]]))</f>
        <v>Maximus</v>
      </c>
      <c r="D193">
        <v>1425</v>
      </c>
      <c r="E193" t="s">
        <v>22</v>
      </c>
      <c r="F193" s="7">
        <v>45400</v>
      </c>
      <c r="G193" s="6">
        <v>2</v>
      </c>
      <c r="H193" s="1" t="s">
        <v>37</v>
      </c>
      <c r="I193" t="s">
        <v>32</v>
      </c>
      <c r="J193" t="str">
        <f>UPPER(Customers3[[#This Row],[State]])</f>
        <v>VIC</v>
      </c>
      <c r="K193" t="s">
        <v>1623</v>
      </c>
      <c r="L193" t="s">
        <v>1232</v>
      </c>
      <c r="M193">
        <v>3350</v>
      </c>
      <c r="N193">
        <v>800</v>
      </c>
      <c r="O193">
        <f>Customers3[[#This Row],[Quantity Ordered]]*Customers3[[#This Row],[Sales Price (Per unit)]]</f>
        <v>1600</v>
      </c>
      <c r="P193" t="s">
        <v>1624</v>
      </c>
    </row>
    <row r="194" spans="1:16" x14ac:dyDescent="0.25">
      <c r="A194" t="s">
        <v>102</v>
      </c>
      <c r="B194" t="s">
        <v>376</v>
      </c>
      <c r="C194" t="str">
        <f>PROPER(TRIM(Customers3[[#This Row],[Customer First Name]]))</f>
        <v>Sadie</v>
      </c>
      <c r="D194">
        <v>1426</v>
      </c>
      <c r="E194" t="s">
        <v>77</v>
      </c>
      <c r="F194" s="7">
        <v>45374</v>
      </c>
      <c r="G194" s="6">
        <v>3</v>
      </c>
      <c r="H194" t="s">
        <v>17</v>
      </c>
      <c r="I194" t="s">
        <v>38</v>
      </c>
      <c r="J194" t="str">
        <f>UPPER(Customers3[[#This Row],[State]])</f>
        <v>QLD</v>
      </c>
      <c r="K194" t="s">
        <v>1625</v>
      </c>
      <c r="L194" t="s">
        <v>1290</v>
      </c>
      <c r="M194">
        <v>4000</v>
      </c>
      <c r="N194">
        <v>600</v>
      </c>
      <c r="O194">
        <f>Customers3[[#This Row],[Quantity Ordered]]*Customers3[[#This Row],[Sales Price (Per unit)]]</f>
        <v>1800</v>
      </c>
      <c r="P194" t="s">
        <v>1626</v>
      </c>
    </row>
    <row r="195" spans="1:16" x14ac:dyDescent="0.25">
      <c r="A195" t="s">
        <v>332</v>
      </c>
      <c r="B195" t="s">
        <v>377</v>
      </c>
      <c r="C195" t="str">
        <f>PROPER(TRIM(Customers3[[#This Row],[Customer First Name]]))</f>
        <v>Sloane</v>
      </c>
      <c r="D195">
        <v>1427</v>
      </c>
      <c r="E195" t="s">
        <v>36</v>
      </c>
      <c r="F195" s="7">
        <v>45340</v>
      </c>
      <c r="G195" s="6">
        <v>3</v>
      </c>
      <c r="H195" s="1" t="s">
        <v>37</v>
      </c>
      <c r="I195" t="s">
        <v>32</v>
      </c>
      <c r="J195" t="str">
        <f>UPPER(Customers3[[#This Row],[State]])</f>
        <v>VIC</v>
      </c>
      <c r="K195" t="s">
        <v>1627</v>
      </c>
      <c r="L195" t="s">
        <v>1260</v>
      </c>
      <c r="M195">
        <v>3000</v>
      </c>
      <c r="N195">
        <v>250</v>
      </c>
      <c r="O195">
        <f>Customers3[[#This Row],[Quantity Ordered]]*Customers3[[#This Row],[Sales Price (Per unit)]]</f>
        <v>750</v>
      </c>
      <c r="P195" t="s">
        <v>1628</v>
      </c>
    </row>
    <row r="196" spans="1:16" x14ac:dyDescent="0.25">
      <c r="A196" t="s">
        <v>378</v>
      </c>
      <c r="B196" t="s">
        <v>379</v>
      </c>
      <c r="C196" t="str">
        <f>PROPER(TRIM(Customers3[[#This Row],[Customer First Name]]))</f>
        <v>Heidi</v>
      </c>
      <c r="D196">
        <v>1428</v>
      </c>
      <c r="E196" t="s">
        <v>16</v>
      </c>
      <c r="F196" s="7">
        <v>45427</v>
      </c>
      <c r="G196" s="6">
        <v>3</v>
      </c>
      <c r="H196" t="s">
        <v>17</v>
      </c>
      <c r="I196" t="s">
        <v>18</v>
      </c>
      <c r="J196" t="str">
        <f>UPPER(Customers3[[#This Row],[State]])</f>
        <v>WA</v>
      </c>
      <c r="K196" t="s">
        <v>1629</v>
      </c>
      <c r="L196" t="s">
        <v>1244</v>
      </c>
      <c r="M196">
        <v>6160</v>
      </c>
      <c r="N196">
        <v>250</v>
      </c>
      <c r="O196">
        <f>Customers3[[#This Row],[Quantity Ordered]]*Customers3[[#This Row],[Sales Price (Per unit)]]</f>
        <v>750</v>
      </c>
      <c r="P196" t="s">
        <v>1630</v>
      </c>
    </row>
    <row r="197" spans="1:16" x14ac:dyDescent="0.25">
      <c r="A197" t="s">
        <v>75</v>
      </c>
      <c r="B197" t="s">
        <v>380</v>
      </c>
      <c r="C197" t="str">
        <f>PROPER(TRIM(Customers3[[#This Row],[Customer First Name]]))</f>
        <v>Hallie</v>
      </c>
      <c r="D197">
        <v>1429</v>
      </c>
      <c r="E197" t="s">
        <v>61</v>
      </c>
      <c r="F197" s="7">
        <v>45545</v>
      </c>
      <c r="G197" s="6">
        <v>3</v>
      </c>
      <c r="H197" t="s">
        <v>17</v>
      </c>
      <c r="I197" t="s">
        <v>42</v>
      </c>
      <c r="J197" t="str">
        <f>UPPER(Customers3[[#This Row],[State]])</f>
        <v>SA</v>
      </c>
      <c r="K197" t="s">
        <v>1631</v>
      </c>
      <c r="L197" t="s">
        <v>1238</v>
      </c>
      <c r="M197">
        <v>5290</v>
      </c>
      <c r="N197">
        <v>1200</v>
      </c>
      <c r="O197">
        <f>Customers3[[#This Row],[Quantity Ordered]]*Customers3[[#This Row],[Sales Price (Per unit)]]</f>
        <v>3600</v>
      </c>
      <c r="P197" t="s">
        <v>1632</v>
      </c>
    </row>
    <row r="198" spans="1:16" x14ac:dyDescent="0.25">
      <c r="A198" t="s">
        <v>381</v>
      </c>
      <c r="B198" t="s">
        <v>382</v>
      </c>
      <c r="C198" t="str">
        <f>PROPER(TRIM(Customers3[[#This Row],[Customer First Name]]))</f>
        <v>Jason</v>
      </c>
      <c r="D198">
        <v>1430</v>
      </c>
      <c r="E198" t="s">
        <v>61</v>
      </c>
      <c r="F198" s="7">
        <v>45462</v>
      </c>
      <c r="G198" s="6">
        <v>3</v>
      </c>
      <c r="H198" t="s">
        <v>17</v>
      </c>
      <c r="I198" t="s">
        <v>28</v>
      </c>
      <c r="J198" t="str">
        <f>UPPER(Customers3[[#This Row],[State]])</f>
        <v>NSW</v>
      </c>
      <c r="K198" t="s">
        <v>1633</v>
      </c>
      <c r="L198" t="s">
        <v>850</v>
      </c>
      <c r="M198">
        <v>2000</v>
      </c>
      <c r="N198">
        <v>1200</v>
      </c>
      <c r="O198">
        <f>Customers3[[#This Row],[Quantity Ordered]]*Customers3[[#This Row],[Sales Price (Per unit)]]</f>
        <v>3600</v>
      </c>
      <c r="P198" t="s">
        <v>1634</v>
      </c>
    </row>
    <row r="199" spans="1:16" x14ac:dyDescent="0.25">
      <c r="A199" t="s">
        <v>383</v>
      </c>
      <c r="B199" t="s">
        <v>384</v>
      </c>
      <c r="C199" t="str">
        <f>PROPER(TRIM(Customers3[[#This Row],[Customer First Name]]))</f>
        <v>Elaina</v>
      </c>
      <c r="D199">
        <v>1431</v>
      </c>
      <c r="E199" t="s">
        <v>61</v>
      </c>
      <c r="F199" s="7">
        <v>45589</v>
      </c>
      <c r="G199" s="6">
        <v>1</v>
      </c>
      <c r="H199" s="1" t="s">
        <v>37</v>
      </c>
      <c r="I199" t="s">
        <v>66</v>
      </c>
      <c r="J199" t="str">
        <f>UPPER(Customers3[[#This Row],[State]])</f>
        <v>NT</v>
      </c>
      <c r="K199" t="s">
        <v>1635</v>
      </c>
      <c r="L199" t="s">
        <v>1346</v>
      </c>
      <c r="M199">
        <v>870</v>
      </c>
      <c r="N199">
        <v>1200</v>
      </c>
      <c r="O199">
        <f>Customers3[[#This Row],[Quantity Ordered]]*Customers3[[#This Row],[Sales Price (Per unit)]]</f>
        <v>1200</v>
      </c>
      <c r="P199" t="s">
        <v>1636</v>
      </c>
    </row>
    <row r="200" spans="1:16" x14ac:dyDescent="0.25">
      <c r="A200" t="s">
        <v>296</v>
      </c>
      <c r="B200" t="s">
        <v>385</v>
      </c>
      <c r="C200" t="str">
        <f>PROPER(TRIM(Customers3[[#This Row],[Customer First Name]]))</f>
        <v>Genevieve</v>
      </c>
      <c r="D200">
        <v>1432</v>
      </c>
      <c r="E200" t="s">
        <v>61</v>
      </c>
      <c r="F200" s="7">
        <v>45462</v>
      </c>
      <c r="G200" s="6">
        <v>2</v>
      </c>
      <c r="H200" s="1" t="s">
        <v>37</v>
      </c>
      <c r="I200" t="s">
        <v>18</v>
      </c>
      <c r="J200" t="str">
        <f>UPPER(Customers3[[#This Row],[State]])</f>
        <v>WA</v>
      </c>
      <c r="K200" t="s">
        <v>1637</v>
      </c>
      <c r="L200" t="s">
        <v>1223</v>
      </c>
      <c r="M200">
        <v>6725</v>
      </c>
      <c r="N200">
        <v>1200</v>
      </c>
      <c r="O200">
        <f>Customers3[[#This Row],[Quantity Ordered]]*Customers3[[#This Row],[Sales Price (Per unit)]]</f>
        <v>2400</v>
      </c>
      <c r="P200" t="s">
        <v>1638</v>
      </c>
    </row>
    <row r="201" spans="1:16" x14ac:dyDescent="0.25">
      <c r="A201" t="s">
        <v>386</v>
      </c>
      <c r="B201" t="s">
        <v>387</v>
      </c>
      <c r="C201" t="str">
        <f>PROPER(TRIM(Customers3[[#This Row],[Customer First Name]]))</f>
        <v>Mathias</v>
      </c>
      <c r="D201">
        <v>1433</v>
      </c>
      <c r="E201" t="s">
        <v>77</v>
      </c>
      <c r="F201" s="7">
        <v>45574</v>
      </c>
      <c r="G201" s="6">
        <v>3</v>
      </c>
      <c r="H201" s="1" t="s">
        <v>37</v>
      </c>
      <c r="I201" t="s">
        <v>28</v>
      </c>
      <c r="J201" t="str">
        <f>UPPER(Customers3[[#This Row],[State]])</f>
        <v>NSW</v>
      </c>
      <c r="K201" t="s">
        <v>1639</v>
      </c>
      <c r="L201" t="s">
        <v>1284</v>
      </c>
      <c r="M201">
        <v>2500</v>
      </c>
      <c r="N201">
        <v>600</v>
      </c>
      <c r="O201">
        <f>Customers3[[#This Row],[Quantity Ordered]]*Customers3[[#This Row],[Sales Price (Per unit)]]</f>
        <v>1800</v>
      </c>
      <c r="P201" t="s">
        <v>1640</v>
      </c>
    </row>
    <row r="202" spans="1:16" x14ac:dyDescent="0.25">
      <c r="A202" t="s">
        <v>388</v>
      </c>
      <c r="B202" t="s">
        <v>94</v>
      </c>
      <c r="C202" t="str">
        <f>PROPER(TRIM(Customers3[[#This Row],[Customer First Name]]))</f>
        <v>Isabelle</v>
      </c>
      <c r="D202">
        <v>1434</v>
      </c>
      <c r="E202" t="s">
        <v>16</v>
      </c>
      <c r="F202" s="7">
        <v>45425</v>
      </c>
      <c r="G202" s="6">
        <v>2</v>
      </c>
      <c r="H202" t="s">
        <v>56</v>
      </c>
      <c r="I202" t="s">
        <v>32</v>
      </c>
      <c r="J202" t="str">
        <f>UPPER(Customers3[[#This Row],[State]])</f>
        <v>VIC</v>
      </c>
      <c r="K202" t="s">
        <v>1641</v>
      </c>
      <c r="L202" t="s">
        <v>1260</v>
      </c>
      <c r="M202">
        <v>3000</v>
      </c>
      <c r="N202">
        <v>250</v>
      </c>
      <c r="O202">
        <f>Customers3[[#This Row],[Quantity Ordered]]*Customers3[[#This Row],[Sales Price (Per unit)]]</f>
        <v>500</v>
      </c>
      <c r="P202" t="s">
        <v>1642</v>
      </c>
    </row>
    <row r="203" spans="1:16" x14ac:dyDescent="0.25">
      <c r="A203" t="s">
        <v>389</v>
      </c>
      <c r="B203" t="s">
        <v>390</v>
      </c>
      <c r="C203" t="str">
        <f>PROPER(TRIM(Customers3[[#This Row],[Customer First Name]]))</f>
        <v>Kobe</v>
      </c>
      <c r="D203">
        <v>1435</v>
      </c>
      <c r="E203" t="s">
        <v>27</v>
      </c>
      <c r="F203" s="7">
        <v>45363</v>
      </c>
      <c r="G203" s="6">
        <v>1</v>
      </c>
      <c r="H203" t="s">
        <v>17</v>
      </c>
      <c r="I203" t="s">
        <v>38</v>
      </c>
      <c r="J203" t="str">
        <f>UPPER(Customers3[[#This Row],[State]])</f>
        <v>QLD</v>
      </c>
      <c r="K203" t="s">
        <v>1643</v>
      </c>
      <c r="L203" t="s">
        <v>1253</v>
      </c>
      <c r="M203">
        <v>4870</v>
      </c>
      <c r="N203">
        <v>300</v>
      </c>
      <c r="O203">
        <f>Customers3[[#This Row],[Quantity Ordered]]*Customers3[[#This Row],[Sales Price (Per unit)]]</f>
        <v>300</v>
      </c>
      <c r="P203" t="s">
        <v>1644</v>
      </c>
    </row>
    <row r="204" spans="1:16" x14ac:dyDescent="0.25">
      <c r="A204" t="s">
        <v>391</v>
      </c>
      <c r="B204" t="s">
        <v>265</v>
      </c>
      <c r="C204" t="str">
        <f>PROPER(TRIM(Customers3[[#This Row],[Customer First Name]]))</f>
        <v>Avianna</v>
      </c>
      <c r="D204">
        <v>1436</v>
      </c>
      <c r="E204" t="s">
        <v>61</v>
      </c>
      <c r="F204" s="7">
        <v>45596</v>
      </c>
      <c r="G204" s="6">
        <v>2</v>
      </c>
      <c r="H204" s="1" t="s">
        <v>23</v>
      </c>
      <c r="I204" t="s">
        <v>24</v>
      </c>
      <c r="J204" t="str">
        <f>UPPER(Customers3[[#This Row],[State]])</f>
        <v>ACT</v>
      </c>
      <c r="K204" t="s">
        <v>1645</v>
      </c>
      <c r="L204" t="s">
        <v>1226</v>
      </c>
      <c r="M204">
        <v>2600</v>
      </c>
      <c r="N204">
        <v>1200</v>
      </c>
      <c r="O204">
        <f>Customers3[[#This Row],[Quantity Ordered]]*Customers3[[#This Row],[Sales Price (Per unit)]]</f>
        <v>2400</v>
      </c>
      <c r="P204" t="s">
        <v>1646</v>
      </c>
    </row>
    <row r="205" spans="1:16" x14ac:dyDescent="0.25">
      <c r="A205" t="s">
        <v>392</v>
      </c>
      <c r="B205" t="s">
        <v>393</v>
      </c>
      <c r="C205" t="str">
        <f>PROPER(TRIM(Customers3[[#This Row],[Customer First Name]]))</f>
        <v>Raymond</v>
      </c>
      <c r="D205">
        <v>1437</v>
      </c>
      <c r="E205" t="s">
        <v>36</v>
      </c>
      <c r="F205" s="7">
        <v>45344</v>
      </c>
      <c r="G205" s="6">
        <v>2</v>
      </c>
      <c r="H205" t="s">
        <v>17</v>
      </c>
      <c r="I205" t="s">
        <v>66</v>
      </c>
      <c r="J205" t="str">
        <f>UPPER(Customers3[[#This Row],[State]])</f>
        <v>NT</v>
      </c>
      <c r="K205" t="s">
        <v>1647</v>
      </c>
      <c r="L205" t="s">
        <v>1346</v>
      </c>
      <c r="M205">
        <v>870</v>
      </c>
      <c r="N205">
        <v>250</v>
      </c>
      <c r="O205">
        <f>Customers3[[#This Row],[Quantity Ordered]]*Customers3[[#This Row],[Sales Price (Per unit)]]</f>
        <v>500</v>
      </c>
      <c r="P205" t="s">
        <v>1648</v>
      </c>
    </row>
    <row r="206" spans="1:16" x14ac:dyDescent="0.25">
      <c r="A206" t="s">
        <v>394</v>
      </c>
      <c r="B206" t="s">
        <v>395</v>
      </c>
      <c r="C206" t="str">
        <f>PROPER(TRIM(Customers3[[#This Row],[Customer First Name]]))</f>
        <v>Melanie</v>
      </c>
      <c r="D206">
        <v>1438</v>
      </c>
      <c r="E206" t="s">
        <v>16</v>
      </c>
      <c r="F206" s="7">
        <v>45575</v>
      </c>
      <c r="G206" s="6">
        <v>1</v>
      </c>
      <c r="H206" s="1" t="s">
        <v>37</v>
      </c>
      <c r="I206" t="s">
        <v>38</v>
      </c>
      <c r="J206" t="str">
        <f>UPPER(Customers3[[#This Row],[State]])</f>
        <v>QLD</v>
      </c>
      <c r="K206" t="s">
        <v>1649</v>
      </c>
      <c r="L206" t="s">
        <v>1253</v>
      </c>
      <c r="M206">
        <v>4870</v>
      </c>
      <c r="N206">
        <v>250</v>
      </c>
      <c r="O206">
        <f>Customers3[[#This Row],[Quantity Ordered]]*Customers3[[#This Row],[Sales Price (Per unit)]]</f>
        <v>250</v>
      </c>
      <c r="P206" t="s">
        <v>1650</v>
      </c>
    </row>
    <row r="207" spans="1:16" x14ac:dyDescent="0.25">
      <c r="A207" t="s">
        <v>396</v>
      </c>
      <c r="B207" t="s">
        <v>333</v>
      </c>
      <c r="C207" t="str">
        <f>PROPER(TRIM(Customers3[[#This Row],[Customer First Name]]))</f>
        <v>Jordan</v>
      </c>
      <c r="D207">
        <v>1439</v>
      </c>
      <c r="E207" t="s">
        <v>36</v>
      </c>
      <c r="F207" s="7">
        <v>45518</v>
      </c>
      <c r="G207" s="6">
        <v>2</v>
      </c>
      <c r="H207" t="s">
        <v>17</v>
      </c>
      <c r="I207" t="s">
        <v>49</v>
      </c>
      <c r="J207" t="str">
        <f>UPPER(Customers3[[#This Row],[State]])</f>
        <v>TAS</v>
      </c>
      <c r="K207" t="s">
        <v>1651</v>
      </c>
      <c r="L207" t="s">
        <v>1250</v>
      </c>
      <c r="M207">
        <v>7000</v>
      </c>
      <c r="N207">
        <v>250</v>
      </c>
      <c r="O207">
        <f>Customers3[[#This Row],[Quantity Ordered]]*Customers3[[#This Row],[Sales Price (Per unit)]]</f>
        <v>500</v>
      </c>
      <c r="P207" t="s">
        <v>1652</v>
      </c>
    </row>
    <row r="208" spans="1:16" x14ac:dyDescent="0.25">
      <c r="A208" t="s">
        <v>397</v>
      </c>
      <c r="B208" t="s">
        <v>230</v>
      </c>
      <c r="C208" t="str">
        <f>PROPER(TRIM(Customers3[[#This Row],[Customer First Name]]))</f>
        <v>Dakota</v>
      </c>
      <c r="D208">
        <v>1440</v>
      </c>
      <c r="E208" t="s">
        <v>61</v>
      </c>
      <c r="F208" s="7">
        <v>45535</v>
      </c>
      <c r="G208" s="6">
        <v>3</v>
      </c>
      <c r="H208" t="s">
        <v>56</v>
      </c>
      <c r="I208" t="s">
        <v>18</v>
      </c>
      <c r="J208" t="str">
        <f>UPPER(Customers3[[#This Row],[State]])</f>
        <v>WA</v>
      </c>
      <c r="K208" t="s">
        <v>1653</v>
      </c>
      <c r="L208" t="s">
        <v>1287</v>
      </c>
      <c r="M208">
        <v>6000</v>
      </c>
      <c r="N208">
        <v>1200</v>
      </c>
      <c r="O208">
        <f>Customers3[[#This Row],[Quantity Ordered]]*Customers3[[#This Row],[Sales Price (Per unit)]]</f>
        <v>3600</v>
      </c>
      <c r="P208" t="s">
        <v>1654</v>
      </c>
    </row>
    <row r="209" spans="1:16" x14ac:dyDescent="0.25">
      <c r="A209" t="s">
        <v>398</v>
      </c>
      <c r="B209" t="s">
        <v>399</v>
      </c>
      <c r="C209" t="str">
        <f>PROPER(TRIM(Customers3[[#This Row],[Customer First Name]]))</f>
        <v>Victor</v>
      </c>
      <c r="D209">
        <v>1441</v>
      </c>
      <c r="E209" t="s">
        <v>16</v>
      </c>
      <c r="F209" s="7">
        <v>45314</v>
      </c>
      <c r="G209" s="6">
        <v>2</v>
      </c>
      <c r="H209" s="1" t="s">
        <v>37</v>
      </c>
      <c r="I209" t="s">
        <v>38</v>
      </c>
      <c r="J209" t="str">
        <f>UPPER(Customers3[[#This Row],[State]])</f>
        <v>QLD</v>
      </c>
      <c r="K209" t="s">
        <v>1655</v>
      </c>
      <c r="L209" t="s">
        <v>1253</v>
      </c>
      <c r="M209">
        <v>4870</v>
      </c>
      <c r="N209">
        <v>250</v>
      </c>
      <c r="O209">
        <f>Customers3[[#This Row],[Quantity Ordered]]*Customers3[[#This Row],[Sales Price (Per unit)]]</f>
        <v>500</v>
      </c>
      <c r="P209" t="s">
        <v>1656</v>
      </c>
    </row>
    <row r="210" spans="1:16" x14ac:dyDescent="0.25">
      <c r="A210" t="s">
        <v>400</v>
      </c>
      <c r="B210" t="s">
        <v>401</v>
      </c>
      <c r="C210" t="str">
        <f>PROPER(TRIM(Customers3[[#This Row],[Customer First Name]]))</f>
        <v>Gabriel</v>
      </c>
      <c r="D210">
        <v>1442</v>
      </c>
      <c r="E210" t="s">
        <v>22</v>
      </c>
      <c r="F210" s="7">
        <v>45357</v>
      </c>
      <c r="G210" s="6">
        <v>2</v>
      </c>
      <c r="H210" t="s">
        <v>17</v>
      </c>
      <c r="I210" t="s">
        <v>32</v>
      </c>
      <c r="J210" t="str">
        <f>UPPER(Customers3[[#This Row],[State]])</f>
        <v>VIC</v>
      </c>
      <c r="K210" t="s">
        <v>1657</v>
      </c>
      <c r="L210" t="s">
        <v>1260</v>
      </c>
      <c r="M210">
        <v>3000</v>
      </c>
      <c r="N210">
        <v>800</v>
      </c>
      <c r="O210">
        <f>Customers3[[#This Row],[Quantity Ordered]]*Customers3[[#This Row],[Sales Price (Per unit)]]</f>
        <v>1600</v>
      </c>
      <c r="P210" t="s">
        <v>1658</v>
      </c>
    </row>
    <row r="211" spans="1:16" x14ac:dyDescent="0.25">
      <c r="A211" t="s">
        <v>402</v>
      </c>
      <c r="B211" t="s">
        <v>403</v>
      </c>
      <c r="C211" t="str">
        <f>PROPER(TRIM(Customers3[[#This Row],[Customer First Name]]))</f>
        <v>Julia</v>
      </c>
      <c r="D211">
        <v>1443</v>
      </c>
      <c r="E211" t="s">
        <v>61</v>
      </c>
      <c r="F211" s="7">
        <v>45356</v>
      </c>
      <c r="G211" s="6">
        <v>3</v>
      </c>
      <c r="H211" t="s">
        <v>17</v>
      </c>
      <c r="I211" t="s">
        <v>18</v>
      </c>
      <c r="J211" t="str">
        <f>UPPER(Customers3[[#This Row],[State]])</f>
        <v>WA</v>
      </c>
      <c r="K211" t="s">
        <v>1659</v>
      </c>
      <c r="L211" t="s">
        <v>1223</v>
      </c>
      <c r="M211">
        <v>6725</v>
      </c>
      <c r="N211">
        <v>1200</v>
      </c>
      <c r="O211">
        <f>Customers3[[#This Row],[Quantity Ordered]]*Customers3[[#This Row],[Sales Price (Per unit)]]</f>
        <v>3600</v>
      </c>
      <c r="P211" t="s">
        <v>1660</v>
      </c>
    </row>
    <row r="212" spans="1:16" x14ac:dyDescent="0.25">
      <c r="A212" t="s">
        <v>404</v>
      </c>
      <c r="B212" t="s">
        <v>195</v>
      </c>
      <c r="C212" t="str">
        <f>PROPER(TRIM(Customers3[[#This Row],[Customer First Name]]))</f>
        <v>Callen</v>
      </c>
      <c r="D212">
        <v>1444</v>
      </c>
      <c r="E212" t="s">
        <v>27</v>
      </c>
      <c r="F212" s="7">
        <v>45553</v>
      </c>
      <c r="G212" s="6">
        <v>2</v>
      </c>
      <c r="H212" t="s">
        <v>17</v>
      </c>
      <c r="I212" t="s">
        <v>18</v>
      </c>
      <c r="J212" t="str">
        <f>UPPER(Customers3[[#This Row],[State]])</f>
        <v>WA</v>
      </c>
      <c r="K212" t="s">
        <v>1661</v>
      </c>
      <c r="L212" t="s">
        <v>1223</v>
      </c>
      <c r="M212">
        <v>6725</v>
      </c>
      <c r="N212">
        <v>300</v>
      </c>
      <c r="O212">
        <f>Customers3[[#This Row],[Quantity Ordered]]*Customers3[[#This Row],[Sales Price (Per unit)]]</f>
        <v>600</v>
      </c>
      <c r="P212" t="s">
        <v>1662</v>
      </c>
    </row>
    <row r="213" spans="1:16" x14ac:dyDescent="0.25">
      <c r="A213" t="s">
        <v>405</v>
      </c>
      <c r="B213" t="s">
        <v>406</v>
      </c>
      <c r="C213" t="str">
        <f>PROPER(TRIM(Customers3[[#This Row],[Customer First Name]]))</f>
        <v>Nylah</v>
      </c>
      <c r="D213">
        <v>1445</v>
      </c>
      <c r="E213" t="s">
        <v>77</v>
      </c>
      <c r="F213" s="7">
        <v>45540</v>
      </c>
      <c r="G213" s="6">
        <v>3</v>
      </c>
      <c r="H213" s="1" t="s">
        <v>37</v>
      </c>
      <c r="I213" t="s">
        <v>66</v>
      </c>
      <c r="J213" t="str">
        <f>UPPER(Customers3[[#This Row],[State]])</f>
        <v>NT</v>
      </c>
      <c r="K213" t="s">
        <v>1663</v>
      </c>
      <c r="L213" t="s">
        <v>1346</v>
      </c>
      <c r="M213">
        <v>870</v>
      </c>
      <c r="N213">
        <v>600</v>
      </c>
      <c r="O213">
        <f>Customers3[[#This Row],[Quantity Ordered]]*Customers3[[#This Row],[Sales Price (Per unit)]]</f>
        <v>1800</v>
      </c>
      <c r="P213" t="s">
        <v>1664</v>
      </c>
    </row>
    <row r="214" spans="1:16" x14ac:dyDescent="0.25">
      <c r="A214" t="s">
        <v>407</v>
      </c>
      <c r="B214" t="s">
        <v>408</v>
      </c>
      <c r="C214" t="str">
        <f>PROPER(TRIM(Customers3[[#This Row],[Customer First Name]]))</f>
        <v>Paul</v>
      </c>
      <c r="D214">
        <v>1446</v>
      </c>
      <c r="E214" t="s">
        <v>22</v>
      </c>
      <c r="F214" s="7">
        <v>45364</v>
      </c>
      <c r="G214" s="6">
        <v>1</v>
      </c>
      <c r="H214" t="s">
        <v>17</v>
      </c>
      <c r="I214" t="s">
        <v>42</v>
      </c>
      <c r="J214" t="str">
        <f>UPPER(Customers3[[#This Row],[State]])</f>
        <v>SA</v>
      </c>
      <c r="K214" t="s">
        <v>1665</v>
      </c>
      <c r="L214" t="s">
        <v>1080</v>
      </c>
      <c r="M214">
        <v>5000</v>
      </c>
      <c r="N214">
        <v>800</v>
      </c>
      <c r="O214">
        <f>Customers3[[#This Row],[Quantity Ordered]]*Customers3[[#This Row],[Sales Price (Per unit)]]</f>
        <v>800</v>
      </c>
      <c r="P214" t="s">
        <v>1666</v>
      </c>
    </row>
    <row r="215" spans="1:16" x14ac:dyDescent="0.25">
      <c r="A215" t="s">
        <v>409</v>
      </c>
      <c r="B215" t="s">
        <v>410</v>
      </c>
      <c r="C215" t="str">
        <f>PROPER(TRIM(Customers3[[#This Row],[Customer First Name]]))</f>
        <v>Marco</v>
      </c>
      <c r="D215">
        <v>1447</v>
      </c>
      <c r="E215" t="s">
        <v>36</v>
      </c>
      <c r="F215" s="7">
        <v>45520</v>
      </c>
      <c r="G215" s="6">
        <v>2</v>
      </c>
      <c r="H215" t="s">
        <v>17</v>
      </c>
      <c r="I215" t="s">
        <v>38</v>
      </c>
      <c r="J215" t="str">
        <f>UPPER(Customers3[[#This Row],[State]])</f>
        <v>QLD</v>
      </c>
      <c r="K215" t="s">
        <v>1667</v>
      </c>
      <c r="L215" t="s">
        <v>1290</v>
      </c>
      <c r="M215">
        <v>4000</v>
      </c>
      <c r="N215">
        <v>250</v>
      </c>
      <c r="O215">
        <f>Customers3[[#This Row],[Quantity Ordered]]*Customers3[[#This Row],[Sales Price (Per unit)]]</f>
        <v>500</v>
      </c>
      <c r="P215" t="s">
        <v>1668</v>
      </c>
    </row>
    <row r="216" spans="1:16" x14ac:dyDescent="0.25">
      <c r="A216" t="s">
        <v>411</v>
      </c>
      <c r="B216" t="s">
        <v>412</v>
      </c>
      <c r="C216" t="str">
        <f>PROPER(TRIM(Customers3[[#This Row],[Customer First Name]]))</f>
        <v>Diego</v>
      </c>
      <c r="D216">
        <v>1448</v>
      </c>
      <c r="E216" t="s">
        <v>27</v>
      </c>
      <c r="F216" s="7">
        <v>45510</v>
      </c>
      <c r="G216" s="6">
        <v>2</v>
      </c>
      <c r="H216" s="1" t="s">
        <v>37</v>
      </c>
      <c r="I216" t="s">
        <v>32</v>
      </c>
      <c r="J216" t="str">
        <f>UPPER(Customers3[[#This Row],[State]])</f>
        <v>VIC</v>
      </c>
      <c r="K216" t="s">
        <v>1669</v>
      </c>
      <c r="L216" t="s">
        <v>1232</v>
      </c>
      <c r="M216">
        <v>3350</v>
      </c>
      <c r="N216">
        <v>300</v>
      </c>
      <c r="O216">
        <f>Customers3[[#This Row],[Quantity Ordered]]*Customers3[[#This Row],[Sales Price (Per unit)]]</f>
        <v>600</v>
      </c>
      <c r="P216" t="s">
        <v>1670</v>
      </c>
    </row>
    <row r="217" spans="1:16" x14ac:dyDescent="0.25">
      <c r="A217" t="s">
        <v>413</v>
      </c>
      <c r="B217" t="s">
        <v>414</v>
      </c>
      <c r="C217" t="str">
        <f>PROPER(TRIM(Customers3[[#This Row],[Customer First Name]]))</f>
        <v>Ailani</v>
      </c>
      <c r="D217">
        <v>1449</v>
      </c>
      <c r="E217" t="s">
        <v>61</v>
      </c>
      <c r="F217" s="7">
        <v>45560</v>
      </c>
      <c r="G217" s="6">
        <v>3</v>
      </c>
      <c r="H217" s="1" t="s">
        <v>37</v>
      </c>
      <c r="I217" t="s">
        <v>66</v>
      </c>
      <c r="J217" t="str">
        <f>UPPER(Customers3[[#This Row],[State]])</f>
        <v>NT</v>
      </c>
      <c r="K217" t="s">
        <v>1671</v>
      </c>
      <c r="L217" t="s">
        <v>1346</v>
      </c>
      <c r="M217">
        <v>870</v>
      </c>
      <c r="N217">
        <v>1200</v>
      </c>
      <c r="O217">
        <f>Customers3[[#This Row],[Quantity Ordered]]*Customers3[[#This Row],[Sales Price (Per unit)]]</f>
        <v>3600</v>
      </c>
      <c r="P217" t="s">
        <v>1672</v>
      </c>
    </row>
    <row r="218" spans="1:16" x14ac:dyDescent="0.25">
      <c r="A218" t="s">
        <v>415</v>
      </c>
      <c r="B218" t="s">
        <v>237</v>
      </c>
      <c r="C218" t="str">
        <f>PROPER(TRIM(Customers3[[#This Row],[Customer First Name]]))</f>
        <v>Amira</v>
      </c>
      <c r="D218">
        <v>1450</v>
      </c>
      <c r="E218" t="s">
        <v>61</v>
      </c>
      <c r="F218" s="7">
        <v>45611</v>
      </c>
      <c r="G218" s="6">
        <v>1</v>
      </c>
      <c r="H218" s="1" t="s">
        <v>23</v>
      </c>
      <c r="I218" t="s">
        <v>66</v>
      </c>
      <c r="J218" t="str">
        <f>UPPER(Customers3[[#This Row],[State]])</f>
        <v>NT</v>
      </c>
      <c r="K218" t="s">
        <v>1673</v>
      </c>
      <c r="L218" t="s">
        <v>1265</v>
      </c>
      <c r="M218">
        <v>800</v>
      </c>
      <c r="N218">
        <v>1200</v>
      </c>
      <c r="O218">
        <f>Customers3[[#This Row],[Quantity Ordered]]*Customers3[[#This Row],[Sales Price (Per unit)]]</f>
        <v>1200</v>
      </c>
      <c r="P218" t="s">
        <v>1674</v>
      </c>
    </row>
    <row r="219" spans="1:16" x14ac:dyDescent="0.25">
      <c r="A219" t="s">
        <v>319</v>
      </c>
      <c r="B219" t="s">
        <v>416</v>
      </c>
      <c r="C219" t="str">
        <f>PROPER(TRIM(Customers3[[#This Row],[Customer First Name]]))</f>
        <v>Alaina</v>
      </c>
      <c r="D219">
        <v>1451</v>
      </c>
      <c r="E219" t="s">
        <v>61</v>
      </c>
      <c r="F219" s="7">
        <v>45554</v>
      </c>
      <c r="G219" s="6">
        <v>3</v>
      </c>
      <c r="H219" s="1" t="s">
        <v>37</v>
      </c>
      <c r="I219" t="s">
        <v>42</v>
      </c>
      <c r="J219" t="str">
        <f>UPPER(Customers3[[#This Row],[State]])</f>
        <v>SA</v>
      </c>
      <c r="K219" t="s">
        <v>1675</v>
      </c>
      <c r="L219" t="s">
        <v>1238</v>
      </c>
      <c r="M219">
        <v>5290</v>
      </c>
      <c r="N219">
        <v>1200</v>
      </c>
      <c r="O219">
        <f>Customers3[[#This Row],[Quantity Ordered]]*Customers3[[#This Row],[Sales Price (Per unit)]]</f>
        <v>3600</v>
      </c>
      <c r="P219" t="s">
        <v>1676</v>
      </c>
    </row>
    <row r="220" spans="1:16" x14ac:dyDescent="0.25">
      <c r="A220" t="s">
        <v>417</v>
      </c>
      <c r="B220" t="s">
        <v>418</v>
      </c>
      <c r="C220" t="str">
        <f>PROPER(TRIM(Customers3[[#This Row],[Customer First Name]]))</f>
        <v>King</v>
      </c>
      <c r="D220">
        <v>1452</v>
      </c>
      <c r="E220" t="s">
        <v>27</v>
      </c>
      <c r="F220" s="7">
        <v>45631</v>
      </c>
      <c r="G220" s="6">
        <v>2</v>
      </c>
      <c r="H220" t="s">
        <v>17</v>
      </c>
      <c r="I220" t="s">
        <v>32</v>
      </c>
      <c r="J220" t="str">
        <f>UPPER(Customers3[[#This Row],[State]])</f>
        <v>VIC</v>
      </c>
      <c r="K220" t="s">
        <v>1677</v>
      </c>
      <c r="L220" t="s">
        <v>1232</v>
      </c>
      <c r="M220">
        <v>3350</v>
      </c>
      <c r="N220">
        <v>300</v>
      </c>
      <c r="O220">
        <f>Customers3[[#This Row],[Quantity Ordered]]*Customers3[[#This Row],[Sales Price (Per unit)]]</f>
        <v>600</v>
      </c>
      <c r="P220" t="s">
        <v>1678</v>
      </c>
    </row>
    <row r="221" spans="1:16" x14ac:dyDescent="0.25">
      <c r="A221" t="s">
        <v>419</v>
      </c>
      <c r="B221" t="s">
        <v>420</v>
      </c>
      <c r="C221" t="str">
        <f>PROPER(TRIM(Customers3[[#This Row],[Customer First Name]]))</f>
        <v>Dante</v>
      </c>
      <c r="D221">
        <v>1453</v>
      </c>
      <c r="E221" t="s">
        <v>61</v>
      </c>
      <c r="F221" s="7">
        <v>45410</v>
      </c>
      <c r="G221" s="6">
        <v>2</v>
      </c>
      <c r="H221" s="1" t="s">
        <v>37</v>
      </c>
      <c r="I221" t="s">
        <v>49</v>
      </c>
      <c r="J221" t="str">
        <f>UPPER(Customers3[[#This Row],[State]])</f>
        <v>TAS</v>
      </c>
      <c r="K221" t="s">
        <v>1679</v>
      </c>
      <c r="L221" t="s">
        <v>1250</v>
      </c>
      <c r="M221">
        <v>7000</v>
      </c>
      <c r="N221">
        <v>1200</v>
      </c>
      <c r="O221">
        <f>Customers3[[#This Row],[Quantity Ordered]]*Customers3[[#This Row],[Sales Price (Per unit)]]</f>
        <v>2400</v>
      </c>
      <c r="P221" t="s">
        <v>1680</v>
      </c>
    </row>
    <row r="222" spans="1:16" x14ac:dyDescent="0.25">
      <c r="A222" t="s">
        <v>421</v>
      </c>
      <c r="B222" t="s">
        <v>422</v>
      </c>
      <c r="C222" t="str">
        <f>PROPER(TRIM(Customers3[[#This Row],[Customer First Name]]))</f>
        <v>Kashton</v>
      </c>
      <c r="D222">
        <v>1454</v>
      </c>
      <c r="E222" t="s">
        <v>77</v>
      </c>
      <c r="F222" s="7">
        <v>45599</v>
      </c>
      <c r="G222" s="6">
        <v>1</v>
      </c>
      <c r="H222" s="1" t="s">
        <v>23</v>
      </c>
      <c r="I222" t="s">
        <v>42</v>
      </c>
      <c r="J222" t="str">
        <f>UPPER(Customers3[[#This Row],[State]])</f>
        <v>SA</v>
      </c>
      <c r="K222" t="s">
        <v>1681</v>
      </c>
      <c r="L222" t="s">
        <v>1335</v>
      </c>
      <c r="M222">
        <v>5600</v>
      </c>
      <c r="N222">
        <v>600</v>
      </c>
      <c r="O222">
        <f>Customers3[[#This Row],[Quantity Ordered]]*Customers3[[#This Row],[Sales Price (Per unit)]]</f>
        <v>600</v>
      </c>
      <c r="P222" t="s">
        <v>1682</v>
      </c>
    </row>
    <row r="223" spans="1:16" x14ac:dyDescent="0.25">
      <c r="A223" t="s">
        <v>90</v>
      </c>
      <c r="B223" t="s">
        <v>423</v>
      </c>
      <c r="C223" t="str">
        <f>PROPER(TRIM(Customers3[[#This Row],[Customer First Name]]))</f>
        <v>Madison</v>
      </c>
      <c r="D223">
        <v>1455</v>
      </c>
      <c r="E223" t="s">
        <v>36</v>
      </c>
      <c r="F223" s="7">
        <v>45524</v>
      </c>
      <c r="G223" s="6">
        <v>2</v>
      </c>
      <c r="H223" t="s">
        <v>17</v>
      </c>
      <c r="I223" t="s">
        <v>28</v>
      </c>
      <c r="J223" t="str">
        <f>UPPER(Customers3[[#This Row],[State]])</f>
        <v>NSW</v>
      </c>
      <c r="K223" t="s">
        <v>1683</v>
      </c>
      <c r="L223" t="s">
        <v>850</v>
      </c>
      <c r="M223">
        <v>2000</v>
      </c>
      <c r="N223">
        <v>250</v>
      </c>
      <c r="O223">
        <f>Customers3[[#This Row],[Quantity Ordered]]*Customers3[[#This Row],[Sales Price (Per unit)]]</f>
        <v>500</v>
      </c>
      <c r="P223" t="s">
        <v>1684</v>
      </c>
    </row>
    <row r="224" spans="1:16" x14ac:dyDescent="0.25">
      <c r="A224" t="s">
        <v>424</v>
      </c>
      <c r="B224" t="s">
        <v>15</v>
      </c>
      <c r="C224" t="str">
        <f>PROPER(TRIM(Customers3[[#This Row],[Customer First Name]]))</f>
        <v>Lewis</v>
      </c>
      <c r="D224">
        <v>1456</v>
      </c>
      <c r="E224" t="s">
        <v>36</v>
      </c>
      <c r="F224" s="7">
        <v>45333</v>
      </c>
      <c r="G224" s="6">
        <v>3</v>
      </c>
      <c r="H224" s="1" t="s">
        <v>23</v>
      </c>
      <c r="I224" t="s">
        <v>42</v>
      </c>
      <c r="J224" t="str">
        <f>UPPER(Customers3[[#This Row],[State]])</f>
        <v>SA</v>
      </c>
      <c r="K224" t="s">
        <v>1685</v>
      </c>
      <c r="L224" t="s">
        <v>1238</v>
      </c>
      <c r="M224">
        <v>5290</v>
      </c>
      <c r="N224">
        <v>250</v>
      </c>
      <c r="O224">
        <f>Customers3[[#This Row],[Quantity Ordered]]*Customers3[[#This Row],[Sales Price (Per unit)]]</f>
        <v>750</v>
      </c>
      <c r="P224" t="s">
        <v>1686</v>
      </c>
    </row>
    <row r="225" spans="1:16" x14ac:dyDescent="0.25">
      <c r="A225" t="s">
        <v>425</v>
      </c>
      <c r="B225" t="s">
        <v>426</v>
      </c>
      <c r="C225" t="str">
        <f>PROPER(TRIM(Customers3[[#This Row],[Customer First Name]]))</f>
        <v>Karter</v>
      </c>
      <c r="D225">
        <v>1457</v>
      </c>
      <c r="E225" t="s">
        <v>61</v>
      </c>
      <c r="F225" s="7">
        <v>45469</v>
      </c>
      <c r="G225" s="6">
        <v>1</v>
      </c>
      <c r="H225" s="1" t="s">
        <v>23</v>
      </c>
      <c r="I225" t="s">
        <v>38</v>
      </c>
      <c r="J225" t="str">
        <f>UPPER(Customers3[[#This Row],[State]])</f>
        <v>QLD</v>
      </c>
      <c r="K225" t="s">
        <v>1687</v>
      </c>
      <c r="L225" t="s">
        <v>1290</v>
      </c>
      <c r="M225">
        <v>4000</v>
      </c>
      <c r="N225">
        <v>1200</v>
      </c>
      <c r="O225">
        <f>Customers3[[#This Row],[Quantity Ordered]]*Customers3[[#This Row],[Sales Price (Per unit)]]</f>
        <v>1200</v>
      </c>
      <c r="P225" t="s">
        <v>1688</v>
      </c>
    </row>
    <row r="226" spans="1:16" x14ac:dyDescent="0.25">
      <c r="A226" t="s">
        <v>333</v>
      </c>
      <c r="B226" t="s">
        <v>427</v>
      </c>
      <c r="C226" t="str">
        <f>PROPER(TRIM(Customers3[[#This Row],[Customer First Name]]))</f>
        <v>Fernando</v>
      </c>
      <c r="D226">
        <v>1458</v>
      </c>
      <c r="E226" t="s">
        <v>61</v>
      </c>
      <c r="F226" s="7">
        <v>45476</v>
      </c>
      <c r="G226" s="6">
        <v>2</v>
      </c>
      <c r="H226" s="1" t="s">
        <v>37</v>
      </c>
      <c r="I226" t="s">
        <v>32</v>
      </c>
      <c r="J226" t="str">
        <f>UPPER(Customers3[[#This Row],[State]])</f>
        <v>VIC</v>
      </c>
      <c r="K226" t="s">
        <v>1689</v>
      </c>
      <c r="L226" t="s">
        <v>1232</v>
      </c>
      <c r="M226">
        <v>3350</v>
      </c>
      <c r="N226">
        <v>1200</v>
      </c>
      <c r="O226">
        <f>Customers3[[#This Row],[Quantity Ordered]]*Customers3[[#This Row],[Sales Price (Per unit)]]</f>
        <v>2400</v>
      </c>
      <c r="P226" t="s">
        <v>1690</v>
      </c>
    </row>
    <row r="227" spans="1:16" x14ac:dyDescent="0.25">
      <c r="A227" t="s">
        <v>417</v>
      </c>
      <c r="B227" t="s">
        <v>428</v>
      </c>
      <c r="C227" t="str">
        <f>PROPER(TRIM(Customers3[[#This Row],[Customer First Name]]))</f>
        <v>Marley</v>
      </c>
      <c r="D227">
        <v>1459</v>
      </c>
      <c r="E227" t="s">
        <v>22</v>
      </c>
      <c r="F227" s="7">
        <v>45414</v>
      </c>
      <c r="G227" s="6">
        <v>2</v>
      </c>
      <c r="H227" s="1" t="s">
        <v>37</v>
      </c>
      <c r="I227" t="s">
        <v>49</v>
      </c>
      <c r="J227" t="str">
        <f>UPPER(Customers3[[#This Row],[State]])</f>
        <v>TAS</v>
      </c>
      <c r="K227" t="s">
        <v>1691</v>
      </c>
      <c r="L227" t="s">
        <v>1385</v>
      </c>
      <c r="M227">
        <v>7310</v>
      </c>
      <c r="N227">
        <v>800</v>
      </c>
      <c r="O227">
        <f>Customers3[[#This Row],[Quantity Ordered]]*Customers3[[#This Row],[Sales Price (Per unit)]]</f>
        <v>1600</v>
      </c>
      <c r="P227" t="s">
        <v>1692</v>
      </c>
    </row>
    <row r="228" spans="1:16" x14ac:dyDescent="0.25">
      <c r="A228" t="s">
        <v>429</v>
      </c>
      <c r="B228" t="s">
        <v>430</v>
      </c>
      <c r="C228" t="str">
        <f>PROPER(TRIM(Customers3[[#This Row],[Customer First Name]]))</f>
        <v>Lukas</v>
      </c>
      <c r="D228">
        <v>1460</v>
      </c>
      <c r="E228" t="s">
        <v>77</v>
      </c>
      <c r="F228" s="7">
        <v>45298</v>
      </c>
      <c r="G228" s="6">
        <v>1</v>
      </c>
      <c r="H228" s="1" t="s">
        <v>37</v>
      </c>
      <c r="I228" t="s">
        <v>38</v>
      </c>
      <c r="J228" t="str">
        <f>UPPER(Customers3[[#This Row],[State]])</f>
        <v>QLD</v>
      </c>
      <c r="K228" t="s">
        <v>1693</v>
      </c>
      <c r="L228" t="s">
        <v>1290</v>
      </c>
      <c r="M228">
        <v>4000</v>
      </c>
      <c r="N228">
        <v>600</v>
      </c>
      <c r="O228">
        <f>Customers3[[#This Row],[Quantity Ordered]]*Customers3[[#This Row],[Sales Price (Per unit)]]</f>
        <v>600</v>
      </c>
      <c r="P228" t="s">
        <v>1694</v>
      </c>
    </row>
    <row r="229" spans="1:16" x14ac:dyDescent="0.25">
      <c r="A229" t="s">
        <v>431</v>
      </c>
      <c r="B229" t="s">
        <v>432</v>
      </c>
      <c r="C229" t="str">
        <f>PROPER(TRIM(Customers3[[#This Row],[Customer First Name]]))</f>
        <v>River</v>
      </c>
      <c r="D229">
        <v>1461</v>
      </c>
      <c r="E229" t="s">
        <v>36</v>
      </c>
      <c r="F229" s="7">
        <v>45391</v>
      </c>
      <c r="G229" s="6">
        <v>3</v>
      </c>
      <c r="H229" s="1" t="s">
        <v>37</v>
      </c>
      <c r="I229" t="s">
        <v>18</v>
      </c>
      <c r="J229" t="str">
        <f>UPPER(Customers3[[#This Row],[State]])</f>
        <v>WA</v>
      </c>
      <c r="K229" t="s">
        <v>1695</v>
      </c>
      <c r="L229" t="s">
        <v>1287</v>
      </c>
      <c r="M229">
        <v>6000</v>
      </c>
      <c r="N229">
        <v>250</v>
      </c>
      <c r="O229">
        <f>Customers3[[#This Row],[Quantity Ordered]]*Customers3[[#This Row],[Sales Price (Per unit)]]</f>
        <v>750</v>
      </c>
      <c r="P229" t="s">
        <v>1696</v>
      </c>
    </row>
    <row r="230" spans="1:16" x14ac:dyDescent="0.25">
      <c r="A230" t="s">
        <v>433</v>
      </c>
      <c r="B230" t="s">
        <v>434</v>
      </c>
      <c r="C230" t="str">
        <f>PROPER(TRIM(Customers3[[#This Row],[Customer First Name]]))</f>
        <v>Mackenzie</v>
      </c>
      <c r="D230">
        <v>1462</v>
      </c>
      <c r="E230" t="s">
        <v>16</v>
      </c>
      <c r="F230" s="7">
        <v>45330</v>
      </c>
      <c r="G230" s="6">
        <v>3</v>
      </c>
      <c r="H230" t="s">
        <v>17</v>
      </c>
      <c r="I230" t="s">
        <v>42</v>
      </c>
      <c r="J230" t="str">
        <f>UPPER(Customers3[[#This Row],[State]])</f>
        <v>SA</v>
      </c>
      <c r="K230" t="s">
        <v>1697</v>
      </c>
      <c r="L230" t="s">
        <v>1335</v>
      </c>
      <c r="M230">
        <v>5600</v>
      </c>
      <c r="N230">
        <v>250</v>
      </c>
      <c r="O230">
        <f>Customers3[[#This Row],[Quantity Ordered]]*Customers3[[#This Row],[Sales Price (Per unit)]]</f>
        <v>750</v>
      </c>
      <c r="P230" t="s">
        <v>1698</v>
      </c>
    </row>
    <row r="231" spans="1:16" x14ac:dyDescent="0.25">
      <c r="A231" t="s">
        <v>435</v>
      </c>
      <c r="B231" t="s">
        <v>436</v>
      </c>
      <c r="C231" t="str">
        <f>PROPER(TRIM(Customers3[[#This Row],[Customer First Name]]))</f>
        <v>Stevie</v>
      </c>
      <c r="D231">
        <v>1463</v>
      </c>
      <c r="E231" t="s">
        <v>22</v>
      </c>
      <c r="F231" s="7">
        <v>45481</v>
      </c>
      <c r="G231" s="6">
        <v>2</v>
      </c>
      <c r="H231" t="s">
        <v>17</v>
      </c>
      <c r="I231" t="s">
        <v>32</v>
      </c>
      <c r="J231" t="str">
        <f>UPPER(Customers3[[#This Row],[State]])</f>
        <v>VIC</v>
      </c>
      <c r="K231" t="s">
        <v>1699</v>
      </c>
      <c r="L231" t="s">
        <v>1232</v>
      </c>
      <c r="M231">
        <v>3350</v>
      </c>
      <c r="N231">
        <v>800</v>
      </c>
      <c r="O231">
        <f>Customers3[[#This Row],[Quantity Ordered]]*Customers3[[#This Row],[Sales Price (Per unit)]]</f>
        <v>1600</v>
      </c>
      <c r="P231" t="s">
        <v>1700</v>
      </c>
    </row>
    <row r="232" spans="1:16" x14ac:dyDescent="0.25">
      <c r="A232" t="s">
        <v>303</v>
      </c>
      <c r="B232" t="s">
        <v>437</v>
      </c>
      <c r="C232" t="str">
        <f>PROPER(TRIM(Customers3[[#This Row],[Customer First Name]]))</f>
        <v>Rosemary</v>
      </c>
      <c r="D232">
        <v>1464</v>
      </c>
      <c r="E232" t="s">
        <v>27</v>
      </c>
      <c r="F232" s="7">
        <v>45554</v>
      </c>
      <c r="G232" s="6">
        <v>3</v>
      </c>
      <c r="H232" s="1" t="s">
        <v>37</v>
      </c>
      <c r="I232" t="s">
        <v>24</v>
      </c>
      <c r="J232" t="str">
        <f>UPPER(Customers3[[#This Row],[State]])</f>
        <v>ACT</v>
      </c>
      <c r="K232" t="s">
        <v>1701</v>
      </c>
      <c r="L232" t="s">
        <v>1226</v>
      </c>
      <c r="M232">
        <v>2600</v>
      </c>
      <c r="N232">
        <v>300</v>
      </c>
      <c r="O232">
        <f>Customers3[[#This Row],[Quantity Ordered]]*Customers3[[#This Row],[Sales Price (Per unit)]]</f>
        <v>900</v>
      </c>
      <c r="P232" t="s">
        <v>1702</v>
      </c>
    </row>
    <row r="233" spans="1:16" x14ac:dyDescent="0.25">
      <c r="A233" t="s">
        <v>438</v>
      </c>
      <c r="B233" t="s">
        <v>363</v>
      </c>
      <c r="C233" t="str">
        <f>PROPER(TRIM(Customers3[[#This Row],[Customer First Name]]))</f>
        <v>Zayn</v>
      </c>
      <c r="D233">
        <v>1465</v>
      </c>
      <c r="E233" t="s">
        <v>61</v>
      </c>
      <c r="F233" s="7">
        <v>45541</v>
      </c>
      <c r="G233" s="6">
        <v>2</v>
      </c>
      <c r="H233" s="1" t="s">
        <v>37</v>
      </c>
      <c r="I233" t="s">
        <v>49</v>
      </c>
      <c r="J233" t="str">
        <f>UPPER(Customers3[[#This Row],[State]])</f>
        <v>TAS</v>
      </c>
      <c r="K233" t="s">
        <v>1703</v>
      </c>
      <c r="L233" t="s">
        <v>1385</v>
      </c>
      <c r="M233">
        <v>7310</v>
      </c>
      <c r="N233">
        <v>1200</v>
      </c>
      <c r="O233">
        <f>Customers3[[#This Row],[Quantity Ordered]]*Customers3[[#This Row],[Sales Price (Per unit)]]</f>
        <v>2400</v>
      </c>
      <c r="P233" t="s">
        <v>1704</v>
      </c>
    </row>
    <row r="234" spans="1:16" x14ac:dyDescent="0.25">
      <c r="A234" t="s">
        <v>439</v>
      </c>
      <c r="B234" t="s">
        <v>390</v>
      </c>
      <c r="C234" t="str">
        <f>PROPER(TRIM(Customers3[[#This Row],[Customer First Name]]))</f>
        <v>Kobe</v>
      </c>
      <c r="D234">
        <v>1466</v>
      </c>
      <c r="E234" t="s">
        <v>16</v>
      </c>
      <c r="F234" s="7">
        <v>45599</v>
      </c>
      <c r="G234" s="6">
        <v>3</v>
      </c>
      <c r="H234" t="s">
        <v>17</v>
      </c>
      <c r="I234" t="s">
        <v>24</v>
      </c>
      <c r="J234" t="str">
        <f>UPPER(Customers3[[#This Row],[State]])</f>
        <v>ACT</v>
      </c>
      <c r="K234" t="s">
        <v>1705</v>
      </c>
      <c r="L234" t="s">
        <v>1226</v>
      </c>
      <c r="M234">
        <v>2600</v>
      </c>
      <c r="N234">
        <v>250</v>
      </c>
      <c r="O234">
        <f>Customers3[[#This Row],[Quantity Ordered]]*Customers3[[#This Row],[Sales Price (Per unit)]]</f>
        <v>750</v>
      </c>
      <c r="P234" t="s">
        <v>1706</v>
      </c>
    </row>
    <row r="235" spans="1:16" x14ac:dyDescent="0.25">
      <c r="A235" t="s">
        <v>440</v>
      </c>
      <c r="B235" t="s">
        <v>441</v>
      </c>
      <c r="C235" t="str">
        <f>PROPER(TRIM(Customers3[[#This Row],[Customer First Name]]))</f>
        <v>Cataleya</v>
      </c>
      <c r="D235">
        <v>1467</v>
      </c>
      <c r="E235" t="s">
        <v>16</v>
      </c>
      <c r="F235" s="7">
        <v>45338</v>
      </c>
      <c r="G235" s="6">
        <v>2</v>
      </c>
      <c r="H235" s="1" t="s">
        <v>37</v>
      </c>
      <c r="I235" t="s">
        <v>42</v>
      </c>
      <c r="J235" t="str">
        <f>UPPER(Customers3[[#This Row],[State]])</f>
        <v>SA</v>
      </c>
      <c r="K235" t="s">
        <v>1707</v>
      </c>
      <c r="L235" t="s">
        <v>1335</v>
      </c>
      <c r="M235">
        <v>5600</v>
      </c>
      <c r="N235">
        <v>250</v>
      </c>
      <c r="O235">
        <f>Customers3[[#This Row],[Quantity Ordered]]*Customers3[[#This Row],[Sales Price (Per unit)]]</f>
        <v>500</v>
      </c>
      <c r="P235" t="s">
        <v>1708</v>
      </c>
    </row>
    <row r="236" spans="1:16" x14ac:dyDescent="0.25">
      <c r="A236" t="s">
        <v>129</v>
      </c>
      <c r="B236" t="s">
        <v>87</v>
      </c>
      <c r="C236" t="str">
        <f>PROPER(TRIM(Customers3[[#This Row],[Customer First Name]]))</f>
        <v>Collin</v>
      </c>
      <c r="D236">
        <v>1468</v>
      </c>
      <c r="E236" t="s">
        <v>16</v>
      </c>
      <c r="F236" s="7">
        <v>45468</v>
      </c>
      <c r="G236" s="6">
        <v>2</v>
      </c>
      <c r="H236" t="s">
        <v>17</v>
      </c>
      <c r="I236" t="s">
        <v>49</v>
      </c>
      <c r="J236" t="str">
        <f>UPPER(Customers3[[#This Row],[State]])</f>
        <v>TAS</v>
      </c>
      <c r="K236" t="s">
        <v>1709</v>
      </c>
      <c r="L236" t="s">
        <v>1247</v>
      </c>
      <c r="M236">
        <v>7250</v>
      </c>
      <c r="N236">
        <v>250</v>
      </c>
      <c r="O236">
        <f>Customers3[[#This Row],[Quantity Ordered]]*Customers3[[#This Row],[Sales Price (Per unit)]]</f>
        <v>500</v>
      </c>
      <c r="P236" t="s">
        <v>1710</v>
      </c>
    </row>
    <row r="237" spans="1:16" x14ac:dyDescent="0.25">
      <c r="A237" t="s">
        <v>333</v>
      </c>
      <c r="B237" t="s">
        <v>442</v>
      </c>
      <c r="C237" t="str">
        <f>PROPER(TRIM(Customers3[[#This Row],[Customer First Name]]))</f>
        <v>Daisy</v>
      </c>
      <c r="D237">
        <v>1469</v>
      </c>
      <c r="E237" t="s">
        <v>77</v>
      </c>
      <c r="F237" s="7">
        <v>45531</v>
      </c>
      <c r="G237" s="6">
        <v>2</v>
      </c>
      <c r="H237" t="s">
        <v>56</v>
      </c>
      <c r="I237" t="s">
        <v>66</v>
      </c>
      <c r="J237" t="str">
        <f>UPPER(Customers3[[#This Row],[State]])</f>
        <v>NT</v>
      </c>
      <c r="K237" t="s">
        <v>1711</v>
      </c>
      <c r="L237" t="s">
        <v>1265</v>
      </c>
      <c r="M237">
        <v>800</v>
      </c>
      <c r="N237">
        <v>600</v>
      </c>
      <c r="O237">
        <f>Customers3[[#This Row],[Quantity Ordered]]*Customers3[[#This Row],[Sales Price (Per unit)]]</f>
        <v>1200</v>
      </c>
      <c r="P237" t="s">
        <v>1712</v>
      </c>
    </row>
    <row r="238" spans="1:16" x14ac:dyDescent="0.25">
      <c r="A238" t="s">
        <v>443</v>
      </c>
      <c r="B238" t="s">
        <v>444</v>
      </c>
      <c r="C238" t="str">
        <f>PROPER(TRIM(Customers3[[#This Row],[Customer First Name]]))</f>
        <v>Grady</v>
      </c>
      <c r="D238">
        <v>1470</v>
      </c>
      <c r="E238" t="s">
        <v>27</v>
      </c>
      <c r="F238" s="7">
        <v>45575</v>
      </c>
      <c r="G238" s="6">
        <v>1</v>
      </c>
      <c r="H238" t="s">
        <v>17</v>
      </c>
      <c r="I238" t="s">
        <v>49</v>
      </c>
      <c r="J238" t="str">
        <f>UPPER(Customers3[[#This Row],[State]])</f>
        <v>TAS</v>
      </c>
      <c r="K238" t="s">
        <v>1713</v>
      </c>
      <c r="L238" t="s">
        <v>1385</v>
      </c>
      <c r="M238">
        <v>7310</v>
      </c>
      <c r="N238">
        <v>300</v>
      </c>
      <c r="O238">
        <f>Customers3[[#This Row],[Quantity Ordered]]*Customers3[[#This Row],[Sales Price (Per unit)]]</f>
        <v>300</v>
      </c>
      <c r="P238" t="s">
        <v>1714</v>
      </c>
    </row>
    <row r="239" spans="1:16" x14ac:dyDescent="0.25">
      <c r="A239" t="s">
        <v>40</v>
      </c>
      <c r="B239" t="s">
        <v>445</v>
      </c>
      <c r="C239" t="str">
        <f>PROPER(TRIM(Customers3[[#This Row],[Customer First Name]]))</f>
        <v>Thomas</v>
      </c>
      <c r="D239">
        <v>1471</v>
      </c>
      <c r="E239" t="s">
        <v>61</v>
      </c>
      <c r="F239" s="7">
        <v>45417</v>
      </c>
      <c r="G239" s="6">
        <v>2</v>
      </c>
      <c r="H239" t="s">
        <v>17</v>
      </c>
      <c r="I239" t="s">
        <v>42</v>
      </c>
      <c r="J239" t="str">
        <f>UPPER(Customers3[[#This Row],[State]])</f>
        <v>SA</v>
      </c>
      <c r="K239" t="s">
        <v>1715</v>
      </c>
      <c r="L239" t="s">
        <v>1238</v>
      </c>
      <c r="M239">
        <v>5290</v>
      </c>
      <c r="N239">
        <v>1200</v>
      </c>
      <c r="O239">
        <f>Customers3[[#This Row],[Quantity Ordered]]*Customers3[[#This Row],[Sales Price (Per unit)]]</f>
        <v>2400</v>
      </c>
      <c r="P239" t="s">
        <v>1716</v>
      </c>
    </row>
    <row r="240" spans="1:16" x14ac:dyDescent="0.25">
      <c r="A240" t="s">
        <v>446</v>
      </c>
      <c r="B240" t="s">
        <v>447</v>
      </c>
      <c r="C240" t="str">
        <f>PROPER(TRIM(Customers3[[#This Row],[Customer First Name]]))</f>
        <v>Natalia</v>
      </c>
      <c r="D240">
        <v>1472</v>
      </c>
      <c r="E240" t="s">
        <v>16</v>
      </c>
      <c r="F240" s="7">
        <v>45434</v>
      </c>
      <c r="G240" s="6">
        <v>3</v>
      </c>
      <c r="H240" t="s">
        <v>17</v>
      </c>
      <c r="I240" t="s">
        <v>28</v>
      </c>
      <c r="J240" t="str">
        <f>UPPER(Customers3[[#This Row],[State]])</f>
        <v>NSW</v>
      </c>
      <c r="K240" t="s">
        <v>1717</v>
      </c>
      <c r="L240" t="s">
        <v>850</v>
      </c>
      <c r="M240">
        <v>2000</v>
      </c>
      <c r="N240">
        <v>250</v>
      </c>
      <c r="O240">
        <f>Customers3[[#This Row],[Quantity Ordered]]*Customers3[[#This Row],[Sales Price (Per unit)]]</f>
        <v>750</v>
      </c>
      <c r="P240" t="s">
        <v>1718</v>
      </c>
    </row>
    <row r="241" spans="1:16" x14ac:dyDescent="0.25">
      <c r="A241" t="s">
        <v>448</v>
      </c>
      <c r="B241" t="s">
        <v>449</v>
      </c>
      <c r="C241" t="str">
        <f>PROPER(TRIM(Customers3[[#This Row],[Customer First Name]]))</f>
        <v>Celine</v>
      </c>
      <c r="D241">
        <v>1473</v>
      </c>
      <c r="E241" t="s">
        <v>36</v>
      </c>
      <c r="F241" s="7">
        <v>45519</v>
      </c>
      <c r="G241" s="6">
        <v>2</v>
      </c>
      <c r="H241" t="s">
        <v>17</v>
      </c>
      <c r="I241" t="s">
        <v>18</v>
      </c>
      <c r="J241" t="str">
        <f>UPPER(Customers3[[#This Row],[State]])</f>
        <v>WA</v>
      </c>
      <c r="K241" t="s">
        <v>1719</v>
      </c>
      <c r="L241" t="s">
        <v>1244</v>
      </c>
      <c r="M241">
        <v>6160</v>
      </c>
      <c r="N241">
        <v>250</v>
      </c>
      <c r="O241">
        <f>Customers3[[#This Row],[Quantity Ordered]]*Customers3[[#This Row],[Sales Price (Per unit)]]</f>
        <v>500</v>
      </c>
      <c r="P241" t="s">
        <v>1720</v>
      </c>
    </row>
    <row r="242" spans="1:16" x14ac:dyDescent="0.25">
      <c r="A242" t="s">
        <v>450</v>
      </c>
      <c r="B242" t="s">
        <v>451</v>
      </c>
      <c r="C242" t="str">
        <f>PROPER(TRIM(Customers3[[#This Row],[Customer First Name]]))</f>
        <v>Alex</v>
      </c>
      <c r="D242">
        <v>1474</v>
      </c>
      <c r="E242" t="s">
        <v>22</v>
      </c>
      <c r="F242" s="7">
        <v>45428</v>
      </c>
      <c r="G242" s="6">
        <v>3</v>
      </c>
      <c r="H242" s="1" t="s">
        <v>37</v>
      </c>
      <c r="I242" t="s">
        <v>38</v>
      </c>
      <c r="J242" t="str">
        <f>UPPER(Customers3[[#This Row],[State]])</f>
        <v>QLD</v>
      </c>
      <c r="K242" t="s">
        <v>1721</v>
      </c>
      <c r="L242" t="s">
        <v>1290</v>
      </c>
      <c r="M242">
        <v>4000</v>
      </c>
      <c r="N242">
        <v>800</v>
      </c>
      <c r="O242">
        <f>Customers3[[#This Row],[Quantity Ordered]]*Customers3[[#This Row],[Sales Price (Per unit)]]</f>
        <v>2400</v>
      </c>
      <c r="P242" t="s">
        <v>1722</v>
      </c>
    </row>
    <row r="243" spans="1:16" x14ac:dyDescent="0.25">
      <c r="A243" t="s">
        <v>452</v>
      </c>
      <c r="B243" t="s">
        <v>453</v>
      </c>
      <c r="C243" t="str">
        <f>PROPER(TRIM(Customers3[[#This Row],[Customer First Name]]))</f>
        <v>Meadow</v>
      </c>
      <c r="D243">
        <v>1475</v>
      </c>
      <c r="E243" t="s">
        <v>16</v>
      </c>
      <c r="F243" s="7">
        <v>45292</v>
      </c>
      <c r="G243" s="6">
        <v>3</v>
      </c>
      <c r="H243" t="s">
        <v>17</v>
      </c>
      <c r="I243" t="s">
        <v>28</v>
      </c>
      <c r="J243" t="str">
        <f>UPPER(Customers3[[#This Row],[State]])</f>
        <v>NSW</v>
      </c>
      <c r="K243" t="s">
        <v>1723</v>
      </c>
      <c r="L243" t="s">
        <v>1229</v>
      </c>
      <c r="M243">
        <v>2300</v>
      </c>
      <c r="N243">
        <v>250</v>
      </c>
      <c r="O243">
        <f>Customers3[[#This Row],[Quantity Ordered]]*Customers3[[#This Row],[Sales Price (Per unit)]]</f>
        <v>750</v>
      </c>
      <c r="P243" t="s">
        <v>1724</v>
      </c>
    </row>
    <row r="244" spans="1:16" x14ac:dyDescent="0.25">
      <c r="A244" t="s">
        <v>454</v>
      </c>
      <c r="B244" t="s">
        <v>455</v>
      </c>
      <c r="C244" t="str">
        <f>PROPER(TRIM(Customers3[[#This Row],[Customer First Name]]))</f>
        <v>Lucille</v>
      </c>
      <c r="D244">
        <v>1476</v>
      </c>
      <c r="E244" t="s">
        <v>27</v>
      </c>
      <c r="F244" s="7">
        <v>45648</v>
      </c>
      <c r="G244" s="6">
        <v>1</v>
      </c>
      <c r="H244" t="s">
        <v>17</v>
      </c>
      <c r="I244" t="s">
        <v>38</v>
      </c>
      <c r="J244" t="str">
        <f>UPPER(Customers3[[#This Row],[State]])</f>
        <v>QLD</v>
      </c>
      <c r="K244" t="s">
        <v>1725</v>
      </c>
      <c r="L244" t="s">
        <v>1235</v>
      </c>
      <c r="M244">
        <v>4217</v>
      </c>
      <c r="N244">
        <v>300</v>
      </c>
      <c r="O244">
        <f>Customers3[[#This Row],[Quantity Ordered]]*Customers3[[#This Row],[Sales Price (Per unit)]]</f>
        <v>300</v>
      </c>
      <c r="P244" t="s">
        <v>1726</v>
      </c>
    </row>
    <row r="245" spans="1:16" x14ac:dyDescent="0.25">
      <c r="A245" t="s">
        <v>456</v>
      </c>
      <c r="B245" t="s">
        <v>457</v>
      </c>
      <c r="C245" t="str">
        <f>PROPER(TRIM(Customers3[[#This Row],[Customer First Name]]))</f>
        <v>Cairo</v>
      </c>
      <c r="D245">
        <v>1477</v>
      </c>
      <c r="E245" t="s">
        <v>16</v>
      </c>
      <c r="F245" s="7">
        <v>45354</v>
      </c>
      <c r="G245" s="6">
        <v>3</v>
      </c>
      <c r="H245" t="s">
        <v>17</v>
      </c>
      <c r="I245" t="s">
        <v>24</v>
      </c>
      <c r="J245" t="str">
        <f>UPPER(Customers3[[#This Row],[State]])</f>
        <v>ACT</v>
      </c>
      <c r="K245" t="s">
        <v>1727</v>
      </c>
      <c r="L245" t="s">
        <v>1226</v>
      </c>
      <c r="M245">
        <v>2600</v>
      </c>
      <c r="N245">
        <v>250</v>
      </c>
      <c r="O245">
        <f>Customers3[[#This Row],[Quantity Ordered]]*Customers3[[#This Row],[Sales Price (Per unit)]]</f>
        <v>750</v>
      </c>
      <c r="P245" t="s">
        <v>1728</v>
      </c>
    </row>
    <row r="246" spans="1:16" x14ac:dyDescent="0.25">
      <c r="A246" t="s">
        <v>458</v>
      </c>
      <c r="B246" t="s">
        <v>459</v>
      </c>
      <c r="C246" t="str">
        <f>PROPER(TRIM(Customers3[[#This Row],[Customer First Name]]))</f>
        <v>Desmond</v>
      </c>
      <c r="D246">
        <v>1478</v>
      </c>
      <c r="E246" t="s">
        <v>61</v>
      </c>
      <c r="F246" s="7">
        <v>45550</v>
      </c>
      <c r="G246" s="6">
        <v>2</v>
      </c>
      <c r="H246" s="1" t="s">
        <v>23</v>
      </c>
      <c r="I246" t="s">
        <v>18</v>
      </c>
      <c r="J246" t="str">
        <f>UPPER(Customers3[[#This Row],[State]])</f>
        <v>WA</v>
      </c>
      <c r="K246" t="s">
        <v>1729</v>
      </c>
      <c r="L246" t="s">
        <v>1223</v>
      </c>
      <c r="M246">
        <v>6725</v>
      </c>
      <c r="N246">
        <v>1200</v>
      </c>
      <c r="O246">
        <f>Customers3[[#This Row],[Quantity Ordered]]*Customers3[[#This Row],[Sales Price (Per unit)]]</f>
        <v>2400</v>
      </c>
      <c r="P246" t="s">
        <v>1730</v>
      </c>
    </row>
    <row r="247" spans="1:16" x14ac:dyDescent="0.25">
      <c r="A247" t="s">
        <v>102</v>
      </c>
      <c r="B247" t="s">
        <v>460</v>
      </c>
      <c r="C247" t="str">
        <f>PROPER(TRIM(Customers3[[#This Row],[Customer First Name]]))</f>
        <v>Joy</v>
      </c>
      <c r="D247">
        <v>1479</v>
      </c>
      <c r="E247" t="s">
        <v>16</v>
      </c>
      <c r="F247" s="7">
        <v>45622</v>
      </c>
      <c r="G247" s="6">
        <v>2</v>
      </c>
      <c r="H247" s="1" t="s">
        <v>23</v>
      </c>
      <c r="I247" t="s">
        <v>38</v>
      </c>
      <c r="J247" t="str">
        <f>UPPER(Customers3[[#This Row],[State]])</f>
        <v>QLD</v>
      </c>
      <c r="K247" t="s">
        <v>1731</v>
      </c>
      <c r="L247" t="s">
        <v>1290</v>
      </c>
      <c r="M247">
        <v>4000</v>
      </c>
      <c r="N247">
        <v>250</v>
      </c>
      <c r="O247">
        <f>Customers3[[#This Row],[Quantity Ordered]]*Customers3[[#This Row],[Sales Price (Per unit)]]</f>
        <v>500</v>
      </c>
      <c r="P247" t="s">
        <v>1732</v>
      </c>
    </row>
    <row r="248" spans="1:16" x14ac:dyDescent="0.25">
      <c r="A248" t="s">
        <v>461</v>
      </c>
      <c r="B248" t="s">
        <v>384</v>
      </c>
      <c r="C248" t="str">
        <f>PROPER(TRIM(Customers3[[#This Row],[Customer First Name]]))</f>
        <v>Elaina</v>
      </c>
      <c r="D248">
        <v>1480</v>
      </c>
      <c r="E248" t="s">
        <v>22</v>
      </c>
      <c r="F248" s="7">
        <v>45457</v>
      </c>
      <c r="G248" s="6">
        <v>2</v>
      </c>
      <c r="H248" t="s">
        <v>17</v>
      </c>
      <c r="I248" t="s">
        <v>38</v>
      </c>
      <c r="J248" t="str">
        <f>UPPER(Customers3[[#This Row],[State]])</f>
        <v>QLD</v>
      </c>
      <c r="K248" t="s">
        <v>1733</v>
      </c>
      <c r="L248" t="s">
        <v>1235</v>
      </c>
      <c r="M248">
        <v>4217</v>
      </c>
      <c r="N248">
        <v>800</v>
      </c>
      <c r="O248">
        <f>Customers3[[#This Row],[Quantity Ordered]]*Customers3[[#This Row],[Sales Price (Per unit)]]</f>
        <v>1600</v>
      </c>
      <c r="P248" t="s">
        <v>1734</v>
      </c>
    </row>
    <row r="249" spans="1:16" x14ac:dyDescent="0.25">
      <c r="A249" t="s">
        <v>462</v>
      </c>
      <c r="B249" t="s">
        <v>463</v>
      </c>
      <c r="C249" t="str">
        <f>PROPER(TRIM(Customers3[[#This Row],[Customer First Name]]))</f>
        <v>Ella</v>
      </c>
      <c r="D249">
        <v>1481</v>
      </c>
      <c r="E249" t="s">
        <v>61</v>
      </c>
      <c r="F249" s="7">
        <v>45603</v>
      </c>
      <c r="G249" s="6">
        <v>1</v>
      </c>
      <c r="H249" s="1" t="s">
        <v>37</v>
      </c>
      <c r="I249" t="s">
        <v>66</v>
      </c>
      <c r="J249" t="str">
        <f>UPPER(Customers3[[#This Row],[State]])</f>
        <v>NT</v>
      </c>
      <c r="K249" t="s">
        <v>1735</v>
      </c>
      <c r="L249" t="s">
        <v>1265</v>
      </c>
      <c r="M249">
        <v>800</v>
      </c>
      <c r="N249">
        <v>1200</v>
      </c>
      <c r="O249">
        <f>Customers3[[#This Row],[Quantity Ordered]]*Customers3[[#This Row],[Sales Price (Per unit)]]</f>
        <v>1200</v>
      </c>
      <c r="P249" t="s">
        <v>1736</v>
      </c>
    </row>
    <row r="250" spans="1:16" x14ac:dyDescent="0.25">
      <c r="A250" t="s">
        <v>464</v>
      </c>
      <c r="B250" t="s">
        <v>339</v>
      </c>
      <c r="C250" t="str">
        <f>PROPER(TRIM(Customers3[[#This Row],[Customer First Name]]))</f>
        <v>Christian</v>
      </c>
      <c r="D250">
        <v>1482</v>
      </c>
      <c r="E250" t="s">
        <v>36</v>
      </c>
      <c r="F250" s="7">
        <v>45619</v>
      </c>
      <c r="G250" s="6">
        <v>2</v>
      </c>
      <c r="H250" t="s">
        <v>17</v>
      </c>
      <c r="I250" t="s">
        <v>32</v>
      </c>
      <c r="J250" t="str">
        <f>UPPER(Customers3[[#This Row],[State]])</f>
        <v>VIC</v>
      </c>
      <c r="K250" t="s">
        <v>1737</v>
      </c>
      <c r="L250" t="s">
        <v>1241</v>
      </c>
      <c r="M250">
        <v>3220</v>
      </c>
      <c r="N250">
        <v>250</v>
      </c>
      <c r="O250">
        <f>Customers3[[#This Row],[Quantity Ordered]]*Customers3[[#This Row],[Sales Price (Per unit)]]</f>
        <v>500</v>
      </c>
      <c r="P250" t="s">
        <v>1738</v>
      </c>
    </row>
    <row r="251" spans="1:16" x14ac:dyDescent="0.25">
      <c r="A251" t="s">
        <v>465</v>
      </c>
      <c r="B251" t="s">
        <v>466</v>
      </c>
      <c r="C251" t="str">
        <f>PROPER(TRIM(Customers3[[#This Row],[Customer First Name]]))</f>
        <v>Damian</v>
      </c>
      <c r="D251">
        <v>1483</v>
      </c>
      <c r="E251" t="s">
        <v>36</v>
      </c>
      <c r="F251" s="7">
        <v>45436</v>
      </c>
      <c r="G251" s="6">
        <v>2</v>
      </c>
      <c r="H251" t="s">
        <v>17</v>
      </c>
      <c r="I251" t="s">
        <v>66</v>
      </c>
      <c r="J251" t="str">
        <f>UPPER(Customers3[[#This Row],[State]])</f>
        <v>NT</v>
      </c>
      <c r="K251" t="s">
        <v>1739</v>
      </c>
      <c r="L251" t="s">
        <v>1346</v>
      </c>
      <c r="M251">
        <v>870</v>
      </c>
      <c r="N251">
        <v>250</v>
      </c>
      <c r="O251">
        <f>Customers3[[#This Row],[Quantity Ordered]]*Customers3[[#This Row],[Sales Price (Per unit)]]</f>
        <v>500</v>
      </c>
      <c r="P251" t="s">
        <v>1740</v>
      </c>
    </row>
    <row r="252" spans="1:16" x14ac:dyDescent="0.25">
      <c r="A252" t="s">
        <v>313</v>
      </c>
      <c r="B252" t="s">
        <v>418</v>
      </c>
      <c r="C252" t="str">
        <f>PROPER(TRIM(Customers3[[#This Row],[Customer First Name]]))</f>
        <v>King</v>
      </c>
      <c r="D252">
        <v>1484</v>
      </c>
      <c r="E252" t="s">
        <v>61</v>
      </c>
      <c r="F252" s="7">
        <v>45350</v>
      </c>
      <c r="G252" s="6">
        <v>3</v>
      </c>
      <c r="H252" t="s">
        <v>17</v>
      </c>
      <c r="I252" t="s">
        <v>38</v>
      </c>
      <c r="J252" t="str">
        <f>UPPER(Customers3[[#This Row],[State]])</f>
        <v>QLD</v>
      </c>
      <c r="K252" t="s">
        <v>1741</v>
      </c>
      <c r="L252" t="s">
        <v>1290</v>
      </c>
      <c r="M252">
        <v>4000</v>
      </c>
      <c r="N252">
        <v>1200</v>
      </c>
      <c r="O252">
        <f>Customers3[[#This Row],[Quantity Ordered]]*Customers3[[#This Row],[Sales Price (Per unit)]]</f>
        <v>3600</v>
      </c>
      <c r="P252" t="s">
        <v>1742</v>
      </c>
    </row>
    <row r="253" spans="1:16" x14ac:dyDescent="0.25">
      <c r="A253" t="s">
        <v>467</v>
      </c>
      <c r="B253" t="s">
        <v>468</v>
      </c>
      <c r="C253" t="str">
        <f>PROPER(TRIM(Customers3[[#This Row],[Customer First Name]]))</f>
        <v>Lorenzo</v>
      </c>
      <c r="D253">
        <v>1485</v>
      </c>
      <c r="E253" t="s">
        <v>16</v>
      </c>
      <c r="F253" s="7">
        <v>45409</v>
      </c>
      <c r="G253" s="6">
        <v>2</v>
      </c>
      <c r="H253" s="1" t="s">
        <v>37</v>
      </c>
      <c r="I253" t="s">
        <v>38</v>
      </c>
      <c r="J253" t="str">
        <f>UPPER(Customers3[[#This Row],[State]])</f>
        <v>QLD</v>
      </c>
      <c r="K253" t="s">
        <v>1743</v>
      </c>
      <c r="L253" t="s">
        <v>1290</v>
      </c>
      <c r="M253">
        <v>4000</v>
      </c>
      <c r="N253">
        <v>250</v>
      </c>
      <c r="O253">
        <f>Customers3[[#This Row],[Quantity Ordered]]*Customers3[[#This Row],[Sales Price (Per unit)]]</f>
        <v>500</v>
      </c>
      <c r="P253" t="s">
        <v>1744</v>
      </c>
    </row>
    <row r="254" spans="1:16" x14ac:dyDescent="0.25">
      <c r="A254" t="s">
        <v>469</v>
      </c>
      <c r="B254" t="s">
        <v>470</v>
      </c>
      <c r="C254" t="str">
        <f>PROPER(TRIM(Customers3[[#This Row],[Customer First Name]]))</f>
        <v>Tucker</v>
      </c>
      <c r="D254">
        <v>1486</v>
      </c>
      <c r="E254" t="s">
        <v>77</v>
      </c>
      <c r="F254" s="7">
        <v>45612</v>
      </c>
      <c r="G254" s="6">
        <v>1</v>
      </c>
      <c r="H254" s="1" t="s">
        <v>37</v>
      </c>
      <c r="I254" t="s">
        <v>18</v>
      </c>
      <c r="J254" t="str">
        <f>UPPER(Customers3[[#This Row],[State]])</f>
        <v>WA</v>
      </c>
      <c r="K254" t="s">
        <v>1745</v>
      </c>
      <c r="L254" t="s">
        <v>1287</v>
      </c>
      <c r="M254">
        <v>6000</v>
      </c>
      <c r="N254">
        <v>600</v>
      </c>
      <c r="O254">
        <f>Customers3[[#This Row],[Quantity Ordered]]*Customers3[[#This Row],[Sales Price (Per unit)]]</f>
        <v>600</v>
      </c>
      <c r="P254" t="s">
        <v>1746</v>
      </c>
    </row>
    <row r="255" spans="1:16" x14ac:dyDescent="0.25">
      <c r="A255" t="s">
        <v>400</v>
      </c>
      <c r="B255" t="s">
        <v>471</v>
      </c>
      <c r="C255" t="str">
        <f>PROPER(TRIM(Customers3[[#This Row],[Customer First Name]]))</f>
        <v>Jade</v>
      </c>
      <c r="D255">
        <v>1487</v>
      </c>
      <c r="E255" t="s">
        <v>27</v>
      </c>
      <c r="F255" s="7">
        <v>45537</v>
      </c>
      <c r="G255" s="6">
        <v>3</v>
      </c>
      <c r="H255" t="s">
        <v>17</v>
      </c>
      <c r="I255" t="s">
        <v>32</v>
      </c>
      <c r="J255" t="str">
        <f>UPPER(Customers3[[#This Row],[State]])</f>
        <v>VIC</v>
      </c>
      <c r="K255" t="s">
        <v>1747</v>
      </c>
      <c r="L255" t="s">
        <v>1232</v>
      </c>
      <c r="M255">
        <v>3350</v>
      </c>
      <c r="N255">
        <v>300</v>
      </c>
      <c r="O255">
        <f>Customers3[[#This Row],[Quantity Ordered]]*Customers3[[#This Row],[Sales Price (Per unit)]]</f>
        <v>900</v>
      </c>
      <c r="P255" t="s">
        <v>1748</v>
      </c>
    </row>
    <row r="256" spans="1:16" x14ac:dyDescent="0.25">
      <c r="A256" t="s">
        <v>472</v>
      </c>
      <c r="B256" t="s">
        <v>473</v>
      </c>
      <c r="C256" t="str">
        <f>PROPER(TRIM(Customers3[[#This Row],[Customer First Name]]))</f>
        <v>Amaya</v>
      </c>
      <c r="D256">
        <v>1488</v>
      </c>
      <c r="E256" t="s">
        <v>16</v>
      </c>
      <c r="F256" s="7">
        <v>45554</v>
      </c>
      <c r="G256" s="6">
        <v>3</v>
      </c>
      <c r="H256" s="1" t="s">
        <v>37</v>
      </c>
      <c r="I256" t="s">
        <v>32</v>
      </c>
      <c r="J256" t="str">
        <f>UPPER(Customers3[[#This Row],[State]])</f>
        <v>VIC</v>
      </c>
      <c r="K256" t="s">
        <v>1749</v>
      </c>
      <c r="L256" t="s">
        <v>1260</v>
      </c>
      <c r="M256">
        <v>3000</v>
      </c>
      <c r="N256">
        <v>250</v>
      </c>
      <c r="O256">
        <f>Customers3[[#This Row],[Quantity Ordered]]*Customers3[[#This Row],[Sales Price (Per unit)]]</f>
        <v>750</v>
      </c>
      <c r="P256" t="s">
        <v>1750</v>
      </c>
    </row>
    <row r="257" spans="1:16" x14ac:dyDescent="0.25">
      <c r="A257" t="s">
        <v>474</v>
      </c>
      <c r="B257" t="s">
        <v>475</v>
      </c>
      <c r="C257" t="str">
        <f>PROPER(TRIM(Customers3[[#This Row],[Customer First Name]]))</f>
        <v>Adan</v>
      </c>
      <c r="D257">
        <v>1489</v>
      </c>
      <c r="E257" t="s">
        <v>36</v>
      </c>
      <c r="F257" s="7">
        <v>45615</v>
      </c>
      <c r="G257" s="6">
        <v>2</v>
      </c>
      <c r="H257" t="s">
        <v>17</v>
      </c>
      <c r="I257" t="s">
        <v>18</v>
      </c>
      <c r="J257" t="str">
        <f>UPPER(Customers3[[#This Row],[State]])</f>
        <v>WA</v>
      </c>
      <c r="K257" t="s">
        <v>1751</v>
      </c>
      <c r="L257" t="s">
        <v>1244</v>
      </c>
      <c r="M257">
        <v>6160</v>
      </c>
      <c r="N257">
        <v>250</v>
      </c>
      <c r="O257">
        <f>Customers3[[#This Row],[Quantity Ordered]]*Customers3[[#This Row],[Sales Price (Per unit)]]</f>
        <v>500</v>
      </c>
      <c r="P257" t="s">
        <v>1752</v>
      </c>
    </row>
    <row r="258" spans="1:16" x14ac:dyDescent="0.25">
      <c r="A258" t="s">
        <v>476</v>
      </c>
      <c r="B258" t="s">
        <v>193</v>
      </c>
      <c r="C258" t="str">
        <f>PROPER(TRIM(Customers3[[#This Row],[Customer First Name]]))</f>
        <v>Alessandra</v>
      </c>
      <c r="D258">
        <v>1490</v>
      </c>
      <c r="E258" t="s">
        <v>77</v>
      </c>
      <c r="F258" s="7">
        <v>45340</v>
      </c>
      <c r="G258" s="6">
        <v>2</v>
      </c>
      <c r="H258" t="s">
        <v>17</v>
      </c>
      <c r="I258" t="s">
        <v>32</v>
      </c>
      <c r="J258" t="str">
        <f>UPPER(Customers3[[#This Row],[State]])</f>
        <v>VIC</v>
      </c>
      <c r="K258" t="s">
        <v>1753</v>
      </c>
      <c r="L258" t="s">
        <v>1232</v>
      </c>
      <c r="M258">
        <v>3350</v>
      </c>
      <c r="N258">
        <v>600</v>
      </c>
      <c r="O258">
        <f>Customers3[[#This Row],[Quantity Ordered]]*Customers3[[#This Row],[Sales Price (Per unit)]]</f>
        <v>1200</v>
      </c>
      <c r="P258" t="s">
        <v>1754</v>
      </c>
    </row>
    <row r="259" spans="1:16" x14ac:dyDescent="0.25">
      <c r="A259" t="s">
        <v>218</v>
      </c>
      <c r="B259" t="s">
        <v>477</v>
      </c>
      <c r="C259" t="str">
        <f>PROPER(TRIM(Customers3[[#This Row],[Customer First Name]]))</f>
        <v>Gideon</v>
      </c>
      <c r="D259">
        <v>1491</v>
      </c>
      <c r="E259" t="s">
        <v>16</v>
      </c>
      <c r="F259" s="7">
        <v>45520</v>
      </c>
      <c r="G259" s="6">
        <v>3</v>
      </c>
      <c r="H259" t="s">
        <v>17</v>
      </c>
      <c r="I259" t="s">
        <v>38</v>
      </c>
      <c r="J259" t="str">
        <f>UPPER(Customers3[[#This Row],[State]])</f>
        <v>QLD</v>
      </c>
      <c r="K259" t="s">
        <v>1755</v>
      </c>
      <c r="L259" t="s">
        <v>1290</v>
      </c>
      <c r="M259">
        <v>4000</v>
      </c>
      <c r="N259">
        <v>250</v>
      </c>
      <c r="O259">
        <f>Customers3[[#This Row],[Quantity Ordered]]*Customers3[[#This Row],[Sales Price (Per unit)]]</f>
        <v>750</v>
      </c>
      <c r="P259" t="s">
        <v>1756</v>
      </c>
    </row>
    <row r="260" spans="1:16" x14ac:dyDescent="0.25">
      <c r="A260" t="s">
        <v>478</v>
      </c>
      <c r="B260" t="s">
        <v>479</v>
      </c>
      <c r="C260" t="str">
        <f>PROPER(TRIM(Customers3[[#This Row],[Customer First Name]]))</f>
        <v>Ryker</v>
      </c>
      <c r="D260">
        <v>1492</v>
      </c>
      <c r="E260" t="s">
        <v>61</v>
      </c>
      <c r="F260" s="7">
        <v>45355</v>
      </c>
      <c r="G260" s="6">
        <v>3</v>
      </c>
      <c r="H260" t="s">
        <v>17</v>
      </c>
      <c r="I260" t="s">
        <v>42</v>
      </c>
      <c r="J260" t="str">
        <f>UPPER(Customers3[[#This Row],[State]])</f>
        <v>SA</v>
      </c>
      <c r="K260" t="s">
        <v>1757</v>
      </c>
      <c r="L260" t="s">
        <v>1335</v>
      </c>
      <c r="M260">
        <v>5600</v>
      </c>
      <c r="N260">
        <v>1200</v>
      </c>
      <c r="O260">
        <f>Customers3[[#This Row],[Quantity Ordered]]*Customers3[[#This Row],[Sales Price (Per unit)]]</f>
        <v>3600</v>
      </c>
      <c r="P260" t="s">
        <v>1758</v>
      </c>
    </row>
    <row r="261" spans="1:16" x14ac:dyDescent="0.25">
      <c r="A261" t="s">
        <v>480</v>
      </c>
      <c r="B261" t="s">
        <v>195</v>
      </c>
      <c r="C261" t="str">
        <f>PROPER(TRIM(Customers3[[#This Row],[Customer First Name]]))</f>
        <v>Callen</v>
      </c>
      <c r="D261">
        <v>1493</v>
      </c>
      <c r="E261" t="s">
        <v>61</v>
      </c>
      <c r="F261" s="7">
        <v>45306</v>
      </c>
      <c r="G261" s="6">
        <v>3</v>
      </c>
      <c r="H261" t="s">
        <v>17</v>
      </c>
      <c r="I261" t="s">
        <v>32</v>
      </c>
      <c r="J261" t="str">
        <f>UPPER(Customers3[[#This Row],[State]])</f>
        <v>VIC</v>
      </c>
      <c r="K261" t="s">
        <v>1759</v>
      </c>
      <c r="L261" t="s">
        <v>1241</v>
      </c>
      <c r="M261">
        <v>3220</v>
      </c>
      <c r="N261">
        <v>1200</v>
      </c>
      <c r="O261">
        <f>Customers3[[#This Row],[Quantity Ordered]]*Customers3[[#This Row],[Sales Price (Per unit)]]</f>
        <v>3600</v>
      </c>
      <c r="P261" t="s">
        <v>1760</v>
      </c>
    </row>
    <row r="262" spans="1:16" x14ac:dyDescent="0.25">
      <c r="A262" t="s">
        <v>481</v>
      </c>
      <c r="B262" t="s">
        <v>162</v>
      </c>
      <c r="C262" t="str">
        <f>PROPER(TRIM(Customers3[[#This Row],[Customer First Name]]))</f>
        <v>Manuel</v>
      </c>
      <c r="D262">
        <v>1494</v>
      </c>
      <c r="E262" t="s">
        <v>36</v>
      </c>
      <c r="F262" s="7">
        <v>45371</v>
      </c>
      <c r="G262" s="6">
        <v>3</v>
      </c>
      <c r="H262" t="s">
        <v>17</v>
      </c>
      <c r="I262" t="s">
        <v>66</v>
      </c>
      <c r="J262" t="str">
        <f>UPPER(Customers3[[#This Row],[State]])</f>
        <v>NT</v>
      </c>
      <c r="K262" t="s">
        <v>1761</v>
      </c>
      <c r="L262" t="s">
        <v>1346</v>
      </c>
      <c r="M262">
        <v>870</v>
      </c>
      <c r="N262">
        <v>250</v>
      </c>
      <c r="O262">
        <f>Customers3[[#This Row],[Quantity Ordered]]*Customers3[[#This Row],[Sales Price (Per unit)]]</f>
        <v>750</v>
      </c>
      <c r="P262" t="s">
        <v>1762</v>
      </c>
    </row>
    <row r="263" spans="1:16" x14ac:dyDescent="0.25">
      <c r="A263" t="s">
        <v>194</v>
      </c>
      <c r="B263" t="s">
        <v>39</v>
      </c>
      <c r="C263" t="str">
        <f>PROPER(TRIM(Customers3[[#This Row],[Customer First Name]]))</f>
        <v>Brian</v>
      </c>
      <c r="D263">
        <v>1495</v>
      </c>
      <c r="E263" t="s">
        <v>16</v>
      </c>
      <c r="F263" s="7">
        <v>45467</v>
      </c>
      <c r="G263" s="6">
        <v>1</v>
      </c>
      <c r="H263" s="1" t="s">
        <v>37</v>
      </c>
      <c r="I263" t="s">
        <v>28</v>
      </c>
      <c r="J263" t="str">
        <f>UPPER(Customers3[[#This Row],[State]])</f>
        <v>NSW</v>
      </c>
      <c r="K263" t="s">
        <v>1763</v>
      </c>
      <c r="L263" t="s">
        <v>850</v>
      </c>
      <c r="M263">
        <v>2000</v>
      </c>
      <c r="N263">
        <v>250</v>
      </c>
      <c r="O263">
        <f>Customers3[[#This Row],[Quantity Ordered]]*Customers3[[#This Row],[Sales Price (Per unit)]]</f>
        <v>250</v>
      </c>
      <c r="P263" t="s">
        <v>1764</v>
      </c>
    </row>
    <row r="264" spans="1:16" x14ac:dyDescent="0.25">
      <c r="A264" t="s">
        <v>482</v>
      </c>
      <c r="B264" t="s">
        <v>483</v>
      </c>
      <c r="C264" t="str">
        <f>PROPER(TRIM(Customers3[[#This Row],[Customer First Name]]))</f>
        <v>Amanda</v>
      </c>
      <c r="D264">
        <v>1496</v>
      </c>
      <c r="E264" t="s">
        <v>27</v>
      </c>
      <c r="F264" s="7">
        <v>45632</v>
      </c>
      <c r="G264" s="6">
        <v>1</v>
      </c>
      <c r="H264" s="1" t="s">
        <v>37</v>
      </c>
      <c r="I264" t="s">
        <v>24</v>
      </c>
      <c r="J264" t="str">
        <f>UPPER(Customers3[[#This Row],[State]])</f>
        <v>ACT</v>
      </c>
      <c r="K264" t="s">
        <v>1765</v>
      </c>
      <c r="L264" t="s">
        <v>1226</v>
      </c>
      <c r="M264">
        <v>2600</v>
      </c>
      <c r="N264">
        <v>300</v>
      </c>
      <c r="O264">
        <f>Customers3[[#This Row],[Quantity Ordered]]*Customers3[[#This Row],[Sales Price (Per unit)]]</f>
        <v>300</v>
      </c>
      <c r="P264" t="s">
        <v>1766</v>
      </c>
    </row>
    <row r="265" spans="1:16" x14ac:dyDescent="0.25">
      <c r="A265" t="s">
        <v>40</v>
      </c>
      <c r="B265" t="s">
        <v>484</v>
      </c>
      <c r="C265" t="str">
        <f>PROPER(TRIM(Customers3[[#This Row],[Customer First Name]]))</f>
        <v>Marlee</v>
      </c>
      <c r="D265">
        <v>1497</v>
      </c>
      <c r="E265" t="s">
        <v>36</v>
      </c>
      <c r="F265" s="7">
        <v>45350</v>
      </c>
      <c r="G265" s="6">
        <v>3</v>
      </c>
      <c r="H265" s="1" t="s">
        <v>37</v>
      </c>
      <c r="I265" t="s">
        <v>38</v>
      </c>
      <c r="J265" t="str">
        <f>UPPER(Customers3[[#This Row],[State]])</f>
        <v>QLD</v>
      </c>
      <c r="K265" t="s">
        <v>1767</v>
      </c>
      <c r="L265" t="s">
        <v>1253</v>
      </c>
      <c r="M265">
        <v>4870</v>
      </c>
      <c r="N265">
        <v>250</v>
      </c>
      <c r="O265">
        <f>Customers3[[#This Row],[Quantity Ordered]]*Customers3[[#This Row],[Sales Price (Per unit)]]</f>
        <v>750</v>
      </c>
      <c r="P265" t="s">
        <v>1768</v>
      </c>
    </row>
    <row r="266" spans="1:16" x14ac:dyDescent="0.25">
      <c r="A266" t="s">
        <v>469</v>
      </c>
      <c r="B266" t="s">
        <v>485</v>
      </c>
      <c r="C266" t="str">
        <f>PROPER(TRIM(Customers3[[#This Row],[Customer First Name]]))</f>
        <v>Xiomara</v>
      </c>
      <c r="D266">
        <v>1498</v>
      </c>
      <c r="E266" t="s">
        <v>22</v>
      </c>
      <c r="F266" s="7">
        <v>45395</v>
      </c>
      <c r="G266" s="6">
        <v>3</v>
      </c>
      <c r="H266" t="s">
        <v>17</v>
      </c>
      <c r="I266" t="s">
        <v>18</v>
      </c>
      <c r="J266" t="str">
        <f>UPPER(Customers3[[#This Row],[State]])</f>
        <v>WA</v>
      </c>
      <c r="K266" t="s">
        <v>1769</v>
      </c>
      <c r="L266" t="s">
        <v>1223</v>
      </c>
      <c r="M266">
        <v>6725</v>
      </c>
      <c r="N266">
        <v>800</v>
      </c>
      <c r="O266">
        <f>Customers3[[#This Row],[Quantity Ordered]]*Customers3[[#This Row],[Sales Price (Per unit)]]</f>
        <v>2400</v>
      </c>
      <c r="P266" t="s">
        <v>1770</v>
      </c>
    </row>
    <row r="267" spans="1:16" x14ac:dyDescent="0.25">
      <c r="A267" t="s">
        <v>129</v>
      </c>
      <c r="B267" t="s">
        <v>486</v>
      </c>
      <c r="C267" t="str">
        <f>PROPER(TRIM(Customers3[[#This Row],[Customer First Name]]))</f>
        <v>Logan</v>
      </c>
      <c r="D267">
        <v>1499</v>
      </c>
      <c r="E267" t="s">
        <v>61</v>
      </c>
      <c r="F267" s="7">
        <v>45596</v>
      </c>
      <c r="G267" s="6">
        <v>1</v>
      </c>
      <c r="H267" s="1" t="s">
        <v>37</v>
      </c>
      <c r="I267" t="s">
        <v>32</v>
      </c>
      <c r="J267" t="str">
        <f>UPPER(Customers3[[#This Row],[State]])</f>
        <v>VIC</v>
      </c>
      <c r="K267" t="s">
        <v>1771</v>
      </c>
      <c r="L267" t="s">
        <v>1232</v>
      </c>
      <c r="M267">
        <v>3350</v>
      </c>
      <c r="N267">
        <v>1200</v>
      </c>
      <c r="O267">
        <f>Customers3[[#This Row],[Quantity Ordered]]*Customers3[[#This Row],[Sales Price (Per unit)]]</f>
        <v>1200</v>
      </c>
      <c r="P267" t="s">
        <v>1772</v>
      </c>
    </row>
    <row r="268" spans="1:16" x14ac:dyDescent="0.25">
      <c r="A268" t="s">
        <v>487</v>
      </c>
      <c r="B268" t="s">
        <v>488</v>
      </c>
      <c r="C268" t="str">
        <f>PROPER(TRIM(Customers3[[#This Row],[Customer First Name]]))</f>
        <v>Athena</v>
      </c>
      <c r="D268">
        <v>1500</v>
      </c>
      <c r="E268" t="s">
        <v>61</v>
      </c>
      <c r="F268" s="7">
        <v>45409</v>
      </c>
      <c r="G268" s="6">
        <v>1</v>
      </c>
      <c r="H268" s="1" t="s">
        <v>37</v>
      </c>
      <c r="I268" t="s">
        <v>32</v>
      </c>
      <c r="J268" t="str">
        <f>UPPER(Customers3[[#This Row],[State]])</f>
        <v>VIC</v>
      </c>
      <c r="K268" t="s">
        <v>1773</v>
      </c>
      <c r="L268" t="s">
        <v>1260</v>
      </c>
      <c r="M268">
        <v>3000</v>
      </c>
      <c r="N268">
        <v>1200</v>
      </c>
      <c r="O268">
        <f>Customers3[[#This Row],[Quantity Ordered]]*Customers3[[#This Row],[Sales Price (Per unit)]]</f>
        <v>1200</v>
      </c>
      <c r="P268" t="s">
        <v>1774</v>
      </c>
    </row>
    <row r="269" spans="1:16" x14ac:dyDescent="0.25">
      <c r="A269" t="s">
        <v>489</v>
      </c>
      <c r="B269" t="s">
        <v>490</v>
      </c>
      <c r="C269" t="str">
        <f>PROPER(TRIM(Customers3[[#This Row],[Customer First Name]]))</f>
        <v>Elsie</v>
      </c>
      <c r="D269">
        <v>1501</v>
      </c>
      <c r="E269" t="s">
        <v>61</v>
      </c>
      <c r="F269" s="7">
        <v>45614</v>
      </c>
      <c r="G269" s="6">
        <v>3</v>
      </c>
      <c r="H269" t="s">
        <v>17</v>
      </c>
      <c r="I269" t="s">
        <v>38</v>
      </c>
      <c r="J269" t="str">
        <f>UPPER(Customers3[[#This Row],[State]])</f>
        <v>QLD</v>
      </c>
      <c r="K269" t="s">
        <v>1775</v>
      </c>
      <c r="L269" t="s">
        <v>1235</v>
      </c>
      <c r="M269">
        <v>4217</v>
      </c>
      <c r="N269">
        <v>1200</v>
      </c>
      <c r="O269">
        <f>Customers3[[#This Row],[Quantity Ordered]]*Customers3[[#This Row],[Sales Price (Per unit)]]</f>
        <v>3600</v>
      </c>
      <c r="P269" t="s">
        <v>1776</v>
      </c>
    </row>
    <row r="270" spans="1:16" x14ac:dyDescent="0.25">
      <c r="A270" t="s">
        <v>491</v>
      </c>
      <c r="B270" t="s">
        <v>492</v>
      </c>
      <c r="C270" t="str">
        <f>PROPER(TRIM(Customers3[[#This Row],[Customer First Name]]))</f>
        <v>Emersyn</v>
      </c>
      <c r="D270">
        <v>1502</v>
      </c>
      <c r="E270" t="s">
        <v>36</v>
      </c>
      <c r="F270" s="7">
        <v>45360</v>
      </c>
      <c r="G270" s="6">
        <v>2</v>
      </c>
      <c r="H270" s="1" t="s">
        <v>37</v>
      </c>
      <c r="I270" t="s">
        <v>24</v>
      </c>
      <c r="J270" t="str">
        <f>UPPER(Customers3[[#This Row],[State]])</f>
        <v>ACT</v>
      </c>
      <c r="K270" t="s">
        <v>1777</v>
      </c>
      <c r="L270" t="s">
        <v>1226</v>
      </c>
      <c r="M270">
        <v>2600</v>
      </c>
      <c r="N270">
        <v>250</v>
      </c>
      <c r="O270">
        <f>Customers3[[#This Row],[Quantity Ordered]]*Customers3[[#This Row],[Sales Price (Per unit)]]</f>
        <v>500</v>
      </c>
      <c r="P270" t="s">
        <v>1778</v>
      </c>
    </row>
    <row r="271" spans="1:16" x14ac:dyDescent="0.25">
      <c r="A271" t="s">
        <v>493</v>
      </c>
      <c r="B271" t="s">
        <v>494</v>
      </c>
      <c r="C271" t="str">
        <f>PROPER(TRIM(Customers3[[#This Row],[Customer First Name]]))</f>
        <v>Talia</v>
      </c>
      <c r="D271">
        <v>1503</v>
      </c>
      <c r="E271" t="s">
        <v>27</v>
      </c>
      <c r="F271" s="7">
        <v>45510</v>
      </c>
      <c r="G271" s="6">
        <v>2</v>
      </c>
      <c r="H271" s="1" t="s">
        <v>37</v>
      </c>
      <c r="I271" t="s">
        <v>24</v>
      </c>
      <c r="J271" t="str">
        <f>UPPER(Customers3[[#This Row],[State]])</f>
        <v>ACT</v>
      </c>
      <c r="K271" t="s">
        <v>1779</v>
      </c>
      <c r="L271" t="s">
        <v>1226</v>
      </c>
      <c r="M271">
        <v>2600</v>
      </c>
      <c r="N271">
        <v>300</v>
      </c>
      <c r="O271">
        <f>Customers3[[#This Row],[Quantity Ordered]]*Customers3[[#This Row],[Sales Price (Per unit)]]</f>
        <v>600</v>
      </c>
      <c r="P271" t="s">
        <v>1780</v>
      </c>
    </row>
    <row r="272" spans="1:16" x14ac:dyDescent="0.25">
      <c r="A272" t="s">
        <v>495</v>
      </c>
      <c r="B272" t="s">
        <v>292</v>
      </c>
      <c r="C272" t="str">
        <f>PROPER(TRIM(Customers3[[#This Row],[Customer First Name]]))</f>
        <v>Charli</v>
      </c>
      <c r="D272">
        <v>1504</v>
      </c>
      <c r="E272" t="s">
        <v>61</v>
      </c>
      <c r="F272" s="7">
        <v>45464</v>
      </c>
      <c r="G272" s="6">
        <v>2</v>
      </c>
      <c r="H272" t="s">
        <v>17</v>
      </c>
      <c r="I272" t="s">
        <v>49</v>
      </c>
      <c r="J272" t="str">
        <f>UPPER(Customers3[[#This Row],[State]])</f>
        <v>TAS</v>
      </c>
      <c r="K272" t="s">
        <v>1781</v>
      </c>
      <c r="L272" t="s">
        <v>1250</v>
      </c>
      <c r="M272">
        <v>7000</v>
      </c>
      <c r="N272">
        <v>1200</v>
      </c>
      <c r="O272">
        <f>Customers3[[#This Row],[Quantity Ordered]]*Customers3[[#This Row],[Sales Price (Per unit)]]</f>
        <v>2400</v>
      </c>
      <c r="P272" t="s">
        <v>1782</v>
      </c>
    </row>
    <row r="273" spans="1:16" x14ac:dyDescent="0.25">
      <c r="A273" t="s">
        <v>496</v>
      </c>
      <c r="B273" t="s">
        <v>497</v>
      </c>
      <c r="C273" t="str">
        <f>PROPER(TRIM(Customers3[[#This Row],[Customer First Name]]))</f>
        <v>Emilia</v>
      </c>
      <c r="D273">
        <v>1505</v>
      </c>
      <c r="E273" t="s">
        <v>36</v>
      </c>
      <c r="F273" s="7">
        <v>45609</v>
      </c>
      <c r="G273" s="6">
        <v>1</v>
      </c>
      <c r="H273" t="s">
        <v>17</v>
      </c>
      <c r="I273" t="s">
        <v>42</v>
      </c>
      <c r="J273" t="str">
        <f>UPPER(Customers3[[#This Row],[State]])</f>
        <v>SA</v>
      </c>
      <c r="K273" t="s">
        <v>1783</v>
      </c>
      <c r="L273" t="s">
        <v>1238</v>
      </c>
      <c r="M273">
        <v>5290</v>
      </c>
      <c r="N273">
        <v>250</v>
      </c>
      <c r="O273">
        <f>Customers3[[#This Row],[Quantity Ordered]]*Customers3[[#This Row],[Sales Price (Per unit)]]</f>
        <v>250</v>
      </c>
      <c r="P273" t="s">
        <v>1784</v>
      </c>
    </row>
    <row r="274" spans="1:16" x14ac:dyDescent="0.25">
      <c r="A274" t="s">
        <v>498</v>
      </c>
      <c r="B274" t="s">
        <v>87</v>
      </c>
      <c r="C274" t="str">
        <f>PROPER(TRIM(Customers3[[#This Row],[Customer First Name]]))</f>
        <v>Collin</v>
      </c>
      <c r="D274">
        <v>1506</v>
      </c>
      <c r="E274" t="s">
        <v>16</v>
      </c>
      <c r="F274" s="7">
        <v>45606</v>
      </c>
      <c r="G274" s="6">
        <v>2</v>
      </c>
      <c r="H274" s="1" t="s">
        <v>37</v>
      </c>
      <c r="I274" t="s">
        <v>28</v>
      </c>
      <c r="J274" t="str">
        <f>UPPER(Customers3[[#This Row],[State]])</f>
        <v>NSW</v>
      </c>
      <c r="K274" t="s">
        <v>1785</v>
      </c>
      <c r="L274" t="s">
        <v>1229</v>
      </c>
      <c r="M274">
        <v>2300</v>
      </c>
      <c r="N274">
        <v>250</v>
      </c>
      <c r="O274">
        <f>Customers3[[#This Row],[Quantity Ordered]]*Customers3[[#This Row],[Sales Price (Per unit)]]</f>
        <v>500</v>
      </c>
      <c r="P274" t="s">
        <v>1786</v>
      </c>
    </row>
    <row r="275" spans="1:16" x14ac:dyDescent="0.25">
      <c r="A275" t="s">
        <v>499</v>
      </c>
      <c r="B275" t="s">
        <v>251</v>
      </c>
      <c r="C275" t="str">
        <f>PROPER(TRIM(Customers3[[#This Row],[Customer First Name]]))</f>
        <v>Elise</v>
      </c>
      <c r="D275">
        <v>1507</v>
      </c>
      <c r="E275" t="s">
        <v>61</v>
      </c>
      <c r="F275" s="7">
        <v>45550</v>
      </c>
      <c r="G275" s="6">
        <v>3</v>
      </c>
      <c r="H275" t="s">
        <v>17</v>
      </c>
      <c r="I275" t="s">
        <v>32</v>
      </c>
      <c r="J275" t="str">
        <f>UPPER(Customers3[[#This Row],[State]])</f>
        <v>VIC</v>
      </c>
      <c r="K275" t="s">
        <v>1787</v>
      </c>
      <c r="L275" t="s">
        <v>1260</v>
      </c>
      <c r="M275">
        <v>3000</v>
      </c>
      <c r="N275">
        <v>1200</v>
      </c>
      <c r="O275">
        <f>Customers3[[#This Row],[Quantity Ordered]]*Customers3[[#This Row],[Sales Price (Per unit)]]</f>
        <v>3600</v>
      </c>
      <c r="P275" t="s">
        <v>1788</v>
      </c>
    </row>
    <row r="276" spans="1:16" x14ac:dyDescent="0.25">
      <c r="A276" t="s">
        <v>112</v>
      </c>
      <c r="B276" t="s">
        <v>216</v>
      </c>
      <c r="C276" t="str">
        <f>PROPER(TRIM(Customers3[[#This Row],[Customer First Name]]))</f>
        <v>Austin</v>
      </c>
      <c r="D276">
        <v>1508</v>
      </c>
      <c r="E276" t="s">
        <v>61</v>
      </c>
      <c r="F276" s="7">
        <v>45539</v>
      </c>
      <c r="G276" s="6">
        <v>1</v>
      </c>
      <c r="H276" t="s">
        <v>17</v>
      </c>
      <c r="I276" t="s">
        <v>38</v>
      </c>
      <c r="J276" t="str">
        <f>UPPER(Customers3[[#This Row],[State]])</f>
        <v>QLD</v>
      </c>
      <c r="K276" t="s">
        <v>1789</v>
      </c>
      <c r="L276" t="s">
        <v>1253</v>
      </c>
      <c r="M276">
        <v>4870</v>
      </c>
      <c r="N276">
        <v>1200</v>
      </c>
      <c r="O276">
        <f>Customers3[[#This Row],[Quantity Ordered]]*Customers3[[#This Row],[Sales Price (Per unit)]]</f>
        <v>1200</v>
      </c>
      <c r="P276" t="s">
        <v>1790</v>
      </c>
    </row>
    <row r="277" spans="1:16" x14ac:dyDescent="0.25">
      <c r="A277" t="s">
        <v>500</v>
      </c>
      <c r="B277" t="s">
        <v>53</v>
      </c>
      <c r="C277" t="str">
        <f>PROPER(TRIM(Customers3[[#This Row],[Customer First Name]]))</f>
        <v>Walter</v>
      </c>
      <c r="D277">
        <v>1509</v>
      </c>
      <c r="E277" t="s">
        <v>22</v>
      </c>
      <c r="F277" s="7">
        <v>45307</v>
      </c>
      <c r="G277" s="6">
        <v>3</v>
      </c>
      <c r="H277" t="s">
        <v>17</v>
      </c>
      <c r="I277" t="s">
        <v>18</v>
      </c>
      <c r="J277" t="str">
        <f>UPPER(Customers3[[#This Row],[State]])</f>
        <v>WA</v>
      </c>
      <c r="K277" t="s">
        <v>1791</v>
      </c>
      <c r="L277" t="s">
        <v>1244</v>
      </c>
      <c r="M277">
        <v>6160</v>
      </c>
      <c r="N277">
        <v>800</v>
      </c>
      <c r="O277">
        <f>Customers3[[#This Row],[Quantity Ordered]]*Customers3[[#This Row],[Sales Price (Per unit)]]</f>
        <v>2400</v>
      </c>
      <c r="P277" t="s">
        <v>1792</v>
      </c>
    </row>
    <row r="278" spans="1:16" x14ac:dyDescent="0.25">
      <c r="A278" t="s">
        <v>501</v>
      </c>
      <c r="B278" t="s">
        <v>94</v>
      </c>
      <c r="C278" t="str">
        <f>PROPER(TRIM(Customers3[[#This Row],[Customer First Name]]))</f>
        <v>Isabelle</v>
      </c>
      <c r="D278">
        <v>1510</v>
      </c>
      <c r="E278" t="s">
        <v>36</v>
      </c>
      <c r="F278" s="7">
        <v>45585</v>
      </c>
      <c r="G278" s="6">
        <v>1</v>
      </c>
      <c r="H278" s="1" t="s">
        <v>23</v>
      </c>
      <c r="I278" t="s">
        <v>24</v>
      </c>
      <c r="J278" t="str">
        <f>UPPER(Customers3[[#This Row],[State]])</f>
        <v>ACT</v>
      </c>
      <c r="K278" t="s">
        <v>1793</v>
      </c>
      <c r="L278" t="s">
        <v>1226</v>
      </c>
      <c r="M278">
        <v>2600</v>
      </c>
      <c r="N278">
        <v>250</v>
      </c>
      <c r="O278">
        <f>Customers3[[#This Row],[Quantity Ordered]]*Customers3[[#This Row],[Sales Price (Per unit)]]</f>
        <v>250</v>
      </c>
      <c r="P278" t="s">
        <v>1794</v>
      </c>
    </row>
    <row r="279" spans="1:16" x14ac:dyDescent="0.25">
      <c r="A279" t="s">
        <v>482</v>
      </c>
      <c r="B279" t="s">
        <v>502</v>
      </c>
      <c r="C279" t="str">
        <f>PROPER(TRIM(Customers3[[#This Row],[Customer First Name]]))</f>
        <v>Lexi</v>
      </c>
      <c r="D279">
        <v>1511</v>
      </c>
      <c r="E279" t="s">
        <v>77</v>
      </c>
      <c r="F279" s="7">
        <v>45438</v>
      </c>
      <c r="G279" s="6">
        <v>1</v>
      </c>
      <c r="H279" s="1" t="s">
        <v>23</v>
      </c>
      <c r="I279" t="s">
        <v>28</v>
      </c>
      <c r="J279" t="str">
        <f>UPPER(Customers3[[#This Row],[State]])</f>
        <v>NSW</v>
      </c>
      <c r="K279" t="s">
        <v>1795</v>
      </c>
      <c r="L279" t="s">
        <v>850</v>
      </c>
      <c r="M279">
        <v>2000</v>
      </c>
      <c r="N279">
        <v>600</v>
      </c>
      <c r="O279">
        <f>Customers3[[#This Row],[Quantity Ordered]]*Customers3[[#This Row],[Sales Price (Per unit)]]</f>
        <v>600</v>
      </c>
      <c r="P279" t="s">
        <v>1796</v>
      </c>
    </row>
    <row r="280" spans="1:16" x14ac:dyDescent="0.25">
      <c r="A280" t="s">
        <v>503</v>
      </c>
      <c r="B280" t="s">
        <v>504</v>
      </c>
      <c r="C280" t="str">
        <f>PROPER(TRIM(Customers3[[#This Row],[Customer First Name]]))</f>
        <v>Charlotte</v>
      </c>
      <c r="D280">
        <v>1512</v>
      </c>
      <c r="E280" t="s">
        <v>27</v>
      </c>
      <c r="F280" s="7">
        <v>45387</v>
      </c>
      <c r="G280" s="6">
        <v>3</v>
      </c>
      <c r="H280" t="s">
        <v>17</v>
      </c>
      <c r="I280" t="s">
        <v>66</v>
      </c>
      <c r="J280" t="str">
        <f>UPPER(Customers3[[#This Row],[State]])</f>
        <v>NT</v>
      </c>
      <c r="K280" t="s">
        <v>1797</v>
      </c>
      <c r="L280" t="s">
        <v>1265</v>
      </c>
      <c r="M280">
        <v>800</v>
      </c>
      <c r="N280">
        <v>300</v>
      </c>
      <c r="O280">
        <f>Customers3[[#This Row],[Quantity Ordered]]*Customers3[[#This Row],[Sales Price (Per unit)]]</f>
        <v>900</v>
      </c>
      <c r="P280" t="s">
        <v>1798</v>
      </c>
    </row>
    <row r="281" spans="1:16" x14ac:dyDescent="0.25">
      <c r="A281" t="s">
        <v>505</v>
      </c>
      <c r="B281" t="s">
        <v>235</v>
      </c>
      <c r="C281" t="str">
        <f>PROPER(TRIM(Customers3[[#This Row],[Customer First Name]]))</f>
        <v>Selah</v>
      </c>
      <c r="D281">
        <v>1513</v>
      </c>
      <c r="E281" t="s">
        <v>27</v>
      </c>
      <c r="F281" s="7">
        <v>45504</v>
      </c>
      <c r="G281" s="6">
        <v>1</v>
      </c>
      <c r="H281" t="s">
        <v>17</v>
      </c>
      <c r="I281" t="s">
        <v>49</v>
      </c>
      <c r="J281" t="str">
        <f>UPPER(Customers3[[#This Row],[State]])</f>
        <v>TAS</v>
      </c>
      <c r="K281" t="s">
        <v>1799</v>
      </c>
      <c r="L281" t="s">
        <v>1385</v>
      </c>
      <c r="M281">
        <v>7310</v>
      </c>
      <c r="N281">
        <v>300</v>
      </c>
      <c r="O281">
        <f>Customers3[[#This Row],[Quantity Ordered]]*Customers3[[#This Row],[Sales Price (Per unit)]]</f>
        <v>300</v>
      </c>
      <c r="P281" t="s">
        <v>1800</v>
      </c>
    </row>
    <row r="282" spans="1:16" x14ac:dyDescent="0.25">
      <c r="A282" t="s">
        <v>506</v>
      </c>
      <c r="B282" t="s">
        <v>507</v>
      </c>
      <c r="C282" t="str">
        <f>PROPER(TRIM(Customers3[[#This Row],[Customer First Name]]))</f>
        <v>Genesis</v>
      </c>
      <c r="D282">
        <v>1514</v>
      </c>
      <c r="E282" t="s">
        <v>22</v>
      </c>
      <c r="F282" s="7">
        <v>45334</v>
      </c>
      <c r="G282" s="6">
        <v>3</v>
      </c>
      <c r="H282" t="s">
        <v>17</v>
      </c>
      <c r="I282" t="s">
        <v>24</v>
      </c>
      <c r="J282" t="str">
        <f>UPPER(Customers3[[#This Row],[State]])</f>
        <v>ACT</v>
      </c>
      <c r="K282" t="s">
        <v>1801</v>
      </c>
      <c r="L282" t="s">
        <v>1226</v>
      </c>
      <c r="M282">
        <v>2600</v>
      </c>
      <c r="N282">
        <v>800</v>
      </c>
      <c r="O282">
        <f>Customers3[[#This Row],[Quantity Ordered]]*Customers3[[#This Row],[Sales Price (Per unit)]]</f>
        <v>2400</v>
      </c>
      <c r="P282" t="s">
        <v>1802</v>
      </c>
    </row>
    <row r="283" spans="1:16" x14ac:dyDescent="0.25">
      <c r="A283" t="s">
        <v>508</v>
      </c>
      <c r="B283" t="s">
        <v>509</v>
      </c>
      <c r="C283" t="str">
        <f>PROPER(TRIM(Customers3[[#This Row],[Customer First Name]]))</f>
        <v>Noah</v>
      </c>
      <c r="D283">
        <v>1515</v>
      </c>
      <c r="E283" t="s">
        <v>27</v>
      </c>
      <c r="F283" s="7">
        <v>45413</v>
      </c>
      <c r="G283" s="6">
        <v>2</v>
      </c>
      <c r="H283" s="1" t="s">
        <v>37</v>
      </c>
      <c r="I283" t="s">
        <v>42</v>
      </c>
      <c r="J283" t="str">
        <f>UPPER(Customers3[[#This Row],[State]])</f>
        <v>SA</v>
      </c>
      <c r="K283" t="s">
        <v>1803</v>
      </c>
      <c r="L283" t="s">
        <v>1335</v>
      </c>
      <c r="M283">
        <v>5600</v>
      </c>
      <c r="N283">
        <v>300</v>
      </c>
      <c r="O283">
        <f>Customers3[[#This Row],[Quantity Ordered]]*Customers3[[#This Row],[Sales Price (Per unit)]]</f>
        <v>600</v>
      </c>
      <c r="P283" t="s">
        <v>1804</v>
      </c>
    </row>
    <row r="284" spans="1:16" x14ac:dyDescent="0.25">
      <c r="A284" t="s">
        <v>510</v>
      </c>
      <c r="B284" t="s">
        <v>477</v>
      </c>
      <c r="C284" t="str">
        <f>PROPER(TRIM(Customers3[[#This Row],[Customer First Name]]))</f>
        <v>Gideon</v>
      </c>
      <c r="D284">
        <v>1516</v>
      </c>
      <c r="E284" t="s">
        <v>27</v>
      </c>
      <c r="F284" s="7">
        <v>45325</v>
      </c>
      <c r="G284" s="6">
        <v>1</v>
      </c>
      <c r="H284" t="s">
        <v>56</v>
      </c>
      <c r="I284" t="s">
        <v>24</v>
      </c>
      <c r="J284" t="str">
        <f>UPPER(Customers3[[#This Row],[State]])</f>
        <v>ACT</v>
      </c>
      <c r="K284" t="s">
        <v>1805</v>
      </c>
      <c r="L284" t="s">
        <v>1226</v>
      </c>
      <c r="M284">
        <v>2600</v>
      </c>
      <c r="N284">
        <v>300</v>
      </c>
      <c r="O284">
        <f>Customers3[[#This Row],[Quantity Ordered]]*Customers3[[#This Row],[Sales Price (Per unit)]]</f>
        <v>300</v>
      </c>
      <c r="P284" t="s">
        <v>1806</v>
      </c>
    </row>
    <row r="285" spans="1:16" x14ac:dyDescent="0.25">
      <c r="A285" t="s">
        <v>89</v>
      </c>
      <c r="B285" t="s">
        <v>511</v>
      </c>
      <c r="C285" t="str">
        <f>PROPER(TRIM(Customers3[[#This Row],[Customer First Name]]))</f>
        <v>Nolan</v>
      </c>
      <c r="D285">
        <v>1517</v>
      </c>
      <c r="E285" t="s">
        <v>77</v>
      </c>
      <c r="F285" s="7">
        <v>45498</v>
      </c>
      <c r="G285" s="6">
        <v>2</v>
      </c>
      <c r="H285" s="1" t="s">
        <v>37</v>
      </c>
      <c r="I285" t="s">
        <v>49</v>
      </c>
      <c r="J285" t="str">
        <f>UPPER(Customers3[[#This Row],[State]])</f>
        <v>TAS</v>
      </c>
      <c r="K285" t="s">
        <v>1807</v>
      </c>
      <c r="L285" t="s">
        <v>1250</v>
      </c>
      <c r="M285">
        <v>7000</v>
      </c>
      <c r="N285">
        <v>600</v>
      </c>
      <c r="O285">
        <f>Customers3[[#This Row],[Quantity Ordered]]*Customers3[[#This Row],[Sales Price (Per unit)]]</f>
        <v>1200</v>
      </c>
      <c r="P285" t="s">
        <v>1808</v>
      </c>
    </row>
    <row r="286" spans="1:16" x14ac:dyDescent="0.25">
      <c r="A286" t="s">
        <v>486</v>
      </c>
      <c r="B286" t="s">
        <v>512</v>
      </c>
      <c r="C286" t="str">
        <f>PROPER(TRIM(Customers3[[#This Row],[Customer First Name]]))</f>
        <v>Kimberly</v>
      </c>
      <c r="D286">
        <v>1518</v>
      </c>
      <c r="E286" t="s">
        <v>61</v>
      </c>
      <c r="F286" s="7">
        <v>45425</v>
      </c>
      <c r="G286" s="6">
        <v>1</v>
      </c>
      <c r="H286" t="s">
        <v>56</v>
      </c>
      <c r="I286" t="s">
        <v>28</v>
      </c>
      <c r="J286" t="str">
        <f>UPPER(Customers3[[#This Row],[State]])</f>
        <v>NSW</v>
      </c>
      <c r="K286" t="s">
        <v>1809</v>
      </c>
      <c r="L286" t="s">
        <v>850</v>
      </c>
      <c r="M286">
        <v>2000</v>
      </c>
      <c r="N286">
        <v>1200</v>
      </c>
      <c r="O286">
        <f>Customers3[[#This Row],[Quantity Ordered]]*Customers3[[#This Row],[Sales Price (Per unit)]]</f>
        <v>1200</v>
      </c>
      <c r="P286" t="s">
        <v>1810</v>
      </c>
    </row>
    <row r="287" spans="1:16" x14ac:dyDescent="0.25">
      <c r="A287" t="s">
        <v>513</v>
      </c>
      <c r="B287" t="s">
        <v>514</v>
      </c>
      <c r="C287" t="str">
        <f>PROPER(TRIM(Customers3[[#This Row],[Customer First Name]]))</f>
        <v>Kaleb</v>
      </c>
      <c r="D287">
        <v>1519</v>
      </c>
      <c r="E287" t="s">
        <v>77</v>
      </c>
      <c r="F287" s="7">
        <v>45572</v>
      </c>
      <c r="G287" s="6">
        <v>1</v>
      </c>
      <c r="H287" t="s">
        <v>17</v>
      </c>
      <c r="I287" t="s">
        <v>42</v>
      </c>
      <c r="J287" t="str">
        <f>UPPER(Customers3[[#This Row],[State]])</f>
        <v>SA</v>
      </c>
      <c r="K287" t="s">
        <v>1811</v>
      </c>
      <c r="L287" t="s">
        <v>1238</v>
      </c>
      <c r="M287">
        <v>5290</v>
      </c>
      <c r="N287">
        <v>600</v>
      </c>
      <c r="O287">
        <f>Customers3[[#This Row],[Quantity Ordered]]*Customers3[[#This Row],[Sales Price (Per unit)]]</f>
        <v>600</v>
      </c>
      <c r="P287" t="s">
        <v>1812</v>
      </c>
    </row>
    <row r="288" spans="1:16" x14ac:dyDescent="0.25">
      <c r="A288" t="s">
        <v>515</v>
      </c>
      <c r="B288" t="s">
        <v>357</v>
      </c>
      <c r="C288" t="str">
        <f>PROPER(TRIM(Customers3[[#This Row],[Customer First Name]]))</f>
        <v>Patrick</v>
      </c>
      <c r="D288">
        <v>1520</v>
      </c>
      <c r="E288" t="s">
        <v>36</v>
      </c>
      <c r="F288" s="7">
        <v>45416</v>
      </c>
      <c r="G288" s="6">
        <v>2</v>
      </c>
      <c r="H288" s="1" t="s">
        <v>37</v>
      </c>
      <c r="I288" t="s">
        <v>42</v>
      </c>
      <c r="J288" t="str">
        <f>UPPER(Customers3[[#This Row],[State]])</f>
        <v>SA</v>
      </c>
      <c r="K288" t="s">
        <v>1813</v>
      </c>
      <c r="L288" t="s">
        <v>1080</v>
      </c>
      <c r="M288">
        <v>5000</v>
      </c>
      <c r="N288">
        <v>250</v>
      </c>
      <c r="O288">
        <f>Customers3[[#This Row],[Quantity Ordered]]*Customers3[[#This Row],[Sales Price (Per unit)]]</f>
        <v>500</v>
      </c>
      <c r="P288" t="s">
        <v>1814</v>
      </c>
    </row>
    <row r="289" spans="1:16" x14ac:dyDescent="0.25">
      <c r="A289" t="s">
        <v>207</v>
      </c>
      <c r="B289" t="s">
        <v>516</v>
      </c>
      <c r="C289" t="str">
        <f>PROPER(TRIM(Customers3[[#This Row],[Customer First Name]]))</f>
        <v>Lennox</v>
      </c>
      <c r="D289">
        <v>1521</v>
      </c>
      <c r="E289" t="s">
        <v>61</v>
      </c>
      <c r="F289" s="7">
        <v>45362</v>
      </c>
      <c r="G289" s="6">
        <v>2</v>
      </c>
      <c r="H289" t="s">
        <v>17</v>
      </c>
      <c r="I289" t="s">
        <v>32</v>
      </c>
      <c r="J289" t="str">
        <f>UPPER(Customers3[[#This Row],[State]])</f>
        <v>VIC</v>
      </c>
      <c r="K289" t="s">
        <v>1815</v>
      </c>
      <c r="L289" t="s">
        <v>1232</v>
      </c>
      <c r="M289">
        <v>3350</v>
      </c>
      <c r="N289">
        <v>1200</v>
      </c>
      <c r="O289">
        <f>Customers3[[#This Row],[Quantity Ordered]]*Customers3[[#This Row],[Sales Price (Per unit)]]</f>
        <v>2400</v>
      </c>
      <c r="P289" t="s">
        <v>1816</v>
      </c>
    </row>
    <row r="290" spans="1:16" x14ac:dyDescent="0.25">
      <c r="A290" t="s">
        <v>73</v>
      </c>
      <c r="B290" t="s">
        <v>517</v>
      </c>
      <c r="C290" t="str">
        <f>PROPER(TRIM(Customers3[[#This Row],[Customer First Name]]))</f>
        <v>Liam</v>
      </c>
      <c r="D290">
        <v>1522</v>
      </c>
      <c r="E290" t="s">
        <v>61</v>
      </c>
      <c r="F290" s="7">
        <v>45372</v>
      </c>
      <c r="G290" s="6">
        <v>3</v>
      </c>
      <c r="H290" s="1" t="s">
        <v>37</v>
      </c>
      <c r="I290" t="s">
        <v>32</v>
      </c>
      <c r="J290" t="str">
        <f>UPPER(Customers3[[#This Row],[State]])</f>
        <v>VIC</v>
      </c>
      <c r="K290" t="s">
        <v>1817</v>
      </c>
      <c r="L290" t="s">
        <v>1241</v>
      </c>
      <c r="M290">
        <v>3220</v>
      </c>
      <c r="N290">
        <v>1200</v>
      </c>
      <c r="O290">
        <f>Customers3[[#This Row],[Quantity Ordered]]*Customers3[[#This Row],[Sales Price (Per unit)]]</f>
        <v>3600</v>
      </c>
      <c r="P290" t="s">
        <v>1818</v>
      </c>
    </row>
    <row r="291" spans="1:16" x14ac:dyDescent="0.25">
      <c r="A291" t="s">
        <v>349</v>
      </c>
      <c r="B291" t="s">
        <v>518</v>
      </c>
      <c r="C291" t="str">
        <f>PROPER(TRIM(Customers3[[#This Row],[Customer First Name]]))</f>
        <v>Damien</v>
      </c>
      <c r="D291">
        <v>1523</v>
      </c>
      <c r="E291" t="s">
        <v>27</v>
      </c>
      <c r="F291" s="7">
        <v>45496</v>
      </c>
      <c r="G291" s="6">
        <v>1</v>
      </c>
      <c r="H291" t="s">
        <v>56</v>
      </c>
      <c r="I291" t="s">
        <v>32</v>
      </c>
      <c r="J291" t="str">
        <f>UPPER(Customers3[[#This Row],[State]])</f>
        <v>VIC</v>
      </c>
      <c r="K291" t="s">
        <v>1819</v>
      </c>
      <c r="L291" t="s">
        <v>1232</v>
      </c>
      <c r="M291">
        <v>3350</v>
      </c>
      <c r="N291">
        <v>300</v>
      </c>
      <c r="O291">
        <f>Customers3[[#This Row],[Quantity Ordered]]*Customers3[[#This Row],[Sales Price (Per unit)]]</f>
        <v>300</v>
      </c>
      <c r="P291" t="s">
        <v>1820</v>
      </c>
    </row>
    <row r="292" spans="1:16" x14ac:dyDescent="0.25">
      <c r="A292" t="s">
        <v>519</v>
      </c>
      <c r="B292" t="s">
        <v>512</v>
      </c>
      <c r="C292" t="str">
        <f>PROPER(TRIM(Customers3[[#This Row],[Customer First Name]]))</f>
        <v>Kimberly</v>
      </c>
      <c r="D292">
        <v>1524</v>
      </c>
      <c r="E292" t="s">
        <v>16</v>
      </c>
      <c r="F292" s="7">
        <v>45310</v>
      </c>
      <c r="G292" s="6">
        <v>1</v>
      </c>
      <c r="H292" t="s">
        <v>17</v>
      </c>
      <c r="I292" t="s">
        <v>66</v>
      </c>
      <c r="J292" t="str">
        <f>UPPER(Customers3[[#This Row],[State]])</f>
        <v>NT</v>
      </c>
      <c r="K292" t="s">
        <v>1821</v>
      </c>
      <c r="L292" t="s">
        <v>1265</v>
      </c>
      <c r="M292">
        <v>800</v>
      </c>
      <c r="N292">
        <v>250</v>
      </c>
      <c r="O292">
        <f>Customers3[[#This Row],[Quantity Ordered]]*Customers3[[#This Row],[Sales Price (Per unit)]]</f>
        <v>250</v>
      </c>
      <c r="P292" t="s">
        <v>1822</v>
      </c>
    </row>
    <row r="293" spans="1:16" x14ac:dyDescent="0.25">
      <c r="A293" t="s">
        <v>520</v>
      </c>
      <c r="B293" t="s">
        <v>211</v>
      </c>
      <c r="C293" t="str">
        <f>PROPER(TRIM(Customers3[[#This Row],[Customer First Name]]))</f>
        <v>Denver</v>
      </c>
      <c r="D293">
        <v>1525</v>
      </c>
      <c r="E293" t="s">
        <v>61</v>
      </c>
      <c r="F293" s="7">
        <v>45613</v>
      </c>
      <c r="G293" s="6">
        <v>2</v>
      </c>
      <c r="H293" t="s">
        <v>56</v>
      </c>
      <c r="I293" t="s">
        <v>24</v>
      </c>
      <c r="J293" t="str">
        <f>UPPER(Customers3[[#This Row],[State]])</f>
        <v>ACT</v>
      </c>
      <c r="K293" t="s">
        <v>1823</v>
      </c>
      <c r="L293" t="s">
        <v>1226</v>
      </c>
      <c r="M293">
        <v>2600</v>
      </c>
      <c r="N293">
        <v>1200</v>
      </c>
      <c r="O293">
        <f>Customers3[[#This Row],[Quantity Ordered]]*Customers3[[#This Row],[Sales Price (Per unit)]]</f>
        <v>2400</v>
      </c>
      <c r="P293" t="s">
        <v>1824</v>
      </c>
    </row>
    <row r="294" spans="1:16" x14ac:dyDescent="0.25">
      <c r="A294" t="s">
        <v>139</v>
      </c>
      <c r="B294" t="s">
        <v>210</v>
      </c>
      <c r="C294" t="str">
        <f>PROPER(TRIM(Customers3[[#This Row],[Customer First Name]]))</f>
        <v>Luna</v>
      </c>
      <c r="D294">
        <v>1526</v>
      </c>
      <c r="E294" t="s">
        <v>36</v>
      </c>
      <c r="F294" s="7">
        <v>45556</v>
      </c>
      <c r="G294" s="6">
        <v>1</v>
      </c>
      <c r="H294" t="s">
        <v>17</v>
      </c>
      <c r="I294" t="s">
        <v>24</v>
      </c>
      <c r="J294" t="str">
        <f>UPPER(Customers3[[#This Row],[State]])</f>
        <v>ACT</v>
      </c>
      <c r="K294" t="s">
        <v>1825</v>
      </c>
      <c r="L294" t="s">
        <v>1226</v>
      </c>
      <c r="M294">
        <v>2600</v>
      </c>
      <c r="N294">
        <v>250</v>
      </c>
      <c r="O294">
        <f>Customers3[[#This Row],[Quantity Ordered]]*Customers3[[#This Row],[Sales Price (Per unit)]]</f>
        <v>250</v>
      </c>
      <c r="P294" t="s">
        <v>1826</v>
      </c>
    </row>
    <row r="295" spans="1:16" x14ac:dyDescent="0.25">
      <c r="A295" t="s">
        <v>521</v>
      </c>
      <c r="B295" t="s">
        <v>522</v>
      </c>
      <c r="C295" t="str">
        <f>PROPER(TRIM(Customers3[[#This Row],[Customer First Name]]))</f>
        <v>Piper</v>
      </c>
      <c r="D295">
        <v>1527</v>
      </c>
      <c r="E295" t="s">
        <v>77</v>
      </c>
      <c r="F295" s="7">
        <v>45326</v>
      </c>
      <c r="G295" s="6">
        <v>2</v>
      </c>
      <c r="H295" t="s">
        <v>17</v>
      </c>
      <c r="I295" t="s">
        <v>24</v>
      </c>
      <c r="J295" t="str">
        <f>UPPER(Customers3[[#This Row],[State]])</f>
        <v>ACT</v>
      </c>
      <c r="K295" t="s">
        <v>1827</v>
      </c>
      <c r="L295" t="s">
        <v>1226</v>
      </c>
      <c r="M295">
        <v>2600</v>
      </c>
      <c r="N295">
        <v>600</v>
      </c>
      <c r="O295">
        <f>Customers3[[#This Row],[Quantity Ordered]]*Customers3[[#This Row],[Sales Price (Per unit)]]</f>
        <v>1200</v>
      </c>
      <c r="P295" t="s">
        <v>1828</v>
      </c>
    </row>
    <row r="296" spans="1:16" x14ac:dyDescent="0.25">
      <c r="A296" t="s">
        <v>246</v>
      </c>
      <c r="B296" t="s">
        <v>162</v>
      </c>
      <c r="C296" t="str">
        <f>PROPER(TRIM(Customers3[[#This Row],[Customer First Name]]))</f>
        <v>Manuel</v>
      </c>
      <c r="D296">
        <v>1528</v>
      </c>
      <c r="E296" t="s">
        <v>61</v>
      </c>
      <c r="F296" s="7">
        <v>45576</v>
      </c>
      <c r="G296" s="6">
        <v>3</v>
      </c>
      <c r="H296" t="s">
        <v>17</v>
      </c>
      <c r="I296" t="s">
        <v>38</v>
      </c>
      <c r="J296" t="str">
        <f>UPPER(Customers3[[#This Row],[State]])</f>
        <v>QLD</v>
      </c>
      <c r="K296" t="s">
        <v>1829</v>
      </c>
      <c r="L296" t="s">
        <v>1253</v>
      </c>
      <c r="M296">
        <v>4870</v>
      </c>
      <c r="N296">
        <v>1200</v>
      </c>
      <c r="O296">
        <f>Customers3[[#This Row],[Quantity Ordered]]*Customers3[[#This Row],[Sales Price (Per unit)]]</f>
        <v>3600</v>
      </c>
      <c r="P296" t="s">
        <v>1830</v>
      </c>
    </row>
    <row r="297" spans="1:16" x14ac:dyDescent="0.25">
      <c r="A297" t="s">
        <v>511</v>
      </c>
      <c r="B297" t="s">
        <v>188</v>
      </c>
      <c r="C297" t="str">
        <f>PROPER(TRIM(Customers3[[#This Row],[Customer First Name]]))</f>
        <v>Cooper</v>
      </c>
      <c r="D297">
        <v>1529</v>
      </c>
      <c r="E297" t="s">
        <v>22</v>
      </c>
      <c r="F297" s="7">
        <v>45505</v>
      </c>
      <c r="G297" s="6">
        <v>2</v>
      </c>
      <c r="H297" s="1" t="s">
        <v>37</v>
      </c>
      <c r="I297" t="s">
        <v>66</v>
      </c>
      <c r="J297" t="str">
        <f>UPPER(Customers3[[#This Row],[State]])</f>
        <v>NT</v>
      </c>
      <c r="K297" t="s">
        <v>1831</v>
      </c>
      <c r="L297" t="s">
        <v>1265</v>
      </c>
      <c r="M297">
        <v>800</v>
      </c>
      <c r="N297">
        <v>800</v>
      </c>
      <c r="O297">
        <f>Customers3[[#This Row],[Quantity Ordered]]*Customers3[[#This Row],[Sales Price (Per unit)]]</f>
        <v>1600</v>
      </c>
      <c r="P297" t="s">
        <v>1832</v>
      </c>
    </row>
    <row r="298" spans="1:16" x14ac:dyDescent="0.25">
      <c r="A298" t="s">
        <v>523</v>
      </c>
      <c r="B298" t="s">
        <v>524</v>
      </c>
      <c r="C298" t="str">
        <f>PROPER(TRIM(Customers3[[#This Row],[Customer First Name]]))</f>
        <v>Oaklee</v>
      </c>
      <c r="D298">
        <v>1530</v>
      </c>
      <c r="E298" t="s">
        <v>61</v>
      </c>
      <c r="F298" s="7">
        <v>45519</v>
      </c>
      <c r="G298" s="6">
        <v>3</v>
      </c>
      <c r="H298" t="s">
        <v>17</v>
      </c>
      <c r="I298" t="s">
        <v>24</v>
      </c>
      <c r="J298" t="str">
        <f>UPPER(Customers3[[#This Row],[State]])</f>
        <v>ACT</v>
      </c>
      <c r="K298" t="s">
        <v>1833</v>
      </c>
      <c r="L298" t="s">
        <v>1226</v>
      </c>
      <c r="M298">
        <v>2600</v>
      </c>
      <c r="N298">
        <v>1200</v>
      </c>
      <c r="O298">
        <f>Customers3[[#This Row],[Quantity Ordered]]*Customers3[[#This Row],[Sales Price (Per unit)]]</f>
        <v>3600</v>
      </c>
      <c r="P298" t="s">
        <v>1834</v>
      </c>
    </row>
    <row r="299" spans="1:16" x14ac:dyDescent="0.25">
      <c r="A299" t="s">
        <v>525</v>
      </c>
      <c r="B299" t="s">
        <v>526</v>
      </c>
      <c r="C299" t="str">
        <f>PROPER(TRIM(Customers3[[#This Row],[Customer First Name]]))</f>
        <v>Gael</v>
      </c>
      <c r="D299">
        <v>1531</v>
      </c>
      <c r="E299" t="s">
        <v>16</v>
      </c>
      <c r="F299" s="7">
        <v>45594</v>
      </c>
      <c r="G299" s="6">
        <v>3</v>
      </c>
      <c r="H299" t="s">
        <v>17</v>
      </c>
      <c r="I299" t="s">
        <v>66</v>
      </c>
      <c r="J299" t="str">
        <f>UPPER(Customers3[[#This Row],[State]])</f>
        <v>NT</v>
      </c>
      <c r="K299" t="s">
        <v>1835</v>
      </c>
      <c r="L299" t="s">
        <v>1346</v>
      </c>
      <c r="M299">
        <v>870</v>
      </c>
      <c r="N299">
        <v>250</v>
      </c>
      <c r="O299">
        <f>Customers3[[#This Row],[Quantity Ordered]]*Customers3[[#This Row],[Sales Price (Per unit)]]</f>
        <v>750</v>
      </c>
      <c r="P299" t="s">
        <v>1836</v>
      </c>
    </row>
    <row r="300" spans="1:16" x14ac:dyDescent="0.25">
      <c r="A300" t="s">
        <v>527</v>
      </c>
      <c r="B300" t="s">
        <v>186</v>
      </c>
      <c r="C300" t="str">
        <f>PROPER(TRIM(Customers3[[#This Row],[Customer First Name]]))</f>
        <v>Willa</v>
      </c>
      <c r="D300">
        <v>1532</v>
      </c>
      <c r="E300" t="s">
        <v>27</v>
      </c>
      <c r="F300" s="7">
        <v>45459</v>
      </c>
      <c r="G300" s="6">
        <v>1</v>
      </c>
      <c r="H300" t="s">
        <v>17</v>
      </c>
      <c r="I300" t="s">
        <v>32</v>
      </c>
      <c r="J300" t="str">
        <f>UPPER(Customers3[[#This Row],[State]])</f>
        <v>VIC</v>
      </c>
      <c r="K300" t="s">
        <v>1837</v>
      </c>
      <c r="L300" t="s">
        <v>1232</v>
      </c>
      <c r="M300">
        <v>3350</v>
      </c>
      <c r="N300">
        <v>300</v>
      </c>
      <c r="O300">
        <f>Customers3[[#This Row],[Quantity Ordered]]*Customers3[[#This Row],[Sales Price (Per unit)]]</f>
        <v>300</v>
      </c>
      <c r="P300" t="s">
        <v>1838</v>
      </c>
    </row>
    <row r="301" spans="1:16" x14ac:dyDescent="0.25">
      <c r="A301" t="s">
        <v>528</v>
      </c>
      <c r="B301" t="s">
        <v>529</v>
      </c>
      <c r="C301" t="str">
        <f>PROPER(TRIM(Customers3[[#This Row],[Customer First Name]]))</f>
        <v>Killian</v>
      </c>
      <c r="D301">
        <v>1533</v>
      </c>
      <c r="E301" t="s">
        <v>27</v>
      </c>
      <c r="F301" s="7">
        <v>45655</v>
      </c>
      <c r="G301" s="6">
        <v>1</v>
      </c>
      <c r="H301" s="1" t="s">
        <v>37</v>
      </c>
      <c r="I301" t="s">
        <v>38</v>
      </c>
      <c r="J301" t="str">
        <f>UPPER(Customers3[[#This Row],[State]])</f>
        <v>QLD</v>
      </c>
      <c r="K301" t="s">
        <v>1839</v>
      </c>
      <c r="L301" t="s">
        <v>1253</v>
      </c>
      <c r="M301">
        <v>4870</v>
      </c>
      <c r="N301">
        <v>300</v>
      </c>
      <c r="O301">
        <f>Customers3[[#This Row],[Quantity Ordered]]*Customers3[[#This Row],[Sales Price (Per unit)]]</f>
        <v>300</v>
      </c>
      <c r="P301" t="s">
        <v>1840</v>
      </c>
    </row>
    <row r="302" spans="1:16" x14ac:dyDescent="0.25">
      <c r="A302" t="s">
        <v>530</v>
      </c>
      <c r="B302" t="s">
        <v>531</v>
      </c>
      <c r="C302" t="str">
        <f>PROPER(TRIM(Customers3[[#This Row],[Customer First Name]]))</f>
        <v>Cora</v>
      </c>
      <c r="D302">
        <v>1534</v>
      </c>
      <c r="E302" t="s">
        <v>22</v>
      </c>
      <c r="F302" s="7">
        <v>45563</v>
      </c>
      <c r="G302" s="6">
        <v>1</v>
      </c>
      <c r="H302" t="s">
        <v>17</v>
      </c>
      <c r="I302" t="s">
        <v>38</v>
      </c>
      <c r="J302" t="str">
        <f>UPPER(Customers3[[#This Row],[State]])</f>
        <v>QLD</v>
      </c>
      <c r="K302" t="s">
        <v>1841</v>
      </c>
      <c r="L302" t="s">
        <v>1253</v>
      </c>
      <c r="M302">
        <v>4870</v>
      </c>
      <c r="N302">
        <v>800</v>
      </c>
      <c r="O302">
        <f>Customers3[[#This Row],[Quantity Ordered]]*Customers3[[#This Row],[Sales Price (Per unit)]]</f>
        <v>800</v>
      </c>
      <c r="P302" t="s">
        <v>1842</v>
      </c>
    </row>
    <row r="303" spans="1:16" x14ac:dyDescent="0.25">
      <c r="A303" t="s">
        <v>532</v>
      </c>
      <c r="B303" t="s">
        <v>41</v>
      </c>
      <c r="C303" t="str">
        <f>PROPER(TRIM(Customers3[[#This Row],[Customer First Name]]))</f>
        <v>Hayden</v>
      </c>
      <c r="D303">
        <v>1535</v>
      </c>
      <c r="E303" t="s">
        <v>77</v>
      </c>
      <c r="F303" s="7">
        <v>45297</v>
      </c>
      <c r="G303" s="6">
        <v>1</v>
      </c>
      <c r="H303" t="s">
        <v>17</v>
      </c>
      <c r="I303" t="s">
        <v>32</v>
      </c>
      <c r="J303" t="str">
        <f>UPPER(Customers3[[#This Row],[State]])</f>
        <v>VIC</v>
      </c>
      <c r="K303" t="s">
        <v>1843</v>
      </c>
      <c r="L303" t="s">
        <v>1241</v>
      </c>
      <c r="M303">
        <v>3220</v>
      </c>
      <c r="N303">
        <v>600</v>
      </c>
      <c r="O303">
        <f>Customers3[[#This Row],[Quantity Ordered]]*Customers3[[#This Row],[Sales Price (Per unit)]]</f>
        <v>600</v>
      </c>
      <c r="P303" t="s">
        <v>1844</v>
      </c>
    </row>
    <row r="304" spans="1:16" x14ac:dyDescent="0.25">
      <c r="A304" t="s">
        <v>533</v>
      </c>
      <c r="B304" t="s">
        <v>179</v>
      </c>
      <c r="C304" t="str">
        <f>PROPER(TRIM(Customers3[[#This Row],[Customer First Name]]))</f>
        <v>Emerson</v>
      </c>
      <c r="D304">
        <v>1536</v>
      </c>
      <c r="E304" t="s">
        <v>36</v>
      </c>
      <c r="F304" s="7">
        <v>45651</v>
      </c>
      <c r="G304" s="6">
        <v>3</v>
      </c>
      <c r="H304" s="1" t="s">
        <v>23</v>
      </c>
      <c r="I304" t="s">
        <v>38</v>
      </c>
      <c r="J304" t="str">
        <f>UPPER(Customers3[[#This Row],[State]])</f>
        <v>QLD</v>
      </c>
      <c r="K304" t="s">
        <v>1845</v>
      </c>
      <c r="L304" t="s">
        <v>1235</v>
      </c>
      <c r="M304">
        <v>4217</v>
      </c>
      <c r="N304">
        <v>250</v>
      </c>
      <c r="O304">
        <f>Customers3[[#This Row],[Quantity Ordered]]*Customers3[[#This Row],[Sales Price (Per unit)]]</f>
        <v>750</v>
      </c>
      <c r="P304" t="s">
        <v>1846</v>
      </c>
    </row>
    <row r="305" spans="1:16" x14ac:dyDescent="0.25">
      <c r="A305" t="s">
        <v>329</v>
      </c>
      <c r="B305" t="s">
        <v>113</v>
      </c>
      <c r="C305" t="str">
        <f>PROPER(TRIM(Customers3[[#This Row],[Customer First Name]]))</f>
        <v>Collins</v>
      </c>
      <c r="D305">
        <v>1537</v>
      </c>
      <c r="E305" t="s">
        <v>16</v>
      </c>
      <c r="F305" s="7">
        <v>45400</v>
      </c>
      <c r="G305" s="6">
        <v>1</v>
      </c>
      <c r="H305" t="s">
        <v>17</v>
      </c>
      <c r="I305" t="s">
        <v>32</v>
      </c>
      <c r="J305" t="str">
        <f>UPPER(Customers3[[#This Row],[State]])</f>
        <v>VIC</v>
      </c>
      <c r="K305" t="s">
        <v>1847</v>
      </c>
      <c r="L305" t="s">
        <v>1241</v>
      </c>
      <c r="M305">
        <v>3220</v>
      </c>
      <c r="N305">
        <v>250</v>
      </c>
      <c r="O305">
        <f>Customers3[[#This Row],[Quantity Ordered]]*Customers3[[#This Row],[Sales Price (Per unit)]]</f>
        <v>250</v>
      </c>
      <c r="P305" t="s">
        <v>1848</v>
      </c>
    </row>
    <row r="306" spans="1:16" x14ac:dyDescent="0.25">
      <c r="A306" t="s">
        <v>534</v>
      </c>
      <c r="B306" t="s">
        <v>531</v>
      </c>
      <c r="C306" t="str">
        <f>PROPER(TRIM(Customers3[[#This Row],[Customer First Name]]))</f>
        <v>Cora</v>
      </c>
      <c r="D306">
        <v>1538</v>
      </c>
      <c r="E306" t="s">
        <v>22</v>
      </c>
      <c r="F306" s="7">
        <v>45405</v>
      </c>
      <c r="G306" s="6">
        <v>1</v>
      </c>
      <c r="H306" s="1" t="s">
        <v>37</v>
      </c>
      <c r="I306" t="s">
        <v>18</v>
      </c>
      <c r="J306" t="str">
        <f>UPPER(Customers3[[#This Row],[State]])</f>
        <v>WA</v>
      </c>
      <c r="K306" t="s">
        <v>1849</v>
      </c>
      <c r="L306" t="s">
        <v>1287</v>
      </c>
      <c r="M306">
        <v>6000</v>
      </c>
      <c r="N306">
        <v>800</v>
      </c>
      <c r="O306">
        <f>Customers3[[#This Row],[Quantity Ordered]]*Customers3[[#This Row],[Sales Price (Per unit)]]</f>
        <v>800</v>
      </c>
      <c r="P306" t="s">
        <v>1850</v>
      </c>
    </row>
    <row r="307" spans="1:16" x14ac:dyDescent="0.25">
      <c r="A307" t="s">
        <v>535</v>
      </c>
      <c r="B307" t="s">
        <v>536</v>
      </c>
      <c r="C307" t="str">
        <f>PROPER(TRIM(Customers3[[#This Row],[Customer First Name]]))</f>
        <v>Malachi</v>
      </c>
      <c r="D307">
        <v>1539</v>
      </c>
      <c r="E307" t="s">
        <v>27</v>
      </c>
      <c r="F307" s="7">
        <v>45324</v>
      </c>
      <c r="G307" s="6">
        <v>2</v>
      </c>
      <c r="H307" t="s">
        <v>17</v>
      </c>
      <c r="I307" t="s">
        <v>24</v>
      </c>
      <c r="J307" t="str">
        <f>UPPER(Customers3[[#This Row],[State]])</f>
        <v>ACT</v>
      </c>
      <c r="K307" t="s">
        <v>1851</v>
      </c>
      <c r="L307" t="s">
        <v>1226</v>
      </c>
      <c r="M307">
        <v>2600</v>
      </c>
      <c r="N307">
        <v>300</v>
      </c>
      <c r="O307">
        <f>Customers3[[#This Row],[Quantity Ordered]]*Customers3[[#This Row],[Sales Price (Per unit)]]</f>
        <v>600</v>
      </c>
      <c r="P307" t="s">
        <v>1852</v>
      </c>
    </row>
    <row r="308" spans="1:16" x14ac:dyDescent="0.25">
      <c r="A308" t="s">
        <v>537</v>
      </c>
      <c r="B308" t="s">
        <v>538</v>
      </c>
      <c r="C308" t="str">
        <f>PROPER(TRIM(Customers3[[#This Row],[Customer First Name]]))</f>
        <v>Lilith</v>
      </c>
      <c r="D308">
        <v>1540</v>
      </c>
      <c r="E308" t="s">
        <v>77</v>
      </c>
      <c r="F308" s="7">
        <v>45505</v>
      </c>
      <c r="G308" s="6">
        <v>3</v>
      </c>
      <c r="H308" s="1" t="s">
        <v>37</v>
      </c>
      <c r="I308" t="s">
        <v>42</v>
      </c>
      <c r="J308" t="str">
        <f>UPPER(Customers3[[#This Row],[State]])</f>
        <v>SA</v>
      </c>
      <c r="K308" t="s">
        <v>1853</v>
      </c>
      <c r="L308" t="s">
        <v>1080</v>
      </c>
      <c r="M308">
        <v>5000</v>
      </c>
      <c r="N308">
        <v>600</v>
      </c>
      <c r="O308">
        <f>Customers3[[#This Row],[Quantity Ordered]]*Customers3[[#This Row],[Sales Price (Per unit)]]</f>
        <v>1800</v>
      </c>
      <c r="P308" t="s">
        <v>1854</v>
      </c>
    </row>
    <row r="309" spans="1:16" x14ac:dyDescent="0.25">
      <c r="A309" t="s">
        <v>346</v>
      </c>
      <c r="B309" t="s">
        <v>280</v>
      </c>
      <c r="C309" t="str">
        <f>PROPER(TRIM(Customers3[[#This Row],[Customer First Name]]))</f>
        <v>Kylo</v>
      </c>
      <c r="D309">
        <v>1541</v>
      </c>
      <c r="E309" t="s">
        <v>27</v>
      </c>
      <c r="F309" s="7">
        <v>45560</v>
      </c>
      <c r="G309" s="6">
        <v>3</v>
      </c>
      <c r="H309" t="s">
        <v>17</v>
      </c>
      <c r="I309" t="s">
        <v>66</v>
      </c>
      <c r="J309" t="str">
        <f>UPPER(Customers3[[#This Row],[State]])</f>
        <v>NT</v>
      </c>
      <c r="K309" t="s">
        <v>1855</v>
      </c>
      <c r="L309" t="s">
        <v>1346</v>
      </c>
      <c r="M309">
        <v>870</v>
      </c>
      <c r="N309">
        <v>300</v>
      </c>
      <c r="O309">
        <f>Customers3[[#This Row],[Quantity Ordered]]*Customers3[[#This Row],[Sales Price (Per unit)]]</f>
        <v>900</v>
      </c>
      <c r="P309" t="s">
        <v>1856</v>
      </c>
    </row>
    <row r="310" spans="1:16" x14ac:dyDescent="0.25">
      <c r="A310" t="s">
        <v>539</v>
      </c>
      <c r="B310" t="s">
        <v>540</v>
      </c>
      <c r="C310" t="str">
        <f>PROPER(TRIM(Customers3[[#This Row],[Customer First Name]]))</f>
        <v>Braxton</v>
      </c>
      <c r="D310">
        <v>1542</v>
      </c>
      <c r="E310" t="s">
        <v>22</v>
      </c>
      <c r="F310" s="7">
        <v>45535</v>
      </c>
      <c r="G310" s="6">
        <v>2</v>
      </c>
      <c r="H310" t="s">
        <v>17</v>
      </c>
      <c r="I310" t="s">
        <v>66</v>
      </c>
      <c r="J310" t="str">
        <f>UPPER(Customers3[[#This Row],[State]])</f>
        <v>NT</v>
      </c>
      <c r="K310" t="s">
        <v>1857</v>
      </c>
      <c r="L310" t="s">
        <v>1265</v>
      </c>
      <c r="M310">
        <v>800</v>
      </c>
      <c r="N310">
        <v>800</v>
      </c>
      <c r="O310">
        <f>Customers3[[#This Row],[Quantity Ordered]]*Customers3[[#This Row],[Sales Price (Per unit)]]</f>
        <v>1600</v>
      </c>
      <c r="P310" t="s">
        <v>1858</v>
      </c>
    </row>
    <row r="311" spans="1:16" x14ac:dyDescent="0.25">
      <c r="A311" t="s">
        <v>541</v>
      </c>
      <c r="B311" t="s">
        <v>51</v>
      </c>
      <c r="C311" t="str">
        <f>PROPER(TRIM(Customers3[[#This Row],[Customer First Name]]))</f>
        <v>Andre</v>
      </c>
      <c r="D311">
        <v>1543</v>
      </c>
      <c r="E311" t="s">
        <v>36</v>
      </c>
      <c r="F311" s="7">
        <v>45428</v>
      </c>
      <c r="G311" s="6">
        <v>2</v>
      </c>
      <c r="H311" t="s">
        <v>56</v>
      </c>
      <c r="I311" t="s">
        <v>32</v>
      </c>
      <c r="J311" t="str">
        <f>UPPER(Customers3[[#This Row],[State]])</f>
        <v>VIC</v>
      </c>
      <c r="K311" t="s">
        <v>1859</v>
      </c>
      <c r="L311" t="s">
        <v>1260</v>
      </c>
      <c r="M311">
        <v>3000</v>
      </c>
      <c r="N311">
        <v>250</v>
      </c>
      <c r="O311">
        <f>Customers3[[#This Row],[Quantity Ordered]]*Customers3[[#This Row],[Sales Price (Per unit)]]</f>
        <v>500</v>
      </c>
      <c r="P311" t="s">
        <v>1860</v>
      </c>
    </row>
    <row r="312" spans="1:16" x14ac:dyDescent="0.25">
      <c r="A312" t="s">
        <v>100</v>
      </c>
      <c r="B312" t="s">
        <v>542</v>
      </c>
      <c r="C312" t="str">
        <f>PROPER(TRIM(Customers3[[#This Row],[Customer First Name]]))</f>
        <v>Cassidy</v>
      </c>
      <c r="D312">
        <v>1544</v>
      </c>
      <c r="E312" t="s">
        <v>77</v>
      </c>
      <c r="F312" s="7">
        <v>45562</v>
      </c>
      <c r="G312" s="6">
        <v>2</v>
      </c>
      <c r="H312" s="1" t="s">
        <v>37</v>
      </c>
      <c r="I312" t="s">
        <v>28</v>
      </c>
      <c r="J312" t="str">
        <f>UPPER(Customers3[[#This Row],[State]])</f>
        <v>NSW</v>
      </c>
      <c r="K312" t="s">
        <v>1861</v>
      </c>
      <c r="L312" t="s">
        <v>850</v>
      </c>
      <c r="M312">
        <v>2000</v>
      </c>
      <c r="N312">
        <v>600</v>
      </c>
      <c r="O312">
        <f>Customers3[[#This Row],[Quantity Ordered]]*Customers3[[#This Row],[Sales Price (Per unit)]]</f>
        <v>1200</v>
      </c>
      <c r="P312" t="s">
        <v>1862</v>
      </c>
    </row>
    <row r="313" spans="1:16" x14ac:dyDescent="0.25">
      <c r="A313" t="s">
        <v>543</v>
      </c>
      <c r="B313" t="s">
        <v>314</v>
      </c>
      <c r="C313" t="str">
        <f>PROPER(TRIM(Customers3[[#This Row],[Customer First Name]]))</f>
        <v>Annalise</v>
      </c>
      <c r="D313">
        <v>1545</v>
      </c>
      <c r="E313" t="s">
        <v>16</v>
      </c>
      <c r="F313" s="7">
        <v>45401</v>
      </c>
      <c r="G313" s="6">
        <v>3</v>
      </c>
      <c r="H313" s="1" t="s">
        <v>37</v>
      </c>
      <c r="I313" t="s">
        <v>49</v>
      </c>
      <c r="J313" t="str">
        <f>UPPER(Customers3[[#This Row],[State]])</f>
        <v>TAS</v>
      </c>
      <c r="K313" t="s">
        <v>1863</v>
      </c>
      <c r="L313" t="s">
        <v>1250</v>
      </c>
      <c r="M313">
        <v>7000</v>
      </c>
      <c r="N313">
        <v>250</v>
      </c>
      <c r="O313">
        <f>Customers3[[#This Row],[Quantity Ordered]]*Customers3[[#This Row],[Sales Price (Per unit)]]</f>
        <v>750</v>
      </c>
      <c r="P313" t="s">
        <v>1864</v>
      </c>
    </row>
    <row r="314" spans="1:16" x14ac:dyDescent="0.25">
      <c r="A314" t="s">
        <v>19</v>
      </c>
      <c r="B314" t="s">
        <v>544</v>
      </c>
      <c r="C314" t="str">
        <f>PROPER(TRIM(Customers3[[#This Row],[Customer First Name]]))</f>
        <v>Gregory</v>
      </c>
      <c r="D314">
        <v>1546</v>
      </c>
      <c r="E314" t="s">
        <v>61</v>
      </c>
      <c r="F314" s="7">
        <v>45525</v>
      </c>
      <c r="G314" s="6">
        <v>1</v>
      </c>
      <c r="H314" s="1" t="s">
        <v>37</v>
      </c>
      <c r="I314" t="s">
        <v>49</v>
      </c>
      <c r="J314" t="str">
        <f>UPPER(Customers3[[#This Row],[State]])</f>
        <v>TAS</v>
      </c>
      <c r="K314" t="s">
        <v>1865</v>
      </c>
      <c r="L314" t="s">
        <v>1385</v>
      </c>
      <c r="M314">
        <v>7310</v>
      </c>
      <c r="N314">
        <v>1200</v>
      </c>
      <c r="O314">
        <f>Customers3[[#This Row],[Quantity Ordered]]*Customers3[[#This Row],[Sales Price (Per unit)]]</f>
        <v>1200</v>
      </c>
      <c r="P314" t="s">
        <v>1866</v>
      </c>
    </row>
    <row r="315" spans="1:16" x14ac:dyDescent="0.25">
      <c r="A315" t="s">
        <v>545</v>
      </c>
      <c r="B315" t="s">
        <v>546</v>
      </c>
      <c r="C315" t="str">
        <f>PROPER(TRIM(Customers3[[#This Row],[Customer First Name]]))</f>
        <v>Archer</v>
      </c>
      <c r="D315">
        <v>1547</v>
      </c>
      <c r="E315" t="s">
        <v>61</v>
      </c>
      <c r="F315" s="7">
        <v>45423</v>
      </c>
      <c r="G315" s="6">
        <v>3</v>
      </c>
      <c r="H315" s="1" t="s">
        <v>23</v>
      </c>
      <c r="I315" t="s">
        <v>32</v>
      </c>
      <c r="J315" t="str">
        <f>UPPER(Customers3[[#This Row],[State]])</f>
        <v>VIC</v>
      </c>
      <c r="K315" t="s">
        <v>1867</v>
      </c>
      <c r="L315" t="s">
        <v>1232</v>
      </c>
      <c r="M315">
        <v>3350</v>
      </c>
      <c r="N315">
        <v>1200</v>
      </c>
      <c r="O315">
        <f>Customers3[[#This Row],[Quantity Ordered]]*Customers3[[#This Row],[Sales Price (Per unit)]]</f>
        <v>3600</v>
      </c>
      <c r="P315" t="s">
        <v>1868</v>
      </c>
    </row>
    <row r="316" spans="1:16" x14ac:dyDescent="0.25">
      <c r="A316" t="s">
        <v>547</v>
      </c>
      <c r="B316" t="s">
        <v>41</v>
      </c>
      <c r="C316" t="str">
        <f>PROPER(TRIM(Customers3[[#This Row],[Customer First Name]]))</f>
        <v>Hayden</v>
      </c>
      <c r="D316">
        <v>1548</v>
      </c>
      <c r="E316" t="s">
        <v>77</v>
      </c>
      <c r="F316" s="7">
        <v>45421</v>
      </c>
      <c r="G316" s="6">
        <v>3</v>
      </c>
      <c r="H316" s="1" t="s">
        <v>37</v>
      </c>
      <c r="I316" t="s">
        <v>18</v>
      </c>
      <c r="J316" t="str">
        <f>UPPER(Customers3[[#This Row],[State]])</f>
        <v>WA</v>
      </c>
      <c r="K316" t="s">
        <v>1869</v>
      </c>
      <c r="L316" t="s">
        <v>1223</v>
      </c>
      <c r="M316">
        <v>6725</v>
      </c>
      <c r="N316">
        <v>600</v>
      </c>
      <c r="O316">
        <f>Customers3[[#This Row],[Quantity Ordered]]*Customers3[[#This Row],[Sales Price (Per unit)]]</f>
        <v>1800</v>
      </c>
      <c r="P316" t="s">
        <v>1870</v>
      </c>
    </row>
    <row r="317" spans="1:16" x14ac:dyDescent="0.25">
      <c r="A317" t="s">
        <v>340</v>
      </c>
      <c r="B317" t="s">
        <v>548</v>
      </c>
      <c r="C317" t="str">
        <f>PROPER(TRIM(Customers3[[#This Row],[Customer First Name]]))</f>
        <v>Weston</v>
      </c>
      <c r="D317">
        <v>1549</v>
      </c>
      <c r="E317" t="s">
        <v>36</v>
      </c>
      <c r="F317" s="7">
        <v>45614</v>
      </c>
      <c r="G317" s="6">
        <v>1</v>
      </c>
      <c r="H317" t="s">
        <v>56</v>
      </c>
      <c r="I317" t="s">
        <v>32</v>
      </c>
      <c r="J317" t="str">
        <f>UPPER(Customers3[[#This Row],[State]])</f>
        <v>VIC</v>
      </c>
      <c r="K317" t="s">
        <v>1871</v>
      </c>
      <c r="L317" t="s">
        <v>1260</v>
      </c>
      <c r="M317">
        <v>3000</v>
      </c>
      <c r="N317">
        <v>250</v>
      </c>
      <c r="O317">
        <f>Customers3[[#This Row],[Quantity Ordered]]*Customers3[[#This Row],[Sales Price (Per unit)]]</f>
        <v>250</v>
      </c>
      <c r="P317" t="s">
        <v>1872</v>
      </c>
    </row>
    <row r="318" spans="1:16" x14ac:dyDescent="0.25">
      <c r="A318" t="s">
        <v>549</v>
      </c>
      <c r="B318" t="s">
        <v>550</v>
      </c>
      <c r="C318" t="str">
        <f>PROPER(TRIM(Customers3[[#This Row],[Customer First Name]]))</f>
        <v>Alana</v>
      </c>
      <c r="D318">
        <v>1550</v>
      </c>
      <c r="E318" t="s">
        <v>61</v>
      </c>
      <c r="F318" s="7">
        <v>45373</v>
      </c>
      <c r="G318" s="6">
        <v>1</v>
      </c>
      <c r="H318" s="1" t="s">
        <v>23</v>
      </c>
      <c r="I318" t="s">
        <v>42</v>
      </c>
      <c r="J318" t="str">
        <f>UPPER(Customers3[[#This Row],[State]])</f>
        <v>SA</v>
      </c>
      <c r="K318" t="s">
        <v>1873</v>
      </c>
      <c r="L318" t="s">
        <v>1238</v>
      </c>
      <c r="M318">
        <v>5290</v>
      </c>
      <c r="N318">
        <v>1200</v>
      </c>
      <c r="O318">
        <f>Customers3[[#This Row],[Quantity Ordered]]*Customers3[[#This Row],[Sales Price (Per unit)]]</f>
        <v>1200</v>
      </c>
      <c r="P318" t="s">
        <v>1874</v>
      </c>
    </row>
    <row r="319" spans="1:16" x14ac:dyDescent="0.25">
      <c r="A319" t="s">
        <v>551</v>
      </c>
      <c r="B319" t="s">
        <v>552</v>
      </c>
      <c r="C319" t="str">
        <f>PROPER(TRIM(Customers3[[#This Row],[Customer First Name]]))</f>
        <v>Milani</v>
      </c>
      <c r="D319">
        <v>1551</v>
      </c>
      <c r="E319" t="s">
        <v>16</v>
      </c>
      <c r="F319" s="7">
        <v>45484</v>
      </c>
      <c r="G319" s="6">
        <v>1</v>
      </c>
      <c r="H319" t="s">
        <v>17</v>
      </c>
      <c r="I319" t="s">
        <v>28</v>
      </c>
      <c r="J319" t="str">
        <f>UPPER(Customers3[[#This Row],[State]])</f>
        <v>NSW</v>
      </c>
      <c r="K319" t="s">
        <v>1875</v>
      </c>
      <c r="L319" t="s">
        <v>1229</v>
      </c>
      <c r="M319">
        <v>2300</v>
      </c>
      <c r="N319">
        <v>250</v>
      </c>
      <c r="O319">
        <f>Customers3[[#This Row],[Quantity Ordered]]*Customers3[[#This Row],[Sales Price (Per unit)]]</f>
        <v>250</v>
      </c>
      <c r="P319" t="s">
        <v>1876</v>
      </c>
    </row>
    <row r="320" spans="1:16" x14ac:dyDescent="0.25">
      <c r="A320" t="s">
        <v>553</v>
      </c>
      <c r="B320" t="s">
        <v>554</v>
      </c>
      <c r="C320" t="str">
        <f>PROPER(TRIM(Customers3[[#This Row],[Customer First Name]]))</f>
        <v>Karson</v>
      </c>
      <c r="D320">
        <v>1552</v>
      </c>
      <c r="E320" t="s">
        <v>36</v>
      </c>
      <c r="F320" s="7">
        <v>45324</v>
      </c>
      <c r="G320" s="6">
        <v>2</v>
      </c>
      <c r="H320" s="1" t="s">
        <v>37</v>
      </c>
      <c r="I320" t="s">
        <v>32</v>
      </c>
      <c r="J320" t="str">
        <f>UPPER(Customers3[[#This Row],[State]])</f>
        <v>VIC</v>
      </c>
      <c r="K320" t="s">
        <v>1877</v>
      </c>
      <c r="L320" t="s">
        <v>1241</v>
      </c>
      <c r="M320">
        <v>3220</v>
      </c>
      <c r="N320">
        <v>250</v>
      </c>
      <c r="O320">
        <f>Customers3[[#This Row],[Quantity Ordered]]*Customers3[[#This Row],[Sales Price (Per unit)]]</f>
        <v>500</v>
      </c>
      <c r="P320" t="s">
        <v>1878</v>
      </c>
    </row>
    <row r="321" spans="1:16" x14ac:dyDescent="0.25">
      <c r="A321" t="s">
        <v>413</v>
      </c>
      <c r="B321" t="s">
        <v>360</v>
      </c>
      <c r="C321" t="str">
        <f>PROPER(TRIM(Customers3[[#This Row],[Customer First Name]]))</f>
        <v>Everett</v>
      </c>
      <c r="D321">
        <v>1553</v>
      </c>
      <c r="E321" t="s">
        <v>61</v>
      </c>
      <c r="F321" s="7">
        <v>45648</v>
      </c>
      <c r="G321" s="6">
        <v>3</v>
      </c>
      <c r="H321" t="s">
        <v>17</v>
      </c>
      <c r="I321" t="s">
        <v>42</v>
      </c>
      <c r="J321" t="str">
        <f>UPPER(Customers3[[#This Row],[State]])</f>
        <v>SA</v>
      </c>
      <c r="K321" t="s">
        <v>1879</v>
      </c>
      <c r="L321" t="s">
        <v>1080</v>
      </c>
      <c r="M321">
        <v>5000</v>
      </c>
      <c r="N321">
        <v>1200</v>
      </c>
      <c r="O321">
        <f>Customers3[[#This Row],[Quantity Ordered]]*Customers3[[#This Row],[Sales Price (Per unit)]]</f>
        <v>3600</v>
      </c>
      <c r="P321" t="s">
        <v>1880</v>
      </c>
    </row>
    <row r="322" spans="1:16" x14ac:dyDescent="0.25">
      <c r="A322" t="s">
        <v>226</v>
      </c>
      <c r="B322" t="s">
        <v>555</v>
      </c>
      <c r="C322" t="str">
        <f>PROPER(TRIM(Customers3[[#This Row],[Customer First Name]]))</f>
        <v>Paxton</v>
      </c>
      <c r="D322">
        <v>1554</v>
      </c>
      <c r="E322" t="s">
        <v>36</v>
      </c>
      <c r="F322" s="7">
        <v>45301</v>
      </c>
      <c r="G322" s="6">
        <v>1</v>
      </c>
      <c r="H322" t="s">
        <v>17</v>
      </c>
      <c r="I322" t="s">
        <v>38</v>
      </c>
      <c r="J322" t="str">
        <f>UPPER(Customers3[[#This Row],[State]])</f>
        <v>QLD</v>
      </c>
      <c r="K322" t="s">
        <v>1881</v>
      </c>
      <c r="L322" t="s">
        <v>1253</v>
      </c>
      <c r="M322">
        <v>4870</v>
      </c>
      <c r="N322">
        <v>250</v>
      </c>
      <c r="O322">
        <f>Customers3[[#This Row],[Quantity Ordered]]*Customers3[[#This Row],[Sales Price (Per unit)]]</f>
        <v>250</v>
      </c>
      <c r="P322" t="s">
        <v>1882</v>
      </c>
    </row>
    <row r="323" spans="1:16" x14ac:dyDescent="0.25">
      <c r="A323" t="s">
        <v>556</v>
      </c>
      <c r="B323" t="s">
        <v>557</v>
      </c>
      <c r="C323" t="str">
        <f>PROPER(TRIM(Customers3[[#This Row],[Customer First Name]]))</f>
        <v>Kingston</v>
      </c>
      <c r="D323">
        <v>1555</v>
      </c>
      <c r="E323" t="s">
        <v>22</v>
      </c>
      <c r="F323" s="7">
        <v>45428</v>
      </c>
      <c r="G323" s="6">
        <v>3</v>
      </c>
      <c r="H323" s="1" t="s">
        <v>37</v>
      </c>
      <c r="I323" t="s">
        <v>42</v>
      </c>
      <c r="J323" t="str">
        <f>UPPER(Customers3[[#This Row],[State]])</f>
        <v>SA</v>
      </c>
      <c r="K323" t="s">
        <v>1883</v>
      </c>
      <c r="L323" t="s">
        <v>1238</v>
      </c>
      <c r="M323">
        <v>5290</v>
      </c>
      <c r="N323">
        <v>800</v>
      </c>
      <c r="O323">
        <f>Customers3[[#This Row],[Quantity Ordered]]*Customers3[[#This Row],[Sales Price (Per unit)]]</f>
        <v>2400</v>
      </c>
      <c r="P323" t="s">
        <v>1884</v>
      </c>
    </row>
    <row r="324" spans="1:16" x14ac:dyDescent="0.25">
      <c r="A324" t="s">
        <v>558</v>
      </c>
      <c r="B324" t="s">
        <v>559</v>
      </c>
      <c r="C324" t="str">
        <f>PROPER(TRIM(Customers3[[#This Row],[Customer First Name]]))</f>
        <v>Olivia</v>
      </c>
      <c r="D324">
        <v>1556</v>
      </c>
      <c r="E324" t="s">
        <v>22</v>
      </c>
      <c r="F324" s="7">
        <v>45331</v>
      </c>
      <c r="G324" s="6">
        <v>2</v>
      </c>
      <c r="H324" s="1" t="s">
        <v>37</v>
      </c>
      <c r="I324" t="s">
        <v>18</v>
      </c>
      <c r="J324" t="str">
        <f>UPPER(Customers3[[#This Row],[State]])</f>
        <v>WA</v>
      </c>
      <c r="K324" t="s">
        <v>1885</v>
      </c>
      <c r="L324" t="s">
        <v>1287</v>
      </c>
      <c r="M324">
        <v>6000</v>
      </c>
      <c r="N324">
        <v>800</v>
      </c>
      <c r="O324">
        <f>Customers3[[#This Row],[Quantity Ordered]]*Customers3[[#This Row],[Sales Price (Per unit)]]</f>
        <v>1600</v>
      </c>
      <c r="P324" t="s">
        <v>1886</v>
      </c>
    </row>
    <row r="325" spans="1:16" x14ac:dyDescent="0.25">
      <c r="A325" t="s">
        <v>560</v>
      </c>
      <c r="B325" t="s">
        <v>561</v>
      </c>
      <c r="C325" t="str">
        <f>PROPER(TRIM(Customers3[[#This Row],[Customer First Name]]))</f>
        <v>Kendall</v>
      </c>
      <c r="D325">
        <v>1557</v>
      </c>
      <c r="E325" t="s">
        <v>61</v>
      </c>
      <c r="F325" s="7">
        <v>45306</v>
      </c>
      <c r="G325" s="6">
        <v>3</v>
      </c>
      <c r="H325" s="1" t="s">
        <v>23</v>
      </c>
      <c r="I325" t="s">
        <v>42</v>
      </c>
      <c r="J325" t="str">
        <f>UPPER(Customers3[[#This Row],[State]])</f>
        <v>SA</v>
      </c>
      <c r="K325" t="s">
        <v>1887</v>
      </c>
      <c r="L325" t="s">
        <v>1238</v>
      </c>
      <c r="M325">
        <v>5290</v>
      </c>
      <c r="N325">
        <v>1200</v>
      </c>
      <c r="O325">
        <f>Customers3[[#This Row],[Quantity Ordered]]*Customers3[[#This Row],[Sales Price (Per unit)]]</f>
        <v>3600</v>
      </c>
      <c r="P325" t="s">
        <v>1888</v>
      </c>
    </row>
    <row r="326" spans="1:16" x14ac:dyDescent="0.25">
      <c r="A326" t="s">
        <v>562</v>
      </c>
      <c r="B326" t="s">
        <v>60</v>
      </c>
      <c r="C326" t="str">
        <f>PROPER(TRIM(Customers3[[#This Row],[Customer First Name]]))</f>
        <v>Devin</v>
      </c>
      <c r="D326">
        <v>1558</v>
      </c>
      <c r="E326" t="s">
        <v>61</v>
      </c>
      <c r="F326" s="7">
        <v>45386</v>
      </c>
      <c r="G326" s="6">
        <v>2</v>
      </c>
      <c r="H326" s="1" t="s">
        <v>37</v>
      </c>
      <c r="I326" t="s">
        <v>49</v>
      </c>
      <c r="J326" t="str">
        <f>UPPER(Customers3[[#This Row],[State]])</f>
        <v>TAS</v>
      </c>
      <c r="K326" t="s">
        <v>1889</v>
      </c>
      <c r="L326" t="s">
        <v>1385</v>
      </c>
      <c r="M326">
        <v>7310</v>
      </c>
      <c r="N326">
        <v>1200</v>
      </c>
      <c r="O326">
        <f>Customers3[[#This Row],[Quantity Ordered]]*Customers3[[#This Row],[Sales Price (Per unit)]]</f>
        <v>2400</v>
      </c>
      <c r="P326" t="s">
        <v>1890</v>
      </c>
    </row>
    <row r="327" spans="1:16" x14ac:dyDescent="0.25">
      <c r="A327" t="s">
        <v>563</v>
      </c>
      <c r="B327" t="s">
        <v>564</v>
      </c>
      <c r="C327" t="str">
        <f>PROPER(TRIM(Customers3[[#This Row],[Customer First Name]]))</f>
        <v>Fiona</v>
      </c>
      <c r="D327">
        <v>1559</v>
      </c>
      <c r="E327" t="s">
        <v>77</v>
      </c>
      <c r="F327" s="7">
        <v>45456</v>
      </c>
      <c r="G327" s="6">
        <v>3</v>
      </c>
      <c r="H327" t="s">
        <v>17</v>
      </c>
      <c r="I327" t="s">
        <v>28</v>
      </c>
      <c r="J327" t="str">
        <f>UPPER(Customers3[[#This Row],[State]])</f>
        <v>NSW</v>
      </c>
      <c r="K327" t="s">
        <v>1891</v>
      </c>
      <c r="L327" t="s">
        <v>1284</v>
      </c>
      <c r="M327">
        <v>2500</v>
      </c>
      <c r="N327">
        <v>600</v>
      </c>
      <c r="O327">
        <f>Customers3[[#This Row],[Quantity Ordered]]*Customers3[[#This Row],[Sales Price (Per unit)]]</f>
        <v>1800</v>
      </c>
      <c r="P327" t="s">
        <v>1892</v>
      </c>
    </row>
    <row r="328" spans="1:16" x14ac:dyDescent="0.25">
      <c r="A328" t="s">
        <v>357</v>
      </c>
      <c r="B328" t="s">
        <v>565</v>
      </c>
      <c r="C328" t="str">
        <f>PROPER(TRIM(Customers3[[#This Row],[Customer First Name]]))</f>
        <v>Brinley</v>
      </c>
      <c r="D328">
        <v>1560</v>
      </c>
      <c r="E328" t="s">
        <v>16</v>
      </c>
      <c r="F328" s="7">
        <v>45442</v>
      </c>
      <c r="G328" s="6">
        <v>1</v>
      </c>
      <c r="H328" t="s">
        <v>56</v>
      </c>
      <c r="I328" t="s">
        <v>18</v>
      </c>
      <c r="J328" t="str">
        <f>UPPER(Customers3[[#This Row],[State]])</f>
        <v>WA</v>
      </c>
      <c r="K328" t="s">
        <v>1893</v>
      </c>
      <c r="L328" t="s">
        <v>1223</v>
      </c>
      <c r="M328">
        <v>6725</v>
      </c>
      <c r="N328">
        <v>250</v>
      </c>
      <c r="O328">
        <f>Customers3[[#This Row],[Quantity Ordered]]*Customers3[[#This Row],[Sales Price (Per unit)]]</f>
        <v>250</v>
      </c>
      <c r="P328" t="s">
        <v>1894</v>
      </c>
    </row>
    <row r="329" spans="1:16" x14ac:dyDescent="0.25">
      <c r="A329" t="s">
        <v>566</v>
      </c>
      <c r="B329" t="s">
        <v>567</v>
      </c>
      <c r="C329" t="str">
        <f>PROPER(TRIM(Customers3[[#This Row],[Customer First Name]]))</f>
        <v>Angelina</v>
      </c>
      <c r="D329">
        <v>1561</v>
      </c>
      <c r="E329" t="s">
        <v>22</v>
      </c>
      <c r="F329" s="7">
        <v>45372</v>
      </c>
      <c r="G329" s="6">
        <v>1</v>
      </c>
      <c r="H329" t="s">
        <v>17</v>
      </c>
      <c r="I329" t="s">
        <v>24</v>
      </c>
      <c r="J329" t="str">
        <f>UPPER(Customers3[[#This Row],[State]])</f>
        <v>ACT</v>
      </c>
      <c r="K329" t="s">
        <v>1895</v>
      </c>
      <c r="L329" t="s">
        <v>1226</v>
      </c>
      <c r="M329">
        <v>2600</v>
      </c>
      <c r="N329">
        <v>800</v>
      </c>
      <c r="O329">
        <f>Customers3[[#This Row],[Quantity Ordered]]*Customers3[[#This Row],[Sales Price (Per unit)]]</f>
        <v>800</v>
      </c>
      <c r="P329" t="s">
        <v>1896</v>
      </c>
    </row>
    <row r="330" spans="1:16" x14ac:dyDescent="0.25">
      <c r="A330" t="s">
        <v>568</v>
      </c>
      <c r="B330" t="s">
        <v>569</v>
      </c>
      <c r="C330" t="str">
        <f>PROPER(TRIM(Customers3[[#This Row],[Customer First Name]]))</f>
        <v>Alora</v>
      </c>
      <c r="D330">
        <v>1562</v>
      </c>
      <c r="E330" t="s">
        <v>36</v>
      </c>
      <c r="F330" s="7">
        <v>45504</v>
      </c>
      <c r="G330" s="6">
        <v>3</v>
      </c>
      <c r="H330" s="1" t="s">
        <v>23</v>
      </c>
      <c r="I330" t="s">
        <v>28</v>
      </c>
      <c r="J330" t="str">
        <f>UPPER(Customers3[[#This Row],[State]])</f>
        <v>NSW</v>
      </c>
      <c r="K330" t="s">
        <v>1897</v>
      </c>
      <c r="L330" t="s">
        <v>1229</v>
      </c>
      <c r="M330">
        <v>2300</v>
      </c>
      <c r="N330">
        <v>250</v>
      </c>
      <c r="O330">
        <f>Customers3[[#This Row],[Quantity Ordered]]*Customers3[[#This Row],[Sales Price (Per unit)]]</f>
        <v>750</v>
      </c>
      <c r="P330" t="s">
        <v>1898</v>
      </c>
    </row>
    <row r="331" spans="1:16" x14ac:dyDescent="0.25">
      <c r="A331" t="s">
        <v>570</v>
      </c>
      <c r="B331" t="s">
        <v>109</v>
      </c>
      <c r="C331" t="str">
        <f>PROPER(TRIM(Customers3[[#This Row],[Customer First Name]]))</f>
        <v>Aspen</v>
      </c>
      <c r="D331">
        <v>1563</v>
      </c>
      <c r="E331" t="s">
        <v>22</v>
      </c>
      <c r="F331" s="7">
        <v>45648</v>
      </c>
      <c r="G331" s="6">
        <v>1</v>
      </c>
      <c r="H331" t="s">
        <v>17</v>
      </c>
      <c r="I331" t="s">
        <v>66</v>
      </c>
      <c r="J331" t="str">
        <f>UPPER(Customers3[[#This Row],[State]])</f>
        <v>NT</v>
      </c>
      <c r="K331" t="s">
        <v>1899</v>
      </c>
      <c r="L331" t="s">
        <v>1346</v>
      </c>
      <c r="M331">
        <v>870</v>
      </c>
      <c r="N331">
        <v>800</v>
      </c>
      <c r="O331">
        <f>Customers3[[#This Row],[Quantity Ordered]]*Customers3[[#This Row],[Sales Price (Per unit)]]</f>
        <v>800</v>
      </c>
      <c r="P331" t="s">
        <v>1900</v>
      </c>
    </row>
    <row r="332" spans="1:16" x14ac:dyDescent="0.25">
      <c r="A332" t="s">
        <v>571</v>
      </c>
      <c r="B332" t="s">
        <v>256</v>
      </c>
      <c r="C332" t="str">
        <f>PROPER(TRIM(Customers3[[#This Row],[Customer First Name]]))</f>
        <v>Clark</v>
      </c>
      <c r="D332">
        <v>1564</v>
      </c>
      <c r="E332" t="s">
        <v>77</v>
      </c>
      <c r="F332" s="7">
        <v>45628</v>
      </c>
      <c r="G332" s="6">
        <v>2</v>
      </c>
      <c r="H332" t="s">
        <v>17</v>
      </c>
      <c r="I332" t="s">
        <v>18</v>
      </c>
      <c r="J332" t="str">
        <f>UPPER(Customers3[[#This Row],[State]])</f>
        <v>WA</v>
      </c>
      <c r="K332" t="s">
        <v>1901</v>
      </c>
      <c r="L332" t="s">
        <v>1244</v>
      </c>
      <c r="M332">
        <v>6160</v>
      </c>
      <c r="N332">
        <v>600</v>
      </c>
      <c r="O332">
        <f>Customers3[[#This Row],[Quantity Ordered]]*Customers3[[#This Row],[Sales Price (Per unit)]]</f>
        <v>1200</v>
      </c>
      <c r="P332" t="s">
        <v>1902</v>
      </c>
    </row>
    <row r="333" spans="1:16" x14ac:dyDescent="0.25">
      <c r="A333" t="s">
        <v>572</v>
      </c>
      <c r="B333" t="s">
        <v>573</v>
      </c>
      <c r="C333" t="str">
        <f>PROPER(TRIM(Customers3[[#This Row],[Customer First Name]]))</f>
        <v>Daleyza</v>
      </c>
      <c r="D333">
        <v>1565</v>
      </c>
      <c r="E333" t="s">
        <v>22</v>
      </c>
      <c r="F333" s="7">
        <v>45642</v>
      </c>
      <c r="G333" s="6">
        <v>2</v>
      </c>
      <c r="H333" t="s">
        <v>17</v>
      </c>
      <c r="I333" t="s">
        <v>42</v>
      </c>
      <c r="J333" t="str">
        <f>UPPER(Customers3[[#This Row],[State]])</f>
        <v>SA</v>
      </c>
      <c r="K333" t="s">
        <v>1903</v>
      </c>
      <c r="L333" t="s">
        <v>1238</v>
      </c>
      <c r="M333">
        <v>5290</v>
      </c>
      <c r="N333">
        <v>800</v>
      </c>
      <c r="O333">
        <f>Customers3[[#This Row],[Quantity Ordered]]*Customers3[[#This Row],[Sales Price (Per unit)]]</f>
        <v>1600</v>
      </c>
      <c r="P333" t="s">
        <v>1904</v>
      </c>
    </row>
    <row r="334" spans="1:16" x14ac:dyDescent="0.25">
      <c r="A334" t="s">
        <v>574</v>
      </c>
      <c r="B334" t="s">
        <v>575</v>
      </c>
      <c r="C334" t="str">
        <f>PROPER(TRIM(Customers3[[#This Row],[Customer First Name]]))</f>
        <v>Esteban</v>
      </c>
      <c r="D334">
        <v>1566</v>
      </c>
      <c r="E334" t="s">
        <v>27</v>
      </c>
      <c r="F334" s="7">
        <v>45611</v>
      </c>
      <c r="G334" s="6">
        <v>3</v>
      </c>
      <c r="H334" t="s">
        <v>17</v>
      </c>
      <c r="I334" t="s">
        <v>32</v>
      </c>
      <c r="J334" t="str">
        <f>UPPER(Customers3[[#This Row],[State]])</f>
        <v>VIC</v>
      </c>
      <c r="K334" t="s">
        <v>1905</v>
      </c>
      <c r="L334" t="s">
        <v>1232</v>
      </c>
      <c r="M334">
        <v>3350</v>
      </c>
      <c r="N334">
        <v>300</v>
      </c>
      <c r="O334">
        <f>Customers3[[#This Row],[Quantity Ordered]]*Customers3[[#This Row],[Sales Price (Per unit)]]</f>
        <v>900</v>
      </c>
      <c r="P334" t="s">
        <v>1906</v>
      </c>
    </row>
    <row r="335" spans="1:16" x14ac:dyDescent="0.25">
      <c r="A335" t="s">
        <v>576</v>
      </c>
      <c r="B335" t="s">
        <v>577</v>
      </c>
      <c r="C335" t="str">
        <f>PROPER(TRIM(Customers3[[#This Row],[Customer First Name]]))</f>
        <v>Zaire</v>
      </c>
      <c r="D335">
        <v>1567</v>
      </c>
      <c r="E335" t="s">
        <v>36</v>
      </c>
      <c r="F335" s="7">
        <v>45568</v>
      </c>
      <c r="G335" s="6">
        <v>2</v>
      </c>
      <c r="H335" s="1" t="s">
        <v>23</v>
      </c>
      <c r="I335" t="s">
        <v>66</v>
      </c>
      <c r="J335" t="str">
        <f>UPPER(Customers3[[#This Row],[State]])</f>
        <v>NT</v>
      </c>
      <c r="K335" t="s">
        <v>1907</v>
      </c>
      <c r="L335" t="s">
        <v>1265</v>
      </c>
      <c r="M335">
        <v>800</v>
      </c>
      <c r="N335">
        <v>250</v>
      </c>
      <c r="O335">
        <f>Customers3[[#This Row],[Quantity Ordered]]*Customers3[[#This Row],[Sales Price (Per unit)]]</f>
        <v>500</v>
      </c>
      <c r="P335" t="s">
        <v>1908</v>
      </c>
    </row>
    <row r="336" spans="1:16" x14ac:dyDescent="0.25">
      <c r="A336" t="s">
        <v>578</v>
      </c>
      <c r="B336" t="s">
        <v>412</v>
      </c>
      <c r="C336" t="str">
        <f>PROPER(TRIM(Customers3[[#This Row],[Customer First Name]]))</f>
        <v>Diego</v>
      </c>
      <c r="D336">
        <v>1568</v>
      </c>
      <c r="E336" t="s">
        <v>22</v>
      </c>
      <c r="F336" s="7">
        <v>45391</v>
      </c>
      <c r="G336" s="6">
        <v>2</v>
      </c>
      <c r="H336" t="s">
        <v>17</v>
      </c>
      <c r="I336" t="s">
        <v>28</v>
      </c>
      <c r="J336" t="str">
        <f>UPPER(Customers3[[#This Row],[State]])</f>
        <v>NSW</v>
      </c>
      <c r="K336" t="s">
        <v>1909</v>
      </c>
      <c r="L336" t="s">
        <v>850</v>
      </c>
      <c r="M336">
        <v>2000</v>
      </c>
      <c r="N336">
        <v>800</v>
      </c>
      <c r="O336">
        <f>Customers3[[#This Row],[Quantity Ordered]]*Customers3[[#This Row],[Sales Price (Per unit)]]</f>
        <v>1600</v>
      </c>
      <c r="P336" t="s">
        <v>1910</v>
      </c>
    </row>
    <row r="337" spans="1:16" x14ac:dyDescent="0.25">
      <c r="A337" t="s">
        <v>579</v>
      </c>
      <c r="B337" t="s">
        <v>580</v>
      </c>
      <c r="C337" t="str">
        <f>PROPER(TRIM(Customers3[[#This Row],[Customer First Name]]))</f>
        <v>Niko</v>
      </c>
      <c r="D337">
        <v>1569</v>
      </c>
      <c r="E337" t="s">
        <v>16</v>
      </c>
      <c r="F337" s="7">
        <v>45613</v>
      </c>
      <c r="G337" s="6">
        <v>2</v>
      </c>
      <c r="H337" s="1" t="s">
        <v>37</v>
      </c>
      <c r="I337" t="s">
        <v>24</v>
      </c>
      <c r="J337" t="str">
        <f>UPPER(Customers3[[#This Row],[State]])</f>
        <v>ACT</v>
      </c>
      <c r="K337" t="s">
        <v>1911</v>
      </c>
      <c r="L337" t="s">
        <v>1226</v>
      </c>
      <c r="M337">
        <v>2600</v>
      </c>
      <c r="N337">
        <v>250</v>
      </c>
      <c r="O337">
        <f>Customers3[[#This Row],[Quantity Ordered]]*Customers3[[#This Row],[Sales Price (Per unit)]]</f>
        <v>500</v>
      </c>
      <c r="P337" t="s">
        <v>1912</v>
      </c>
    </row>
    <row r="338" spans="1:16" x14ac:dyDescent="0.25">
      <c r="A338" t="s">
        <v>581</v>
      </c>
      <c r="B338" t="s">
        <v>375</v>
      </c>
      <c r="C338" t="str">
        <f>PROPER(TRIM(Customers3[[#This Row],[Customer First Name]]))</f>
        <v>Maximus</v>
      </c>
      <c r="D338">
        <v>1570</v>
      </c>
      <c r="E338" t="s">
        <v>77</v>
      </c>
      <c r="F338" s="7">
        <v>45649</v>
      </c>
      <c r="G338" s="6">
        <v>2</v>
      </c>
      <c r="H338" s="1" t="s">
        <v>37</v>
      </c>
      <c r="I338" t="s">
        <v>18</v>
      </c>
      <c r="J338" t="str">
        <f>UPPER(Customers3[[#This Row],[State]])</f>
        <v>WA</v>
      </c>
      <c r="K338" t="s">
        <v>1913</v>
      </c>
      <c r="L338" t="s">
        <v>1244</v>
      </c>
      <c r="M338">
        <v>6160</v>
      </c>
      <c r="N338">
        <v>600</v>
      </c>
      <c r="O338">
        <f>Customers3[[#This Row],[Quantity Ordered]]*Customers3[[#This Row],[Sales Price (Per unit)]]</f>
        <v>1200</v>
      </c>
      <c r="P338" t="s">
        <v>1914</v>
      </c>
    </row>
    <row r="339" spans="1:16" x14ac:dyDescent="0.25">
      <c r="A339" t="s">
        <v>154</v>
      </c>
      <c r="B339" t="s">
        <v>582</v>
      </c>
      <c r="C339" t="str">
        <f>PROPER(TRIM(Customers3[[#This Row],[Customer First Name]]))</f>
        <v>Paris</v>
      </c>
      <c r="D339">
        <v>1571</v>
      </c>
      <c r="E339" t="s">
        <v>61</v>
      </c>
      <c r="F339" s="7">
        <v>45529</v>
      </c>
      <c r="G339" s="6">
        <v>1</v>
      </c>
      <c r="H339" s="1" t="s">
        <v>37</v>
      </c>
      <c r="I339" t="s">
        <v>24</v>
      </c>
      <c r="J339" t="str">
        <f>UPPER(Customers3[[#This Row],[State]])</f>
        <v>ACT</v>
      </c>
      <c r="K339" t="s">
        <v>1915</v>
      </c>
      <c r="L339" t="s">
        <v>1226</v>
      </c>
      <c r="M339">
        <v>2600</v>
      </c>
      <c r="N339">
        <v>1200</v>
      </c>
      <c r="O339">
        <f>Customers3[[#This Row],[Quantity Ordered]]*Customers3[[#This Row],[Sales Price (Per unit)]]</f>
        <v>1200</v>
      </c>
      <c r="P339" t="s">
        <v>1916</v>
      </c>
    </row>
    <row r="340" spans="1:16" x14ac:dyDescent="0.25">
      <c r="A340" t="s">
        <v>583</v>
      </c>
      <c r="B340" t="s">
        <v>170</v>
      </c>
      <c r="C340" t="str">
        <f>PROPER(TRIM(Customers3[[#This Row],[Customer First Name]]))</f>
        <v>Rosie</v>
      </c>
      <c r="D340">
        <v>1572</v>
      </c>
      <c r="E340" t="s">
        <v>22</v>
      </c>
      <c r="F340" s="7">
        <v>45411</v>
      </c>
      <c r="G340" s="6">
        <v>3</v>
      </c>
      <c r="H340" s="1" t="s">
        <v>37</v>
      </c>
      <c r="I340" t="s">
        <v>49</v>
      </c>
      <c r="J340" t="str">
        <f>UPPER(Customers3[[#This Row],[State]])</f>
        <v>TAS</v>
      </c>
      <c r="K340" t="s">
        <v>1917</v>
      </c>
      <c r="L340" t="s">
        <v>1247</v>
      </c>
      <c r="M340">
        <v>7250</v>
      </c>
      <c r="N340">
        <v>800</v>
      </c>
      <c r="O340">
        <f>Customers3[[#This Row],[Quantity Ordered]]*Customers3[[#This Row],[Sales Price (Per unit)]]</f>
        <v>2400</v>
      </c>
      <c r="P340" t="s">
        <v>1918</v>
      </c>
    </row>
    <row r="341" spans="1:16" x14ac:dyDescent="0.25">
      <c r="A341" t="s">
        <v>185</v>
      </c>
      <c r="B341" t="s">
        <v>434</v>
      </c>
      <c r="C341" t="str">
        <f>PROPER(TRIM(Customers3[[#This Row],[Customer First Name]]))</f>
        <v>Mackenzie</v>
      </c>
      <c r="D341">
        <v>1573</v>
      </c>
      <c r="E341" t="s">
        <v>16</v>
      </c>
      <c r="F341" s="7">
        <v>45385</v>
      </c>
      <c r="G341" s="6">
        <v>1</v>
      </c>
      <c r="H341" t="s">
        <v>17</v>
      </c>
      <c r="I341" t="s">
        <v>38</v>
      </c>
      <c r="J341" t="str">
        <f>UPPER(Customers3[[#This Row],[State]])</f>
        <v>QLD</v>
      </c>
      <c r="K341" t="s">
        <v>1919</v>
      </c>
      <c r="L341" t="s">
        <v>1235</v>
      </c>
      <c r="M341">
        <v>4217</v>
      </c>
      <c r="N341">
        <v>250</v>
      </c>
      <c r="O341">
        <f>Customers3[[#This Row],[Quantity Ordered]]*Customers3[[#This Row],[Sales Price (Per unit)]]</f>
        <v>250</v>
      </c>
      <c r="P341" t="s">
        <v>1920</v>
      </c>
    </row>
    <row r="342" spans="1:16" x14ac:dyDescent="0.25">
      <c r="A342" t="s">
        <v>243</v>
      </c>
      <c r="B342" t="s">
        <v>584</v>
      </c>
      <c r="C342" t="str">
        <f>PROPER(TRIM(Customers3[[#This Row],[Customer First Name]]))</f>
        <v>Aylin</v>
      </c>
      <c r="D342">
        <v>1574</v>
      </c>
      <c r="E342" t="s">
        <v>77</v>
      </c>
      <c r="F342" s="7">
        <v>45656</v>
      </c>
      <c r="G342" s="6">
        <v>3</v>
      </c>
      <c r="H342" s="1" t="s">
        <v>23</v>
      </c>
      <c r="I342" t="s">
        <v>49</v>
      </c>
      <c r="J342" t="str">
        <f>UPPER(Customers3[[#This Row],[State]])</f>
        <v>TAS</v>
      </c>
      <c r="K342" t="s">
        <v>1921</v>
      </c>
      <c r="L342" t="s">
        <v>1247</v>
      </c>
      <c r="M342">
        <v>7250</v>
      </c>
      <c r="N342">
        <v>600</v>
      </c>
      <c r="O342">
        <f>Customers3[[#This Row],[Quantity Ordered]]*Customers3[[#This Row],[Sales Price (Per unit)]]</f>
        <v>1800</v>
      </c>
      <c r="P342" t="s">
        <v>1922</v>
      </c>
    </row>
    <row r="343" spans="1:16" x14ac:dyDescent="0.25">
      <c r="A343" t="s">
        <v>433</v>
      </c>
      <c r="B343" t="s">
        <v>585</v>
      </c>
      <c r="C343" t="str">
        <f>PROPER(TRIM(Customers3[[#This Row],[Customer First Name]]))</f>
        <v>Juliana</v>
      </c>
      <c r="D343">
        <v>1575</v>
      </c>
      <c r="E343" t="s">
        <v>22</v>
      </c>
      <c r="F343" s="7">
        <v>45464</v>
      </c>
      <c r="G343" s="6">
        <v>3</v>
      </c>
      <c r="H343" t="s">
        <v>17</v>
      </c>
      <c r="I343" t="s">
        <v>24</v>
      </c>
      <c r="J343" t="str">
        <f>UPPER(Customers3[[#This Row],[State]])</f>
        <v>ACT</v>
      </c>
      <c r="K343" t="s">
        <v>1923</v>
      </c>
      <c r="L343" t="s">
        <v>1226</v>
      </c>
      <c r="M343">
        <v>2600</v>
      </c>
      <c r="N343">
        <v>800</v>
      </c>
      <c r="O343">
        <f>Customers3[[#This Row],[Quantity Ordered]]*Customers3[[#This Row],[Sales Price (Per unit)]]</f>
        <v>2400</v>
      </c>
      <c r="P343" t="s">
        <v>1924</v>
      </c>
    </row>
    <row r="344" spans="1:16" x14ac:dyDescent="0.25">
      <c r="A344" t="s">
        <v>586</v>
      </c>
      <c r="B344" t="s">
        <v>587</v>
      </c>
      <c r="C344" t="str">
        <f>PROPER(TRIM(Customers3[[#This Row],[Customer First Name]]))</f>
        <v>Robert</v>
      </c>
      <c r="D344">
        <v>1576</v>
      </c>
      <c r="E344" t="s">
        <v>36</v>
      </c>
      <c r="F344" s="7">
        <v>45346</v>
      </c>
      <c r="G344" s="6">
        <v>2</v>
      </c>
      <c r="H344" t="s">
        <v>17</v>
      </c>
      <c r="I344" t="s">
        <v>66</v>
      </c>
      <c r="J344" t="str">
        <f>UPPER(Customers3[[#This Row],[State]])</f>
        <v>NT</v>
      </c>
      <c r="K344" t="s">
        <v>1925</v>
      </c>
      <c r="L344" t="s">
        <v>1265</v>
      </c>
      <c r="M344">
        <v>800</v>
      </c>
      <c r="N344">
        <v>250</v>
      </c>
      <c r="O344">
        <f>Customers3[[#This Row],[Quantity Ordered]]*Customers3[[#This Row],[Sales Price (Per unit)]]</f>
        <v>500</v>
      </c>
      <c r="P344" t="s">
        <v>1926</v>
      </c>
    </row>
    <row r="345" spans="1:16" x14ac:dyDescent="0.25">
      <c r="A345" t="s">
        <v>588</v>
      </c>
      <c r="B345" t="s">
        <v>589</v>
      </c>
      <c r="C345" t="str">
        <f>PROPER(TRIM(Customers3[[#This Row],[Customer First Name]]))</f>
        <v>Ezequiel</v>
      </c>
      <c r="D345">
        <v>1577</v>
      </c>
      <c r="E345" t="s">
        <v>61</v>
      </c>
      <c r="F345" s="7">
        <v>45535</v>
      </c>
      <c r="G345" s="6">
        <v>1</v>
      </c>
      <c r="H345" s="1" t="s">
        <v>37</v>
      </c>
      <c r="I345" t="s">
        <v>32</v>
      </c>
      <c r="J345" t="str">
        <f>UPPER(Customers3[[#This Row],[State]])</f>
        <v>VIC</v>
      </c>
      <c r="K345" t="s">
        <v>1927</v>
      </c>
      <c r="L345" t="s">
        <v>1232</v>
      </c>
      <c r="M345">
        <v>3350</v>
      </c>
      <c r="N345">
        <v>1200</v>
      </c>
      <c r="O345">
        <f>Customers3[[#This Row],[Quantity Ordered]]*Customers3[[#This Row],[Sales Price (Per unit)]]</f>
        <v>1200</v>
      </c>
      <c r="P345" t="s">
        <v>1928</v>
      </c>
    </row>
    <row r="346" spans="1:16" x14ac:dyDescent="0.25">
      <c r="A346" t="s">
        <v>366</v>
      </c>
      <c r="B346" t="s">
        <v>590</v>
      </c>
      <c r="C346" t="str">
        <f>PROPER(TRIM(Customers3[[#This Row],[Customer First Name]]))</f>
        <v>Dahlia</v>
      </c>
      <c r="D346">
        <v>1578</v>
      </c>
      <c r="E346" t="s">
        <v>22</v>
      </c>
      <c r="F346" s="7">
        <v>45460</v>
      </c>
      <c r="G346" s="6">
        <v>2</v>
      </c>
      <c r="H346" t="s">
        <v>56</v>
      </c>
      <c r="I346" t="s">
        <v>42</v>
      </c>
      <c r="J346" t="str">
        <f>UPPER(Customers3[[#This Row],[State]])</f>
        <v>SA</v>
      </c>
      <c r="K346" t="s">
        <v>1929</v>
      </c>
      <c r="L346" t="s">
        <v>1238</v>
      </c>
      <c r="M346">
        <v>5290</v>
      </c>
      <c r="N346">
        <v>800</v>
      </c>
      <c r="O346">
        <f>Customers3[[#This Row],[Quantity Ordered]]*Customers3[[#This Row],[Sales Price (Per unit)]]</f>
        <v>1600</v>
      </c>
      <c r="P346" t="s">
        <v>1930</v>
      </c>
    </row>
    <row r="347" spans="1:16" x14ac:dyDescent="0.25">
      <c r="A347" t="s">
        <v>182</v>
      </c>
      <c r="B347" t="s">
        <v>591</v>
      </c>
      <c r="C347" t="str">
        <f>PROPER(TRIM(Customers3[[#This Row],[Customer First Name]]))</f>
        <v>Maya</v>
      </c>
      <c r="D347">
        <v>1579</v>
      </c>
      <c r="E347" t="s">
        <v>61</v>
      </c>
      <c r="F347" s="7">
        <v>45359</v>
      </c>
      <c r="G347" s="6">
        <v>1</v>
      </c>
      <c r="H347" s="1" t="s">
        <v>23</v>
      </c>
      <c r="I347" t="s">
        <v>42</v>
      </c>
      <c r="J347" t="str">
        <f>UPPER(Customers3[[#This Row],[State]])</f>
        <v>SA</v>
      </c>
      <c r="K347" t="s">
        <v>1931</v>
      </c>
      <c r="L347" t="s">
        <v>1080</v>
      </c>
      <c r="M347">
        <v>5000</v>
      </c>
      <c r="N347">
        <v>1200</v>
      </c>
      <c r="O347">
        <f>Customers3[[#This Row],[Quantity Ordered]]*Customers3[[#This Row],[Sales Price (Per unit)]]</f>
        <v>1200</v>
      </c>
      <c r="P347" t="s">
        <v>1932</v>
      </c>
    </row>
    <row r="348" spans="1:16" x14ac:dyDescent="0.25">
      <c r="A348" t="s">
        <v>220</v>
      </c>
      <c r="B348" t="s">
        <v>592</v>
      </c>
      <c r="C348" t="str">
        <f>PROPER(TRIM(Customers3[[#This Row],[Customer First Name]]))</f>
        <v>Ayla</v>
      </c>
      <c r="D348">
        <v>1580</v>
      </c>
      <c r="E348" t="s">
        <v>27</v>
      </c>
      <c r="F348" s="7">
        <v>45379</v>
      </c>
      <c r="G348" s="6">
        <v>3</v>
      </c>
      <c r="H348" t="s">
        <v>17</v>
      </c>
      <c r="I348" t="s">
        <v>66</v>
      </c>
      <c r="J348" t="str">
        <f>UPPER(Customers3[[#This Row],[State]])</f>
        <v>NT</v>
      </c>
      <c r="K348" t="s">
        <v>1933</v>
      </c>
      <c r="L348" t="s">
        <v>1346</v>
      </c>
      <c r="M348">
        <v>870</v>
      </c>
      <c r="N348">
        <v>300</v>
      </c>
      <c r="O348">
        <f>Customers3[[#This Row],[Quantity Ordered]]*Customers3[[#This Row],[Sales Price (Per unit)]]</f>
        <v>900</v>
      </c>
      <c r="P348" t="s">
        <v>1934</v>
      </c>
    </row>
    <row r="349" spans="1:16" x14ac:dyDescent="0.25">
      <c r="A349" t="s">
        <v>593</v>
      </c>
      <c r="B349" t="s">
        <v>439</v>
      </c>
      <c r="C349" t="str">
        <f>PROPER(TRIM(Customers3[[#This Row],[Customer First Name]]))</f>
        <v>Santiago</v>
      </c>
      <c r="D349">
        <v>1581</v>
      </c>
      <c r="E349" t="s">
        <v>77</v>
      </c>
      <c r="F349" s="7">
        <v>45604</v>
      </c>
      <c r="G349" s="6">
        <v>3</v>
      </c>
      <c r="H349" s="1" t="s">
        <v>37</v>
      </c>
      <c r="I349" t="s">
        <v>66</v>
      </c>
      <c r="J349" t="str">
        <f>UPPER(Customers3[[#This Row],[State]])</f>
        <v>NT</v>
      </c>
      <c r="K349" t="s">
        <v>1935</v>
      </c>
      <c r="L349" t="s">
        <v>1346</v>
      </c>
      <c r="M349">
        <v>870</v>
      </c>
      <c r="N349">
        <v>600</v>
      </c>
      <c r="O349">
        <f>Customers3[[#This Row],[Quantity Ordered]]*Customers3[[#This Row],[Sales Price (Per unit)]]</f>
        <v>1800</v>
      </c>
      <c r="P349" t="s">
        <v>1936</v>
      </c>
    </row>
    <row r="350" spans="1:16" x14ac:dyDescent="0.25">
      <c r="A350" t="s">
        <v>129</v>
      </c>
      <c r="B350" t="s">
        <v>594</v>
      </c>
      <c r="C350" t="str">
        <f>PROPER(TRIM(Customers3[[#This Row],[Customer First Name]]))</f>
        <v>Alejandro</v>
      </c>
      <c r="D350">
        <v>1582</v>
      </c>
      <c r="E350" t="s">
        <v>61</v>
      </c>
      <c r="F350" s="7">
        <v>45564</v>
      </c>
      <c r="G350" s="6">
        <v>1</v>
      </c>
      <c r="H350" s="1" t="s">
        <v>37</v>
      </c>
      <c r="I350" t="s">
        <v>49</v>
      </c>
      <c r="J350" t="str">
        <f>UPPER(Customers3[[#This Row],[State]])</f>
        <v>TAS</v>
      </c>
      <c r="K350" t="s">
        <v>1937</v>
      </c>
      <c r="L350" t="s">
        <v>1250</v>
      </c>
      <c r="M350">
        <v>7000</v>
      </c>
      <c r="N350">
        <v>1200</v>
      </c>
      <c r="O350">
        <f>Customers3[[#This Row],[Quantity Ordered]]*Customers3[[#This Row],[Sales Price (Per unit)]]</f>
        <v>1200</v>
      </c>
      <c r="P350" t="s">
        <v>1938</v>
      </c>
    </row>
    <row r="351" spans="1:16" x14ac:dyDescent="0.25">
      <c r="A351" t="s">
        <v>595</v>
      </c>
      <c r="B351" t="s">
        <v>596</v>
      </c>
      <c r="C351" t="str">
        <f>PROPER(TRIM(Customers3[[#This Row],[Customer First Name]]))</f>
        <v>Elliott</v>
      </c>
      <c r="D351">
        <v>1583</v>
      </c>
      <c r="E351" t="s">
        <v>77</v>
      </c>
      <c r="F351" s="7">
        <v>45590</v>
      </c>
      <c r="G351" s="6">
        <v>3</v>
      </c>
      <c r="H351" s="1" t="s">
        <v>37</v>
      </c>
      <c r="I351" t="s">
        <v>42</v>
      </c>
      <c r="J351" t="str">
        <f>UPPER(Customers3[[#This Row],[State]])</f>
        <v>SA</v>
      </c>
      <c r="K351" t="s">
        <v>1939</v>
      </c>
      <c r="L351" t="s">
        <v>1238</v>
      </c>
      <c r="M351">
        <v>5290</v>
      </c>
      <c r="N351">
        <v>600</v>
      </c>
      <c r="O351">
        <f>Customers3[[#This Row],[Quantity Ordered]]*Customers3[[#This Row],[Sales Price (Per unit)]]</f>
        <v>1800</v>
      </c>
      <c r="P351" t="s">
        <v>1940</v>
      </c>
    </row>
    <row r="352" spans="1:16" x14ac:dyDescent="0.25">
      <c r="A352" t="s">
        <v>188</v>
      </c>
      <c r="B352" t="s">
        <v>597</v>
      </c>
      <c r="C352" t="str">
        <f>PROPER(TRIM(Customers3[[#This Row],[Customer First Name]]))</f>
        <v>Nasir</v>
      </c>
      <c r="D352">
        <v>1584</v>
      </c>
      <c r="E352" t="s">
        <v>27</v>
      </c>
      <c r="F352" s="7">
        <v>45588</v>
      </c>
      <c r="G352" s="6">
        <v>3</v>
      </c>
      <c r="H352" t="s">
        <v>17</v>
      </c>
      <c r="I352" t="s">
        <v>42</v>
      </c>
      <c r="J352" t="str">
        <f>UPPER(Customers3[[#This Row],[State]])</f>
        <v>SA</v>
      </c>
      <c r="K352" t="s">
        <v>1941</v>
      </c>
      <c r="L352" t="s">
        <v>1080</v>
      </c>
      <c r="M352">
        <v>5000</v>
      </c>
      <c r="N352">
        <v>300</v>
      </c>
      <c r="O352">
        <f>Customers3[[#This Row],[Quantity Ordered]]*Customers3[[#This Row],[Sales Price (Per unit)]]</f>
        <v>900</v>
      </c>
      <c r="P352" t="s">
        <v>1942</v>
      </c>
    </row>
    <row r="353" spans="1:16" x14ac:dyDescent="0.25">
      <c r="A353" t="s">
        <v>598</v>
      </c>
      <c r="B353" t="s">
        <v>359</v>
      </c>
      <c r="C353" t="str">
        <f>PROPER(TRIM(Customers3[[#This Row],[Customer First Name]]))</f>
        <v>Calvin</v>
      </c>
      <c r="D353">
        <v>1585</v>
      </c>
      <c r="E353" t="s">
        <v>61</v>
      </c>
      <c r="F353" s="7">
        <v>45411</v>
      </c>
      <c r="G353" s="6">
        <v>1</v>
      </c>
      <c r="H353" t="s">
        <v>56</v>
      </c>
      <c r="I353" t="s">
        <v>18</v>
      </c>
      <c r="J353" t="str">
        <f>UPPER(Customers3[[#This Row],[State]])</f>
        <v>WA</v>
      </c>
      <c r="K353" t="s">
        <v>1943</v>
      </c>
      <c r="L353" t="s">
        <v>1244</v>
      </c>
      <c r="M353">
        <v>6160</v>
      </c>
      <c r="N353">
        <v>1200</v>
      </c>
      <c r="O353">
        <f>Customers3[[#This Row],[Quantity Ordered]]*Customers3[[#This Row],[Sales Price (Per unit)]]</f>
        <v>1200</v>
      </c>
      <c r="P353" t="s">
        <v>1944</v>
      </c>
    </row>
    <row r="354" spans="1:16" x14ac:dyDescent="0.25">
      <c r="A354" t="s">
        <v>411</v>
      </c>
      <c r="B354" t="s">
        <v>109</v>
      </c>
      <c r="C354" t="str">
        <f>PROPER(TRIM(Customers3[[#This Row],[Customer First Name]]))</f>
        <v>Aspen</v>
      </c>
      <c r="D354">
        <v>1586</v>
      </c>
      <c r="E354" t="s">
        <v>22</v>
      </c>
      <c r="F354" s="7">
        <v>45460</v>
      </c>
      <c r="G354" s="6">
        <v>1</v>
      </c>
      <c r="H354" t="s">
        <v>56</v>
      </c>
      <c r="I354" t="s">
        <v>24</v>
      </c>
      <c r="J354" t="str">
        <f>UPPER(Customers3[[#This Row],[State]])</f>
        <v>ACT</v>
      </c>
      <c r="K354" t="s">
        <v>1945</v>
      </c>
      <c r="L354" t="s">
        <v>1226</v>
      </c>
      <c r="M354">
        <v>2600</v>
      </c>
      <c r="N354">
        <v>800</v>
      </c>
      <c r="O354">
        <f>Customers3[[#This Row],[Quantity Ordered]]*Customers3[[#This Row],[Sales Price (Per unit)]]</f>
        <v>800</v>
      </c>
      <c r="P354" t="s">
        <v>1946</v>
      </c>
    </row>
    <row r="355" spans="1:16" x14ac:dyDescent="0.25">
      <c r="A355" t="s">
        <v>225</v>
      </c>
      <c r="B355" t="s">
        <v>599</v>
      </c>
      <c r="C355" t="str">
        <f>PROPER(TRIM(Customers3[[#This Row],[Customer First Name]]))</f>
        <v>Esme</v>
      </c>
      <c r="D355">
        <v>1587</v>
      </c>
      <c r="E355" t="s">
        <v>61</v>
      </c>
      <c r="F355" s="7">
        <v>45396</v>
      </c>
      <c r="G355" s="6">
        <v>1</v>
      </c>
      <c r="H355" t="s">
        <v>17</v>
      </c>
      <c r="I355" t="s">
        <v>28</v>
      </c>
      <c r="J355" t="str">
        <f>UPPER(Customers3[[#This Row],[State]])</f>
        <v>NSW</v>
      </c>
      <c r="K355" t="s">
        <v>1947</v>
      </c>
      <c r="L355" t="s">
        <v>850</v>
      </c>
      <c r="M355">
        <v>2000</v>
      </c>
      <c r="N355">
        <v>1200</v>
      </c>
      <c r="O355">
        <f>Customers3[[#This Row],[Quantity Ordered]]*Customers3[[#This Row],[Sales Price (Per unit)]]</f>
        <v>1200</v>
      </c>
      <c r="P355" t="s">
        <v>1948</v>
      </c>
    </row>
    <row r="356" spans="1:16" x14ac:dyDescent="0.25">
      <c r="A356" t="s">
        <v>600</v>
      </c>
      <c r="B356" t="s">
        <v>601</v>
      </c>
      <c r="C356" t="str">
        <f>PROPER(TRIM(Customers3[[#This Row],[Customer First Name]]))</f>
        <v>Blake</v>
      </c>
      <c r="D356">
        <v>1588</v>
      </c>
      <c r="E356" t="s">
        <v>77</v>
      </c>
      <c r="F356" s="7">
        <v>45552</v>
      </c>
      <c r="G356" s="6">
        <v>2</v>
      </c>
      <c r="H356" t="s">
        <v>17</v>
      </c>
      <c r="I356" t="s">
        <v>24</v>
      </c>
      <c r="J356" t="str">
        <f>UPPER(Customers3[[#This Row],[State]])</f>
        <v>ACT</v>
      </c>
      <c r="K356" t="s">
        <v>1949</v>
      </c>
      <c r="L356" t="s">
        <v>1226</v>
      </c>
      <c r="M356">
        <v>2600</v>
      </c>
      <c r="N356">
        <v>600</v>
      </c>
      <c r="O356">
        <f>Customers3[[#This Row],[Quantity Ordered]]*Customers3[[#This Row],[Sales Price (Per unit)]]</f>
        <v>1200</v>
      </c>
      <c r="P356" t="s">
        <v>1950</v>
      </c>
    </row>
    <row r="357" spans="1:16" x14ac:dyDescent="0.25">
      <c r="A357" t="s">
        <v>396</v>
      </c>
      <c r="B357" t="s">
        <v>602</v>
      </c>
      <c r="C357" t="str">
        <f>PROPER(TRIM(Customers3[[#This Row],[Customer First Name]]))</f>
        <v>Oakley</v>
      </c>
      <c r="D357">
        <v>1589</v>
      </c>
      <c r="E357" t="s">
        <v>36</v>
      </c>
      <c r="F357" s="7">
        <v>45483</v>
      </c>
      <c r="G357" s="6">
        <v>1</v>
      </c>
      <c r="H357" s="1" t="s">
        <v>23</v>
      </c>
      <c r="I357" t="s">
        <v>24</v>
      </c>
      <c r="J357" t="str">
        <f>UPPER(Customers3[[#This Row],[State]])</f>
        <v>ACT</v>
      </c>
      <c r="K357" t="s">
        <v>1951</v>
      </c>
      <c r="L357" t="s">
        <v>1226</v>
      </c>
      <c r="M357">
        <v>2600</v>
      </c>
      <c r="N357">
        <v>250</v>
      </c>
      <c r="O357">
        <f>Customers3[[#This Row],[Quantity Ordered]]*Customers3[[#This Row],[Sales Price (Per unit)]]</f>
        <v>250</v>
      </c>
      <c r="P357" t="s">
        <v>1952</v>
      </c>
    </row>
    <row r="358" spans="1:16" x14ac:dyDescent="0.25">
      <c r="A358" t="s">
        <v>271</v>
      </c>
      <c r="B358" t="s">
        <v>603</v>
      </c>
      <c r="C358" t="str">
        <f>PROPER(TRIM(Customers3[[#This Row],[Customer First Name]]))</f>
        <v>Brynlee</v>
      </c>
      <c r="D358">
        <v>1590</v>
      </c>
      <c r="E358" t="s">
        <v>36</v>
      </c>
      <c r="F358" s="7">
        <v>45507</v>
      </c>
      <c r="G358" s="6">
        <v>1</v>
      </c>
      <c r="H358" s="1" t="s">
        <v>37</v>
      </c>
      <c r="I358" t="s">
        <v>38</v>
      </c>
      <c r="J358" t="str">
        <f>UPPER(Customers3[[#This Row],[State]])</f>
        <v>QLD</v>
      </c>
      <c r="K358" t="s">
        <v>1953</v>
      </c>
      <c r="L358" t="s">
        <v>1290</v>
      </c>
      <c r="M358">
        <v>4000</v>
      </c>
      <c r="N358">
        <v>250</v>
      </c>
      <c r="O358">
        <f>Customers3[[#This Row],[Quantity Ordered]]*Customers3[[#This Row],[Sales Price (Per unit)]]</f>
        <v>250</v>
      </c>
      <c r="P358" t="s">
        <v>1954</v>
      </c>
    </row>
    <row r="359" spans="1:16" x14ac:dyDescent="0.25">
      <c r="A359" t="s">
        <v>123</v>
      </c>
      <c r="B359" t="s">
        <v>203</v>
      </c>
      <c r="C359" t="str">
        <f>PROPER(TRIM(Customers3[[#This Row],[Customer First Name]]))</f>
        <v>Amir</v>
      </c>
      <c r="D359">
        <v>1591</v>
      </c>
      <c r="E359" t="s">
        <v>27</v>
      </c>
      <c r="F359" s="7">
        <v>45618</v>
      </c>
      <c r="G359" s="6">
        <v>2</v>
      </c>
      <c r="H359" t="s">
        <v>17</v>
      </c>
      <c r="I359" t="s">
        <v>24</v>
      </c>
      <c r="J359" t="str">
        <f>UPPER(Customers3[[#This Row],[State]])</f>
        <v>ACT</v>
      </c>
      <c r="K359" t="s">
        <v>1955</v>
      </c>
      <c r="L359" t="s">
        <v>1226</v>
      </c>
      <c r="M359">
        <v>2600</v>
      </c>
      <c r="N359">
        <v>300</v>
      </c>
      <c r="O359">
        <f>Customers3[[#This Row],[Quantity Ordered]]*Customers3[[#This Row],[Sales Price (Per unit)]]</f>
        <v>600</v>
      </c>
      <c r="P359" t="s">
        <v>1956</v>
      </c>
    </row>
    <row r="360" spans="1:16" x14ac:dyDescent="0.25">
      <c r="A360" t="s">
        <v>604</v>
      </c>
      <c r="B360" t="s">
        <v>605</v>
      </c>
      <c r="C360" t="str">
        <f>PROPER(TRIM(Customers3[[#This Row],[Customer First Name]]))</f>
        <v>Reid</v>
      </c>
      <c r="D360">
        <v>1592</v>
      </c>
      <c r="E360" t="s">
        <v>16</v>
      </c>
      <c r="F360" s="7">
        <v>45446</v>
      </c>
      <c r="G360" s="6">
        <v>1</v>
      </c>
      <c r="H360" t="s">
        <v>56</v>
      </c>
      <c r="I360" t="s">
        <v>66</v>
      </c>
      <c r="J360" t="str">
        <f>UPPER(Customers3[[#This Row],[State]])</f>
        <v>NT</v>
      </c>
      <c r="K360" t="s">
        <v>1957</v>
      </c>
      <c r="L360" t="s">
        <v>1265</v>
      </c>
      <c r="M360">
        <v>800</v>
      </c>
      <c r="N360">
        <v>250</v>
      </c>
      <c r="O360">
        <f>Customers3[[#This Row],[Quantity Ordered]]*Customers3[[#This Row],[Sales Price (Per unit)]]</f>
        <v>250</v>
      </c>
      <c r="P360" t="s">
        <v>1958</v>
      </c>
    </row>
    <row r="361" spans="1:16" x14ac:dyDescent="0.25">
      <c r="A361" t="s">
        <v>260</v>
      </c>
      <c r="B361" t="s">
        <v>606</v>
      </c>
      <c r="C361" t="str">
        <f>PROPER(TRIM(Customers3[[#This Row],[Customer First Name]]))</f>
        <v>Rebecca</v>
      </c>
      <c r="D361">
        <v>1593</v>
      </c>
      <c r="E361" t="s">
        <v>61</v>
      </c>
      <c r="F361" s="7">
        <v>45506</v>
      </c>
      <c r="G361" s="6">
        <v>3</v>
      </c>
      <c r="H361" t="s">
        <v>17</v>
      </c>
      <c r="I361" t="s">
        <v>66</v>
      </c>
      <c r="J361" t="str">
        <f>UPPER(Customers3[[#This Row],[State]])</f>
        <v>NT</v>
      </c>
      <c r="K361" t="s">
        <v>1959</v>
      </c>
      <c r="L361" t="s">
        <v>1265</v>
      </c>
      <c r="M361">
        <v>800</v>
      </c>
      <c r="N361">
        <v>1200</v>
      </c>
      <c r="O361">
        <f>Customers3[[#This Row],[Quantity Ordered]]*Customers3[[#This Row],[Sales Price (Per unit)]]</f>
        <v>3600</v>
      </c>
      <c r="P361" t="s">
        <v>1960</v>
      </c>
    </row>
    <row r="362" spans="1:16" x14ac:dyDescent="0.25">
      <c r="A362" t="s">
        <v>607</v>
      </c>
      <c r="B362" t="s">
        <v>227</v>
      </c>
      <c r="C362" t="str">
        <f>PROPER(TRIM(Customers3[[#This Row],[Customer First Name]]))</f>
        <v>Zuri</v>
      </c>
      <c r="D362">
        <v>1594</v>
      </c>
      <c r="E362" t="s">
        <v>61</v>
      </c>
      <c r="F362" s="7">
        <v>45576</v>
      </c>
      <c r="G362" s="6">
        <v>1</v>
      </c>
      <c r="H362" s="1" t="s">
        <v>37</v>
      </c>
      <c r="I362" t="s">
        <v>18</v>
      </c>
      <c r="J362" t="str">
        <f>UPPER(Customers3[[#This Row],[State]])</f>
        <v>WA</v>
      </c>
      <c r="K362" t="s">
        <v>1961</v>
      </c>
      <c r="L362" t="s">
        <v>1244</v>
      </c>
      <c r="M362">
        <v>6160</v>
      </c>
      <c r="N362">
        <v>1200</v>
      </c>
      <c r="O362">
        <f>Customers3[[#This Row],[Quantity Ordered]]*Customers3[[#This Row],[Sales Price (Per unit)]]</f>
        <v>1200</v>
      </c>
      <c r="P362" t="s">
        <v>1962</v>
      </c>
    </row>
    <row r="363" spans="1:16" x14ac:dyDescent="0.25">
      <c r="A363" t="s">
        <v>608</v>
      </c>
      <c r="B363" t="s">
        <v>609</v>
      </c>
      <c r="C363" t="str">
        <f>PROPER(TRIM(Customers3[[#This Row],[Customer First Name]]))</f>
        <v>Kyler</v>
      </c>
      <c r="D363">
        <v>1595</v>
      </c>
      <c r="E363" t="s">
        <v>61</v>
      </c>
      <c r="F363" s="7">
        <v>45441</v>
      </c>
      <c r="G363" s="6">
        <v>2</v>
      </c>
      <c r="H363" s="1" t="s">
        <v>37</v>
      </c>
      <c r="I363" t="s">
        <v>28</v>
      </c>
      <c r="J363" t="str">
        <f>UPPER(Customers3[[#This Row],[State]])</f>
        <v>NSW</v>
      </c>
      <c r="K363" t="s">
        <v>1963</v>
      </c>
      <c r="L363" t="s">
        <v>850</v>
      </c>
      <c r="M363">
        <v>2000</v>
      </c>
      <c r="N363">
        <v>1200</v>
      </c>
      <c r="O363">
        <f>Customers3[[#This Row],[Quantity Ordered]]*Customers3[[#This Row],[Sales Price (Per unit)]]</f>
        <v>2400</v>
      </c>
      <c r="P363" t="s">
        <v>1964</v>
      </c>
    </row>
    <row r="364" spans="1:16" x14ac:dyDescent="0.25">
      <c r="A364" t="s">
        <v>336</v>
      </c>
      <c r="B364" t="s">
        <v>516</v>
      </c>
      <c r="C364" t="str">
        <f>PROPER(TRIM(Customers3[[#This Row],[Customer First Name]]))</f>
        <v>Lennox</v>
      </c>
      <c r="D364">
        <v>1596</v>
      </c>
      <c r="E364" t="s">
        <v>77</v>
      </c>
      <c r="F364" s="7">
        <v>45464</v>
      </c>
      <c r="G364" s="6">
        <v>1</v>
      </c>
      <c r="H364" t="s">
        <v>56</v>
      </c>
      <c r="I364" t="s">
        <v>66</v>
      </c>
      <c r="J364" t="str">
        <f>UPPER(Customers3[[#This Row],[State]])</f>
        <v>NT</v>
      </c>
      <c r="K364" t="s">
        <v>1965</v>
      </c>
      <c r="L364" t="s">
        <v>1265</v>
      </c>
      <c r="M364">
        <v>800</v>
      </c>
      <c r="N364">
        <v>600</v>
      </c>
      <c r="O364">
        <f>Customers3[[#This Row],[Quantity Ordered]]*Customers3[[#This Row],[Sales Price (Per unit)]]</f>
        <v>600</v>
      </c>
      <c r="P364" t="s">
        <v>1966</v>
      </c>
    </row>
    <row r="365" spans="1:16" x14ac:dyDescent="0.25">
      <c r="A365" t="s">
        <v>396</v>
      </c>
      <c r="B365" t="s">
        <v>610</v>
      </c>
      <c r="C365" t="str">
        <f>PROPER(TRIM(Customers3[[#This Row],[Customer First Name]]))</f>
        <v>Holden</v>
      </c>
      <c r="D365">
        <v>1597</v>
      </c>
      <c r="E365" t="s">
        <v>16</v>
      </c>
      <c r="F365" s="7">
        <v>45348</v>
      </c>
      <c r="G365" s="6">
        <v>1</v>
      </c>
      <c r="H365" s="1" t="s">
        <v>37</v>
      </c>
      <c r="I365" t="s">
        <v>18</v>
      </c>
      <c r="J365" t="str">
        <f>UPPER(Customers3[[#This Row],[State]])</f>
        <v>WA</v>
      </c>
      <c r="K365" t="s">
        <v>1967</v>
      </c>
      <c r="L365" t="s">
        <v>1287</v>
      </c>
      <c r="M365">
        <v>6000</v>
      </c>
      <c r="N365">
        <v>250</v>
      </c>
      <c r="O365">
        <f>Customers3[[#This Row],[Quantity Ordered]]*Customers3[[#This Row],[Sales Price (Per unit)]]</f>
        <v>250</v>
      </c>
      <c r="P365" t="s">
        <v>1968</v>
      </c>
    </row>
    <row r="366" spans="1:16" x14ac:dyDescent="0.25">
      <c r="A366" t="s">
        <v>611</v>
      </c>
      <c r="B366" t="s">
        <v>384</v>
      </c>
      <c r="C366" t="str">
        <f>PROPER(TRIM(Customers3[[#This Row],[Customer First Name]]))</f>
        <v>Elaina</v>
      </c>
      <c r="D366">
        <v>1598</v>
      </c>
      <c r="E366" t="s">
        <v>61</v>
      </c>
      <c r="F366" s="7">
        <v>45582</v>
      </c>
      <c r="G366" s="6">
        <v>3</v>
      </c>
      <c r="H366" s="1" t="s">
        <v>37</v>
      </c>
      <c r="I366" t="s">
        <v>42</v>
      </c>
      <c r="J366" t="str">
        <f>UPPER(Customers3[[#This Row],[State]])</f>
        <v>SA</v>
      </c>
      <c r="K366" t="s">
        <v>1969</v>
      </c>
      <c r="L366" t="s">
        <v>1080</v>
      </c>
      <c r="M366">
        <v>5000</v>
      </c>
      <c r="N366">
        <v>1200</v>
      </c>
      <c r="O366">
        <f>Customers3[[#This Row],[Quantity Ordered]]*Customers3[[#This Row],[Sales Price (Per unit)]]</f>
        <v>3600</v>
      </c>
      <c r="P366" t="s">
        <v>1970</v>
      </c>
    </row>
    <row r="367" spans="1:16" x14ac:dyDescent="0.25">
      <c r="A367" t="s">
        <v>612</v>
      </c>
      <c r="B367" t="s">
        <v>191</v>
      </c>
      <c r="C367" t="str">
        <f>PROPER(TRIM(Customers3[[#This Row],[Customer First Name]]))</f>
        <v>Ari</v>
      </c>
      <c r="D367">
        <v>1599</v>
      </c>
      <c r="E367" t="s">
        <v>16</v>
      </c>
      <c r="F367" s="7">
        <v>45563</v>
      </c>
      <c r="G367" s="6">
        <v>2</v>
      </c>
      <c r="H367" t="s">
        <v>17</v>
      </c>
      <c r="I367" t="s">
        <v>18</v>
      </c>
      <c r="J367" t="str">
        <f>UPPER(Customers3[[#This Row],[State]])</f>
        <v>WA</v>
      </c>
      <c r="K367" t="s">
        <v>1971</v>
      </c>
      <c r="L367" t="s">
        <v>1223</v>
      </c>
      <c r="M367">
        <v>6725</v>
      </c>
      <c r="N367">
        <v>250</v>
      </c>
      <c r="O367">
        <f>Customers3[[#This Row],[Quantity Ordered]]*Customers3[[#This Row],[Sales Price (Per unit)]]</f>
        <v>500</v>
      </c>
      <c r="P367" t="s">
        <v>1972</v>
      </c>
    </row>
    <row r="368" spans="1:16" x14ac:dyDescent="0.25">
      <c r="A368" t="s">
        <v>90</v>
      </c>
      <c r="B368" t="s">
        <v>175</v>
      </c>
      <c r="C368" t="str">
        <f>PROPER(TRIM(Customers3[[#This Row],[Customer First Name]]))</f>
        <v>Parker</v>
      </c>
      <c r="D368">
        <v>1600</v>
      </c>
      <c r="E368" t="s">
        <v>77</v>
      </c>
      <c r="F368" s="7">
        <v>45349</v>
      </c>
      <c r="G368" s="6">
        <v>2</v>
      </c>
      <c r="H368" s="1" t="s">
        <v>23</v>
      </c>
      <c r="I368" t="s">
        <v>28</v>
      </c>
      <c r="J368" t="str">
        <f>UPPER(Customers3[[#This Row],[State]])</f>
        <v>NSW</v>
      </c>
      <c r="K368" t="s">
        <v>1973</v>
      </c>
      <c r="L368" t="s">
        <v>1229</v>
      </c>
      <c r="M368">
        <v>2300</v>
      </c>
      <c r="N368">
        <v>600</v>
      </c>
      <c r="O368">
        <f>Customers3[[#This Row],[Quantity Ordered]]*Customers3[[#This Row],[Sales Price (Per unit)]]</f>
        <v>1200</v>
      </c>
      <c r="P368" t="s">
        <v>1974</v>
      </c>
    </row>
    <row r="369" spans="1:16" x14ac:dyDescent="0.25">
      <c r="A369" t="s">
        <v>613</v>
      </c>
      <c r="B369" t="s">
        <v>614</v>
      </c>
      <c r="C369" t="str">
        <f>PROPER(TRIM(Customers3[[#This Row],[Customer First Name]]))</f>
        <v>Norah</v>
      </c>
      <c r="D369">
        <v>1601</v>
      </c>
      <c r="E369" t="s">
        <v>22</v>
      </c>
      <c r="F369" s="7">
        <v>45631</v>
      </c>
      <c r="G369" s="6">
        <v>1</v>
      </c>
      <c r="H369" s="1" t="s">
        <v>37</v>
      </c>
      <c r="I369" t="s">
        <v>38</v>
      </c>
      <c r="J369" t="str">
        <f>UPPER(Customers3[[#This Row],[State]])</f>
        <v>QLD</v>
      </c>
      <c r="K369" t="s">
        <v>1975</v>
      </c>
      <c r="L369" t="s">
        <v>1235</v>
      </c>
      <c r="M369">
        <v>4217</v>
      </c>
      <c r="N369">
        <v>800</v>
      </c>
      <c r="O369">
        <f>Customers3[[#This Row],[Quantity Ordered]]*Customers3[[#This Row],[Sales Price (Per unit)]]</f>
        <v>800</v>
      </c>
      <c r="P369" t="s">
        <v>1976</v>
      </c>
    </row>
    <row r="370" spans="1:16" x14ac:dyDescent="0.25">
      <c r="A370" t="s">
        <v>194</v>
      </c>
      <c r="B370" t="s">
        <v>615</v>
      </c>
      <c r="C370" t="str">
        <f>PROPER(TRIM(Customers3[[#This Row],[Customer First Name]]))</f>
        <v>Ruby</v>
      </c>
      <c r="D370">
        <v>1602</v>
      </c>
      <c r="E370" t="s">
        <v>27</v>
      </c>
      <c r="F370" s="7">
        <v>45337</v>
      </c>
      <c r="G370" s="6">
        <v>2</v>
      </c>
      <c r="H370" t="s">
        <v>17</v>
      </c>
      <c r="I370" t="s">
        <v>18</v>
      </c>
      <c r="J370" t="str">
        <f>UPPER(Customers3[[#This Row],[State]])</f>
        <v>WA</v>
      </c>
      <c r="K370" t="s">
        <v>1977</v>
      </c>
      <c r="L370" t="s">
        <v>1223</v>
      </c>
      <c r="M370">
        <v>6725</v>
      </c>
      <c r="N370">
        <v>300</v>
      </c>
      <c r="O370">
        <f>Customers3[[#This Row],[Quantity Ordered]]*Customers3[[#This Row],[Sales Price (Per unit)]]</f>
        <v>600</v>
      </c>
      <c r="P370" t="s">
        <v>1978</v>
      </c>
    </row>
    <row r="371" spans="1:16" x14ac:dyDescent="0.25">
      <c r="A371" t="s">
        <v>616</v>
      </c>
      <c r="B371" t="s">
        <v>617</v>
      </c>
      <c r="C371" t="str">
        <f>PROPER(TRIM(Customers3[[#This Row],[Customer First Name]]))</f>
        <v>Morgan</v>
      </c>
      <c r="D371">
        <v>1603</v>
      </c>
      <c r="E371" t="s">
        <v>77</v>
      </c>
      <c r="F371" s="7">
        <v>45576</v>
      </c>
      <c r="G371" s="6">
        <v>2</v>
      </c>
      <c r="H371" t="s">
        <v>17</v>
      </c>
      <c r="I371" t="s">
        <v>49</v>
      </c>
      <c r="J371" t="str">
        <f>UPPER(Customers3[[#This Row],[State]])</f>
        <v>TAS</v>
      </c>
      <c r="K371" t="s">
        <v>1979</v>
      </c>
      <c r="L371" t="s">
        <v>1247</v>
      </c>
      <c r="M371">
        <v>7250</v>
      </c>
      <c r="N371">
        <v>600</v>
      </c>
      <c r="O371">
        <f>Customers3[[#This Row],[Quantity Ordered]]*Customers3[[#This Row],[Sales Price (Per unit)]]</f>
        <v>1200</v>
      </c>
      <c r="P371" t="s">
        <v>1980</v>
      </c>
    </row>
    <row r="372" spans="1:16" x14ac:dyDescent="0.25">
      <c r="A372" t="s">
        <v>618</v>
      </c>
      <c r="B372" t="s">
        <v>592</v>
      </c>
      <c r="C372" t="str">
        <f>PROPER(TRIM(Customers3[[#This Row],[Customer First Name]]))</f>
        <v>Ayla</v>
      </c>
      <c r="D372">
        <v>1604</v>
      </c>
      <c r="E372" t="s">
        <v>61</v>
      </c>
      <c r="F372" s="7">
        <v>45628</v>
      </c>
      <c r="G372" s="6">
        <v>3</v>
      </c>
      <c r="H372" s="1" t="s">
        <v>37</v>
      </c>
      <c r="I372" t="s">
        <v>18</v>
      </c>
      <c r="J372" t="str">
        <f>UPPER(Customers3[[#This Row],[State]])</f>
        <v>WA</v>
      </c>
      <c r="K372" t="s">
        <v>1981</v>
      </c>
      <c r="L372" t="s">
        <v>1244</v>
      </c>
      <c r="M372">
        <v>6160</v>
      </c>
      <c r="N372">
        <v>1200</v>
      </c>
      <c r="O372">
        <f>Customers3[[#This Row],[Quantity Ordered]]*Customers3[[#This Row],[Sales Price (Per unit)]]</f>
        <v>3600</v>
      </c>
      <c r="P372" t="s">
        <v>1982</v>
      </c>
    </row>
    <row r="373" spans="1:16" x14ac:dyDescent="0.25">
      <c r="A373" t="s">
        <v>619</v>
      </c>
      <c r="B373" t="s">
        <v>620</v>
      </c>
      <c r="C373" t="str">
        <f>PROPER(TRIM(Customers3[[#This Row],[Customer First Name]]))</f>
        <v>Koa</v>
      </c>
      <c r="D373">
        <v>1605</v>
      </c>
      <c r="E373" t="s">
        <v>61</v>
      </c>
      <c r="F373" s="7">
        <v>45353</v>
      </c>
      <c r="G373" s="6">
        <v>3</v>
      </c>
      <c r="H373" s="1" t="s">
        <v>37</v>
      </c>
      <c r="I373" t="s">
        <v>32</v>
      </c>
      <c r="J373" t="str">
        <f>UPPER(Customers3[[#This Row],[State]])</f>
        <v>VIC</v>
      </c>
      <c r="K373" t="s">
        <v>1983</v>
      </c>
      <c r="L373" t="s">
        <v>1241</v>
      </c>
      <c r="M373">
        <v>3220</v>
      </c>
      <c r="N373">
        <v>1200</v>
      </c>
      <c r="O373">
        <f>Customers3[[#This Row],[Quantity Ordered]]*Customers3[[#This Row],[Sales Price (Per unit)]]</f>
        <v>3600</v>
      </c>
      <c r="P373" t="s">
        <v>1984</v>
      </c>
    </row>
    <row r="374" spans="1:16" x14ac:dyDescent="0.25">
      <c r="A374" t="s">
        <v>621</v>
      </c>
      <c r="B374" t="s">
        <v>357</v>
      </c>
      <c r="C374" t="str">
        <f>PROPER(TRIM(Customers3[[#This Row],[Customer First Name]]))</f>
        <v>Patrick</v>
      </c>
      <c r="D374">
        <v>1606</v>
      </c>
      <c r="E374" t="s">
        <v>77</v>
      </c>
      <c r="F374" s="7">
        <v>45370</v>
      </c>
      <c r="G374" s="6">
        <v>3</v>
      </c>
      <c r="H374" s="1" t="s">
        <v>37</v>
      </c>
      <c r="I374" t="s">
        <v>49</v>
      </c>
      <c r="J374" t="str">
        <f>UPPER(Customers3[[#This Row],[State]])</f>
        <v>TAS</v>
      </c>
      <c r="K374" t="s">
        <v>1985</v>
      </c>
      <c r="L374" t="s">
        <v>1385</v>
      </c>
      <c r="M374">
        <v>7310</v>
      </c>
      <c r="N374">
        <v>600</v>
      </c>
      <c r="O374">
        <f>Customers3[[#This Row],[Quantity Ordered]]*Customers3[[#This Row],[Sales Price (Per unit)]]</f>
        <v>1800</v>
      </c>
      <c r="P374" t="s">
        <v>1986</v>
      </c>
    </row>
    <row r="375" spans="1:16" x14ac:dyDescent="0.25">
      <c r="A375" t="s">
        <v>622</v>
      </c>
      <c r="B375" t="s">
        <v>486</v>
      </c>
      <c r="C375" t="str">
        <f>PROPER(TRIM(Customers3[[#This Row],[Customer First Name]]))</f>
        <v>Logan</v>
      </c>
      <c r="D375">
        <v>1607</v>
      </c>
      <c r="E375" t="s">
        <v>22</v>
      </c>
      <c r="F375" s="7">
        <v>45501</v>
      </c>
      <c r="G375" s="6">
        <v>3</v>
      </c>
      <c r="H375" t="s">
        <v>17</v>
      </c>
      <c r="I375" t="s">
        <v>38</v>
      </c>
      <c r="J375" t="str">
        <f>UPPER(Customers3[[#This Row],[State]])</f>
        <v>QLD</v>
      </c>
      <c r="K375" t="s">
        <v>1987</v>
      </c>
      <c r="L375" t="s">
        <v>1253</v>
      </c>
      <c r="M375">
        <v>4870</v>
      </c>
      <c r="N375">
        <v>800</v>
      </c>
      <c r="O375">
        <f>Customers3[[#This Row],[Quantity Ordered]]*Customers3[[#This Row],[Sales Price (Per unit)]]</f>
        <v>2400</v>
      </c>
      <c r="P375" t="s">
        <v>1988</v>
      </c>
    </row>
    <row r="376" spans="1:16" x14ac:dyDescent="0.25">
      <c r="A376" t="s">
        <v>553</v>
      </c>
      <c r="B376" t="s">
        <v>381</v>
      </c>
      <c r="C376" t="str">
        <f>PROPER(TRIM(Customers3[[#This Row],[Customer First Name]]))</f>
        <v>Jensen</v>
      </c>
      <c r="D376">
        <v>1608</v>
      </c>
      <c r="E376" t="s">
        <v>16</v>
      </c>
      <c r="F376" s="7">
        <v>45377</v>
      </c>
      <c r="G376" s="6">
        <v>3</v>
      </c>
      <c r="H376" s="1" t="s">
        <v>37</v>
      </c>
      <c r="I376" t="s">
        <v>18</v>
      </c>
      <c r="J376" t="str">
        <f>UPPER(Customers3[[#This Row],[State]])</f>
        <v>WA</v>
      </c>
      <c r="K376" t="s">
        <v>1989</v>
      </c>
      <c r="L376" t="s">
        <v>1287</v>
      </c>
      <c r="M376">
        <v>6000</v>
      </c>
      <c r="N376">
        <v>250</v>
      </c>
      <c r="O376">
        <f>Customers3[[#This Row],[Quantity Ordered]]*Customers3[[#This Row],[Sales Price (Per unit)]]</f>
        <v>750</v>
      </c>
      <c r="P376" t="s">
        <v>1990</v>
      </c>
    </row>
    <row r="377" spans="1:16" x14ac:dyDescent="0.25">
      <c r="A377" t="s">
        <v>623</v>
      </c>
      <c r="B377" t="s">
        <v>624</v>
      </c>
      <c r="C377" t="str">
        <f>PROPER(TRIM(Customers3[[#This Row],[Customer First Name]]))</f>
        <v>Lana</v>
      </c>
      <c r="D377">
        <v>1609</v>
      </c>
      <c r="E377" t="s">
        <v>77</v>
      </c>
      <c r="F377" s="7">
        <v>45526</v>
      </c>
      <c r="G377" s="6">
        <v>2</v>
      </c>
      <c r="H377" s="1" t="s">
        <v>23</v>
      </c>
      <c r="I377" t="s">
        <v>49</v>
      </c>
      <c r="J377" t="str">
        <f>UPPER(Customers3[[#This Row],[State]])</f>
        <v>TAS</v>
      </c>
      <c r="K377" t="s">
        <v>1991</v>
      </c>
      <c r="L377" t="s">
        <v>1385</v>
      </c>
      <c r="M377">
        <v>7310</v>
      </c>
      <c r="N377">
        <v>600</v>
      </c>
      <c r="O377">
        <f>Customers3[[#This Row],[Quantity Ordered]]*Customers3[[#This Row],[Sales Price (Per unit)]]</f>
        <v>1200</v>
      </c>
      <c r="P377" t="s">
        <v>1992</v>
      </c>
    </row>
    <row r="378" spans="1:16" x14ac:dyDescent="0.25">
      <c r="A378" t="s">
        <v>625</v>
      </c>
      <c r="B378" t="s">
        <v>552</v>
      </c>
      <c r="C378" t="str">
        <f>PROPER(TRIM(Customers3[[#This Row],[Customer First Name]]))</f>
        <v>Milani</v>
      </c>
      <c r="D378">
        <v>1610</v>
      </c>
      <c r="E378" t="s">
        <v>27</v>
      </c>
      <c r="F378" s="7">
        <v>45566</v>
      </c>
      <c r="G378" s="6">
        <v>3</v>
      </c>
      <c r="H378" s="1" t="s">
        <v>23</v>
      </c>
      <c r="I378" t="s">
        <v>42</v>
      </c>
      <c r="J378" t="str">
        <f>UPPER(Customers3[[#This Row],[State]])</f>
        <v>SA</v>
      </c>
      <c r="K378" t="s">
        <v>1993</v>
      </c>
      <c r="L378" t="s">
        <v>1335</v>
      </c>
      <c r="M378">
        <v>5600</v>
      </c>
      <c r="N378">
        <v>300</v>
      </c>
      <c r="O378">
        <f>Customers3[[#This Row],[Quantity Ordered]]*Customers3[[#This Row],[Sales Price (Per unit)]]</f>
        <v>900</v>
      </c>
      <c r="P378" t="s">
        <v>1994</v>
      </c>
    </row>
    <row r="379" spans="1:16" x14ac:dyDescent="0.25">
      <c r="A379" t="s">
        <v>204</v>
      </c>
      <c r="B379" t="s">
        <v>626</v>
      </c>
      <c r="C379" t="str">
        <f>PROPER(TRIM(Customers3[[#This Row],[Customer First Name]]))</f>
        <v>Laura</v>
      </c>
      <c r="D379">
        <v>1611</v>
      </c>
      <c r="E379" t="s">
        <v>61</v>
      </c>
      <c r="F379" s="7">
        <v>45515</v>
      </c>
      <c r="G379" s="6">
        <v>3</v>
      </c>
      <c r="H379" t="s">
        <v>56</v>
      </c>
      <c r="I379" t="s">
        <v>24</v>
      </c>
      <c r="J379" t="str">
        <f>UPPER(Customers3[[#This Row],[State]])</f>
        <v>ACT</v>
      </c>
      <c r="K379" t="s">
        <v>1995</v>
      </c>
      <c r="L379" t="s">
        <v>1226</v>
      </c>
      <c r="M379">
        <v>2600</v>
      </c>
      <c r="N379">
        <v>1200</v>
      </c>
      <c r="O379">
        <f>Customers3[[#This Row],[Quantity Ordered]]*Customers3[[#This Row],[Sales Price (Per unit)]]</f>
        <v>3600</v>
      </c>
      <c r="P379" t="s">
        <v>1996</v>
      </c>
    </row>
    <row r="380" spans="1:16" x14ac:dyDescent="0.25">
      <c r="A380" t="s">
        <v>627</v>
      </c>
      <c r="B380" t="s">
        <v>628</v>
      </c>
      <c r="C380" t="str">
        <f>PROPER(TRIM(Customers3[[#This Row],[Customer First Name]]))</f>
        <v>Arthur</v>
      </c>
      <c r="D380">
        <v>1612</v>
      </c>
      <c r="E380" t="s">
        <v>61</v>
      </c>
      <c r="F380" s="7">
        <v>45570</v>
      </c>
      <c r="G380" s="6">
        <v>1</v>
      </c>
      <c r="H380" t="s">
        <v>17</v>
      </c>
      <c r="I380" t="s">
        <v>42</v>
      </c>
      <c r="J380" t="str">
        <f>UPPER(Customers3[[#This Row],[State]])</f>
        <v>SA</v>
      </c>
      <c r="K380" t="s">
        <v>1997</v>
      </c>
      <c r="L380" t="s">
        <v>1238</v>
      </c>
      <c r="M380">
        <v>5290</v>
      </c>
      <c r="N380">
        <v>1200</v>
      </c>
      <c r="O380">
        <f>Customers3[[#This Row],[Quantity Ordered]]*Customers3[[#This Row],[Sales Price (Per unit)]]</f>
        <v>1200</v>
      </c>
      <c r="P380" t="s">
        <v>1998</v>
      </c>
    </row>
    <row r="381" spans="1:16" x14ac:dyDescent="0.25">
      <c r="A381" t="s">
        <v>588</v>
      </c>
      <c r="B381" t="s">
        <v>331</v>
      </c>
      <c r="C381" t="str">
        <f>PROPER(TRIM(Customers3[[#This Row],[Customer First Name]]))</f>
        <v>Jayden</v>
      </c>
      <c r="D381">
        <v>1613</v>
      </c>
      <c r="E381" t="s">
        <v>16</v>
      </c>
      <c r="F381" s="7">
        <v>45471</v>
      </c>
      <c r="G381" s="6">
        <v>3</v>
      </c>
      <c r="H381" s="1" t="s">
        <v>37</v>
      </c>
      <c r="I381" t="s">
        <v>49</v>
      </c>
      <c r="J381" t="str">
        <f>UPPER(Customers3[[#This Row],[State]])</f>
        <v>TAS</v>
      </c>
      <c r="K381" t="s">
        <v>1999</v>
      </c>
      <c r="L381" t="s">
        <v>1247</v>
      </c>
      <c r="M381">
        <v>7250</v>
      </c>
      <c r="N381">
        <v>250</v>
      </c>
      <c r="O381">
        <f>Customers3[[#This Row],[Quantity Ordered]]*Customers3[[#This Row],[Sales Price (Per unit)]]</f>
        <v>750</v>
      </c>
      <c r="P381" t="s">
        <v>2000</v>
      </c>
    </row>
    <row r="382" spans="1:16" x14ac:dyDescent="0.25">
      <c r="A382" t="s">
        <v>629</v>
      </c>
      <c r="B382" t="s">
        <v>554</v>
      </c>
      <c r="C382" t="str">
        <f>PROPER(TRIM(Customers3[[#This Row],[Customer First Name]]))</f>
        <v>Karson</v>
      </c>
      <c r="D382">
        <v>1614</v>
      </c>
      <c r="E382" t="s">
        <v>16</v>
      </c>
      <c r="F382" s="7">
        <v>45501</v>
      </c>
      <c r="G382" s="6">
        <v>2</v>
      </c>
      <c r="H382" t="s">
        <v>56</v>
      </c>
      <c r="I382" t="s">
        <v>42</v>
      </c>
      <c r="J382" t="str">
        <f>UPPER(Customers3[[#This Row],[State]])</f>
        <v>SA</v>
      </c>
      <c r="K382" t="s">
        <v>2001</v>
      </c>
      <c r="L382" t="s">
        <v>1080</v>
      </c>
      <c r="M382">
        <v>5000</v>
      </c>
      <c r="N382">
        <v>250</v>
      </c>
      <c r="O382">
        <f>Customers3[[#This Row],[Quantity Ordered]]*Customers3[[#This Row],[Sales Price (Per unit)]]</f>
        <v>500</v>
      </c>
      <c r="P382" t="s">
        <v>2002</v>
      </c>
    </row>
    <row r="383" spans="1:16" x14ac:dyDescent="0.25">
      <c r="A383" t="s">
        <v>291</v>
      </c>
      <c r="B383" t="s">
        <v>292</v>
      </c>
      <c r="C383" t="str">
        <f>PROPER(TRIM(Customers3[[#This Row],[Customer First Name]]))</f>
        <v>Charli</v>
      </c>
      <c r="D383">
        <v>1373</v>
      </c>
      <c r="E383" t="s">
        <v>61</v>
      </c>
      <c r="F383" s="7">
        <v>45405</v>
      </c>
      <c r="G383" s="6">
        <v>2</v>
      </c>
      <c r="H383" s="1" t="s">
        <v>37</v>
      </c>
      <c r="I383" t="s">
        <v>66</v>
      </c>
      <c r="J383" t="str">
        <f>UPPER(Customers3[[#This Row],[State]])</f>
        <v>NT</v>
      </c>
      <c r="K383" t="s">
        <v>2003</v>
      </c>
      <c r="L383" t="s">
        <v>1346</v>
      </c>
      <c r="M383">
        <v>870</v>
      </c>
      <c r="N383">
        <v>1200</v>
      </c>
      <c r="O383">
        <f>Customers3[[#This Row],[Quantity Ordered]]*Customers3[[#This Row],[Sales Price (Per unit)]]</f>
        <v>2400</v>
      </c>
      <c r="P383" t="s">
        <v>2004</v>
      </c>
    </row>
    <row r="384" spans="1:16" x14ac:dyDescent="0.25">
      <c r="A384" t="s">
        <v>630</v>
      </c>
      <c r="B384" t="s">
        <v>631</v>
      </c>
      <c r="C384" t="str">
        <f>PROPER(TRIM(Customers3[[#This Row],[Customer First Name]]))</f>
        <v>Armani</v>
      </c>
      <c r="D384">
        <v>1615</v>
      </c>
      <c r="E384" t="s">
        <v>22</v>
      </c>
      <c r="F384" s="7">
        <v>45378</v>
      </c>
      <c r="G384" s="6">
        <v>1</v>
      </c>
      <c r="H384" s="1" t="s">
        <v>37</v>
      </c>
      <c r="I384" t="s">
        <v>49</v>
      </c>
      <c r="J384" t="str">
        <f>UPPER(Customers3[[#This Row],[State]])</f>
        <v>TAS</v>
      </c>
      <c r="K384" t="s">
        <v>2005</v>
      </c>
      <c r="L384" t="s">
        <v>1385</v>
      </c>
      <c r="M384">
        <v>7310</v>
      </c>
      <c r="N384">
        <v>800</v>
      </c>
      <c r="O384">
        <f>Customers3[[#This Row],[Quantity Ordered]]*Customers3[[#This Row],[Sales Price (Per unit)]]</f>
        <v>800</v>
      </c>
      <c r="P384" t="s">
        <v>2006</v>
      </c>
    </row>
    <row r="385" spans="1:16" x14ac:dyDescent="0.25">
      <c r="A385" t="s">
        <v>632</v>
      </c>
      <c r="B385" t="s">
        <v>164</v>
      </c>
      <c r="C385" t="str">
        <f>PROPER(TRIM(Customers3[[#This Row],[Customer First Name]]))</f>
        <v>Hattie</v>
      </c>
      <c r="D385">
        <v>1616</v>
      </c>
      <c r="E385" t="s">
        <v>61</v>
      </c>
      <c r="F385" s="7">
        <v>45439</v>
      </c>
      <c r="G385" s="6">
        <v>3</v>
      </c>
      <c r="H385" s="1" t="s">
        <v>23</v>
      </c>
      <c r="I385" t="s">
        <v>38</v>
      </c>
      <c r="J385" t="str">
        <f>UPPER(Customers3[[#This Row],[State]])</f>
        <v>QLD</v>
      </c>
      <c r="K385" t="s">
        <v>2007</v>
      </c>
      <c r="L385" t="s">
        <v>1235</v>
      </c>
      <c r="M385">
        <v>4217</v>
      </c>
      <c r="N385">
        <v>1200</v>
      </c>
      <c r="O385">
        <f>Customers3[[#This Row],[Quantity Ordered]]*Customers3[[#This Row],[Sales Price (Per unit)]]</f>
        <v>3600</v>
      </c>
      <c r="P385" t="s">
        <v>2008</v>
      </c>
    </row>
    <row r="386" spans="1:16" x14ac:dyDescent="0.25">
      <c r="A386" t="s">
        <v>633</v>
      </c>
      <c r="B386" t="s">
        <v>634</v>
      </c>
      <c r="C386" t="str">
        <f>PROPER(TRIM(Customers3[[#This Row],[Customer First Name]]))</f>
        <v>Teagan</v>
      </c>
      <c r="D386">
        <v>1617</v>
      </c>
      <c r="E386" t="s">
        <v>61</v>
      </c>
      <c r="F386" s="7">
        <v>45605</v>
      </c>
      <c r="G386" s="6">
        <v>3</v>
      </c>
      <c r="H386" s="1" t="s">
        <v>37</v>
      </c>
      <c r="I386" t="s">
        <v>49</v>
      </c>
      <c r="J386" t="str">
        <f>UPPER(Customers3[[#This Row],[State]])</f>
        <v>TAS</v>
      </c>
      <c r="K386" t="s">
        <v>2009</v>
      </c>
      <c r="L386" t="s">
        <v>1247</v>
      </c>
      <c r="M386">
        <v>7250</v>
      </c>
      <c r="N386">
        <v>1200</v>
      </c>
      <c r="O386">
        <f>Customers3[[#This Row],[Quantity Ordered]]*Customers3[[#This Row],[Sales Price (Per unit)]]</f>
        <v>3600</v>
      </c>
      <c r="P386" t="s">
        <v>2010</v>
      </c>
    </row>
    <row r="387" spans="1:16" x14ac:dyDescent="0.25">
      <c r="A387" t="s">
        <v>496</v>
      </c>
      <c r="B387" t="s">
        <v>635</v>
      </c>
      <c r="C387" t="str">
        <f>PROPER(TRIM(Customers3[[#This Row],[Customer First Name]]))</f>
        <v>Amara</v>
      </c>
      <c r="D387">
        <v>1618</v>
      </c>
      <c r="E387" t="s">
        <v>27</v>
      </c>
      <c r="F387" s="7">
        <v>45415</v>
      </c>
      <c r="G387" s="6">
        <v>3</v>
      </c>
      <c r="H387" t="s">
        <v>17</v>
      </c>
      <c r="I387" t="s">
        <v>24</v>
      </c>
      <c r="J387" t="str">
        <f>UPPER(Customers3[[#This Row],[State]])</f>
        <v>ACT</v>
      </c>
      <c r="K387" t="s">
        <v>2011</v>
      </c>
      <c r="L387" t="s">
        <v>1226</v>
      </c>
      <c r="M387">
        <v>2600</v>
      </c>
      <c r="N387">
        <v>300</v>
      </c>
      <c r="O387">
        <f>Customers3[[#This Row],[Quantity Ordered]]*Customers3[[#This Row],[Sales Price (Per unit)]]</f>
        <v>900</v>
      </c>
      <c r="P387" t="s">
        <v>2012</v>
      </c>
    </row>
    <row r="388" spans="1:16" x14ac:dyDescent="0.25">
      <c r="A388" t="s">
        <v>636</v>
      </c>
      <c r="B388" t="s">
        <v>466</v>
      </c>
      <c r="C388" t="str">
        <f>PROPER(TRIM(Customers3[[#This Row],[Customer First Name]]))</f>
        <v>Damian</v>
      </c>
      <c r="D388">
        <v>1619</v>
      </c>
      <c r="E388" t="s">
        <v>61</v>
      </c>
      <c r="F388" s="7">
        <v>45573</v>
      </c>
      <c r="G388" s="6">
        <v>2</v>
      </c>
      <c r="H388" t="s">
        <v>17</v>
      </c>
      <c r="I388" t="s">
        <v>38</v>
      </c>
      <c r="J388" t="str">
        <f>UPPER(Customers3[[#This Row],[State]])</f>
        <v>QLD</v>
      </c>
      <c r="K388" t="s">
        <v>2013</v>
      </c>
      <c r="L388" t="s">
        <v>1253</v>
      </c>
      <c r="M388">
        <v>4870</v>
      </c>
      <c r="N388">
        <v>1200</v>
      </c>
      <c r="O388">
        <f>Customers3[[#This Row],[Quantity Ordered]]*Customers3[[#This Row],[Sales Price (Per unit)]]</f>
        <v>2400</v>
      </c>
      <c r="P388" t="s">
        <v>2014</v>
      </c>
    </row>
    <row r="389" spans="1:16" x14ac:dyDescent="0.25">
      <c r="A389" t="s">
        <v>137</v>
      </c>
      <c r="B389" t="s">
        <v>637</v>
      </c>
      <c r="C389" t="str">
        <f>PROPER(TRIM(Customers3[[#This Row],[Customer First Name]]))</f>
        <v>Lane</v>
      </c>
      <c r="D389">
        <v>1620</v>
      </c>
      <c r="E389" t="s">
        <v>77</v>
      </c>
      <c r="F389" s="7">
        <v>45491</v>
      </c>
      <c r="G389" s="6">
        <v>1</v>
      </c>
      <c r="H389" t="s">
        <v>56</v>
      </c>
      <c r="I389" t="s">
        <v>42</v>
      </c>
      <c r="J389" t="str">
        <f>UPPER(Customers3[[#This Row],[State]])</f>
        <v>SA</v>
      </c>
      <c r="K389" t="s">
        <v>2015</v>
      </c>
      <c r="L389" t="s">
        <v>1335</v>
      </c>
      <c r="M389">
        <v>5600</v>
      </c>
      <c r="N389">
        <v>600</v>
      </c>
      <c r="O389">
        <f>Customers3[[#This Row],[Quantity Ordered]]*Customers3[[#This Row],[Sales Price (Per unit)]]</f>
        <v>600</v>
      </c>
      <c r="P389" t="s">
        <v>2016</v>
      </c>
    </row>
    <row r="390" spans="1:16" x14ac:dyDescent="0.25">
      <c r="A390" t="s">
        <v>638</v>
      </c>
      <c r="B390" t="s">
        <v>639</v>
      </c>
      <c r="C390" t="str">
        <f>PROPER(TRIM(Customers3[[#This Row],[Customer First Name]]))</f>
        <v>Angela</v>
      </c>
      <c r="D390">
        <v>1621</v>
      </c>
      <c r="E390" t="s">
        <v>61</v>
      </c>
      <c r="F390" s="7">
        <v>45608</v>
      </c>
      <c r="G390" s="6">
        <v>1</v>
      </c>
      <c r="H390" t="s">
        <v>56</v>
      </c>
      <c r="I390" t="s">
        <v>28</v>
      </c>
      <c r="J390" t="str">
        <f>UPPER(Customers3[[#This Row],[State]])</f>
        <v>NSW</v>
      </c>
      <c r="K390" t="s">
        <v>2017</v>
      </c>
      <c r="L390" t="s">
        <v>1284</v>
      </c>
      <c r="M390">
        <v>2500</v>
      </c>
      <c r="N390">
        <v>1200</v>
      </c>
      <c r="O390">
        <f>Customers3[[#This Row],[Quantity Ordered]]*Customers3[[#This Row],[Sales Price (Per unit)]]</f>
        <v>1200</v>
      </c>
      <c r="P390" t="s">
        <v>2018</v>
      </c>
    </row>
    <row r="391" spans="1:16" x14ac:dyDescent="0.25">
      <c r="A391" t="s">
        <v>640</v>
      </c>
      <c r="B391" t="s">
        <v>145</v>
      </c>
      <c r="C391" t="str">
        <f>PROPER(TRIM(Customers3[[#This Row],[Customer First Name]]))</f>
        <v>Molly</v>
      </c>
      <c r="D391">
        <v>1622</v>
      </c>
      <c r="E391" t="s">
        <v>77</v>
      </c>
      <c r="F391" s="7">
        <v>45536</v>
      </c>
      <c r="G391" s="6">
        <v>3</v>
      </c>
      <c r="H391" s="1" t="s">
        <v>37</v>
      </c>
      <c r="I391" t="s">
        <v>42</v>
      </c>
      <c r="J391" t="str">
        <f>UPPER(Customers3[[#This Row],[State]])</f>
        <v>SA</v>
      </c>
      <c r="K391" t="s">
        <v>2019</v>
      </c>
      <c r="L391" t="s">
        <v>1335</v>
      </c>
      <c r="M391">
        <v>5600</v>
      </c>
      <c r="N391">
        <v>600</v>
      </c>
      <c r="O391">
        <f>Customers3[[#This Row],[Quantity Ordered]]*Customers3[[#This Row],[Sales Price (Per unit)]]</f>
        <v>1800</v>
      </c>
      <c r="P391" t="s">
        <v>2020</v>
      </c>
    </row>
    <row r="392" spans="1:16" x14ac:dyDescent="0.25">
      <c r="A392" t="s">
        <v>307</v>
      </c>
      <c r="B392" t="s">
        <v>152</v>
      </c>
      <c r="C392" t="str">
        <f>PROPER(TRIM(Customers3[[#This Row],[Customer First Name]]))</f>
        <v>Adalynn</v>
      </c>
      <c r="D392">
        <v>1623</v>
      </c>
      <c r="E392" t="s">
        <v>36</v>
      </c>
      <c r="F392" s="7">
        <v>45514</v>
      </c>
      <c r="G392" s="6">
        <v>3</v>
      </c>
      <c r="H392" t="s">
        <v>17</v>
      </c>
      <c r="I392" t="s">
        <v>49</v>
      </c>
      <c r="J392" t="str">
        <f>UPPER(Customers3[[#This Row],[State]])</f>
        <v>TAS</v>
      </c>
      <c r="K392" t="s">
        <v>2021</v>
      </c>
      <c r="L392" t="s">
        <v>1250</v>
      </c>
      <c r="M392">
        <v>7000</v>
      </c>
      <c r="N392">
        <v>250</v>
      </c>
      <c r="O392">
        <f>Customers3[[#This Row],[Quantity Ordered]]*Customers3[[#This Row],[Sales Price (Per unit)]]</f>
        <v>750</v>
      </c>
      <c r="P392" t="s">
        <v>2022</v>
      </c>
    </row>
    <row r="393" spans="1:16" x14ac:dyDescent="0.25">
      <c r="A393" t="s">
        <v>641</v>
      </c>
      <c r="B393" t="s">
        <v>642</v>
      </c>
      <c r="C393" t="str">
        <f>PROPER(TRIM(Customers3[[#This Row],[Customer First Name]]))</f>
        <v>Alexandria</v>
      </c>
      <c r="D393">
        <v>1624</v>
      </c>
      <c r="E393" t="s">
        <v>77</v>
      </c>
      <c r="F393" s="7">
        <v>45517</v>
      </c>
      <c r="G393" s="6">
        <v>1</v>
      </c>
      <c r="H393" s="1" t="s">
        <v>37</v>
      </c>
      <c r="I393" t="s">
        <v>28</v>
      </c>
      <c r="J393" t="str">
        <f>UPPER(Customers3[[#This Row],[State]])</f>
        <v>NSW</v>
      </c>
      <c r="K393" t="s">
        <v>2023</v>
      </c>
      <c r="L393" t="s">
        <v>1284</v>
      </c>
      <c r="M393">
        <v>2500</v>
      </c>
      <c r="N393">
        <v>600</v>
      </c>
      <c r="O393">
        <f>Customers3[[#This Row],[Quantity Ordered]]*Customers3[[#This Row],[Sales Price (Per unit)]]</f>
        <v>600</v>
      </c>
      <c r="P393" t="s">
        <v>2024</v>
      </c>
    </row>
    <row r="394" spans="1:16" x14ac:dyDescent="0.25">
      <c r="A394" t="s">
        <v>633</v>
      </c>
      <c r="B394" t="s">
        <v>108</v>
      </c>
      <c r="C394" t="str">
        <f>PROPER(TRIM(Customers3[[#This Row],[Customer First Name]]))</f>
        <v>Avery</v>
      </c>
      <c r="D394">
        <v>1625</v>
      </c>
      <c r="E394" t="s">
        <v>36</v>
      </c>
      <c r="F394" s="7">
        <v>45443</v>
      </c>
      <c r="G394" s="6">
        <v>3</v>
      </c>
      <c r="H394" t="s">
        <v>56</v>
      </c>
      <c r="I394" t="s">
        <v>32</v>
      </c>
      <c r="J394" t="str">
        <f>UPPER(Customers3[[#This Row],[State]])</f>
        <v>VIC</v>
      </c>
      <c r="K394" t="s">
        <v>2025</v>
      </c>
      <c r="L394" t="s">
        <v>1232</v>
      </c>
      <c r="M394">
        <v>3350</v>
      </c>
      <c r="N394">
        <v>250</v>
      </c>
      <c r="O394">
        <f>Customers3[[#This Row],[Quantity Ordered]]*Customers3[[#This Row],[Sales Price (Per unit)]]</f>
        <v>750</v>
      </c>
      <c r="P394" t="s">
        <v>2026</v>
      </c>
    </row>
    <row r="395" spans="1:16" x14ac:dyDescent="0.25">
      <c r="A395" t="s">
        <v>643</v>
      </c>
      <c r="B395" t="s">
        <v>644</v>
      </c>
      <c r="C395" t="str">
        <f>PROPER(TRIM(Customers3[[#This Row],[Customer First Name]]))</f>
        <v>Judah</v>
      </c>
      <c r="D395">
        <v>1626</v>
      </c>
      <c r="E395" t="s">
        <v>77</v>
      </c>
      <c r="F395" s="7">
        <v>45611</v>
      </c>
      <c r="G395" s="6">
        <v>1</v>
      </c>
      <c r="H395" s="1" t="s">
        <v>37</v>
      </c>
      <c r="I395" t="s">
        <v>18</v>
      </c>
      <c r="J395" t="str">
        <f>UPPER(Customers3[[#This Row],[State]])</f>
        <v>WA</v>
      </c>
      <c r="K395" t="s">
        <v>2027</v>
      </c>
      <c r="L395" t="s">
        <v>1244</v>
      </c>
      <c r="M395">
        <v>6160</v>
      </c>
      <c r="N395">
        <v>600</v>
      </c>
      <c r="O395">
        <f>Customers3[[#This Row],[Quantity Ordered]]*Customers3[[#This Row],[Sales Price (Per unit)]]</f>
        <v>600</v>
      </c>
      <c r="P395" t="s">
        <v>2028</v>
      </c>
    </row>
    <row r="396" spans="1:16" x14ac:dyDescent="0.25">
      <c r="A396" t="s">
        <v>645</v>
      </c>
      <c r="B396" t="s">
        <v>646</v>
      </c>
      <c r="C396" t="str">
        <f>PROPER(TRIM(Customers3[[#This Row],[Customer First Name]]))</f>
        <v>Kaia</v>
      </c>
      <c r="D396">
        <v>1627</v>
      </c>
      <c r="E396" t="s">
        <v>61</v>
      </c>
      <c r="F396" s="7">
        <v>45602</v>
      </c>
      <c r="G396" s="6">
        <v>1</v>
      </c>
      <c r="H396" t="s">
        <v>17</v>
      </c>
      <c r="I396" t="s">
        <v>66</v>
      </c>
      <c r="J396" t="str">
        <f>UPPER(Customers3[[#This Row],[State]])</f>
        <v>NT</v>
      </c>
      <c r="K396" t="s">
        <v>2029</v>
      </c>
      <c r="L396" t="s">
        <v>1265</v>
      </c>
      <c r="M396">
        <v>800</v>
      </c>
      <c r="N396">
        <v>1200</v>
      </c>
      <c r="O396">
        <f>Customers3[[#This Row],[Quantity Ordered]]*Customers3[[#This Row],[Sales Price (Per unit)]]</f>
        <v>1200</v>
      </c>
      <c r="P396" t="s">
        <v>2030</v>
      </c>
    </row>
    <row r="397" spans="1:16" x14ac:dyDescent="0.25">
      <c r="A397" t="s">
        <v>647</v>
      </c>
      <c r="B397" t="s">
        <v>648</v>
      </c>
      <c r="C397" t="str">
        <f>PROPER(TRIM(Customers3[[#This Row],[Customer First Name]]))</f>
        <v>Josephine</v>
      </c>
      <c r="D397">
        <v>1628</v>
      </c>
      <c r="E397" t="s">
        <v>22</v>
      </c>
      <c r="F397" s="7">
        <v>45591</v>
      </c>
      <c r="G397" s="6">
        <v>3</v>
      </c>
      <c r="H397" s="1" t="s">
        <v>37</v>
      </c>
      <c r="I397" t="s">
        <v>32</v>
      </c>
      <c r="J397" t="str">
        <f>UPPER(Customers3[[#This Row],[State]])</f>
        <v>VIC</v>
      </c>
      <c r="K397" t="s">
        <v>2031</v>
      </c>
      <c r="L397" t="s">
        <v>1232</v>
      </c>
      <c r="M397">
        <v>3350</v>
      </c>
      <c r="N397">
        <v>800</v>
      </c>
      <c r="O397">
        <f>Customers3[[#This Row],[Quantity Ordered]]*Customers3[[#This Row],[Sales Price (Per unit)]]</f>
        <v>2400</v>
      </c>
      <c r="P397" t="s">
        <v>2032</v>
      </c>
    </row>
    <row r="398" spans="1:16" x14ac:dyDescent="0.25">
      <c r="A398" t="s">
        <v>157</v>
      </c>
      <c r="B398" t="s">
        <v>312</v>
      </c>
      <c r="C398" t="str">
        <f>PROPER(TRIM(Customers3[[#This Row],[Customer First Name]]))</f>
        <v>Abel</v>
      </c>
      <c r="D398">
        <v>1629</v>
      </c>
      <c r="E398" t="s">
        <v>61</v>
      </c>
      <c r="F398" s="7">
        <v>45341</v>
      </c>
      <c r="G398" s="6">
        <v>3</v>
      </c>
      <c r="H398" s="1" t="s">
        <v>37</v>
      </c>
      <c r="I398" t="s">
        <v>66</v>
      </c>
      <c r="J398" t="str">
        <f>UPPER(Customers3[[#This Row],[State]])</f>
        <v>NT</v>
      </c>
      <c r="K398" t="s">
        <v>2033</v>
      </c>
      <c r="L398" t="s">
        <v>1346</v>
      </c>
      <c r="M398">
        <v>870</v>
      </c>
      <c r="N398">
        <v>1200</v>
      </c>
      <c r="O398">
        <f>Customers3[[#This Row],[Quantity Ordered]]*Customers3[[#This Row],[Sales Price (Per unit)]]</f>
        <v>3600</v>
      </c>
      <c r="P398" t="s">
        <v>2034</v>
      </c>
    </row>
    <row r="399" spans="1:16" x14ac:dyDescent="0.25">
      <c r="A399" t="s">
        <v>528</v>
      </c>
      <c r="B399" t="s">
        <v>649</v>
      </c>
      <c r="C399" t="str">
        <f>PROPER(TRIM(Customers3[[#This Row],[Customer First Name]]))</f>
        <v>Kali</v>
      </c>
      <c r="D399">
        <v>1630</v>
      </c>
      <c r="E399" t="s">
        <v>77</v>
      </c>
      <c r="F399" s="7">
        <v>45538</v>
      </c>
      <c r="G399" s="6">
        <v>3</v>
      </c>
      <c r="H399" s="1" t="s">
        <v>37</v>
      </c>
      <c r="I399" t="s">
        <v>18</v>
      </c>
      <c r="J399" t="str">
        <f>UPPER(Customers3[[#This Row],[State]])</f>
        <v>WA</v>
      </c>
      <c r="K399" t="s">
        <v>2035</v>
      </c>
      <c r="L399" t="s">
        <v>1223</v>
      </c>
      <c r="M399">
        <v>6725</v>
      </c>
      <c r="N399">
        <v>600</v>
      </c>
      <c r="O399">
        <f>Customers3[[#This Row],[Quantity Ordered]]*Customers3[[#This Row],[Sales Price (Per unit)]]</f>
        <v>1800</v>
      </c>
      <c r="P399" t="s">
        <v>2036</v>
      </c>
    </row>
    <row r="400" spans="1:16" x14ac:dyDescent="0.25">
      <c r="A400" t="s">
        <v>596</v>
      </c>
      <c r="B400" t="s">
        <v>188</v>
      </c>
      <c r="C400" t="str">
        <f>PROPER(TRIM(Customers3[[#This Row],[Customer First Name]]))</f>
        <v>Cooper</v>
      </c>
      <c r="D400">
        <v>1631</v>
      </c>
      <c r="E400" t="s">
        <v>27</v>
      </c>
      <c r="F400" s="7">
        <v>45375</v>
      </c>
      <c r="G400" s="6">
        <v>3</v>
      </c>
      <c r="H400" t="s">
        <v>17</v>
      </c>
      <c r="I400" t="s">
        <v>49</v>
      </c>
      <c r="J400" t="str">
        <f>UPPER(Customers3[[#This Row],[State]])</f>
        <v>TAS</v>
      </c>
      <c r="K400" t="s">
        <v>2037</v>
      </c>
      <c r="L400" t="s">
        <v>1250</v>
      </c>
      <c r="M400">
        <v>7000</v>
      </c>
      <c r="N400">
        <v>300</v>
      </c>
      <c r="O400">
        <f>Customers3[[#This Row],[Quantity Ordered]]*Customers3[[#This Row],[Sales Price (Per unit)]]</f>
        <v>900</v>
      </c>
      <c r="P400" t="s">
        <v>2038</v>
      </c>
    </row>
    <row r="401" spans="1:16" x14ac:dyDescent="0.25">
      <c r="A401" t="s">
        <v>650</v>
      </c>
      <c r="B401" t="s">
        <v>444</v>
      </c>
      <c r="C401" t="str">
        <f>PROPER(TRIM(Customers3[[#This Row],[Customer First Name]]))</f>
        <v>Grady</v>
      </c>
      <c r="D401">
        <v>1632</v>
      </c>
      <c r="E401" t="s">
        <v>77</v>
      </c>
      <c r="F401" s="7">
        <v>45352</v>
      </c>
      <c r="G401" s="6">
        <v>3</v>
      </c>
      <c r="H401" t="s">
        <v>17</v>
      </c>
      <c r="I401" t="s">
        <v>32</v>
      </c>
      <c r="J401" t="str">
        <f>UPPER(Customers3[[#This Row],[State]])</f>
        <v>VIC</v>
      </c>
      <c r="K401" t="s">
        <v>2039</v>
      </c>
      <c r="L401" t="s">
        <v>1260</v>
      </c>
      <c r="M401">
        <v>3000</v>
      </c>
      <c r="N401">
        <v>600</v>
      </c>
      <c r="O401">
        <f>Customers3[[#This Row],[Quantity Ordered]]*Customers3[[#This Row],[Sales Price (Per unit)]]</f>
        <v>1800</v>
      </c>
      <c r="P401" t="s">
        <v>2040</v>
      </c>
    </row>
    <row r="402" spans="1:16" x14ac:dyDescent="0.25">
      <c r="A402" t="s">
        <v>73</v>
      </c>
      <c r="B402" t="s">
        <v>651</v>
      </c>
      <c r="C402" t="str">
        <f>PROPER(TRIM(Customers3[[#This Row],[Customer First Name]]))</f>
        <v>Dream</v>
      </c>
      <c r="D402">
        <v>1633</v>
      </c>
      <c r="E402" t="s">
        <v>61</v>
      </c>
      <c r="F402" s="7">
        <v>45607</v>
      </c>
      <c r="G402" s="6">
        <v>3</v>
      </c>
      <c r="H402" s="1" t="s">
        <v>37</v>
      </c>
      <c r="I402" t="s">
        <v>24</v>
      </c>
      <c r="J402" t="str">
        <f>UPPER(Customers3[[#This Row],[State]])</f>
        <v>ACT</v>
      </c>
      <c r="K402" t="s">
        <v>2041</v>
      </c>
      <c r="L402" t="s">
        <v>1226</v>
      </c>
      <c r="M402">
        <v>2600</v>
      </c>
      <c r="N402">
        <v>1200</v>
      </c>
      <c r="O402">
        <f>Customers3[[#This Row],[Quantity Ordered]]*Customers3[[#This Row],[Sales Price (Per unit)]]</f>
        <v>3600</v>
      </c>
      <c r="P402" t="s">
        <v>2042</v>
      </c>
    </row>
    <row r="403" spans="1:16" x14ac:dyDescent="0.25">
      <c r="A403" t="s">
        <v>652</v>
      </c>
      <c r="B403" t="s">
        <v>653</v>
      </c>
      <c r="C403" t="str">
        <f>PROPER(TRIM(Customers3[[#This Row],[Customer First Name]]))</f>
        <v>Nathan</v>
      </c>
      <c r="D403">
        <v>1634</v>
      </c>
      <c r="E403" t="s">
        <v>22</v>
      </c>
      <c r="F403" s="7">
        <v>45419</v>
      </c>
      <c r="G403" s="6">
        <v>3</v>
      </c>
      <c r="H403" s="1" t="s">
        <v>37</v>
      </c>
      <c r="I403" t="s">
        <v>66</v>
      </c>
      <c r="J403" t="str">
        <f>UPPER(Customers3[[#This Row],[State]])</f>
        <v>NT</v>
      </c>
      <c r="K403" t="s">
        <v>2043</v>
      </c>
      <c r="L403" t="s">
        <v>1265</v>
      </c>
      <c r="M403">
        <v>800</v>
      </c>
      <c r="N403">
        <v>800</v>
      </c>
      <c r="O403">
        <f>Customers3[[#This Row],[Quantity Ordered]]*Customers3[[#This Row],[Sales Price (Per unit)]]</f>
        <v>2400</v>
      </c>
      <c r="P403" t="s">
        <v>2044</v>
      </c>
    </row>
    <row r="404" spans="1:16" x14ac:dyDescent="0.25">
      <c r="A404" t="s">
        <v>654</v>
      </c>
      <c r="B404" t="s">
        <v>255</v>
      </c>
      <c r="C404" t="str">
        <f>PROPER(TRIM(Customers3[[#This Row],[Customer First Name]]))</f>
        <v>Rory</v>
      </c>
      <c r="D404">
        <v>1635</v>
      </c>
      <c r="E404" t="s">
        <v>61</v>
      </c>
      <c r="F404" s="7">
        <v>45529</v>
      </c>
      <c r="G404" s="6">
        <v>2</v>
      </c>
      <c r="H404" t="s">
        <v>17</v>
      </c>
      <c r="I404" t="s">
        <v>32</v>
      </c>
      <c r="J404" t="str">
        <f>UPPER(Customers3[[#This Row],[State]])</f>
        <v>VIC</v>
      </c>
      <c r="K404" t="s">
        <v>2045</v>
      </c>
      <c r="L404" t="s">
        <v>1260</v>
      </c>
      <c r="M404">
        <v>3000</v>
      </c>
      <c r="N404">
        <v>1200</v>
      </c>
      <c r="O404">
        <f>Customers3[[#This Row],[Quantity Ordered]]*Customers3[[#This Row],[Sales Price (Per unit)]]</f>
        <v>2400</v>
      </c>
      <c r="P404" t="s">
        <v>2046</v>
      </c>
    </row>
    <row r="405" spans="1:16" x14ac:dyDescent="0.25">
      <c r="A405" t="s">
        <v>50</v>
      </c>
      <c r="B405" t="s">
        <v>655</v>
      </c>
      <c r="C405" t="str">
        <f>PROPER(TRIM(Customers3[[#This Row],[Customer First Name]]))</f>
        <v>Bianca</v>
      </c>
      <c r="D405">
        <v>1636</v>
      </c>
      <c r="E405" t="s">
        <v>16</v>
      </c>
      <c r="F405" s="7">
        <v>45503</v>
      </c>
      <c r="G405" s="6">
        <v>2</v>
      </c>
      <c r="H405" t="s">
        <v>56</v>
      </c>
      <c r="I405" t="s">
        <v>32</v>
      </c>
      <c r="J405" t="str">
        <f>UPPER(Customers3[[#This Row],[State]])</f>
        <v>VIC</v>
      </c>
      <c r="K405" t="s">
        <v>2047</v>
      </c>
      <c r="L405" t="s">
        <v>1260</v>
      </c>
      <c r="M405">
        <v>3000</v>
      </c>
      <c r="N405">
        <v>250</v>
      </c>
      <c r="O405">
        <f>Customers3[[#This Row],[Quantity Ordered]]*Customers3[[#This Row],[Sales Price (Per unit)]]</f>
        <v>500</v>
      </c>
      <c r="P405" t="s">
        <v>2048</v>
      </c>
    </row>
    <row r="406" spans="1:16" x14ac:dyDescent="0.25">
      <c r="A406" t="s">
        <v>656</v>
      </c>
      <c r="B406" t="s">
        <v>657</v>
      </c>
      <c r="C406" t="str">
        <f>PROPER(TRIM(Customers3[[#This Row],[Customer First Name]]))</f>
        <v>Garrett</v>
      </c>
      <c r="D406">
        <v>1637</v>
      </c>
      <c r="E406" t="s">
        <v>27</v>
      </c>
      <c r="F406" s="7">
        <v>45656</v>
      </c>
      <c r="G406" s="6">
        <v>3</v>
      </c>
      <c r="H406" s="1" t="s">
        <v>37</v>
      </c>
      <c r="I406" t="s">
        <v>18</v>
      </c>
      <c r="J406" t="str">
        <f>UPPER(Customers3[[#This Row],[State]])</f>
        <v>WA</v>
      </c>
      <c r="K406" t="s">
        <v>2049</v>
      </c>
      <c r="L406" t="s">
        <v>1244</v>
      </c>
      <c r="M406">
        <v>6160</v>
      </c>
      <c r="N406">
        <v>300</v>
      </c>
      <c r="O406">
        <f>Customers3[[#This Row],[Quantity Ordered]]*Customers3[[#This Row],[Sales Price (Per unit)]]</f>
        <v>900</v>
      </c>
      <c r="P406" t="s">
        <v>2050</v>
      </c>
    </row>
    <row r="407" spans="1:16" x14ac:dyDescent="0.25">
      <c r="A407" t="s">
        <v>658</v>
      </c>
      <c r="B407" t="s">
        <v>514</v>
      </c>
      <c r="C407" t="str">
        <f>PROPER(TRIM(Customers3[[#This Row],[Customer First Name]]))</f>
        <v>Kaleb</v>
      </c>
      <c r="D407">
        <v>1638</v>
      </c>
      <c r="E407" t="s">
        <v>22</v>
      </c>
      <c r="F407" s="7">
        <v>45339</v>
      </c>
      <c r="G407" s="6">
        <v>1</v>
      </c>
      <c r="H407" s="1" t="s">
        <v>23</v>
      </c>
      <c r="I407" t="s">
        <v>24</v>
      </c>
      <c r="J407" t="str">
        <f>UPPER(Customers3[[#This Row],[State]])</f>
        <v>ACT</v>
      </c>
      <c r="K407" t="s">
        <v>2051</v>
      </c>
      <c r="L407" t="s">
        <v>1226</v>
      </c>
      <c r="M407">
        <v>2600</v>
      </c>
      <c r="N407">
        <v>800</v>
      </c>
      <c r="O407">
        <f>Customers3[[#This Row],[Quantity Ordered]]*Customers3[[#This Row],[Sales Price (Per unit)]]</f>
        <v>800</v>
      </c>
      <c r="P407" t="s">
        <v>2052</v>
      </c>
    </row>
    <row r="408" spans="1:16" x14ac:dyDescent="0.25">
      <c r="A408" t="s">
        <v>659</v>
      </c>
      <c r="B408" t="s">
        <v>436</v>
      </c>
      <c r="C408" t="str">
        <f>PROPER(TRIM(Customers3[[#This Row],[Customer First Name]]))</f>
        <v>Stevie</v>
      </c>
      <c r="D408">
        <v>1639</v>
      </c>
      <c r="E408" t="s">
        <v>36</v>
      </c>
      <c r="F408" s="7">
        <v>45337</v>
      </c>
      <c r="G408" s="6">
        <v>3</v>
      </c>
      <c r="H408" t="s">
        <v>56</v>
      </c>
      <c r="I408" t="s">
        <v>32</v>
      </c>
      <c r="J408" t="str">
        <f>UPPER(Customers3[[#This Row],[State]])</f>
        <v>VIC</v>
      </c>
      <c r="K408" t="s">
        <v>2053</v>
      </c>
      <c r="L408" t="s">
        <v>1260</v>
      </c>
      <c r="M408">
        <v>3000</v>
      </c>
      <c r="N408">
        <v>250</v>
      </c>
      <c r="O408">
        <f>Customers3[[#This Row],[Quantity Ordered]]*Customers3[[#This Row],[Sales Price (Per unit)]]</f>
        <v>750</v>
      </c>
      <c r="P408" t="s">
        <v>2054</v>
      </c>
    </row>
    <row r="409" spans="1:16" x14ac:dyDescent="0.25">
      <c r="A409" t="s">
        <v>660</v>
      </c>
      <c r="B409" t="s">
        <v>661</v>
      </c>
      <c r="C409" t="str">
        <f>PROPER(TRIM(Customers3[[#This Row],[Customer First Name]]))</f>
        <v>Romeo</v>
      </c>
      <c r="D409">
        <v>1640</v>
      </c>
      <c r="E409" t="s">
        <v>36</v>
      </c>
      <c r="F409" s="7">
        <v>45597</v>
      </c>
      <c r="G409" s="6">
        <v>3</v>
      </c>
      <c r="H409" s="1" t="s">
        <v>37</v>
      </c>
      <c r="I409" t="s">
        <v>49</v>
      </c>
      <c r="J409" t="str">
        <f>UPPER(Customers3[[#This Row],[State]])</f>
        <v>TAS</v>
      </c>
      <c r="K409" t="s">
        <v>2055</v>
      </c>
      <c r="L409" t="s">
        <v>1247</v>
      </c>
      <c r="M409">
        <v>7250</v>
      </c>
      <c r="N409">
        <v>250</v>
      </c>
      <c r="O409">
        <f>Customers3[[#This Row],[Quantity Ordered]]*Customers3[[#This Row],[Sales Price (Per unit)]]</f>
        <v>750</v>
      </c>
      <c r="P409" t="s">
        <v>2056</v>
      </c>
    </row>
    <row r="410" spans="1:16" x14ac:dyDescent="0.25">
      <c r="A410" t="s">
        <v>662</v>
      </c>
      <c r="B410" t="s">
        <v>663</v>
      </c>
      <c r="C410" t="str">
        <f>PROPER(TRIM(Customers3[[#This Row],[Customer First Name]]))</f>
        <v>August</v>
      </c>
      <c r="D410">
        <v>1641</v>
      </c>
      <c r="E410" t="s">
        <v>77</v>
      </c>
      <c r="F410" s="7">
        <v>45321</v>
      </c>
      <c r="G410" s="6">
        <v>2</v>
      </c>
      <c r="H410" s="1" t="s">
        <v>37</v>
      </c>
      <c r="I410" t="s">
        <v>24</v>
      </c>
      <c r="J410" t="str">
        <f>UPPER(Customers3[[#This Row],[State]])</f>
        <v>ACT</v>
      </c>
      <c r="K410" t="s">
        <v>2057</v>
      </c>
      <c r="L410" t="s">
        <v>1226</v>
      </c>
      <c r="M410">
        <v>2600</v>
      </c>
      <c r="N410">
        <v>600</v>
      </c>
      <c r="O410">
        <f>Customers3[[#This Row],[Quantity Ordered]]*Customers3[[#This Row],[Sales Price (Per unit)]]</f>
        <v>1200</v>
      </c>
      <c r="P410" t="s">
        <v>2058</v>
      </c>
    </row>
    <row r="411" spans="1:16" x14ac:dyDescent="0.25">
      <c r="A411" t="s">
        <v>664</v>
      </c>
      <c r="B411" t="s">
        <v>665</v>
      </c>
      <c r="C411" t="str">
        <f>PROPER(TRIM(Customers3[[#This Row],[Customer First Name]]))</f>
        <v>Maeve</v>
      </c>
      <c r="D411">
        <v>1642</v>
      </c>
      <c r="E411" t="s">
        <v>27</v>
      </c>
      <c r="F411" s="7">
        <v>45414</v>
      </c>
      <c r="G411" s="6">
        <v>3</v>
      </c>
      <c r="H411" s="1" t="s">
        <v>23</v>
      </c>
      <c r="I411" t="s">
        <v>38</v>
      </c>
      <c r="J411" t="str">
        <f>UPPER(Customers3[[#This Row],[State]])</f>
        <v>QLD</v>
      </c>
      <c r="K411" t="s">
        <v>2059</v>
      </c>
      <c r="L411" t="s">
        <v>1290</v>
      </c>
      <c r="M411">
        <v>4000</v>
      </c>
      <c r="N411">
        <v>300</v>
      </c>
      <c r="O411">
        <f>Customers3[[#This Row],[Quantity Ordered]]*Customers3[[#This Row],[Sales Price (Per unit)]]</f>
        <v>900</v>
      </c>
      <c r="P411" t="s">
        <v>2060</v>
      </c>
    </row>
    <row r="412" spans="1:16" x14ac:dyDescent="0.25">
      <c r="A412" t="s">
        <v>650</v>
      </c>
      <c r="B412" t="s">
        <v>666</v>
      </c>
      <c r="C412" t="str">
        <f>PROPER(TRIM(Customers3[[#This Row],[Customer First Name]]))</f>
        <v>Alonzo</v>
      </c>
      <c r="D412">
        <v>1643</v>
      </c>
      <c r="E412" t="s">
        <v>16</v>
      </c>
      <c r="F412" s="7">
        <v>45511</v>
      </c>
      <c r="G412" s="6">
        <v>1</v>
      </c>
      <c r="H412" s="1" t="s">
        <v>23</v>
      </c>
      <c r="I412" t="s">
        <v>32</v>
      </c>
      <c r="J412" t="str">
        <f>UPPER(Customers3[[#This Row],[State]])</f>
        <v>VIC</v>
      </c>
      <c r="K412" t="s">
        <v>2061</v>
      </c>
      <c r="L412" t="s">
        <v>1241</v>
      </c>
      <c r="M412">
        <v>3220</v>
      </c>
      <c r="N412">
        <v>250</v>
      </c>
      <c r="O412">
        <f>Customers3[[#This Row],[Quantity Ordered]]*Customers3[[#This Row],[Sales Price (Per unit)]]</f>
        <v>250</v>
      </c>
      <c r="P412" t="s">
        <v>2062</v>
      </c>
    </row>
    <row r="413" spans="1:16" x14ac:dyDescent="0.25">
      <c r="A413" t="s">
        <v>546</v>
      </c>
      <c r="B413" t="s">
        <v>103</v>
      </c>
      <c r="C413" t="str">
        <f>PROPER(TRIM(Customers3[[#This Row],[Customer First Name]]))</f>
        <v>Layla</v>
      </c>
      <c r="D413">
        <v>1644</v>
      </c>
      <c r="E413" t="s">
        <v>77</v>
      </c>
      <c r="F413" s="7">
        <v>45541</v>
      </c>
      <c r="G413" s="6">
        <v>1</v>
      </c>
      <c r="H413" s="1" t="s">
        <v>37</v>
      </c>
      <c r="I413" t="s">
        <v>28</v>
      </c>
      <c r="J413" t="str">
        <f>UPPER(Customers3[[#This Row],[State]])</f>
        <v>NSW</v>
      </c>
      <c r="K413" t="s">
        <v>2063</v>
      </c>
      <c r="L413" t="s">
        <v>1284</v>
      </c>
      <c r="M413">
        <v>2500</v>
      </c>
      <c r="N413">
        <v>600</v>
      </c>
      <c r="O413">
        <f>Customers3[[#This Row],[Quantity Ordered]]*Customers3[[#This Row],[Sales Price (Per unit)]]</f>
        <v>600</v>
      </c>
      <c r="P413" t="s">
        <v>2064</v>
      </c>
    </row>
    <row r="414" spans="1:16" x14ac:dyDescent="0.25">
      <c r="A414" t="s">
        <v>667</v>
      </c>
      <c r="B414" t="s">
        <v>668</v>
      </c>
      <c r="C414" t="str">
        <f>PROPER(TRIM(Customers3[[#This Row],[Customer First Name]]))</f>
        <v>Londyn</v>
      </c>
      <c r="D414">
        <v>1645</v>
      </c>
      <c r="E414" t="s">
        <v>61</v>
      </c>
      <c r="F414" s="7">
        <v>45339</v>
      </c>
      <c r="G414" s="6">
        <v>3</v>
      </c>
      <c r="H414" t="s">
        <v>17</v>
      </c>
      <c r="I414" t="s">
        <v>49</v>
      </c>
      <c r="J414" t="str">
        <f>UPPER(Customers3[[#This Row],[State]])</f>
        <v>TAS</v>
      </c>
      <c r="K414" t="s">
        <v>2065</v>
      </c>
      <c r="L414" t="s">
        <v>1250</v>
      </c>
      <c r="M414">
        <v>7000</v>
      </c>
      <c r="N414">
        <v>1200</v>
      </c>
      <c r="O414">
        <f>Customers3[[#This Row],[Quantity Ordered]]*Customers3[[#This Row],[Sales Price (Per unit)]]</f>
        <v>3600</v>
      </c>
      <c r="P414" t="s">
        <v>2066</v>
      </c>
    </row>
    <row r="415" spans="1:16" x14ac:dyDescent="0.25">
      <c r="A415" t="s">
        <v>69</v>
      </c>
      <c r="B415" t="s">
        <v>669</v>
      </c>
      <c r="C415" t="str">
        <f>PROPER(TRIM(Customers3[[#This Row],[Customer First Name]]))</f>
        <v>Miracle</v>
      </c>
      <c r="D415">
        <v>1646</v>
      </c>
      <c r="E415" t="s">
        <v>77</v>
      </c>
      <c r="F415" s="7">
        <v>45328</v>
      </c>
      <c r="G415" s="6">
        <v>3</v>
      </c>
      <c r="H415" s="1" t="s">
        <v>23</v>
      </c>
      <c r="I415" t="s">
        <v>24</v>
      </c>
      <c r="J415" t="str">
        <f>UPPER(Customers3[[#This Row],[State]])</f>
        <v>ACT</v>
      </c>
      <c r="K415" t="s">
        <v>2067</v>
      </c>
      <c r="L415" t="s">
        <v>1226</v>
      </c>
      <c r="M415">
        <v>2600</v>
      </c>
      <c r="N415">
        <v>600</v>
      </c>
      <c r="O415">
        <f>Customers3[[#This Row],[Quantity Ordered]]*Customers3[[#This Row],[Sales Price (Per unit)]]</f>
        <v>1800</v>
      </c>
      <c r="P415" t="s">
        <v>2068</v>
      </c>
    </row>
    <row r="416" spans="1:16" x14ac:dyDescent="0.25">
      <c r="A416" t="s">
        <v>670</v>
      </c>
      <c r="B416" t="s">
        <v>210</v>
      </c>
      <c r="C416" t="str">
        <f>PROPER(TRIM(Customers3[[#This Row],[Customer First Name]]))</f>
        <v>Luna</v>
      </c>
      <c r="D416">
        <v>1647</v>
      </c>
      <c r="E416" t="s">
        <v>16</v>
      </c>
      <c r="F416" s="7">
        <v>45518</v>
      </c>
      <c r="G416" s="6">
        <v>2</v>
      </c>
      <c r="H416" t="s">
        <v>17</v>
      </c>
      <c r="I416" t="s">
        <v>42</v>
      </c>
      <c r="J416" t="str">
        <f>UPPER(Customers3[[#This Row],[State]])</f>
        <v>SA</v>
      </c>
      <c r="K416" t="s">
        <v>2069</v>
      </c>
      <c r="L416" t="s">
        <v>1335</v>
      </c>
      <c r="M416">
        <v>5600</v>
      </c>
      <c r="N416">
        <v>250</v>
      </c>
      <c r="O416">
        <f>Customers3[[#This Row],[Quantity Ordered]]*Customers3[[#This Row],[Sales Price (Per unit)]]</f>
        <v>500</v>
      </c>
      <c r="P416" t="s">
        <v>2070</v>
      </c>
    </row>
    <row r="417" spans="1:16" x14ac:dyDescent="0.25">
      <c r="A417" t="s">
        <v>671</v>
      </c>
      <c r="B417" t="s">
        <v>672</v>
      </c>
      <c r="C417" t="str">
        <f>PROPER(TRIM(Customers3[[#This Row],[Customer First Name]]))</f>
        <v>Noelle</v>
      </c>
      <c r="D417">
        <v>1648</v>
      </c>
      <c r="E417" t="s">
        <v>36</v>
      </c>
      <c r="F417" s="7">
        <v>45447</v>
      </c>
      <c r="G417" s="6">
        <v>1</v>
      </c>
      <c r="H417" t="s">
        <v>17</v>
      </c>
      <c r="I417" t="s">
        <v>32</v>
      </c>
      <c r="J417" t="str">
        <f>UPPER(Customers3[[#This Row],[State]])</f>
        <v>VIC</v>
      </c>
      <c r="K417" t="s">
        <v>2071</v>
      </c>
      <c r="L417" t="s">
        <v>1241</v>
      </c>
      <c r="M417">
        <v>3220</v>
      </c>
      <c r="N417">
        <v>250</v>
      </c>
      <c r="O417">
        <f>Customers3[[#This Row],[Quantity Ordered]]*Customers3[[#This Row],[Sales Price (Per unit)]]</f>
        <v>250</v>
      </c>
      <c r="P417" t="s">
        <v>2072</v>
      </c>
    </row>
    <row r="418" spans="1:16" x14ac:dyDescent="0.25">
      <c r="A418" t="s">
        <v>673</v>
      </c>
      <c r="B418" t="s">
        <v>674</v>
      </c>
      <c r="C418" t="str">
        <f>PROPER(TRIM(Customers3[[#This Row],[Customer First Name]]))</f>
        <v>Alessia</v>
      </c>
      <c r="D418">
        <v>1649</v>
      </c>
      <c r="E418" t="s">
        <v>16</v>
      </c>
      <c r="F418" s="7">
        <v>45521</v>
      </c>
      <c r="G418" s="6">
        <v>1</v>
      </c>
      <c r="H418" s="1" t="s">
        <v>37</v>
      </c>
      <c r="I418" t="s">
        <v>38</v>
      </c>
      <c r="J418" t="str">
        <f>UPPER(Customers3[[#This Row],[State]])</f>
        <v>QLD</v>
      </c>
      <c r="K418" t="s">
        <v>2073</v>
      </c>
      <c r="L418" t="s">
        <v>1235</v>
      </c>
      <c r="M418">
        <v>4217</v>
      </c>
      <c r="N418">
        <v>250</v>
      </c>
      <c r="O418">
        <f>Customers3[[#This Row],[Quantity Ordered]]*Customers3[[#This Row],[Sales Price (Per unit)]]</f>
        <v>250</v>
      </c>
      <c r="P418" t="s">
        <v>2074</v>
      </c>
    </row>
    <row r="419" spans="1:16" x14ac:dyDescent="0.25">
      <c r="A419" t="s">
        <v>675</v>
      </c>
      <c r="B419" t="s">
        <v>676</v>
      </c>
      <c r="C419" t="str">
        <f>PROPER(TRIM(Customers3[[#This Row],[Customer First Name]]))</f>
        <v>Chloe</v>
      </c>
      <c r="D419">
        <v>1650</v>
      </c>
      <c r="E419" t="s">
        <v>22</v>
      </c>
      <c r="F419" s="7">
        <v>45657</v>
      </c>
      <c r="G419" s="6">
        <v>2</v>
      </c>
      <c r="H419" s="1" t="s">
        <v>37</v>
      </c>
      <c r="I419" t="s">
        <v>42</v>
      </c>
      <c r="J419" t="str">
        <f>UPPER(Customers3[[#This Row],[State]])</f>
        <v>SA</v>
      </c>
      <c r="K419" t="s">
        <v>2075</v>
      </c>
      <c r="L419" t="s">
        <v>1080</v>
      </c>
      <c r="M419">
        <v>5000</v>
      </c>
      <c r="N419">
        <v>800</v>
      </c>
      <c r="O419">
        <f>Customers3[[#This Row],[Quantity Ordered]]*Customers3[[#This Row],[Sales Price (Per unit)]]</f>
        <v>1600</v>
      </c>
      <c r="P419" t="s">
        <v>2076</v>
      </c>
    </row>
    <row r="420" spans="1:16" x14ac:dyDescent="0.25">
      <c r="A420" t="s">
        <v>677</v>
      </c>
      <c r="B420" t="s">
        <v>678</v>
      </c>
      <c r="C420" t="str">
        <f>PROPER(TRIM(Customers3[[#This Row],[Customer First Name]]))</f>
        <v>Maxwell</v>
      </c>
      <c r="D420">
        <v>1651</v>
      </c>
      <c r="E420" t="s">
        <v>36</v>
      </c>
      <c r="F420" s="7">
        <v>45456</v>
      </c>
      <c r="G420" s="6">
        <v>2</v>
      </c>
      <c r="H420" t="s">
        <v>56</v>
      </c>
      <c r="I420" t="s">
        <v>49</v>
      </c>
      <c r="J420" t="str">
        <f>UPPER(Customers3[[#This Row],[State]])</f>
        <v>TAS</v>
      </c>
      <c r="K420" t="s">
        <v>2077</v>
      </c>
      <c r="L420" t="s">
        <v>1385</v>
      </c>
      <c r="M420">
        <v>7310</v>
      </c>
      <c r="N420">
        <v>250</v>
      </c>
      <c r="O420">
        <f>Customers3[[#This Row],[Quantity Ordered]]*Customers3[[#This Row],[Sales Price (Per unit)]]</f>
        <v>500</v>
      </c>
      <c r="P420" t="s">
        <v>2078</v>
      </c>
    </row>
    <row r="421" spans="1:16" x14ac:dyDescent="0.25">
      <c r="A421" t="s">
        <v>139</v>
      </c>
      <c r="B421" t="s">
        <v>595</v>
      </c>
      <c r="C421" t="str">
        <f>PROPER(TRIM(Customers3[[#This Row],[Customer First Name]]))</f>
        <v>Leon</v>
      </c>
      <c r="D421">
        <v>1652</v>
      </c>
      <c r="E421" t="s">
        <v>61</v>
      </c>
      <c r="F421" s="7">
        <v>45528</v>
      </c>
      <c r="G421" s="6">
        <v>2</v>
      </c>
      <c r="H421" t="s">
        <v>17</v>
      </c>
      <c r="I421" t="s">
        <v>28</v>
      </c>
      <c r="J421" t="str">
        <f>UPPER(Customers3[[#This Row],[State]])</f>
        <v>NSW</v>
      </c>
      <c r="K421" t="s">
        <v>2079</v>
      </c>
      <c r="L421" t="s">
        <v>850</v>
      </c>
      <c r="M421">
        <v>2000</v>
      </c>
      <c r="N421">
        <v>1200</v>
      </c>
      <c r="O421">
        <f>Customers3[[#This Row],[Quantity Ordered]]*Customers3[[#This Row],[Sales Price (Per unit)]]</f>
        <v>2400</v>
      </c>
      <c r="P421" t="s">
        <v>2080</v>
      </c>
    </row>
    <row r="422" spans="1:16" x14ac:dyDescent="0.25">
      <c r="A422" t="s">
        <v>291</v>
      </c>
      <c r="B422" t="s">
        <v>41</v>
      </c>
      <c r="C422" t="str">
        <f>PROPER(TRIM(Customers3[[#This Row],[Customer First Name]]))</f>
        <v>Hayden</v>
      </c>
      <c r="D422">
        <v>1653</v>
      </c>
      <c r="E422" t="s">
        <v>22</v>
      </c>
      <c r="F422" s="7">
        <v>45591</v>
      </c>
      <c r="G422" s="6">
        <v>3</v>
      </c>
      <c r="H422" s="1" t="s">
        <v>23</v>
      </c>
      <c r="I422" t="s">
        <v>18</v>
      </c>
      <c r="J422" t="str">
        <f>UPPER(Customers3[[#This Row],[State]])</f>
        <v>WA</v>
      </c>
      <c r="K422" t="s">
        <v>2081</v>
      </c>
      <c r="L422" t="s">
        <v>1223</v>
      </c>
      <c r="M422">
        <v>6725</v>
      </c>
      <c r="N422">
        <v>800</v>
      </c>
      <c r="O422">
        <f>Customers3[[#This Row],[Quantity Ordered]]*Customers3[[#This Row],[Sales Price (Per unit)]]</f>
        <v>2400</v>
      </c>
      <c r="P422" t="s">
        <v>2082</v>
      </c>
    </row>
    <row r="423" spans="1:16" x14ac:dyDescent="0.25">
      <c r="A423" t="s">
        <v>679</v>
      </c>
      <c r="B423" t="s">
        <v>680</v>
      </c>
      <c r="C423" t="str">
        <f>PROPER(TRIM(Customers3[[#This Row],[Customer First Name]]))</f>
        <v>Nora</v>
      </c>
      <c r="D423">
        <v>1654</v>
      </c>
      <c r="E423" t="s">
        <v>61</v>
      </c>
      <c r="F423" s="7">
        <v>45422</v>
      </c>
      <c r="G423" s="6">
        <v>1</v>
      </c>
      <c r="H423" t="s">
        <v>17</v>
      </c>
      <c r="I423" t="s">
        <v>18</v>
      </c>
      <c r="J423" t="str">
        <f>UPPER(Customers3[[#This Row],[State]])</f>
        <v>WA</v>
      </c>
      <c r="K423" t="s">
        <v>2083</v>
      </c>
      <c r="L423" t="s">
        <v>1223</v>
      </c>
      <c r="M423">
        <v>6725</v>
      </c>
      <c r="N423">
        <v>1200</v>
      </c>
      <c r="O423">
        <f>Customers3[[#This Row],[Quantity Ordered]]*Customers3[[#This Row],[Sales Price (Per unit)]]</f>
        <v>1200</v>
      </c>
      <c r="P423" t="s">
        <v>2084</v>
      </c>
    </row>
    <row r="424" spans="1:16" x14ac:dyDescent="0.25">
      <c r="A424" t="s">
        <v>681</v>
      </c>
      <c r="B424" t="s">
        <v>361</v>
      </c>
      <c r="C424" t="str">
        <f>PROPER(TRIM(Customers3[[#This Row],[Customer First Name]]))</f>
        <v>Lyra</v>
      </c>
      <c r="D424">
        <v>1655</v>
      </c>
      <c r="E424" t="s">
        <v>22</v>
      </c>
      <c r="F424" s="7">
        <v>45609</v>
      </c>
      <c r="G424" s="6">
        <v>3</v>
      </c>
      <c r="H424" t="s">
        <v>17</v>
      </c>
      <c r="I424" t="s">
        <v>66</v>
      </c>
      <c r="J424" t="str">
        <f>UPPER(Customers3[[#This Row],[State]])</f>
        <v>NT</v>
      </c>
      <c r="K424" t="s">
        <v>2085</v>
      </c>
      <c r="L424" t="s">
        <v>1346</v>
      </c>
      <c r="M424">
        <v>870</v>
      </c>
      <c r="N424">
        <v>800</v>
      </c>
      <c r="O424">
        <f>Customers3[[#This Row],[Quantity Ordered]]*Customers3[[#This Row],[Sales Price (Per unit)]]</f>
        <v>2400</v>
      </c>
      <c r="P424" t="s">
        <v>2086</v>
      </c>
    </row>
    <row r="425" spans="1:16" x14ac:dyDescent="0.25">
      <c r="A425" t="s">
        <v>439</v>
      </c>
      <c r="B425" t="s">
        <v>292</v>
      </c>
      <c r="C425" t="str">
        <f>PROPER(TRIM(Customers3[[#This Row],[Customer First Name]]))</f>
        <v>Charli</v>
      </c>
      <c r="D425">
        <v>1656</v>
      </c>
      <c r="E425" t="s">
        <v>36</v>
      </c>
      <c r="F425" s="7">
        <v>45379</v>
      </c>
      <c r="G425" s="6">
        <v>3</v>
      </c>
      <c r="H425" s="1" t="s">
        <v>37</v>
      </c>
      <c r="I425" t="s">
        <v>38</v>
      </c>
      <c r="J425" t="str">
        <f>UPPER(Customers3[[#This Row],[State]])</f>
        <v>QLD</v>
      </c>
      <c r="K425" t="s">
        <v>2087</v>
      </c>
      <c r="L425" t="s">
        <v>1253</v>
      </c>
      <c r="M425">
        <v>4870</v>
      </c>
      <c r="N425">
        <v>250</v>
      </c>
      <c r="O425">
        <f>Customers3[[#This Row],[Quantity Ordered]]*Customers3[[#This Row],[Sales Price (Per unit)]]</f>
        <v>750</v>
      </c>
      <c r="P425" t="s">
        <v>2088</v>
      </c>
    </row>
    <row r="426" spans="1:16" x14ac:dyDescent="0.25">
      <c r="A426" t="s">
        <v>682</v>
      </c>
      <c r="B426" t="s">
        <v>683</v>
      </c>
      <c r="C426" t="str">
        <f>PROPER(TRIM(Customers3[[#This Row],[Customer First Name]]))</f>
        <v>Enzo</v>
      </c>
      <c r="D426">
        <v>1657</v>
      </c>
      <c r="E426" t="s">
        <v>27</v>
      </c>
      <c r="F426" s="7">
        <v>45335</v>
      </c>
      <c r="G426" s="6">
        <v>2</v>
      </c>
      <c r="H426" t="s">
        <v>17</v>
      </c>
      <c r="I426" t="s">
        <v>18</v>
      </c>
      <c r="J426" t="str">
        <f>UPPER(Customers3[[#This Row],[State]])</f>
        <v>WA</v>
      </c>
      <c r="K426" t="s">
        <v>2089</v>
      </c>
      <c r="L426" t="s">
        <v>1287</v>
      </c>
      <c r="M426">
        <v>6000</v>
      </c>
      <c r="N426">
        <v>300</v>
      </c>
      <c r="O426">
        <f>Customers3[[#This Row],[Quantity Ordered]]*Customers3[[#This Row],[Sales Price (Per unit)]]</f>
        <v>600</v>
      </c>
      <c r="P426" t="s">
        <v>2090</v>
      </c>
    </row>
    <row r="427" spans="1:16" x14ac:dyDescent="0.25">
      <c r="A427" t="s">
        <v>110</v>
      </c>
      <c r="B427" t="s">
        <v>44</v>
      </c>
      <c r="C427" t="str">
        <f>PROPER(TRIM(Customers3[[#This Row],[Customer First Name]]))</f>
        <v>Brooke</v>
      </c>
      <c r="D427">
        <v>1658</v>
      </c>
      <c r="E427" t="s">
        <v>22</v>
      </c>
      <c r="F427" s="7">
        <v>45550</v>
      </c>
      <c r="G427" s="6">
        <v>1</v>
      </c>
      <c r="H427" t="s">
        <v>56</v>
      </c>
      <c r="I427" t="s">
        <v>49</v>
      </c>
      <c r="J427" t="str">
        <f>UPPER(Customers3[[#This Row],[State]])</f>
        <v>TAS</v>
      </c>
      <c r="K427" t="s">
        <v>2091</v>
      </c>
      <c r="L427" t="s">
        <v>1247</v>
      </c>
      <c r="M427">
        <v>7250</v>
      </c>
      <c r="N427">
        <v>800</v>
      </c>
      <c r="O427">
        <f>Customers3[[#This Row],[Quantity Ordered]]*Customers3[[#This Row],[Sales Price (Per unit)]]</f>
        <v>800</v>
      </c>
      <c r="P427" t="s">
        <v>2092</v>
      </c>
    </row>
    <row r="428" spans="1:16" x14ac:dyDescent="0.25">
      <c r="A428" t="s">
        <v>684</v>
      </c>
      <c r="B428" t="s">
        <v>685</v>
      </c>
      <c r="C428" t="str">
        <f>PROPER(TRIM(Customers3[[#This Row],[Customer First Name]]))</f>
        <v>Finn</v>
      </c>
      <c r="D428">
        <v>1659</v>
      </c>
      <c r="E428" t="s">
        <v>16</v>
      </c>
      <c r="F428" s="7">
        <v>45457</v>
      </c>
      <c r="G428" s="6">
        <v>3</v>
      </c>
      <c r="H428" s="1" t="s">
        <v>37</v>
      </c>
      <c r="I428" t="s">
        <v>66</v>
      </c>
      <c r="J428" t="str">
        <f>UPPER(Customers3[[#This Row],[State]])</f>
        <v>NT</v>
      </c>
      <c r="K428" t="s">
        <v>2093</v>
      </c>
      <c r="L428" t="s">
        <v>1346</v>
      </c>
      <c r="M428">
        <v>870</v>
      </c>
      <c r="N428">
        <v>250</v>
      </c>
      <c r="O428">
        <f>Customers3[[#This Row],[Quantity Ordered]]*Customers3[[#This Row],[Sales Price (Per unit)]]</f>
        <v>750</v>
      </c>
      <c r="P428" t="s">
        <v>2094</v>
      </c>
    </row>
    <row r="429" spans="1:16" x14ac:dyDescent="0.25">
      <c r="A429" t="s">
        <v>686</v>
      </c>
      <c r="B429" t="s">
        <v>687</v>
      </c>
      <c r="C429" t="str">
        <f>PROPER(TRIM(Customers3[[#This Row],[Customer First Name]]))</f>
        <v>Brody</v>
      </c>
      <c r="D429">
        <v>1660</v>
      </c>
      <c r="E429" t="s">
        <v>27</v>
      </c>
      <c r="F429" s="7">
        <v>45627</v>
      </c>
      <c r="G429" s="6">
        <v>2</v>
      </c>
      <c r="H429" s="1" t="s">
        <v>37</v>
      </c>
      <c r="I429" t="s">
        <v>49</v>
      </c>
      <c r="J429" t="str">
        <f>UPPER(Customers3[[#This Row],[State]])</f>
        <v>TAS</v>
      </c>
      <c r="K429" t="s">
        <v>2095</v>
      </c>
      <c r="L429" t="s">
        <v>1250</v>
      </c>
      <c r="M429">
        <v>7000</v>
      </c>
      <c r="N429">
        <v>300</v>
      </c>
      <c r="O429">
        <f>Customers3[[#This Row],[Quantity Ordered]]*Customers3[[#This Row],[Sales Price (Per unit)]]</f>
        <v>600</v>
      </c>
      <c r="P429" t="s">
        <v>2096</v>
      </c>
    </row>
    <row r="430" spans="1:16" x14ac:dyDescent="0.25">
      <c r="A430" t="s">
        <v>433</v>
      </c>
      <c r="B430" t="s">
        <v>688</v>
      </c>
      <c r="C430" t="str">
        <f>PROPER(TRIM(Customers3[[#This Row],[Customer First Name]]))</f>
        <v>Kyle</v>
      </c>
      <c r="D430">
        <v>1661</v>
      </c>
      <c r="E430" t="s">
        <v>36</v>
      </c>
      <c r="F430" s="7">
        <v>45657</v>
      </c>
      <c r="G430" s="6">
        <v>1</v>
      </c>
      <c r="H430" s="1" t="s">
        <v>23</v>
      </c>
      <c r="I430" t="s">
        <v>28</v>
      </c>
      <c r="J430" t="str">
        <f>UPPER(Customers3[[#This Row],[State]])</f>
        <v>NSW</v>
      </c>
      <c r="K430" t="s">
        <v>2097</v>
      </c>
      <c r="L430" t="s">
        <v>1229</v>
      </c>
      <c r="M430">
        <v>2300</v>
      </c>
      <c r="N430">
        <v>250</v>
      </c>
      <c r="O430">
        <f>Customers3[[#This Row],[Quantity Ordered]]*Customers3[[#This Row],[Sales Price (Per unit)]]</f>
        <v>250</v>
      </c>
      <c r="P430" t="s">
        <v>2098</v>
      </c>
    </row>
    <row r="431" spans="1:16" x14ac:dyDescent="0.25">
      <c r="A431" t="s">
        <v>204</v>
      </c>
      <c r="B431" t="s">
        <v>516</v>
      </c>
      <c r="C431" t="str">
        <f>PROPER(TRIM(Customers3[[#This Row],[Customer First Name]]))</f>
        <v>Lennox</v>
      </c>
      <c r="D431">
        <v>1662</v>
      </c>
      <c r="E431" t="s">
        <v>77</v>
      </c>
      <c r="F431" s="7">
        <v>45441</v>
      </c>
      <c r="G431" s="6">
        <v>2</v>
      </c>
      <c r="H431" t="s">
        <v>17</v>
      </c>
      <c r="I431" t="s">
        <v>24</v>
      </c>
      <c r="J431" t="str">
        <f>UPPER(Customers3[[#This Row],[State]])</f>
        <v>ACT</v>
      </c>
      <c r="K431" t="s">
        <v>2099</v>
      </c>
      <c r="L431" t="s">
        <v>1226</v>
      </c>
      <c r="M431">
        <v>2600</v>
      </c>
      <c r="N431">
        <v>600</v>
      </c>
      <c r="O431">
        <f>Customers3[[#This Row],[Quantity Ordered]]*Customers3[[#This Row],[Sales Price (Per unit)]]</f>
        <v>1200</v>
      </c>
      <c r="P431" t="s">
        <v>2100</v>
      </c>
    </row>
    <row r="432" spans="1:16" x14ac:dyDescent="0.25">
      <c r="A432" t="s">
        <v>689</v>
      </c>
      <c r="B432" t="s">
        <v>676</v>
      </c>
      <c r="C432" t="str">
        <f>PROPER(TRIM(Customers3[[#This Row],[Customer First Name]]))</f>
        <v>Chloe</v>
      </c>
      <c r="D432">
        <v>1663</v>
      </c>
      <c r="E432" t="s">
        <v>36</v>
      </c>
      <c r="F432" s="7">
        <v>45362</v>
      </c>
      <c r="G432" s="6">
        <v>2</v>
      </c>
      <c r="H432" s="1" t="s">
        <v>23</v>
      </c>
      <c r="I432" t="s">
        <v>38</v>
      </c>
      <c r="J432" t="str">
        <f>UPPER(Customers3[[#This Row],[State]])</f>
        <v>QLD</v>
      </c>
      <c r="K432" t="s">
        <v>2101</v>
      </c>
      <c r="L432" t="s">
        <v>1253</v>
      </c>
      <c r="M432">
        <v>4870</v>
      </c>
      <c r="N432">
        <v>250</v>
      </c>
      <c r="O432">
        <f>Customers3[[#This Row],[Quantity Ordered]]*Customers3[[#This Row],[Sales Price (Per unit)]]</f>
        <v>500</v>
      </c>
      <c r="P432" t="s">
        <v>2102</v>
      </c>
    </row>
    <row r="433" spans="1:16" x14ac:dyDescent="0.25">
      <c r="A433" t="s">
        <v>513</v>
      </c>
      <c r="B433" t="s">
        <v>690</v>
      </c>
      <c r="C433" t="str">
        <f>PROPER(TRIM(Customers3[[#This Row],[Customer First Name]]))</f>
        <v>Jasper</v>
      </c>
      <c r="D433">
        <v>1664</v>
      </c>
      <c r="E433" t="s">
        <v>27</v>
      </c>
      <c r="F433" s="7">
        <v>45626</v>
      </c>
      <c r="G433" s="6">
        <v>1</v>
      </c>
      <c r="H433" t="s">
        <v>17</v>
      </c>
      <c r="I433" t="s">
        <v>18</v>
      </c>
      <c r="J433" t="str">
        <f>UPPER(Customers3[[#This Row],[State]])</f>
        <v>WA</v>
      </c>
      <c r="K433" t="s">
        <v>2103</v>
      </c>
      <c r="L433" t="s">
        <v>1244</v>
      </c>
      <c r="M433">
        <v>6160</v>
      </c>
      <c r="N433">
        <v>300</v>
      </c>
      <c r="O433">
        <f>Customers3[[#This Row],[Quantity Ordered]]*Customers3[[#This Row],[Sales Price (Per unit)]]</f>
        <v>300</v>
      </c>
      <c r="P433" t="s">
        <v>2104</v>
      </c>
    </row>
    <row r="434" spans="1:16" x14ac:dyDescent="0.25">
      <c r="A434" t="s">
        <v>691</v>
      </c>
      <c r="B434" t="s">
        <v>692</v>
      </c>
      <c r="C434" t="str">
        <f>PROPER(TRIM(Customers3[[#This Row],[Customer First Name]]))</f>
        <v>Colin</v>
      </c>
      <c r="D434">
        <v>1665</v>
      </c>
      <c r="E434" t="s">
        <v>27</v>
      </c>
      <c r="F434" s="7">
        <v>45351</v>
      </c>
      <c r="G434" s="6">
        <v>2</v>
      </c>
      <c r="H434" t="s">
        <v>17</v>
      </c>
      <c r="I434" t="s">
        <v>38</v>
      </c>
      <c r="J434" t="str">
        <f>UPPER(Customers3[[#This Row],[State]])</f>
        <v>QLD</v>
      </c>
      <c r="K434" t="s">
        <v>2105</v>
      </c>
      <c r="L434" t="s">
        <v>1290</v>
      </c>
      <c r="M434">
        <v>4000</v>
      </c>
      <c r="N434">
        <v>300</v>
      </c>
      <c r="O434">
        <f>Customers3[[#This Row],[Quantity Ordered]]*Customers3[[#This Row],[Sales Price (Per unit)]]</f>
        <v>600</v>
      </c>
      <c r="P434" t="s">
        <v>2106</v>
      </c>
    </row>
    <row r="435" spans="1:16" x14ac:dyDescent="0.25">
      <c r="A435" t="s">
        <v>693</v>
      </c>
      <c r="B435" t="s">
        <v>694</v>
      </c>
      <c r="C435" t="str">
        <f>PROPER(TRIM(Customers3[[#This Row],[Customer First Name]]))</f>
        <v>Kash</v>
      </c>
      <c r="D435">
        <v>1666</v>
      </c>
      <c r="E435" t="s">
        <v>22</v>
      </c>
      <c r="F435" s="7">
        <v>45391</v>
      </c>
      <c r="G435" s="6">
        <v>2</v>
      </c>
      <c r="H435" t="s">
        <v>17</v>
      </c>
      <c r="I435" t="s">
        <v>66</v>
      </c>
      <c r="J435" t="str">
        <f>UPPER(Customers3[[#This Row],[State]])</f>
        <v>NT</v>
      </c>
      <c r="K435" t="s">
        <v>2107</v>
      </c>
      <c r="L435" t="s">
        <v>1346</v>
      </c>
      <c r="M435">
        <v>870</v>
      </c>
      <c r="N435">
        <v>800</v>
      </c>
      <c r="O435">
        <f>Customers3[[#This Row],[Quantity Ordered]]*Customers3[[#This Row],[Sales Price (Per unit)]]</f>
        <v>1600</v>
      </c>
      <c r="P435" t="s">
        <v>2108</v>
      </c>
    </row>
    <row r="436" spans="1:16" x14ac:dyDescent="0.25">
      <c r="A436" t="s">
        <v>695</v>
      </c>
      <c r="B436" t="s">
        <v>696</v>
      </c>
      <c r="C436" t="str">
        <f>PROPER(TRIM(Customers3[[#This Row],[Customer First Name]]))</f>
        <v>Amari</v>
      </c>
      <c r="D436">
        <v>1667</v>
      </c>
      <c r="E436" t="s">
        <v>22</v>
      </c>
      <c r="F436" s="7">
        <v>45581</v>
      </c>
      <c r="G436" s="6">
        <v>3</v>
      </c>
      <c r="H436" t="s">
        <v>17</v>
      </c>
      <c r="I436" t="s">
        <v>28</v>
      </c>
      <c r="J436" t="str">
        <f>UPPER(Customers3[[#This Row],[State]])</f>
        <v>NSW</v>
      </c>
      <c r="K436" t="s">
        <v>2109</v>
      </c>
      <c r="L436" t="s">
        <v>1229</v>
      </c>
      <c r="M436">
        <v>2300</v>
      </c>
      <c r="N436">
        <v>800</v>
      </c>
      <c r="O436">
        <f>Customers3[[#This Row],[Quantity Ordered]]*Customers3[[#This Row],[Sales Price (Per unit)]]</f>
        <v>2400</v>
      </c>
      <c r="P436" t="s">
        <v>2110</v>
      </c>
    </row>
    <row r="437" spans="1:16" x14ac:dyDescent="0.25">
      <c r="A437" t="s">
        <v>697</v>
      </c>
      <c r="B437" t="s">
        <v>477</v>
      </c>
      <c r="C437" t="str">
        <f>PROPER(TRIM(Customers3[[#This Row],[Customer First Name]]))</f>
        <v>Gideon</v>
      </c>
      <c r="D437">
        <v>1668</v>
      </c>
      <c r="E437" t="s">
        <v>36</v>
      </c>
      <c r="F437" s="7">
        <v>45550</v>
      </c>
      <c r="G437" s="6">
        <v>1</v>
      </c>
      <c r="H437" s="1" t="s">
        <v>37</v>
      </c>
      <c r="I437" t="s">
        <v>18</v>
      </c>
      <c r="J437" t="str">
        <f>UPPER(Customers3[[#This Row],[State]])</f>
        <v>WA</v>
      </c>
      <c r="K437" t="s">
        <v>2111</v>
      </c>
      <c r="L437" t="s">
        <v>1223</v>
      </c>
      <c r="M437">
        <v>6725</v>
      </c>
      <c r="N437">
        <v>250</v>
      </c>
      <c r="O437">
        <f>Customers3[[#This Row],[Quantity Ordered]]*Customers3[[#This Row],[Sales Price (Per unit)]]</f>
        <v>250</v>
      </c>
      <c r="P437" t="s">
        <v>2112</v>
      </c>
    </row>
    <row r="438" spans="1:16" x14ac:dyDescent="0.25">
      <c r="A438" t="s">
        <v>296</v>
      </c>
      <c r="B438" t="s">
        <v>170</v>
      </c>
      <c r="C438" t="str">
        <f>PROPER(TRIM(Customers3[[#This Row],[Customer First Name]]))</f>
        <v>Rosie</v>
      </c>
      <c r="D438">
        <v>1669</v>
      </c>
      <c r="E438" t="s">
        <v>36</v>
      </c>
      <c r="F438" s="7">
        <v>45379</v>
      </c>
      <c r="G438" s="6">
        <v>1</v>
      </c>
      <c r="H438" s="1" t="s">
        <v>37</v>
      </c>
      <c r="I438" t="s">
        <v>38</v>
      </c>
      <c r="J438" t="str">
        <f>UPPER(Customers3[[#This Row],[State]])</f>
        <v>QLD</v>
      </c>
      <c r="K438" t="s">
        <v>2113</v>
      </c>
      <c r="L438" t="s">
        <v>1290</v>
      </c>
      <c r="M438">
        <v>4000</v>
      </c>
      <c r="N438">
        <v>250</v>
      </c>
      <c r="O438">
        <f>Customers3[[#This Row],[Quantity Ordered]]*Customers3[[#This Row],[Sales Price (Per unit)]]</f>
        <v>250</v>
      </c>
      <c r="P438" t="s">
        <v>2114</v>
      </c>
    </row>
    <row r="439" spans="1:16" x14ac:dyDescent="0.25">
      <c r="A439" t="s">
        <v>698</v>
      </c>
      <c r="B439" t="s">
        <v>379</v>
      </c>
      <c r="C439" t="str">
        <f>PROPER(TRIM(Customers3[[#This Row],[Customer First Name]]))</f>
        <v>Heidi</v>
      </c>
      <c r="D439">
        <v>1670</v>
      </c>
      <c r="E439" t="s">
        <v>36</v>
      </c>
      <c r="F439" s="7">
        <v>45636</v>
      </c>
      <c r="G439" s="6">
        <v>2</v>
      </c>
      <c r="H439" s="1" t="s">
        <v>23</v>
      </c>
      <c r="I439" t="s">
        <v>18</v>
      </c>
      <c r="J439" t="str">
        <f>UPPER(Customers3[[#This Row],[State]])</f>
        <v>WA</v>
      </c>
      <c r="K439" t="s">
        <v>2115</v>
      </c>
      <c r="L439" t="s">
        <v>1223</v>
      </c>
      <c r="M439">
        <v>6725</v>
      </c>
      <c r="N439">
        <v>250</v>
      </c>
      <c r="O439">
        <f>Customers3[[#This Row],[Quantity Ordered]]*Customers3[[#This Row],[Sales Price (Per unit)]]</f>
        <v>500</v>
      </c>
      <c r="P439" t="s">
        <v>2116</v>
      </c>
    </row>
    <row r="440" spans="1:16" x14ac:dyDescent="0.25">
      <c r="A440" t="s">
        <v>699</v>
      </c>
      <c r="B440" t="s">
        <v>700</v>
      </c>
      <c r="C440" t="str">
        <f>PROPER(TRIM(Customers3[[#This Row],[Customer First Name]]))</f>
        <v>Alison</v>
      </c>
      <c r="D440">
        <v>1671</v>
      </c>
      <c r="E440" t="s">
        <v>16</v>
      </c>
      <c r="F440" s="7">
        <v>45296</v>
      </c>
      <c r="G440" s="6">
        <v>1</v>
      </c>
      <c r="H440" s="1" t="s">
        <v>37</v>
      </c>
      <c r="I440" t="s">
        <v>38</v>
      </c>
      <c r="J440" t="str">
        <f>UPPER(Customers3[[#This Row],[State]])</f>
        <v>QLD</v>
      </c>
      <c r="K440" t="s">
        <v>2117</v>
      </c>
      <c r="L440" t="s">
        <v>1290</v>
      </c>
      <c r="M440">
        <v>4000</v>
      </c>
      <c r="N440">
        <v>250</v>
      </c>
      <c r="O440">
        <f>Customers3[[#This Row],[Quantity Ordered]]*Customers3[[#This Row],[Sales Price (Per unit)]]</f>
        <v>250</v>
      </c>
      <c r="P440" t="s">
        <v>2118</v>
      </c>
    </row>
    <row r="441" spans="1:16" x14ac:dyDescent="0.25">
      <c r="A441" t="s">
        <v>97</v>
      </c>
      <c r="B441" t="s">
        <v>701</v>
      </c>
      <c r="C441" t="str">
        <f>PROPER(TRIM(Customers3[[#This Row],[Customer First Name]]))</f>
        <v>Santino</v>
      </c>
      <c r="D441">
        <v>1672</v>
      </c>
      <c r="E441" t="s">
        <v>27</v>
      </c>
      <c r="F441" s="7">
        <v>45561</v>
      </c>
      <c r="G441" s="6">
        <v>3</v>
      </c>
      <c r="H441" s="1" t="s">
        <v>37</v>
      </c>
      <c r="I441" t="s">
        <v>24</v>
      </c>
      <c r="J441" t="str">
        <f>UPPER(Customers3[[#This Row],[State]])</f>
        <v>ACT</v>
      </c>
      <c r="K441" t="s">
        <v>2119</v>
      </c>
      <c r="L441" t="s">
        <v>1226</v>
      </c>
      <c r="M441">
        <v>2600</v>
      </c>
      <c r="N441">
        <v>300</v>
      </c>
      <c r="O441">
        <f>Customers3[[#This Row],[Quantity Ordered]]*Customers3[[#This Row],[Sales Price (Per unit)]]</f>
        <v>900</v>
      </c>
      <c r="P441" t="s">
        <v>2120</v>
      </c>
    </row>
    <row r="442" spans="1:16" x14ac:dyDescent="0.25">
      <c r="A442" t="s">
        <v>702</v>
      </c>
      <c r="B442" t="s">
        <v>631</v>
      </c>
      <c r="C442" t="str">
        <f>PROPER(TRIM(Customers3[[#This Row],[Customer First Name]]))</f>
        <v>Armani</v>
      </c>
      <c r="D442">
        <v>1673</v>
      </c>
      <c r="E442" t="s">
        <v>61</v>
      </c>
      <c r="F442" s="7">
        <v>45525</v>
      </c>
      <c r="G442" s="6">
        <v>3</v>
      </c>
      <c r="H442" t="s">
        <v>17</v>
      </c>
      <c r="I442" t="s">
        <v>38</v>
      </c>
      <c r="J442" t="str">
        <f>UPPER(Customers3[[#This Row],[State]])</f>
        <v>QLD</v>
      </c>
      <c r="K442" t="s">
        <v>2121</v>
      </c>
      <c r="L442" t="s">
        <v>1253</v>
      </c>
      <c r="M442">
        <v>4870</v>
      </c>
      <c r="N442">
        <v>1200</v>
      </c>
      <c r="O442">
        <f>Customers3[[#This Row],[Quantity Ordered]]*Customers3[[#This Row],[Sales Price (Per unit)]]</f>
        <v>3600</v>
      </c>
      <c r="P442" t="s">
        <v>2122</v>
      </c>
    </row>
    <row r="443" spans="1:16" x14ac:dyDescent="0.25">
      <c r="A443" t="s">
        <v>703</v>
      </c>
      <c r="B443" t="s">
        <v>704</v>
      </c>
      <c r="C443" t="str">
        <f>PROPER(TRIM(Customers3[[#This Row],[Customer First Name]]))</f>
        <v>Ismael</v>
      </c>
      <c r="D443">
        <v>1674</v>
      </c>
      <c r="E443" t="s">
        <v>16</v>
      </c>
      <c r="F443" s="7">
        <v>45468</v>
      </c>
      <c r="G443" s="6">
        <v>1</v>
      </c>
      <c r="H443" s="1" t="s">
        <v>37</v>
      </c>
      <c r="I443" t="s">
        <v>32</v>
      </c>
      <c r="J443" t="str">
        <f>UPPER(Customers3[[#This Row],[State]])</f>
        <v>VIC</v>
      </c>
      <c r="K443" t="s">
        <v>2123</v>
      </c>
      <c r="L443" t="s">
        <v>1232</v>
      </c>
      <c r="M443">
        <v>3350</v>
      </c>
      <c r="N443">
        <v>250</v>
      </c>
      <c r="O443">
        <f>Customers3[[#This Row],[Quantity Ordered]]*Customers3[[#This Row],[Sales Price (Per unit)]]</f>
        <v>250</v>
      </c>
      <c r="P443" t="s">
        <v>2124</v>
      </c>
    </row>
    <row r="444" spans="1:16" x14ac:dyDescent="0.25">
      <c r="A444" t="s">
        <v>705</v>
      </c>
      <c r="B444" t="s">
        <v>706</v>
      </c>
      <c r="C444" t="str">
        <f>PROPER(TRIM(Customers3[[#This Row],[Customer First Name]]))</f>
        <v>Felix</v>
      </c>
      <c r="D444">
        <v>1675</v>
      </c>
      <c r="E444" t="s">
        <v>61</v>
      </c>
      <c r="F444" s="7">
        <v>45611</v>
      </c>
      <c r="G444" s="6">
        <v>2</v>
      </c>
      <c r="H444" t="s">
        <v>17</v>
      </c>
      <c r="I444" t="s">
        <v>32</v>
      </c>
      <c r="J444" t="str">
        <f>UPPER(Customers3[[#This Row],[State]])</f>
        <v>VIC</v>
      </c>
      <c r="K444" t="s">
        <v>2125</v>
      </c>
      <c r="L444" t="s">
        <v>1232</v>
      </c>
      <c r="M444">
        <v>3350</v>
      </c>
      <c r="N444">
        <v>1200</v>
      </c>
      <c r="O444">
        <f>Customers3[[#This Row],[Quantity Ordered]]*Customers3[[#This Row],[Sales Price (Per unit)]]</f>
        <v>2400</v>
      </c>
      <c r="P444" t="s">
        <v>2126</v>
      </c>
    </row>
    <row r="445" spans="1:16" x14ac:dyDescent="0.25">
      <c r="A445" t="s">
        <v>707</v>
      </c>
      <c r="B445" t="s">
        <v>708</v>
      </c>
      <c r="C445" t="str">
        <f>PROPER(TRIM(Customers3[[#This Row],[Customer First Name]]))</f>
        <v>Bradley</v>
      </c>
      <c r="D445">
        <v>1676</v>
      </c>
      <c r="E445" t="s">
        <v>22</v>
      </c>
      <c r="F445" s="7">
        <v>45469</v>
      </c>
      <c r="G445" s="6">
        <v>2</v>
      </c>
      <c r="H445" s="1" t="s">
        <v>37</v>
      </c>
      <c r="I445" t="s">
        <v>32</v>
      </c>
      <c r="J445" t="str">
        <f>UPPER(Customers3[[#This Row],[State]])</f>
        <v>VIC</v>
      </c>
      <c r="K445" t="s">
        <v>2127</v>
      </c>
      <c r="L445" t="s">
        <v>1232</v>
      </c>
      <c r="M445">
        <v>3350</v>
      </c>
      <c r="N445">
        <v>800</v>
      </c>
      <c r="O445">
        <f>Customers3[[#This Row],[Quantity Ordered]]*Customers3[[#This Row],[Sales Price (Per unit)]]</f>
        <v>1600</v>
      </c>
      <c r="P445" t="s">
        <v>2128</v>
      </c>
    </row>
    <row r="446" spans="1:16" x14ac:dyDescent="0.25">
      <c r="A446" t="s">
        <v>709</v>
      </c>
      <c r="B446" t="s">
        <v>544</v>
      </c>
      <c r="C446" t="str">
        <f>PROPER(TRIM(Customers3[[#This Row],[Customer First Name]]))</f>
        <v>Gregory</v>
      </c>
      <c r="D446">
        <v>1677</v>
      </c>
      <c r="E446" t="s">
        <v>61</v>
      </c>
      <c r="F446" s="7">
        <v>45488</v>
      </c>
      <c r="G446" s="6">
        <v>1</v>
      </c>
      <c r="H446" s="1" t="s">
        <v>37</v>
      </c>
      <c r="I446" t="s">
        <v>28</v>
      </c>
      <c r="J446" t="str">
        <f>UPPER(Customers3[[#This Row],[State]])</f>
        <v>NSW</v>
      </c>
      <c r="K446" t="s">
        <v>2129</v>
      </c>
      <c r="L446" t="s">
        <v>1229</v>
      </c>
      <c r="M446">
        <v>2300</v>
      </c>
      <c r="N446">
        <v>1200</v>
      </c>
      <c r="O446">
        <f>Customers3[[#This Row],[Quantity Ordered]]*Customers3[[#This Row],[Sales Price (Per unit)]]</f>
        <v>1200</v>
      </c>
      <c r="P446" t="s">
        <v>2130</v>
      </c>
    </row>
    <row r="447" spans="1:16" x14ac:dyDescent="0.25">
      <c r="A447" t="s">
        <v>472</v>
      </c>
      <c r="B447" t="s">
        <v>710</v>
      </c>
      <c r="C447" t="str">
        <f>PROPER(TRIM(Customers3[[#This Row],[Customer First Name]]))</f>
        <v>Brooklynn</v>
      </c>
      <c r="D447">
        <v>1678</v>
      </c>
      <c r="E447" t="s">
        <v>16</v>
      </c>
      <c r="F447" s="7">
        <v>45558</v>
      </c>
      <c r="G447" s="6">
        <v>1</v>
      </c>
      <c r="H447" s="1" t="s">
        <v>37</v>
      </c>
      <c r="I447" t="s">
        <v>42</v>
      </c>
      <c r="J447" t="str">
        <f>UPPER(Customers3[[#This Row],[State]])</f>
        <v>SA</v>
      </c>
      <c r="K447" t="s">
        <v>2131</v>
      </c>
      <c r="L447" t="s">
        <v>1080</v>
      </c>
      <c r="M447">
        <v>5000</v>
      </c>
      <c r="N447">
        <v>250</v>
      </c>
      <c r="O447">
        <f>Customers3[[#This Row],[Quantity Ordered]]*Customers3[[#This Row],[Sales Price (Per unit)]]</f>
        <v>250</v>
      </c>
      <c r="P447" t="s">
        <v>2132</v>
      </c>
    </row>
    <row r="448" spans="1:16" x14ac:dyDescent="0.25">
      <c r="A448" t="s">
        <v>711</v>
      </c>
      <c r="B448" t="s">
        <v>191</v>
      </c>
      <c r="C448" t="str">
        <f>PROPER(TRIM(Customers3[[#This Row],[Customer First Name]]))</f>
        <v>Ari</v>
      </c>
      <c r="D448">
        <v>1679</v>
      </c>
      <c r="E448" t="s">
        <v>77</v>
      </c>
      <c r="F448" s="7">
        <v>45530</v>
      </c>
      <c r="G448" s="6">
        <v>1</v>
      </c>
      <c r="H448" t="s">
        <v>17</v>
      </c>
      <c r="I448" t="s">
        <v>66</v>
      </c>
      <c r="J448" t="str">
        <f>UPPER(Customers3[[#This Row],[State]])</f>
        <v>NT</v>
      </c>
      <c r="K448" t="s">
        <v>2133</v>
      </c>
      <c r="L448" t="s">
        <v>1346</v>
      </c>
      <c r="M448">
        <v>870</v>
      </c>
      <c r="N448">
        <v>600</v>
      </c>
      <c r="O448">
        <f>Customers3[[#This Row],[Quantity Ordered]]*Customers3[[#This Row],[Sales Price (Per unit)]]</f>
        <v>600</v>
      </c>
      <c r="P448" t="s">
        <v>2134</v>
      </c>
    </row>
    <row r="449" spans="1:16" x14ac:dyDescent="0.25">
      <c r="A449" t="s">
        <v>165</v>
      </c>
      <c r="B449" t="s">
        <v>712</v>
      </c>
      <c r="C449" t="str">
        <f>PROPER(TRIM(Customers3[[#This Row],[Customer First Name]]))</f>
        <v>Briella</v>
      </c>
      <c r="D449">
        <v>1680</v>
      </c>
      <c r="E449" t="s">
        <v>16</v>
      </c>
      <c r="F449" s="7">
        <v>45330</v>
      </c>
      <c r="G449" s="6">
        <v>3</v>
      </c>
      <c r="H449" s="1" t="s">
        <v>23</v>
      </c>
      <c r="I449" t="s">
        <v>28</v>
      </c>
      <c r="J449" t="str">
        <f>UPPER(Customers3[[#This Row],[State]])</f>
        <v>NSW</v>
      </c>
      <c r="K449" t="s">
        <v>2135</v>
      </c>
      <c r="L449" t="s">
        <v>1229</v>
      </c>
      <c r="M449">
        <v>2300</v>
      </c>
      <c r="N449">
        <v>250</v>
      </c>
      <c r="O449">
        <f>Customers3[[#This Row],[Quantity Ordered]]*Customers3[[#This Row],[Sales Price (Per unit)]]</f>
        <v>750</v>
      </c>
      <c r="P449" t="s">
        <v>2136</v>
      </c>
    </row>
    <row r="450" spans="1:16" x14ac:dyDescent="0.25">
      <c r="A450" t="s">
        <v>713</v>
      </c>
      <c r="B450" t="s">
        <v>714</v>
      </c>
      <c r="C450" t="str">
        <f>PROPER(TRIM(Customers3[[#This Row],[Customer First Name]]))</f>
        <v>Jeremiah</v>
      </c>
      <c r="D450">
        <v>1681</v>
      </c>
      <c r="E450" t="s">
        <v>27</v>
      </c>
      <c r="F450" s="7">
        <v>45468</v>
      </c>
      <c r="G450" s="6">
        <v>2</v>
      </c>
      <c r="H450" t="s">
        <v>56</v>
      </c>
      <c r="I450" t="s">
        <v>38</v>
      </c>
      <c r="J450" t="str">
        <f>UPPER(Customers3[[#This Row],[State]])</f>
        <v>QLD</v>
      </c>
      <c r="K450" t="s">
        <v>2137</v>
      </c>
      <c r="L450" t="s">
        <v>1290</v>
      </c>
      <c r="M450">
        <v>4000</v>
      </c>
      <c r="N450">
        <v>300</v>
      </c>
      <c r="O450">
        <f>Customers3[[#This Row],[Quantity Ordered]]*Customers3[[#This Row],[Sales Price (Per unit)]]</f>
        <v>600</v>
      </c>
      <c r="P450" t="s">
        <v>2138</v>
      </c>
    </row>
    <row r="451" spans="1:16" x14ac:dyDescent="0.25">
      <c r="A451" t="s">
        <v>113</v>
      </c>
      <c r="B451" t="s">
        <v>715</v>
      </c>
      <c r="C451" t="str">
        <f>PROPER(TRIM(Customers3[[#This Row],[Customer First Name]]))</f>
        <v>Alaya</v>
      </c>
      <c r="D451">
        <v>1682</v>
      </c>
      <c r="E451" t="s">
        <v>22</v>
      </c>
      <c r="F451" s="7">
        <v>45458</v>
      </c>
      <c r="G451" s="6">
        <v>2</v>
      </c>
      <c r="H451" t="s">
        <v>56</v>
      </c>
      <c r="I451" t="s">
        <v>49</v>
      </c>
      <c r="J451" t="str">
        <f>UPPER(Customers3[[#This Row],[State]])</f>
        <v>TAS</v>
      </c>
      <c r="K451" t="s">
        <v>2139</v>
      </c>
      <c r="L451" t="s">
        <v>1385</v>
      </c>
      <c r="M451">
        <v>7310</v>
      </c>
      <c r="N451">
        <v>800</v>
      </c>
      <c r="O451">
        <f>Customers3[[#This Row],[Quantity Ordered]]*Customers3[[#This Row],[Sales Price (Per unit)]]</f>
        <v>1600</v>
      </c>
      <c r="P451" t="s">
        <v>2140</v>
      </c>
    </row>
    <row r="452" spans="1:16" x14ac:dyDescent="0.25">
      <c r="A452" t="s">
        <v>716</v>
      </c>
      <c r="B452" t="s">
        <v>717</v>
      </c>
      <c r="C452" t="str">
        <f>PROPER(TRIM(Customers3[[#This Row],[Customer First Name]]))</f>
        <v>Ada</v>
      </c>
      <c r="D452">
        <v>1683</v>
      </c>
      <c r="E452" t="s">
        <v>36</v>
      </c>
      <c r="F452" s="7">
        <v>45334</v>
      </c>
      <c r="G452" s="6">
        <v>3</v>
      </c>
      <c r="H452" t="s">
        <v>17</v>
      </c>
      <c r="I452" t="s">
        <v>38</v>
      </c>
      <c r="J452" t="str">
        <f>UPPER(Customers3[[#This Row],[State]])</f>
        <v>QLD</v>
      </c>
      <c r="K452" t="s">
        <v>2141</v>
      </c>
      <c r="L452" t="s">
        <v>1235</v>
      </c>
      <c r="M452">
        <v>4217</v>
      </c>
      <c r="N452">
        <v>250</v>
      </c>
      <c r="O452">
        <f>Customers3[[#This Row],[Quantity Ordered]]*Customers3[[#This Row],[Sales Price (Per unit)]]</f>
        <v>750</v>
      </c>
      <c r="P452" t="s">
        <v>2142</v>
      </c>
    </row>
    <row r="453" spans="1:16" x14ac:dyDescent="0.25">
      <c r="A453" t="s">
        <v>718</v>
      </c>
      <c r="B453" t="s">
        <v>584</v>
      </c>
      <c r="C453" t="str">
        <f>PROPER(TRIM(Customers3[[#This Row],[Customer First Name]]))</f>
        <v>Aylin</v>
      </c>
      <c r="D453">
        <v>1684</v>
      </c>
      <c r="E453" t="s">
        <v>16</v>
      </c>
      <c r="F453" s="7">
        <v>45322</v>
      </c>
      <c r="G453" s="6">
        <v>3</v>
      </c>
      <c r="H453" s="1" t="s">
        <v>23</v>
      </c>
      <c r="I453" t="s">
        <v>32</v>
      </c>
      <c r="J453" t="str">
        <f>UPPER(Customers3[[#This Row],[State]])</f>
        <v>VIC</v>
      </c>
      <c r="K453" t="s">
        <v>2143</v>
      </c>
      <c r="L453" t="s">
        <v>1241</v>
      </c>
      <c r="M453">
        <v>3220</v>
      </c>
      <c r="N453">
        <v>250</v>
      </c>
      <c r="O453">
        <f>Customers3[[#This Row],[Quantity Ordered]]*Customers3[[#This Row],[Sales Price (Per unit)]]</f>
        <v>750</v>
      </c>
      <c r="P453" t="s">
        <v>2144</v>
      </c>
    </row>
    <row r="454" spans="1:16" x14ac:dyDescent="0.25">
      <c r="A454" t="s">
        <v>719</v>
      </c>
      <c r="B454" t="s">
        <v>173</v>
      </c>
      <c r="C454" t="str">
        <f>PROPER(TRIM(Customers3[[#This Row],[Customer First Name]]))</f>
        <v>Chance</v>
      </c>
      <c r="D454">
        <v>1685</v>
      </c>
      <c r="E454" t="s">
        <v>16</v>
      </c>
      <c r="F454" s="7">
        <v>45375</v>
      </c>
      <c r="G454" s="6">
        <v>1</v>
      </c>
      <c r="H454" t="s">
        <v>17</v>
      </c>
      <c r="I454" t="s">
        <v>66</v>
      </c>
      <c r="J454" t="str">
        <f>UPPER(Customers3[[#This Row],[State]])</f>
        <v>NT</v>
      </c>
      <c r="K454" t="s">
        <v>2145</v>
      </c>
      <c r="L454" t="s">
        <v>1265</v>
      </c>
      <c r="M454">
        <v>800</v>
      </c>
      <c r="N454">
        <v>250</v>
      </c>
      <c r="O454">
        <f>Customers3[[#This Row],[Quantity Ordered]]*Customers3[[#This Row],[Sales Price (Per unit)]]</f>
        <v>250</v>
      </c>
      <c r="P454" t="s">
        <v>2146</v>
      </c>
    </row>
    <row r="455" spans="1:16" x14ac:dyDescent="0.25">
      <c r="A455" t="s">
        <v>202</v>
      </c>
      <c r="B455" t="s">
        <v>720</v>
      </c>
      <c r="C455" t="str">
        <f>PROPER(TRIM(Customers3[[#This Row],[Customer First Name]]))</f>
        <v>Rylie</v>
      </c>
      <c r="D455">
        <v>1686</v>
      </c>
      <c r="E455" t="s">
        <v>61</v>
      </c>
      <c r="F455" s="7">
        <v>45591</v>
      </c>
      <c r="G455" s="6">
        <v>2</v>
      </c>
      <c r="H455" t="s">
        <v>17</v>
      </c>
      <c r="I455" t="s">
        <v>66</v>
      </c>
      <c r="J455" t="str">
        <f>UPPER(Customers3[[#This Row],[State]])</f>
        <v>NT</v>
      </c>
      <c r="K455" t="s">
        <v>2147</v>
      </c>
      <c r="L455" t="s">
        <v>1265</v>
      </c>
      <c r="M455">
        <v>800</v>
      </c>
      <c r="N455">
        <v>1200</v>
      </c>
      <c r="O455">
        <f>Customers3[[#This Row],[Quantity Ordered]]*Customers3[[#This Row],[Sales Price (Per unit)]]</f>
        <v>2400</v>
      </c>
      <c r="P455" t="s">
        <v>2148</v>
      </c>
    </row>
    <row r="456" spans="1:16" x14ac:dyDescent="0.25">
      <c r="A456" t="s">
        <v>721</v>
      </c>
      <c r="B456" t="s">
        <v>512</v>
      </c>
      <c r="C456" t="str">
        <f>PROPER(TRIM(Customers3[[#This Row],[Customer First Name]]))</f>
        <v>Kimberly</v>
      </c>
      <c r="D456">
        <v>1687</v>
      </c>
      <c r="E456" t="s">
        <v>36</v>
      </c>
      <c r="F456" s="7">
        <v>45424</v>
      </c>
      <c r="G456" s="6">
        <v>1</v>
      </c>
      <c r="H456" s="1" t="s">
        <v>37</v>
      </c>
      <c r="I456" t="s">
        <v>38</v>
      </c>
      <c r="J456" t="str">
        <f>UPPER(Customers3[[#This Row],[State]])</f>
        <v>QLD</v>
      </c>
      <c r="K456" t="s">
        <v>2149</v>
      </c>
      <c r="L456" t="s">
        <v>1253</v>
      </c>
      <c r="M456">
        <v>4870</v>
      </c>
      <c r="N456">
        <v>250</v>
      </c>
      <c r="O456">
        <f>Customers3[[#This Row],[Quantity Ordered]]*Customers3[[#This Row],[Sales Price (Per unit)]]</f>
        <v>250</v>
      </c>
      <c r="P456" t="s">
        <v>2150</v>
      </c>
    </row>
    <row r="457" spans="1:16" x14ac:dyDescent="0.25">
      <c r="A457" t="s">
        <v>722</v>
      </c>
      <c r="B457" t="s">
        <v>390</v>
      </c>
      <c r="C457" t="str">
        <f>PROPER(TRIM(Customers3[[#This Row],[Customer First Name]]))</f>
        <v>Kobe</v>
      </c>
      <c r="D457">
        <v>1688</v>
      </c>
      <c r="E457" t="s">
        <v>36</v>
      </c>
      <c r="F457" s="7">
        <v>45462</v>
      </c>
      <c r="G457" s="6">
        <v>3</v>
      </c>
      <c r="H457" t="s">
        <v>17</v>
      </c>
      <c r="I457" t="s">
        <v>66</v>
      </c>
      <c r="J457" t="str">
        <f>UPPER(Customers3[[#This Row],[State]])</f>
        <v>NT</v>
      </c>
      <c r="K457" t="s">
        <v>2151</v>
      </c>
      <c r="L457" t="s">
        <v>1346</v>
      </c>
      <c r="M457">
        <v>870</v>
      </c>
      <c r="N457">
        <v>250</v>
      </c>
      <c r="O457">
        <f>Customers3[[#This Row],[Quantity Ordered]]*Customers3[[#This Row],[Sales Price (Per unit)]]</f>
        <v>750</v>
      </c>
      <c r="P457" t="s">
        <v>2152</v>
      </c>
    </row>
    <row r="458" spans="1:16" x14ac:dyDescent="0.25">
      <c r="A458" t="s">
        <v>723</v>
      </c>
      <c r="B458" t="s">
        <v>724</v>
      </c>
      <c r="C458" t="str">
        <f>PROPER(TRIM(Customers3[[#This Row],[Customer First Name]]))</f>
        <v>Sienna</v>
      </c>
      <c r="D458">
        <v>1689</v>
      </c>
      <c r="E458" t="s">
        <v>22</v>
      </c>
      <c r="F458" s="7">
        <v>45571</v>
      </c>
      <c r="G458" s="6">
        <v>3</v>
      </c>
      <c r="H458" t="s">
        <v>17</v>
      </c>
      <c r="I458" t="s">
        <v>49</v>
      </c>
      <c r="J458" t="str">
        <f>UPPER(Customers3[[#This Row],[State]])</f>
        <v>TAS</v>
      </c>
      <c r="K458" t="s">
        <v>2153</v>
      </c>
      <c r="L458" t="s">
        <v>1247</v>
      </c>
      <c r="M458">
        <v>7250</v>
      </c>
      <c r="N458">
        <v>800</v>
      </c>
      <c r="O458">
        <f>Customers3[[#This Row],[Quantity Ordered]]*Customers3[[#This Row],[Sales Price (Per unit)]]</f>
        <v>2400</v>
      </c>
      <c r="P458" t="s">
        <v>2154</v>
      </c>
    </row>
    <row r="459" spans="1:16" x14ac:dyDescent="0.25">
      <c r="A459" t="s">
        <v>725</v>
      </c>
      <c r="B459" t="s">
        <v>726</v>
      </c>
      <c r="C459" t="str">
        <f>PROPER(TRIM(Customers3[[#This Row],[Customer First Name]]))</f>
        <v>Landon</v>
      </c>
      <c r="D459">
        <v>1690</v>
      </c>
      <c r="E459" t="s">
        <v>27</v>
      </c>
      <c r="F459" s="7">
        <v>45497</v>
      </c>
      <c r="G459" s="6">
        <v>2</v>
      </c>
      <c r="H459" t="s">
        <v>17</v>
      </c>
      <c r="I459" t="s">
        <v>66</v>
      </c>
      <c r="J459" t="str">
        <f>UPPER(Customers3[[#This Row],[State]])</f>
        <v>NT</v>
      </c>
      <c r="K459" t="s">
        <v>2155</v>
      </c>
      <c r="L459" t="s">
        <v>1265</v>
      </c>
      <c r="M459">
        <v>800</v>
      </c>
      <c r="N459">
        <v>300</v>
      </c>
      <c r="O459">
        <f>Customers3[[#This Row],[Quantity Ordered]]*Customers3[[#This Row],[Sales Price (Per unit)]]</f>
        <v>600</v>
      </c>
      <c r="P459" t="s">
        <v>2156</v>
      </c>
    </row>
    <row r="460" spans="1:16" x14ac:dyDescent="0.25">
      <c r="A460" t="s">
        <v>727</v>
      </c>
      <c r="B460" t="s">
        <v>728</v>
      </c>
      <c r="C460" t="str">
        <f>PROPER(TRIM(Customers3[[#This Row],[Customer First Name]]))</f>
        <v>Jax</v>
      </c>
      <c r="D460">
        <v>1691</v>
      </c>
      <c r="E460" t="s">
        <v>27</v>
      </c>
      <c r="F460" s="7">
        <v>45353</v>
      </c>
      <c r="G460" s="6">
        <v>1</v>
      </c>
      <c r="H460" s="1" t="s">
        <v>37</v>
      </c>
      <c r="I460" t="s">
        <v>66</v>
      </c>
      <c r="J460" t="str">
        <f>UPPER(Customers3[[#This Row],[State]])</f>
        <v>NT</v>
      </c>
      <c r="K460" t="s">
        <v>2157</v>
      </c>
      <c r="L460" t="s">
        <v>1346</v>
      </c>
      <c r="M460">
        <v>870</v>
      </c>
      <c r="N460">
        <v>300</v>
      </c>
      <c r="O460">
        <f>Customers3[[#This Row],[Quantity Ordered]]*Customers3[[#This Row],[Sales Price (Per unit)]]</f>
        <v>300</v>
      </c>
      <c r="P460" t="s">
        <v>2158</v>
      </c>
    </row>
    <row r="461" spans="1:16" x14ac:dyDescent="0.25">
      <c r="A461" t="s">
        <v>729</v>
      </c>
      <c r="B461" t="s">
        <v>730</v>
      </c>
      <c r="C461" t="str">
        <f>PROPER(TRIM(Customers3[[#This Row],[Customer First Name]]))</f>
        <v>Aubrey</v>
      </c>
      <c r="D461">
        <v>1692</v>
      </c>
      <c r="E461" t="s">
        <v>77</v>
      </c>
      <c r="F461" s="7">
        <v>45484</v>
      </c>
      <c r="G461" s="6">
        <v>2</v>
      </c>
      <c r="H461" s="1" t="s">
        <v>37</v>
      </c>
      <c r="I461" t="s">
        <v>42</v>
      </c>
      <c r="J461" t="str">
        <f>UPPER(Customers3[[#This Row],[State]])</f>
        <v>SA</v>
      </c>
      <c r="K461" t="s">
        <v>2159</v>
      </c>
      <c r="L461" t="s">
        <v>1335</v>
      </c>
      <c r="M461">
        <v>5600</v>
      </c>
      <c r="N461">
        <v>600</v>
      </c>
      <c r="O461">
        <f>Customers3[[#This Row],[Quantity Ordered]]*Customers3[[#This Row],[Sales Price (Per unit)]]</f>
        <v>1200</v>
      </c>
      <c r="P461" t="s">
        <v>2160</v>
      </c>
    </row>
    <row r="462" spans="1:16" x14ac:dyDescent="0.25">
      <c r="A462" t="s">
        <v>731</v>
      </c>
      <c r="B462" t="s">
        <v>213</v>
      </c>
      <c r="C462" t="str">
        <f>PROPER(TRIM(Customers3[[#This Row],[Customer First Name]]))</f>
        <v>Emanuel</v>
      </c>
      <c r="D462">
        <v>1693</v>
      </c>
      <c r="E462" t="s">
        <v>61</v>
      </c>
      <c r="F462" s="7">
        <v>45607</v>
      </c>
      <c r="G462" s="6">
        <v>2</v>
      </c>
      <c r="H462" s="1" t="s">
        <v>37</v>
      </c>
      <c r="I462" t="s">
        <v>42</v>
      </c>
      <c r="J462" t="str">
        <f>UPPER(Customers3[[#This Row],[State]])</f>
        <v>SA</v>
      </c>
      <c r="K462" t="s">
        <v>2161</v>
      </c>
      <c r="L462" t="s">
        <v>1335</v>
      </c>
      <c r="M462">
        <v>5600</v>
      </c>
      <c r="N462">
        <v>1200</v>
      </c>
      <c r="O462">
        <f>Customers3[[#This Row],[Quantity Ordered]]*Customers3[[#This Row],[Sales Price (Per unit)]]</f>
        <v>2400</v>
      </c>
      <c r="P462" t="s">
        <v>2162</v>
      </c>
    </row>
    <row r="463" spans="1:16" x14ac:dyDescent="0.25">
      <c r="A463" t="s">
        <v>693</v>
      </c>
      <c r="B463" t="s">
        <v>439</v>
      </c>
      <c r="C463" t="str">
        <f>PROPER(TRIM(Customers3[[#This Row],[Customer First Name]]))</f>
        <v>Santiago</v>
      </c>
      <c r="D463">
        <v>1694</v>
      </c>
      <c r="E463" t="s">
        <v>61</v>
      </c>
      <c r="F463" s="7">
        <v>45370</v>
      </c>
      <c r="G463" s="6">
        <v>1</v>
      </c>
      <c r="H463" s="1" t="s">
        <v>23</v>
      </c>
      <c r="I463" t="s">
        <v>49</v>
      </c>
      <c r="J463" t="str">
        <f>UPPER(Customers3[[#This Row],[State]])</f>
        <v>TAS</v>
      </c>
      <c r="K463" t="s">
        <v>2163</v>
      </c>
      <c r="L463" t="s">
        <v>1247</v>
      </c>
      <c r="M463">
        <v>7250</v>
      </c>
      <c r="N463">
        <v>1200</v>
      </c>
      <c r="O463">
        <f>Customers3[[#This Row],[Quantity Ordered]]*Customers3[[#This Row],[Sales Price (Per unit)]]</f>
        <v>1200</v>
      </c>
      <c r="P463" t="s">
        <v>2164</v>
      </c>
    </row>
    <row r="464" spans="1:16" x14ac:dyDescent="0.25">
      <c r="A464" t="s">
        <v>487</v>
      </c>
      <c r="B464" t="s">
        <v>732</v>
      </c>
      <c r="C464" t="str">
        <f>PROPER(TRIM(Customers3[[#This Row],[Customer First Name]]))</f>
        <v>Matteo</v>
      </c>
      <c r="D464">
        <v>1695</v>
      </c>
      <c r="E464" t="s">
        <v>27</v>
      </c>
      <c r="F464" s="7">
        <v>45402</v>
      </c>
      <c r="G464" s="6">
        <v>1</v>
      </c>
      <c r="H464" t="s">
        <v>17</v>
      </c>
      <c r="I464" t="s">
        <v>18</v>
      </c>
      <c r="J464" t="str">
        <f>UPPER(Customers3[[#This Row],[State]])</f>
        <v>WA</v>
      </c>
      <c r="K464" t="s">
        <v>2165</v>
      </c>
      <c r="L464" t="s">
        <v>1244</v>
      </c>
      <c r="M464">
        <v>6160</v>
      </c>
      <c r="N464">
        <v>300</v>
      </c>
      <c r="O464">
        <f>Customers3[[#This Row],[Quantity Ordered]]*Customers3[[#This Row],[Sales Price (Per unit)]]</f>
        <v>300</v>
      </c>
      <c r="P464" t="s">
        <v>2166</v>
      </c>
    </row>
    <row r="465" spans="1:16" x14ac:dyDescent="0.25">
      <c r="A465" t="s">
        <v>733</v>
      </c>
      <c r="B465" t="s">
        <v>734</v>
      </c>
      <c r="C465" t="str">
        <f>PROPER(TRIM(Customers3[[#This Row],[Customer First Name]]))</f>
        <v>Richard</v>
      </c>
      <c r="D465">
        <v>1696</v>
      </c>
      <c r="E465" t="s">
        <v>22</v>
      </c>
      <c r="F465" s="7">
        <v>45316</v>
      </c>
      <c r="G465" s="6">
        <v>2</v>
      </c>
      <c r="H465" s="1" t="s">
        <v>37</v>
      </c>
      <c r="I465" t="s">
        <v>42</v>
      </c>
      <c r="J465" t="str">
        <f>UPPER(Customers3[[#This Row],[State]])</f>
        <v>SA</v>
      </c>
      <c r="K465" t="s">
        <v>2167</v>
      </c>
      <c r="L465" t="s">
        <v>1238</v>
      </c>
      <c r="M465">
        <v>5290</v>
      </c>
      <c r="N465">
        <v>800</v>
      </c>
      <c r="O465">
        <f>Customers3[[#This Row],[Quantity Ordered]]*Customers3[[#This Row],[Sales Price (Per unit)]]</f>
        <v>1600</v>
      </c>
      <c r="P465" t="s">
        <v>2168</v>
      </c>
    </row>
    <row r="466" spans="1:16" x14ac:dyDescent="0.25">
      <c r="A466" t="s">
        <v>705</v>
      </c>
      <c r="B466" t="s">
        <v>735</v>
      </c>
      <c r="C466" t="str">
        <f>PROPER(TRIM(Customers3[[#This Row],[Customer First Name]]))</f>
        <v>Frances</v>
      </c>
      <c r="D466">
        <v>1697</v>
      </c>
      <c r="E466" t="s">
        <v>36</v>
      </c>
      <c r="F466" s="7">
        <v>45344</v>
      </c>
      <c r="G466" s="6">
        <v>1</v>
      </c>
      <c r="H466" s="1" t="s">
        <v>37</v>
      </c>
      <c r="I466" t="s">
        <v>28</v>
      </c>
      <c r="J466" t="str">
        <f>UPPER(Customers3[[#This Row],[State]])</f>
        <v>NSW</v>
      </c>
      <c r="K466" t="s">
        <v>2169</v>
      </c>
      <c r="L466" t="s">
        <v>1284</v>
      </c>
      <c r="M466">
        <v>2500</v>
      </c>
      <c r="N466">
        <v>250</v>
      </c>
      <c r="O466">
        <f>Customers3[[#This Row],[Quantity Ordered]]*Customers3[[#This Row],[Sales Price (Per unit)]]</f>
        <v>250</v>
      </c>
      <c r="P466" t="s">
        <v>2170</v>
      </c>
    </row>
    <row r="467" spans="1:16" x14ac:dyDescent="0.25">
      <c r="A467" t="s">
        <v>736</v>
      </c>
      <c r="B467" t="s">
        <v>737</v>
      </c>
      <c r="C467" t="str">
        <f>PROPER(TRIM(Customers3[[#This Row],[Customer First Name]]))</f>
        <v>Isabel</v>
      </c>
      <c r="D467">
        <v>1698</v>
      </c>
      <c r="E467" t="s">
        <v>36</v>
      </c>
      <c r="F467" s="7">
        <v>45369</v>
      </c>
      <c r="G467" s="6">
        <v>3</v>
      </c>
      <c r="H467" s="1" t="s">
        <v>37</v>
      </c>
      <c r="I467" t="s">
        <v>32</v>
      </c>
      <c r="J467" t="str">
        <f>UPPER(Customers3[[#This Row],[State]])</f>
        <v>VIC</v>
      </c>
      <c r="K467" t="s">
        <v>2171</v>
      </c>
      <c r="L467" t="s">
        <v>1241</v>
      </c>
      <c r="M467">
        <v>3220</v>
      </c>
      <c r="N467">
        <v>250</v>
      </c>
      <c r="O467">
        <f>Customers3[[#This Row],[Quantity Ordered]]*Customers3[[#This Row],[Sales Price (Per unit)]]</f>
        <v>750</v>
      </c>
      <c r="P467" t="s">
        <v>2172</v>
      </c>
    </row>
    <row r="468" spans="1:16" x14ac:dyDescent="0.25">
      <c r="A468" t="s">
        <v>738</v>
      </c>
      <c r="B468" t="s">
        <v>739</v>
      </c>
      <c r="C468" t="str">
        <f>PROPER(TRIM(Customers3[[#This Row],[Customer First Name]]))</f>
        <v>Stephanie</v>
      </c>
      <c r="D468">
        <v>1699</v>
      </c>
      <c r="E468" t="s">
        <v>27</v>
      </c>
      <c r="F468" s="7">
        <v>45298</v>
      </c>
      <c r="G468" s="6">
        <v>3</v>
      </c>
      <c r="H468" t="s">
        <v>17</v>
      </c>
      <c r="I468" t="s">
        <v>24</v>
      </c>
      <c r="J468" t="str">
        <f>UPPER(Customers3[[#This Row],[State]])</f>
        <v>ACT</v>
      </c>
      <c r="K468" t="s">
        <v>2173</v>
      </c>
      <c r="L468" t="s">
        <v>1226</v>
      </c>
      <c r="M468">
        <v>2600</v>
      </c>
      <c r="N468">
        <v>300</v>
      </c>
      <c r="O468">
        <f>Customers3[[#This Row],[Quantity Ordered]]*Customers3[[#This Row],[Sales Price (Per unit)]]</f>
        <v>900</v>
      </c>
      <c r="P468" t="s">
        <v>2174</v>
      </c>
    </row>
    <row r="469" spans="1:16" x14ac:dyDescent="0.25">
      <c r="A469" t="s">
        <v>532</v>
      </c>
      <c r="B469" t="s">
        <v>304</v>
      </c>
      <c r="C469" t="str">
        <f>PROPER(TRIM(Customers3[[#This Row],[Customer First Name]]))</f>
        <v>Callie</v>
      </c>
      <c r="D469">
        <v>1700</v>
      </c>
      <c r="E469" t="s">
        <v>36</v>
      </c>
      <c r="F469" s="7">
        <v>45425</v>
      </c>
      <c r="G469" s="6">
        <v>3</v>
      </c>
      <c r="H469" s="1" t="s">
        <v>37</v>
      </c>
      <c r="I469" t="s">
        <v>42</v>
      </c>
      <c r="J469" t="str">
        <f>UPPER(Customers3[[#This Row],[State]])</f>
        <v>SA</v>
      </c>
      <c r="K469" t="s">
        <v>2175</v>
      </c>
      <c r="L469" t="s">
        <v>1238</v>
      </c>
      <c r="M469">
        <v>5290</v>
      </c>
      <c r="N469">
        <v>250</v>
      </c>
      <c r="O469">
        <f>Customers3[[#This Row],[Quantity Ordered]]*Customers3[[#This Row],[Sales Price (Per unit)]]</f>
        <v>750</v>
      </c>
      <c r="P469" t="s">
        <v>2176</v>
      </c>
    </row>
    <row r="470" spans="1:16" x14ac:dyDescent="0.25">
      <c r="A470" t="s">
        <v>740</v>
      </c>
      <c r="B470" t="s">
        <v>166</v>
      </c>
      <c r="C470" t="str">
        <f>PROPER(TRIM(Customers3[[#This Row],[Customer First Name]]))</f>
        <v>Legacy</v>
      </c>
      <c r="D470">
        <v>1701</v>
      </c>
      <c r="E470" t="s">
        <v>36</v>
      </c>
      <c r="F470" s="7">
        <v>45504</v>
      </c>
      <c r="G470" s="6">
        <v>2</v>
      </c>
      <c r="H470" s="1" t="s">
        <v>23</v>
      </c>
      <c r="I470" t="s">
        <v>38</v>
      </c>
      <c r="J470" t="str">
        <f>UPPER(Customers3[[#This Row],[State]])</f>
        <v>QLD</v>
      </c>
      <c r="K470" t="s">
        <v>2177</v>
      </c>
      <c r="L470" t="s">
        <v>1235</v>
      </c>
      <c r="M470">
        <v>4217</v>
      </c>
      <c r="N470">
        <v>250</v>
      </c>
      <c r="O470">
        <f>Customers3[[#This Row],[Quantity Ordered]]*Customers3[[#This Row],[Sales Price (Per unit)]]</f>
        <v>500</v>
      </c>
      <c r="P470" t="s">
        <v>2178</v>
      </c>
    </row>
    <row r="471" spans="1:16" x14ac:dyDescent="0.25">
      <c r="A471" t="s">
        <v>741</v>
      </c>
      <c r="B471" t="s">
        <v>742</v>
      </c>
      <c r="C471" t="str">
        <f>PROPER(TRIM(Customers3[[#This Row],[Customer First Name]]))</f>
        <v>William</v>
      </c>
      <c r="D471">
        <v>1702</v>
      </c>
      <c r="E471" t="s">
        <v>22</v>
      </c>
      <c r="F471" s="7">
        <v>45515</v>
      </c>
      <c r="G471" s="6">
        <v>3</v>
      </c>
      <c r="H471" t="s">
        <v>17</v>
      </c>
      <c r="I471" t="s">
        <v>24</v>
      </c>
      <c r="J471" t="str">
        <f>UPPER(Customers3[[#This Row],[State]])</f>
        <v>ACT</v>
      </c>
      <c r="K471" t="s">
        <v>2179</v>
      </c>
      <c r="L471" t="s">
        <v>1226</v>
      </c>
      <c r="M471">
        <v>2600</v>
      </c>
      <c r="N471">
        <v>800</v>
      </c>
      <c r="O471">
        <f>Customers3[[#This Row],[Quantity Ordered]]*Customers3[[#This Row],[Sales Price (Per unit)]]</f>
        <v>2400</v>
      </c>
      <c r="P471" t="s">
        <v>2180</v>
      </c>
    </row>
    <row r="472" spans="1:16" x14ac:dyDescent="0.25">
      <c r="A472" t="s">
        <v>743</v>
      </c>
      <c r="B472" t="s">
        <v>617</v>
      </c>
      <c r="C472" t="str">
        <f>PROPER(TRIM(Customers3[[#This Row],[Customer First Name]]))</f>
        <v>Morgan</v>
      </c>
      <c r="D472">
        <v>1703</v>
      </c>
      <c r="E472" t="s">
        <v>27</v>
      </c>
      <c r="F472" s="7">
        <v>45604</v>
      </c>
      <c r="G472" s="6">
        <v>2</v>
      </c>
      <c r="H472" s="1" t="s">
        <v>37</v>
      </c>
      <c r="I472" t="s">
        <v>66</v>
      </c>
      <c r="J472" t="str">
        <f>UPPER(Customers3[[#This Row],[State]])</f>
        <v>NT</v>
      </c>
      <c r="K472" t="s">
        <v>2181</v>
      </c>
      <c r="L472" t="s">
        <v>1265</v>
      </c>
      <c r="M472">
        <v>800</v>
      </c>
      <c r="N472">
        <v>300</v>
      </c>
      <c r="O472">
        <f>Customers3[[#This Row],[Quantity Ordered]]*Customers3[[#This Row],[Sales Price (Per unit)]]</f>
        <v>600</v>
      </c>
      <c r="P472" t="s">
        <v>2182</v>
      </c>
    </row>
    <row r="473" spans="1:16" x14ac:dyDescent="0.25">
      <c r="A473" t="s">
        <v>744</v>
      </c>
      <c r="B473" t="s">
        <v>730</v>
      </c>
      <c r="C473" t="str">
        <f>PROPER(TRIM(Customers3[[#This Row],[Customer First Name]]))</f>
        <v>Aubrey</v>
      </c>
      <c r="D473">
        <v>1704</v>
      </c>
      <c r="E473" t="s">
        <v>36</v>
      </c>
      <c r="F473" s="7">
        <v>45300</v>
      </c>
      <c r="G473" s="6">
        <v>1</v>
      </c>
      <c r="H473" t="s">
        <v>56</v>
      </c>
      <c r="I473" t="s">
        <v>28</v>
      </c>
      <c r="J473" t="str">
        <f>UPPER(Customers3[[#This Row],[State]])</f>
        <v>NSW</v>
      </c>
      <c r="K473" t="s">
        <v>2183</v>
      </c>
      <c r="L473" t="s">
        <v>1284</v>
      </c>
      <c r="M473">
        <v>2500</v>
      </c>
      <c r="N473">
        <v>250</v>
      </c>
      <c r="O473">
        <f>Customers3[[#This Row],[Quantity Ordered]]*Customers3[[#This Row],[Sales Price (Per unit)]]</f>
        <v>250</v>
      </c>
      <c r="P473" t="s">
        <v>2184</v>
      </c>
    </row>
    <row r="474" spans="1:16" x14ac:dyDescent="0.25">
      <c r="A474" t="s">
        <v>745</v>
      </c>
      <c r="B474" t="s">
        <v>255</v>
      </c>
      <c r="C474" t="str">
        <f>PROPER(TRIM(Customers3[[#This Row],[Customer First Name]]))</f>
        <v>Rory</v>
      </c>
      <c r="D474">
        <v>1705</v>
      </c>
      <c r="E474" t="s">
        <v>61</v>
      </c>
      <c r="F474" s="7">
        <v>45360</v>
      </c>
      <c r="G474" s="6">
        <v>2</v>
      </c>
      <c r="H474" s="1" t="s">
        <v>37</v>
      </c>
      <c r="I474" t="s">
        <v>28</v>
      </c>
      <c r="J474" t="str">
        <f>UPPER(Customers3[[#This Row],[State]])</f>
        <v>NSW</v>
      </c>
      <c r="K474" t="s">
        <v>2185</v>
      </c>
      <c r="L474" t="s">
        <v>1229</v>
      </c>
      <c r="M474">
        <v>2300</v>
      </c>
      <c r="N474">
        <v>1200</v>
      </c>
      <c r="O474">
        <f>Customers3[[#This Row],[Quantity Ordered]]*Customers3[[#This Row],[Sales Price (Per unit)]]</f>
        <v>2400</v>
      </c>
      <c r="P474" t="s">
        <v>2186</v>
      </c>
    </row>
    <row r="475" spans="1:16" x14ac:dyDescent="0.25">
      <c r="A475" t="s">
        <v>746</v>
      </c>
      <c r="B475" t="s">
        <v>747</v>
      </c>
      <c r="C475" t="str">
        <f>PROPER(TRIM(Customers3[[#This Row],[Customer First Name]]))</f>
        <v>Leonel</v>
      </c>
      <c r="D475">
        <v>1706</v>
      </c>
      <c r="E475" t="s">
        <v>27</v>
      </c>
      <c r="F475" s="7">
        <v>45378</v>
      </c>
      <c r="G475" s="6">
        <v>3</v>
      </c>
      <c r="H475" s="1" t="s">
        <v>37</v>
      </c>
      <c r="I475" t="s">
        <v>24</v>
      </c>
      <c r="J475" t="str">
        <f>UPPER(Customers3[[#This Row],[State]])</f>
        <v>ACT</v>
      </c>
      <c r="K475" t="s">
        <v>2187</v>
      </c>
      <c r="L475" t="s">
        <v>1226</v>
      </c>
      <c r="M475">
        <v>2600</v>
      </c>
      <c r="N475">
        <v>300</v>
      </c>
      <c r="O475">
        <f>Customers3[[#This Row],[Quantity Ordered]]*Customers3[[#This Row],[Sales Price (Per unit)]]</f>
        <v>900</v>
      </c>
      <c r="P475" t="s">
        <v>2188</v>
      </c>
    </row>
    <row r="476" spans="1:16" x14ac:dyDescent="0.25">
      <c r="A476" t="s">
        <v>748</v>
      </c>
      <c r="B476" t="s">
        <v>749</v>
      </c>
      <c r="C476" t="str">
        <f>PROPER(TRIM(Customers3[[#This Row],[Customer First Name]]))</f>
        <v>Anya</v>
      </c>
      <c r="D476">
        <v>1707</v>
      </c>
      <c r="E476" t="s">
        <v>16</v>
      </c>
      <c r="F476" s="7">
        <v>45496</v>
      </c>
      <c r="G476" s="6">
        <v>3</v>
      </c>
      <c r="H476" t="s">
        <v>17</v>
      </c>
      <c r="I476" t="s">
        <v>66</v>
      </c>
      <c r="J476" t="str">
        <f>UPPER(Customers3[[#This Row],[State]])</f>
        <v>NT</v>
      </c>
      <c r="K476" t="s">
        <v>2189</v>
      </c>
      <c r="L476" t="s">
        <v>1265</v>
      </c>
      <c r="M476">
        <v>800</v>
      </c>
      <c r="N476">
        <v>250</v>
      </c>
      <c r="O476">
        <f>Customers3[[#This Row],[Quantity Ordered]]*Customers3[[#This Row],[Sales Price (Per unit)]]</f>
        <v>750</v>
      </c>
      <c r="P476" t="s">
        <v>2190</v>
      </c>
    </row>
    <row r="477" spans="1:16" x14ac:dyDescent="0.25">
      <c r="A477" t="s">
        <v>675</v>
      </c>
      <c r="B477" t="s">
        <v>228</v>
      </c>
      <c r="C477" t="str">
        <f>PROPER(TRIM(Customers3[[#This Row],[Customer First Name]]))</f>
        <v>Annie</v>
      </c>
      <c r="D477">
        <v>1708</v>
      </c>
      <c r="E477" t="s">
        <v>27</v>
      </c>
      <c r="F477" s="7">
        <v>45323</v>
      </c>
      <c r="G477" s="6">
        <v>1</v>
      </c>
      <c r="H477" t="s">
        <v>17</v>
      </c>
      <c r="I477" t="s">
        <v>28</v>
      </c>
      <c r="J477" t="str">
        <f>UPPER(Customers3[[#This Row],[State]])</f>
        <v>NSW</v>
      </c>
      <c r="K477" t="s">
        <v>2191</v>
      </c>
      <c r="L477" t="s">
        <v>1284</v>
      </c>
      <c r="M477">
        <v>2500</v>
      </c>
      <c r="N477">
        <v>300</v>
      </c>
      <c r="O477">
        <f>Customers3[[#This Row],[Quantity Ordered]]*Customers3[[#This Row],[Sales Price (Per unit)]]</f>
        <v>300</v>
      </c>
      <c r="P477" t="s">
        <v>2192</v>
      </c>
    </row>
    <row r="478" spans="1:16" x14ac:dyDescent="0.25">
      <c r="A478" t="s">
        <v>750</v>
      </c>
      <c r="B478" t="s">
        <v>186</v>
      </c>
      <c r="C478" t="str">
        <f>PROPER(TRIM(Customers3[[#This Row],[Customer First Name]]))</f>
        <v>Willa</v>
      </c>
      <c r="D478">
        <v>1709</v>
      </c>
      <c r="E478" t="s">
        <v>16</v>
      </c>
      <c r="F478" s="7">
        <v>45636</v>
      </c>
      <c r="G478" s="6">
        <v>1</v>
      </c>
      <c r="H478" t="s">
        <v>17</v>
      </c>
      <c r="I478" t="s">
        <v>38</v>
      </c>
      <c r="J478" t="str">
        <f>UPPER(Customers3[[#This Row],[State]])</f>
        <v>QLD</v>
      </c>
      <c r="K478" t="s">
        <v>2193</v>
      </c>
      <c r="L478" t="s">
        <v>1253</v>
      </c>
      <c r="M478">
        <v>4870</v>
      </c>
      <c r="N478">
        <v>250</v>
      </c>
      <c r="O478">
        <f>Customers3[[#This Row],[Quantity Ordered]]*Customers3[[#This Row],[Sales Price (Per unit)]]</f>
        <v>250</v>
      </c>
      <c r="P478" t="s">
        <v>2194</v>
      </c>
    </row>
    <row r="479" spans="1:16" x14ac:dyDescent="0.25">
      <c r="A479" t="s">
        <v>392</v>
      </c>
      <c r="B479" t="s">
        <v>714</v>
      </c>
      <c r="C479" t="str">
        <f>PROPER(TRIM(Customers3[[#This Row],[Customer First Name]]))</f>
        <v>Jeremiah</v>
      </c>
      <c r="D479">
        <v>1710</v>
      </c>
      <c r="E479" t="s">
        <v>36</v>
      </c>
      <c r="F479" s="7">
        <v>45424</v>
      </c>
      <c r="G479" s="6">
        <v>2</v>
      </c>
      <c r="H479" t="s">
        <v>17</v>
      </c>
      <c r="I479" t="s">
        <v>32</v>
      </c>
      <c r="J479" t="str">
        <f>UPPER(Customers3[[#This Row],[State]])</f>
        <v>VIC</v>
      </c>
      <c r="K479" t="s">
        <v>2195</v>
      </c>
      <c r="L479" t="s">
        <v>1260</v>
      </c>
      <c r="M479">
        <v>3000</v>
      </c>
      <c r="N479">
        <v>250</v>
      </c>
      <c r="O479">
        <f>Customers3[[#This Row],[Quantity Ordered]]*Customers3[[#This Row],[Sales Price (Per unit)]]</f>
        <v>500</v>
      </c>
      <c r="P479" t="s">
        <v>2196</v>
      </c>
    </row>
    <row r="480" spans="1:16" x14ac:dyDescent="0.25">
      <c r="A480" t="s">
        <v>549</v>
      </c>
      <c r="B480" t="s">
        <v>751</v>
      </c>
      <c r="C480" t="str">
        <f>PROPER(TRIM(Customers3[[#This Row],[Customer First Name]]))</f>
        <v>Valeria</v>
      </c>
      <c r="D480">
        <v>1711</v>
      </c>
      <c r="E480" t="s">
        <v>22</v>
      </c>
      <c r="F480" s="7">
        <v>45561</v>
      </c>
      <c r="G480" s="6">
        <v>2</v>
      </c>
      <c r="H480" s="1" t="s">
        <v>37</v>
      </c>
      <c r="I480" t="s">
        <v>38</v>
      </c>
      <c r="J480" t="str">
        <f>UPPER(Customers3[[#This Row],[State]])</f>
        <v>QLD</v>
      </c>
      <c r="K480" t="s">
        <v>2197</v>
      </c>
      <c r="L480" t="s">
        <v>1253</v>
      </c>
      <c r="M480">
        <v>4870</v>
      </c>
      <c r="N480">
        <v>800</v>
      </c>
      <c r="O480">
        <f>Customers3[[#This Row],[Quantity Ordered]]*Customers3[[#This Row],[Sales Price (Per unit)]]</f>
        <v>1600</v>
      </c>
      <c r="P480" t="s">
        <v>2198</v>
      </c>
    </row>
    <row r="481" spans="1:16" x14ac:dyDescent="0.25">
      <c r="A481" t="s">
        <v>462</v>
      </c>
      <c r="B481" t="s">
        <v>507</v>
      </c>
      <c r="C481" t="str">
        <f>PROPER(TRIM(Customers3[[#This Row],[Customer First Name]]))</f>
        <v>Genesis</v>
      </c>
      <c r="D481">
        <v>1712</v>
      </c>
      <c r="E481" t="s">
        <v>36</v>
      </c>
      <c r="F481" s="7">
        <v>45507</v>
      </c>
      <c r="G481" s="6">
        <v>2</v>
      </c>
      <c r="H481" t="s">
        <v>17</v>
      </c>
      <c r="I481" t="s">
        <v>24</v>
      </c>
      <c r="J481" t="str">
        <f>UPPER(Customers3[[#This Row],[State]])</f>
        <v>ACT</v>
      </c>
      <c r="K481" t="s">
        <v>2199</v>
      </c>
      <c r="L481" t="s">
        <v>1226</v>
      </c>
      <c r="M481">
        <v>2600</v>
      </c>
      <c r="N481">
        <v>250</v>
      </c>
      <c r="O481">
        <f>Customers3[[#This Row],[Quantity Ordered]]*Customers3[[#This Row],[Sales Price (Per unit)]]</f>
        <v>500</v>
      </c>
      <c r="P481" t="s">
        <v>2200</v>
      </c>
    </row>
    <row r="482" spans="1:16" x14ac:dyDescent="0.25">
      <c r="A482" t="s">
        <v>752</v>
      </c>
      <c r="B482" t="s">
        <v>753</v>
      </c>
      <c r="C482" t="str">
        <f>PROPER(TRIM(Customers3[[#This Row],[Customer First Name]]))</f>
        <v>Asa</v>
      </c>
      <c r="D482">
        <v>1713</v>
      </c>
      <c r="E482" t="s">
        <v>77</v>
      </c>
      <c r="F482" s="7">
        <v>45640</v>
      </c>
      <c r="G482" s="6">
        <v>3</v>
      </c>
      <c r="H482" s="1" t="s">
        <v>37</v>
      </c>
      <c r="I482" t="s">
        <v>42</v>
      </c>
      <c r="J482" t="str">
        <f>UPPER(Customers3[[#This Row],[State]])</f>
        <v>SA</v>
      </c>
      <c r="K482" t="s">
        <v>2201</v>
      </c>
      <c r="L482" t="s">
        <v>1238</v>
      </c>
      <c r="M482">
        <v>5290</v>
      </c>
      <c r="N482">
        <v>600</v>
      </c>
      <c r="O482">
        <f>Customers3[[#This Row],[Quantity Ordered]]*Customers3[[#This Row],[Sales Price (Per unit)]]</f>
        <v>1800</v>
      </c>
      <c r="P482" t="s">
        <v>2202</v>
      </c>
    </row>
    <row r="483" spans="1:16" x14ac:dyDescent="0.25">
      <c r="A483" t="s">
        <v>754</v>
      </c>
      <c r="B483" t="s">
        <v>473</v>
      </c>
      <c r="C483" t="str">
        <f>PROPER(TRIM(Customers3[[#This Row],[Customer First Name]]))</f>
        <v>Amaya</v>
      </c>
      <c r="D483">
        <v>1714</v>
      </c>
      <c r="E483" t="s">
        <v>36</v>
      </c>
      <c r="F483" s="7">
        <v>45500</v>
      </c>
      <c r="G483" s="6">
        <v>2</v>
      </c>
      <c r="H483" s="1" t="s">
        <v>37</v>
      </c>
      <c r="I483" t="s">
        <v>18</v>
      </c>
      <c r="J483" t="str">
        <f>UPPER(Customers3[[#This Row],[State]])</f>
        <v>WA</v>
      </c>
      <c r="K483" t="s">
        <v>2203</v>
      </c>
      <c r="L483" t="s">
        <v>1287</v>
      </c>
      <c r="M483">
        <v>6000</v>
      </c>
      <c r="N483">
        <v>250</v>
      </c>
      <c r="O483">
        <f>Customers3[[#This Row],[Quantity Ordered]]*Customers3[[#This Row],[Sales Price (Per unit)]]</f>
        <v>500</v>
      </c>
      <c r="P483" t="s">
        <v>2204</v>
      </c>
    </row>
    <row r="484" spans="1:16" x14ac:dyDescent="0.25">
      <c r="A484" t="s">
        <v>755</v>
      </c>
      <c r="B484" t="s">
        <v>756</v>
      </c>
      <c r="C484" t="str">
        <f>PROPER(TRIM(Customers3[[#This Row],[Customer First Name]]))</f>
        <v>Hank</v>
      </c>
      <c r="D484">
        <v>1715</v>
      </c>
      <c r="E484" t="s">
        <v>27</v>
      </c>
      <c r="F484" s="7">
        <v>45375</v>
      </c>
      <c r="G484" s="6">
        <v>3</v>
      </c>
      <c r="H484" s="1" t="s">
        <v>37</v>
      </c>
      <c r="I484" t="s">
        <v>18</v>
      </c>
      <c r="J484" t="str">
        <f>UPPER(Customers3[[#This Row],[State]])</f>
        <v>WA</v>
      </c>
      <c r="K484" t="s">
        <v>2205</v>
      </c>
      <c r="L484" t="s">
        <v>1244</v>
      </c>
      <c r="M484">
        <v>6160</v>
      </c>
      <c r="N484">
        <v>300</v>
      </c>
      <c r="O484">
        <f>Customers3[[#This Row],[Quantity Ordered]]*Customers3[[#This Row],[Sales Price (Per unit)]]</f>
        <v>900</v>
      </c>
      <c r="P484" t="s">
        <v>2206</v>
      </c>
    </row>
    <row r="485" spans="1:16" x14ac:dyDescent="0.25">
      <c r="A485" t="s">
        <v>435</v>
      </c>
      <c r="B485" t="s">
        <v>280</v>
      </c>
      <c r="C485" t="str">
        <f>PROPER(TRIM(Customers3[[#This Row],[Customer First Name]]))</f>
        <v>Kylo</v>
      </c>
      <c r="D485">
        <v>1716</v>
      </c>
      <c r="E485" t="s">
        <v>27</v>
      </c>
      <c r="F485" s="7">
        <v>45579</v>
      </c>
      <c r="G485" s="6">
        <v>2</v>
      </c>
      <c r="H485" s="1" t="s">
        <v>37</v>
      </c>
      <c r="I485" t="s">
        <v>38</v>
      </c>
      <c r="J485" t="str">
        <f>UPPER(Customers3[[#This Row],[State]])</f>
        <v>QLD</v>
      </c>
      <c r="K485" t="s">
        <v>2207</v>
      </c>
      <c r="L485" t="s">
        <v>1290</v>
      </c>
      <c r="M485">
        <v>4000</v>
      </c>
      <c r="N485">
        <v>300</v>
      </c>
      <c r="O485">
        <f>Customers3[[#This Row],[Quantity Ordered]]*Customers3[[#This Row],[Sales Price (Per unit)]]</f>
        <v>600</v>
      </c>
      <c r="P485" t="s">
        <v>2208</v>
      </c>
    </row>
    <row r="486" spans="1:16" x14ac:dyDescent="0.25">
      <c r="A486" t="s">
        <v>757</v>
      </c>
      <c r="B486" t="s">
        <v>646</v>
      </c>
      <c r="C486" t="str">
        <f>PROPER(TRIM(Customers3[[#This Row],[Customer First Name]]))</f>
        <v>Kaia</v>
      </c>
      <c r="D486">
        <v>1717</v>
      </c>
      <c r="E486" t="s">
        <v>77</v>
      </c>
      <c r="F486" s="7">
        <v>45617</v>
      </c>
      <c r="G486" s="6">
        <v>1</v>
      </c>
      <c r="H486" s="1" t="s">
        <v>37</v>
      </c>
      <c r="I486" t="s">
        <v>66</v>
      </c>
      <c r="J486" t="str">
        <f>UPPER(Customers3[[#This Row],[State]])</f>
        <v>NT</v>
      </c>
      <c r="K486" t="s">
        <v>2209</v>
      </c>
      <c r="L486" t="s">
        <v>1346</v>
      </c>
      <c r="M486">
        <v>870</v>
      </c>
      <c r="N486">
        <v>600</v>
      </c>
      <c r="O486">
        <f>Customers3[[#This Row],[Quantity Ordered]]*Customers3[[#This Row],[Sales Price (Per unit)]]</f>
        <v>600</v>
      </c>
      <c r="P486" t="s">
        <v>2210</v>
      </c>
    </row>
    <row r="487" spans="1:16" x14ac:dyDescent="0.25">
      <c r="A487" t="s">
        <v>709</v>
      </c>
      <c r="B487" t="s">
        <v>288</v>
      </c>
      <c r="C487" t="str">
        <f>PROPER(TRIM(Customers3[[#This Row],[Customer First Name]]))</f>
        <v>Nico</v>
      </c>
      <c r="D487">
        <v>1718</v>
      </c>
      <c r="E487" t="s">
        <v>16</v>
      </c>
      <c r="F487" s="7">
        <v>45612</v>
      </c>
      <c r="G487" s="6">
        <v>2</v>
      </c>
      <c r="H487" s="1" t="s">
        <v>37</v>
      </c>
      <c r="I487" t="s">
        <v>18</v>
      </c>
      <c r="J487" t="str">
        <f>UPPER(Customers3[[#This Row],[State]])</f>
        <v>WA</v>
      </c>
      <c r="K487" t="s">
        <v>2211</v>
      </c>
      <c r="L487" t="s">
        <v>1244</v>
      </c>
      <c r="M487">
        <v>6160</v>
      </c>
      <c r="N487">
        <v>250</v>
      </c>
      <c r="O487">
        <f>Customers3[[#This Row],[Quantity Ordered]]*Customers3[[#This Row],[Sales Price (Per unit)]]</f>
        <v>500</v>
      </c>
      <c r="P487" t="s">
        <v>2212</v>
      </c>
    </row>
    <row r="488" spans="1:16" x14ac:dyDescent="0.25">
      <c r="A488" t="s">
        <v>758</v>
      </c>
      <c r="B488" t="s">
        <v>484</v>
      </c>
      <c r="C488" t="str">
        <f>PROPER(TRIM(Customers3[[#This Row],[Customer First Name]]))</f>
        <v>Marlee</v>
      </c>
      <c r="D488">
        <v>1719</v>
      </c>
      <c r="E488" t="s">
        <v>16</v>
      </c>
      <c r="F488" s="7">
        <v>45593</v>
      </c>
      <c r="G488" s="6">
        <v>2</v>
      </c>
      <c r="H488" s="1" t="s">
        <v>37</v>
      </c>
      <c r="I488" t="s">
        <v>24</v>
      </c>
      <c r="J488" t="str">
        <f>UPPER(Customers3[[#This Row],[State]])</f>
        <v>ACT</v>
      </c>
      <c r="K488" t="s">
        <v>2213</v>
      </c>
      <c r="L488" t="s">
        <v>1226</v>
      </c>
      <c r="M488">
        <v>2600</v>
      </c>
      <c r="N488">
        <v>250</v>
      </c>
      <c r="O488">
        <f>Customers3[[#This Row],[Quantity Ordered]]*Customers3[[#This Row],[Sales Price (Per unit)]]</f>
        <v>500</v>
      </c>
      <c r="P488" t="s">
        <v>2214</v>
      </c>
    </row>
    <row r="489" spans="1:16" x14ac:dyDescent="0.25">
      <c r="A489" t="s">
        <v>366</v>
      </c>
      <c r="B489" t="s">
        <v>759</v>
      </c>
      <c r="C489" t="str">
        <f>PROPER(TRIM(Customers3[[#This Row],[Customer First Name]]))</f>
        <v>Madelyn</v>
      </c>
      <c r="D489">
        <v>1720</v>
      </c>
      <c r="E489" t="s">
        <v>27</v>
      </c>
      <c r="F489" s="7">
        <v>45569</v>
      </c>
      <c r="G489" s="6">
        <v>1</v>
      </c>
      <c r="H489" t="s">
        <v>17</v>
      </c>
      <c r="I489" t="s">
        <v>28</v>
      </c>
      <c r="J489" t="str">
        <f>UPPER(Customers3[[#This Row],[State]])</f>
        <v>NSW</v>
      </c>
      <c r="K489" t="s">
        <v>2215</v>
      </c>
      <c r="L489" t="s">
        <v>850</v>
      </c>
      <c r="M489">
        <v>2000</v>
      </c>
      <c r="N489">
        <v>300</v>
      </c>
      <c r="O489">
        <f>Customers3[[#This Row],[Quantity Ordered]]*Customers3[[#This Row],[Sales Price (Per unit)]]</f>
        <v>300</v>
      </c>
      <c r="P489" t="s">
        <v>2216</v>
      </c>
    </row>
    <row r="490" spans="1:16" x14ac:dyDescent="0.25">
      <c r="A490" t="s">
        <v>332</v>
      </c>
      <c r="B490" t="s">
        <v>320</v>
      </c>
      <c r="C490" t="str">
        <f>PROPER(TRIM(Customers3[[#This Row],[Customer First Name]]))</f>
        <v>Bodie</v>
      </c>
      <c r="D490">
        <v>1721</v>
      </c>
      <c r="E490" t="s">
        <v>36</v>
      </c>
      <c r="F490" s="7">
        <v>45499</v>
      </c>
      <c r="G490" s="6">
        <v>3</v>
      </c>
      <c r="H490" t="s">
        <v>17</v>
      </c>
      <c r="I490" t="s">
        <v>18</v>
      </c>
      <c r="J490" t="str">
        <f>UPPER(Customers3[[#This Row],[State]])</f>
        <v>WA</v>
      </c>
      <c r="K490" t="s">
        <v>2217</v>
      </c>
      <c r="L490" t="s">
        <v>1223</v>
      </c>
      <c r="M490">
        <v>6725</v>
      </c>
      <c r="N490">
        <v>250</v>
      </c>
      <c r="O490">
        <f>Customers3[[#This Row],[Quantity Ordered]]*Customers3[[#This Row],[Sales Price (Per unit)]]</f>
        <v>750</v>
      </c>
      <c r="P490" t="s">
        <v>2218</v>
      </c>
    </row>
    <row r="491" spans="1:16" x14ac:dyDescent="0.25">
      <c r="A491" t="s">
        <v>760</v>
      </c>
      <c r="B491" t="s">
        <v>58</v>
      </c>
      <c r="C491" t="str">
        <f>PROPER(TRIM(Customers3[[#This Row],[Customer First Name]]))</f>
        <v>Thea</v>
      </c>
      <c r="D491">
        <v>1722</v>
      </c>
      <c r="E491" t="s">
        <v>61</v>
      </c>
      <c r="F491" s="7">
        <v>45549</v>
      </c>
      <c r="G491" s="6">
        <v>1</v>
      </c>
      <c r="H491" s="1" t="s">
        <v>37</v>
      </c>
      <c r="I491" t="s">
        <v>66</v>
      </c>
      <c r="J491" t="str">
        <f>UPPER(Customers3[[#This Row],[State]])</f>
        <v>NT</v>
      </c>
      <c r="K491" t="s">
        <v>2219</v>
      </c>
      <c r="L491" t="s">
        <v>1346</v>
      </c>
      <c r="M491">
        <v>870</v>
      </c>
      <c r="N491">
        <v>1200</v>
      </c>
      <c r="O491">
        <f>Customers3[[#This Row],[Quantity Ordered]]*Customers3[[#This Row],[Sales Price (Per unit)]]</f>
        <v>1200</v>
      </c>
      <c r="P491" t="s">
        <v>2220</v>
      </c>
    </row>
    <row r="492" spans="1:16" x14ac:dyDescent="0.25">
      <c r="A492" t="s">
        <v>761</v>
      </c>
      <c r="B492" t="s">
        <v>762</v>
      </c>
      <c r="C492" t="str">
        <f>PROPER(TRIM(Customers3[[#This Row],[Customer First Name]]))</f>
        <v>Maryam</v>
      </c>
      <c r="D492">
        <v>1723</v>
      </c>
      <c r="E492" t="s">
        <v>27</v>
      </c>
      <c r="F492" s="7">
        <v>45499</v>
      </c>
      <c r="G492" s="6">
        <v>3</v>
      </c>
      <c r="H492" t="s">
        <v>17</v>
      </c>
      <c r="I492" t="s">
        <v>18</v>
      </c>
      <c r="J492" t="str">
        <f>UPPER(Customers3[[#This Row],[State]])</f>
        <v>WA</v>
      </c>
      <c r="K492" t="s">
        <v>2221</v>
      </c>
      <c r="L492" t="s">
        <v>1287</v>
      </c>
      <c r="M492">
        <v>6000</v>
      </c>
      <c r="N492">
        <v>300</v>
      </c>
      <c r="O492">
        <f>Customers3[[#This Row],[Quantity Ordered]]*Customers3[[#This Row],[Sales Price (Per unit)]]</f>
        <v>900</v>
      </c>
      <c r="P492" t="s">
        <v>2222</v>
      </c>
    </row>
    <row r="493" spans="1:16" x14ac:dyDescent="0.25">
      <c r="A493" t="s">
        <v>330</v>
      </c>
      <c r="B493" t="s">
        <v>763</v>
      </c>
      <c r="C493" t="str">
        <f>PROPER(TRIM(Customers3[[#This Row],[Customer First Name]]))</f>
        <v>Haven</v>
      </c>
      <c r="D493">
        <v>1724</v>
      </c>
      <c r="E493" t="s">
        <v>22</v>
      </c>
      <c r="F493" s="7">
        <v>45567</v>
      </c>
      <c r="G493" s="6">
        <v>1</v>
      </c>
      <c r="H493" t="s">
        <v>56</v>
      </c>
      <c r="I493" t="s">
        <v>42</v>
      </c>
      <c r="J493" t="str">
        <f>UPPER(Customers3[[#This Row],[State]])</f>
        <v>SA</v>
      </c>
      <c r="K493" t="s">
        <v>2223</v>
      </c>
      <c r="L493" t="s">
        <v>1335</v>
      </c>
      <c r="M493">
        <v>5600</v>
      </c>
      <c r="N493">
        <v>800</v>
      </c>
      <c r="O493">
        <f>Customers3[[#This Row],[Quantity Ordered]]*Customers3[[#This Row],[Sales Price (Per unit)]]</f>
        <v>800</v>
      </c>
      <c r="P493" t="s">
        <v>2224</v>
      </c>
    </row>
    <row r="494" spans="1:16" x14ac:dyDescent="0.25">
      <c r="A494" t="s">
        <v>284</v>
      </c>
      <c r="B494" t="s">
        <v>764</v>
      </c>
      <c r="C494" t="str">
        <f>PROPER(TRIM(Customers3[[#This Row],[Customer First Name]]))</f>
        <v>Eden</v>
      </c>
      <c r="D494">
        <v>1725</v>
      </c>
      <c r="E494" t="s">
        <v>36</v>
      </c>
      <c r="F494" s="7">
        <v>45326</v>
      </c>
      <c r="G494" s="6">
        <v>2</v>
      </c>
      <c r="H494" t="s">
        <v>56</v>
      </c>
      <c r="I494" t="s">
        <v>18</v>
      </c>
      <c r="J494" t="str">
        <f>UPPER(Customers3[[#This Row],[State]])</f>
        <v>WA</v>
      </c>
      <c r="K494" t="s">
        <v>2225</v>
      </c>
      <c r="L494" t="s">
        <v>1223</v>
      </c>
      <c r="M494">
        <v>6725</v>
      </c>
      <c r="N494">
        <v>250</v>
      </c>
      <c r="O494">
        <f>Customers3[[#This Row],[Quantity Ordered]]*Customers3[[#This Row],[Sales Price (Per unit)]]</f>
        <v>500</v>
      </c>
      <c r="P494" t="s">
        <v>2226</v>
      </c>
    </row>
    <row r="495" spans="1:16" x14ac:dyDescent="0.25">
      <c r="A495" t="s">
        <v>765</v>
      </c>
      <c r="B495" t="s">
        <v>766</v>
      </c>
      <c r="C495" t="str">
        <f>PROPER(TRIM(Customers3[[#This Row],[Customer First Name]]))</f>
        <v>Matias</v>
      </c>
      <c r="D495">
        <v>1726</v>
      </c>
      <c r="E495" t="s">
        <v>22</v>
      </c>
      <c r="F495" s="7">
        <v>45557</v>
      </c>
      <c r="G495" s="6">
        <v>3</v>
      </c>
      <c r="H495" t="s">
        <v>56</v>
      </c>
      <c r="I495" t="s">
        <v>66</v>
      </c>
      <c r="J495" t="str">
        <f>UPPER(Customers3[[#This Row],[State]])</f>
        <v>NT</v>
      </c>
      <c r="K495" t="s">
        <v>2227</v>
      </c>
      <c r="L495" t="s">
        <v>1346</v>
      </c>
      <c r="M495">
        <v>870</v>
      </c>
      <c r="N495">
        <v>800</v>
      </c>
      <c r="O495">
        <f>Customers3[[#This Row],[Quantity Ordered]]*Customers3[[#This Row],[Sales Price (Per unit)]]</f>
        <v>2400</v>
      </c>
      <c r="P495" t="s">
        <v>2228</v>
      </c>
    </row>
    <row r="496" spans="1:16" x14ac:dyDescent="0.25">
      <c r="A496" t="s">
        <v>767</v>
      </c>
      <c r="B496" t="s">
        <v>768</v>
      </c>
      <c r="C496" t="str">
        <f>PROPER(TRIM(Customers3[[#This Row],[Customer First Name]]))</f>
        <v>Kyson</v>
      </c>
      <c r="D496">
        <v>1727</v>
      </c>
      <c r="E496" t="s">
        <v>77</v>
      </c>
      <c r="F496" s="7">
        <v>45612</v>
      </c>
      <c r="G496" s="6">
        <v>2</v>
      </c>
      <c r="H496" s="1" t="s">
        <v>37</v>
      </c>
      <c r="I496" t="s">
        <v>32</v>
      </c>
      <c r="J496" t="str">
        <f>UPPER(Customers3[[#This Row],[State]])</f>
        <v>VIC</v>
      </c>
      <c r="K496" t="s">
        <v>2229</v>
      </c>
      <c r="L496" t="s">
        <v>1241</v>
      </c>
      <c r="M496">
        <v>3220</v>
      </c>
      <c r="N496">
        <v>600</v>
      </c>
      <c r="O496">
        <f>Customers3[[#This Row],[Quantity Ordered]]*Customers3[[#This Row],[Sales Price (Per unit)]]</f>
        <v>1200</v>
      </c>
      <c r="P496" t="s">
        <v>2230</v>
      </c>
    </row>
    <row r="497" spans="1:16" x14ac:dyDescent="0.25">
      <c r="A497" t="s">
        <v>769</v>
      </c>
      <c r="B497" t="s">
        <v>770</v>
      </c>
      <c r="C497" t="str">
        <f>PROPER(TRIM(Customers3[[#This Row],[Customer First Name]]))</f>
        <v>Fernanda</v>
      </c>
      <c r="D497">
        <v>1728</v>
      </c>
      <c r="E497" t="s">
        <v>77</v>
      </c>
      <c r="F497" s="7">
        <v>45585</v>
      </c>
      <c r="G497" s="6">
        <v>2</v>
      </c>
      <c r="H497" t="s">
        <v>17</v>
      </c>
      <c r="I497" t="s">
        <v>32</v>
      </c>
      <c r="J497" t="str">
        <f>UPPER(Customers3[[#This Row],[State]])</f>
        <v>VIC</v>
      </c>
      <c r="K497" t="s">
        <v>2231</v>
      </c>
      <c r="L497" t="s">
        <v>1232</v>
      </c>
      <c r="M497">
        <v>3350</v>
      </c>
      <c r="N497">
        <v>600</v>
      </c>
      <c r="O497">
        <f>Customers3[[#This Row],[Quantity Ordered]]*Customers3[[#This Row],[Sales Price (Per unit)]]</f>
        <v>1200</v>
      </c>
      <c r="P497" t="s">
        <v>2232</v>
      </c>
    </row>
    <row r="498" spans="1:16" x14ac:dyDescent="0.25">
      <c r="A498" t="s">
        <v>407</v>
      </c>
      <c r="B498" t="s">
        <v>710</v>
      </c>
      <c r="C498" t="str">
        <f>PROPER(TRIM(Customers3[[#This Row],[Customer First Name]]))</f>
        <v>Brooklynn</v>
      </c>
      <c r="D498">
        <v>1729</v>
      </c>
      <c r="E498" t="s">
        <v>61</v>
      </c>
      <c r="F498" s="7">
        <v>45560</v>
      </c>
      <c r="G498" s="6">
        <v>2</v>
      </c>
      <c r="H498" s="1" t="s">
        <v>37</v>
      </c>
      <c r="I498" t="s">
        <v>24</v>
      </c>
      <c r="J498" t="str">
        <f>UPPER(Customers3[[#This Row],[State]])</f>
        <v>ACT</v>
      </c>
      <c r="K498" t="s">
        <v>2233</v>
      </c>
      <c r="L498" t="s">
        <v>1226</v>
      </c>
      <c r="M498">
        <v>2600</v>
      </c>
      <c r="N498">
        <v>1200</v>
      </c>
      <c r="O498">
        <f>Customers3[[#This Row],[Quantity Ordered]]*Customers3[[#This Row],[Sales Price (Per unit)]]</f>
        <v>2400</v>
      </c>
      <c r="P498" t="s">
        <v>2234</v>
      </c>
    </row>
    <row r="499" spans="1:16" x14ac:dyDescent="0.25">
      <c r="A499" t="s">
        <v>218</v>
      </c>
      <c r="B499" t="s">
        <v>771</v>
      </c>
      <c r="C499" t="str">
        <f>PROPER(TRIM(Customers3[[#This Row],[Customer First Name]]))</f>
        <v>Ivan</v>
      </c>
      <c r="D499">
        <v>1730</v>
      </c>
      <c r="E499" t="s">
        <v>61</v>
      </c>
      <c r="F499" s="7">
        <v>45409</v>
      </c>
      <c r="G499" s="6">
        <v>2</v>
      </c>
      <c r="H499" s="1" t="s">
        <v>37</v>
      </c>
      <c r="I499" t="s">
        <v>32</v>
      </c>
      <c r="J499" t="str">
        <f>UPPER(Customers3[[#This Row],[State]])</f>
        <v>VIC</v>
      </c>
      <c r="K499" t="s">
        <v>2235</v>
      </c>
      <c r="L499" t="s">
        <v>1260</v>
      </c>
      <c r="M499">
        <v>3000</v>
      </c>
      <c r="N499">
        <v>1200</v>
      </c>
      <c r="O499">
        <f>Customers3[[#This Row],[Quantity Ordered]]*Customers3[[#This Row],[Sales Price (Per unit)]]</f>
        <v>2400</v>
      </c>
      <c r="P499" t="s">
        <v>2236</v>
      </c>
    </row>
    <row r="500" spans="1:16" x14ac:dyDescent="0.25">
      <c r="A500" t="s">
        <v>641</v>
      </c>
      <c r="B500" t="s">
        <v>772</v>
      </c>
      <c r="C500" t="str">
        <f>PROPER(TRIM(Customers3[[#This Row],[Customer First Name]]))</f>
        <v>Dominic</v>
      </c>
      <c r="D500">
        <v>1731</v>
      </c>
      <c r="E500" t="s">
        <v>61</v>
      </c>
      <c r="F500" s="7">
        <v>45300</v>
      </c>
      <c r="G500" s="6">
        <v>1</v>
      </c>
      <c r="H500" t="s">
        <v>17</v>
      </c>
      <c r="I500" t="s">
        <v>49</v>
      </c>
      <c r="J500" t="str">
        <f>UPPER(Customers3[[#This Row],[State]])</f>
        <v>TAS</v>
      </c>
      <c r="K500" t="s">
        <v>2237</v>
      </c>
      <c r="L500" t="s">
        <v>1247</v>
      </c>
      <c r="M500">
        <v>7250</v>
      </c>
      <c r="N500">
        <v>1200</v>
      </c>
      <c r="O500">
        <f>Customers3[[#This Row],[Quantity Ordered]]*Customers3[[#This Row],[Sales Price (Per unit)]]</f>
        <v>1200</v>
      </c>
      <c r="P500" t="s">
        <v>2238</v>
      </c>
    </row>
    <row r="501" spans="1:16" x14ac:dyDescent="0.25">
      <c r="A501" t="s">
        <v>349</v>
      </c>
      <c r="B501" t="s">
        <v>773</v>
      </c>
      <c r="C501" t="str">
        <f>PROPER(TRIM(Customers3[[#This Row],[Customer First Name]]))</f>
        <v>Renata</v>
      </c>
      <c r="D501">
        <v>1732</v>
      </c>
      <c r="E501" t="s">
        <v>22</v>
      </c>
      <c r="F501" s="7">
        <v>45576</v>
      </c>
      <c r="G501" s="6">
        <v>3</v>
      </c>
      <c r="H501" t="s">
        <v>56</v>
      </c>
      <c r="I501" t="s">
        <v>18</v>
      </c>
      <c r="J501" t="str">
        <f>UPPER(Customers3[[#This Row],[State]])</f>
        <v>WA</v>
      </c>
      <c r="K501" t="s">
        <v>2239</v>
      </c>
      <c r="L501" t="s">
        <v>1287</v>
      </c>
      <c r="M501">
        <v>6000</v>
      </c>
      <c r="N501">
        <v>800</v>
      </c>
      <c r="O501">
        <f>Customers3[[#This Row],[Quantity Ordered]]*Customers3[[#This Row],[Sales Price (Per unit)]]</f>
        <v>2400</v>
      </c>
      <c r="P501" t="s">
        <v>2240</v>
      </c>
    </row>
    <row r="502" spans="1:16" x14ac:dyDescent="0.25">
      <c r="A502" t="s">
        <v>774</v>
      </c>
      <c r="B502" t="s">
        <v>59</v>
      </c>
      <c r="C502" t="str">
        <f>PROPER(TRIM(Customers3[[#This Row],[Customer First Name]]))</f>
        <v>Briggs</v>
      </c>
      <c r="D502">
        <v>1733</v>
      </c>
      <c r="E502" t="s">
        <v>77</v>
      </c>
      <c r="F502" s="7">
        <v>45368</v>
      </c>
      <c r="G502" s="6">
        <v>3</v>
      </c>
      <c r="H502" t="s">
        <v>17</v>
      </c>
      <c r="I502" t="s">
        <v>18</v>
      </c>
      <c r="J502" t="str">
        <f>UPPER(Customers3[[#This Row],[State]])</f>
        <v>WA</v>
      </c>
      <c r="K502" t="s">
        <v>2241</v>
      </c>
      <c r="L502" t="s">
        <v>1244</v>
      </c>
      <c r="M502">
        <v>6160</v>
      </c>
      <c r="N502">
        <v>600</v>
      </c>
      <c r="O502">
        <f>Customers3[[#This Row],[Quantity Ordered]]*Customers3[[#This Row],[Sales Price (Per unit)]]</f>
        <v>1800</v>
      </c>
      <c r="P502" t="s">
        <v>2242</v>
      </c>
    </row>
    <row r="503" spans="1:16" x14ac:dyDescent="0.25">
      <c r="A503" t="s">
        <v>775</v>
      </c>
      <c r="B503" t="s">
        <v>776</v>
      </c>
      <c r="C503" t="str">
        <f>PROPER(TRIM(Customers3[[#This Row],[Customer First Name]]))</f>
        <v>Sarah</v>
      </c>
      <c r="D503">
        <v>1734</v>
      </c>
      <c r="E503" t="s">
        <v>22</v>
      </c>
      <c r="F503" s="7">
        <v>45633</v>
      </c>
      <c r="G503" s="6">
        <v>3</v>
      </c>
      <c r="H503" s="1" t="s">
        <v>23</v>
      </c>
      <c r="I503" t="s">
        <v>32</v>
      </c>
      <c r="J503" t="str">
        <f>UPPER(Customers3[[#This Row],[State]])</f>
        <v>VIC</v>
      </c>
      <c r="K503" t="s">
        <v>2243</v>
      </c>
      <c r="L503" t="s">
        <v>1260</v>
      </c>
      <c r="M503">
        <v>3000</v>
      </c>
      <c r="N503">
        <v>800</v>
      </c>
      <c r="O503">
        <f>Customers3[[#This Row],[Quantity Ordered]]*Customers3[[#This Row],[Sales Price (Per unit)]]</f>
        <v>2400</v>
      </c>
      <c r="P503" t="s">
        <v>2244</v>
      </c>
    </row>
    <row r="504" spans="1:16" x14ac:dyDescent="0.25">
      <c r="A504" t="s">
        <v>264</v>
      </c>
      <c r="B504" t="s">
        <v>382</v>
      </c>
      <c r="C504" t="str">
        <f>PROPER(TRIM(Customers3[[#This Row],[Customer First Name]]))</f>
        <v>Jason</v>
      </c>
      <c r="D504">
        <v>1735</v>
      </c>
      <c r="E504" t="s">
        <v>27</v>
      </c>
      <c r="F504" s="7">
        <v>45548</v>
      </c>
      <c r="G504" s="6">
        <v>1</v>
      </c>
      <c r="H504" s="1" t="s">
        <v>37</v>
      </c>
      <c r="I504" t="s">
        <v>28</v>
      </c>
      <c r="J504" t="str">
        <f>UPPER(Customers3[[#This Row],[State]])</f>
        <v>NSW</v>
      </c>
      <c r="K504" t="s">
        <v>2245</v>
      </c>
      <c r="L504" t="s">
        <v>1284</v>
      </c>
      <c r="M504">
        <v>2500</v>
      </c>
      <c r="N504">
        <v>300</v>
      </c>
      <c r="O504">
        <f>Customers3[[#This Row],[Quantity Ordered]]*Customers3[[#This Row],[Sales Price (Per unit)]]</f>
        <v>300</v>
      </c>
      <c r="P504" t="s">
        <v>2246</v>
      </c>
    </row>
    <row r="505" spans="1:16" x14ac:dyDescent="0.25">
      <c r="A505" t="s">
        <v>178</v>
      </c>
      <c r="B505" t="s">
        <v>777</v>
      </c>
      <c r="C505" t="str">
        <f>PROPER(TRIM(Customers3[[#This Row],[Customer First Name]]))</f>
        <v>Sage</v>
      </c>
      <c r="D505">
        <v>1736</v>
      </c>
      <c r="E505" t="s">
        <v>27</v>
      </c>
      <c r="F505" s="7">
        <v>45455</v>
      </c>
      <c r="G505" s="6">
        <v>3</v>
      </c>
      <c r="H505" t="s">
        <v>56</v>
      </c>
      <c r="I505" t="s">
        <v>28</v>
      </c>
      <c r="J505" t="str">
        <f>UPPER(Customers3[[#This Row],[State]])</f>
        <v>NSW</v>
      </c>
      <c r="K505" t="s">
        <v>2247</v>
      </c>
      <c r="L505" t="s">
        <v>1284</v>
      </c>
      <c r="M505">
        <v>2500</v>
      </c>
      <c r="N505">
        <v>300</v>
      </c>
      <c r="O505">
        <f>Customers3[[#This Row],[Quantity Ordered]]*Customers3[[#This Row],[Sales Price (Per unit)]]</f>
        <v>900</v>
      </c>
      <c r="P505" t="s">
        <v>2248</v>
      </c>
    </row>
    <row r="506" spans="1:16" x14ac:dyDescent="0.25">
      <c r="A506" t="s">
        <v>153</v>
      </c>
      <c r="B506" t="s">
        <v>778</v>
      </c>
      <c r="C506" t="str">
        <f>PROPER(TRIM(Customers3[[#This Row],[Customer First Name]]))</f>
        <v>Beau</v>
      </c>
      <c r="D506">
        <v>1737</v>
      </c>
      <c r="E506" t="s">
        <v>27</v>
      </c>
      <c r="F506" s="7">
        <v>45654</v>
      </c>
      <c r="G506" s="6">
        <v>3</v>
      </c>
      <c r="H506" t="s">
        <v>17</v>
      </c>
      <c r="I506" t="s">
        <v>42</v>
      </c>
      <c r="J506" t="str">
        <f>UPPER(Customers3[[#This Row],[State]])</f>
        <v>SA</v>
      </c>
      <c r="K506" t="s">
        <v>2249</v>
      </c>
      <c r="L506" t="s">
        <v>1335</v>
      </c>
      <c r="M506">
        <v>5600</v>
      </c>
      <c r="N506">
        <v>300</v>
      </c>
      <c r="O506">
        <f>Customers3[[#This Row],[Quantity Ordered]]*Customers3[[#This Row],[Sales Price (Per unit)]]</f>
        <v>900</v>
      </c>
      <c r="P506" t="s">
        <v>2250</v>
      </c>
    </row>
    <row r="507" spans="1:16" x14ac:dyDescent="0.25">
      <c r="A507" t="s">
        <v>779</v>
      </c>
      <c r="B507" t="s">
        <v>436</v>
      </c>
      <c r="C507" t="str">
        <f>PROPER(TRIM(Customers3[[#This Row],[Customer First Name]]))</f>
        <v>Stevie</v>
      </c>
      <c r="D507">
        <v>1738</v>
      </c>
      <c r="E507" t="s">
        <v>16</v>
      </c>
      <c r="F507" s="7">
        <v>45458</v>
      </c>
      <c r="G507" s="6">
        <v>3</v>
      </c>
      <c r="H507" s="1" t="s">
        <v>37</v>
      </c>
      <c r="I507" t="s">
        <v>38</v>
      </c>
      <c r="J507" t="str">
        <f>UPPER(Customers3[[#This Row],[State]])</f>
        <v>QLD</v>
      </c>
      <c r="K507" t="s">
        <v>2251</v>
      </c>
      <c r="L507" t="s">
        <v>1290</v>
      </c>
      <c r="M507">
        <v>4000</v>
      </c>
      <c r="N507">
        <v>250</v>
      </c>
      <c r="O507">
        <f>Customers3[[#This Row],[Quantity Ordered]]*Customers3[[#This Row],[Sales Price (Per unit)]]</f>
        <v>750</v>
      </c>
      <c r="P507" t="s">
        <v>2252</v>
      </c>
    </row>
    <row r="508" spans="1:16" x14ac:dyDescent="0.25">
      <c r="A508" t="s">
        <v>780</v>
      </c>
      <c r="B508" t="s">
        <v>657</v>
      </c>
      <c r="C508" t="str">
        <f>PROPER(TRIM(Customers3[[#This Row],[Customer First Name]]))</f>
        <v>Garrett</v>
      </c>
      <c r="D508">
        <v>1739</v>
      </c>
      <c r="E508" t="s">
        <v>16</v>
      </c>
      <c r="F508" s="7">
        <v>45505</v>
      </c>
      <c r="G508" s="6">
        <v>3</v>
      </c>
      <c r="H508" s="1" t="s">
        <v>37</v>
      </c>
      <c r="I508" t="s">
        <v>18</v>
      </c>
      <c r="J508" t="str">
        <f>UPPER(Customers3[[#This Row],[State]])</f>
        <v>WA</v>
      </c>
      <c r="K508" t="s">
        <v>2253</v>
      </c>
      <c r="L508" t="s">
        <v>1287</v>
      </c>
      <c r="M508">
        <v>6000</v>
      </c>
      <c r="N508">
        <v>250</v>
      </c>
      <c r="O508">
        <f>Customers3[[#This Row],[Quantity Ordered]]*Customers3[[#This Row],[Sales Price (Per unit)]]</f>
        <v>750</v>
      </c>
      <c r="P508" t="s">
        <v>2254</v>
      </c>
    </row>
    <row r="509" spans="1:16" x14ac:dyDescent="0.25">
      <c r="A509" t="s">
        <v>755</v>
      </c>
      <c r="B509" t="s">
        <v>781</v>
      </c>
      <c r="C509" t="str">
        <f>PROPER(TRIM(Customers3[[#This Row],[Customer First Name]]))</f>
        <v>Leland</v>
      </c>
      <c r="D509">
        <v>1740</v>
      </c>
      <c r="E509" t="s">
        <v>27</v>
      </c>
      <c r="F509" s="7">
        <v>45551</v>
      </c>
      <c r="G509" s="6">
        <v>3</v>
      </c>
      <c r="H509" s="1" t="s">
        <v>23</v>
      </c>
      <c r="I509" t="s">
        <v>18</v>
      </c>
      <c r="J509" t="str">
        <f>UPPER(Customers3[[#This Row],[State]])</f>
        <v>WA</v>
      </c>
      <c r="K509" t="s">
        <v>2255</v>
      </c>
      <c r="L509" t="s">
        <v>1223</v>
      </c>
      <c r="M509">
        <v>6725</v>
      </c>
      <c r="N509">
        <v>300</v>
      </c>
      <c r="O509">
        <f>Customers3[[#This Row],[Quantity Ordered]]*Customers3[[#This Row],[Sales Price (Per unit)]]</f>
        <v>900</v>
      </c>
      <c r="P509" t="s">
        <v>2256</v>
      </c>
    </row>
    <row r="510" spans="1:16" x14ac:dyDescent="0.25">
      <c r="A510" t="s">
        <v>681</v>
      </c>
      <c r="B510" t="s">
        <v>375</v>
      </c>
      <c r="C510" t="str">
        <f>PROPER(TRIM(Customers3[[#This Row],[Customer First Name]]))</f>
        <v>Maximus</v>
      </c>
      <c r="D510">
        <v>1741</v>
      </c>
      <c r="E510" t="s">
        <v>36</v>
      </c>
      <c r="F510" s="7">
        <v>45476</v>
      </c>
      <c r="G510" s="6">
        <v>3</v>
      </c>
      <c r="H510" t="s">
        <v>17</v>
      </c>
      <c r="I510" t="s">
        <v>24</v>
      </c>
      <c r="J510" t="str">
        <f>UPPER(Customers3[[#This Row],[State]])</f>
        <v>ACT</v>
      </c>
      <c r="K510" t="s">
        <v>2257</v>
      </c>
      <c r="L510" t="s">
        <v>1226</v>
      </c>
      <c r="M510">
        <v>2600</v>
      </c>
      <c r="N510">
        <v>250</v>
      </c>
      <c r="O510">
        <f>Customers3[[#This Row],[Quantity Ordered]]*Customers3[[#This Row],[Sales Price (Per unit)]]</f>
        <v>750</v>
      </c>
      <c r="P510" t="s">
        <v>2258</v>
      </c>
    </row>
    <row r="511" spans="1:16" x14ac:dyDescent="0.25">
      <c r="A511" t="s">
        <v>81</v>
      </c>
      <c r="B511" t="s">
        <v>782</v>
      </c>
      <c r="C511" t="str">
        <f>PROPER(TRIM(Customers3[[#This Row],[Customer First Name]]))</f>
        <v>Camilo</v>
      </c>
      <c r="D511">
        <v>1742</v>
      </c>
      <c r="E511" t="s">
        <v>77</v>
      </c>
      <c r="F511" s="7">
        <v>45642</v>
      </c>
      <c r="G511" s="6">
        <v>2</v>
      </c>
      <c r="H511" s="1" t="s">
        <v>37</v>
      </c>
      <c r="I511" t="s">
        <v>24</v>
      </c>
      <c r="J511" t="str">
        <f>UPPER(Customers3[[#This Row],[State]])</f>
        <v>ACT</v>
      </c>
      <c r="K511" t="s">
        <v>2259</v>
      </c>
      <c r="L511" t="s">
        <v>1226</v>
      </c>
      <c r="M511">
        <v>2600</v>
      </c>
      <c r="N511">
        <v>600</v>
      </c>
      <c r="O511">
        <f>Customers3[[#This Row],[Quantity Ordered]]*Customers3[[#This Row],[Sales Price (Per unit)]]</f>
        <v>1200</v>
      </c>
      <c r="P511" t="s">
        <v>2260</v>
      </c>
    </row>
    <row r="512" spans="1:16" x14ac:dyDescent="0.25">
      <c r="A512" t="s">
        <v>178</v>
      </c>
      <c r="B512" t="s">
        <v>783</v>
      </c>
      <c r="C512" t="str">
        <f>PROPER(TRIM(Customers3[[#This Row],[Customer First Name]]))</f>
        <v>Zyaire</v>
      </c>
      <c r="D512">
        <v>1743</v>
      </c>
      <c r="E512" t="s">
        <v>16</v>
      </c>
      <c r="F512" s="7">
        <v>45311</v>
      </c>
      <c r="G512" s="6">
        <v>2</v>
      </c>
      <c r="H512" s="1" t="s">
        <v>37</v>
      </c>
      <c r="I512" t="s">
        <v>42</v>
      </c>
      <c r="J512" t="str">
        <f>UPPER(Customers3[[#This Row],[State]])</f>
        <v>SA</v>
      </c>
      <c r="K512" t="s">
        <v>2261</v>
      </c>
      <c r="L512" t="s">
        <v>1238</v>
      </c>
      <c r="M512">
        <v>5290</v>
      </c>
      <c r="N512">
        <v>250</v>
      </c>
      <c r="O512">
        <f>Customers3[[#This Row],[Quantity Ordered]]*Customers3[[#This Row],[Sales Price (Per unit)]]</f>
        <v>500</v>
      </c>
      <c r="P512" t="s">
        <v>2262</v>
      </c>
    </row>
    <row r="513" spans="1:16" x14ac:dyDescent="0.25">
      <c r="A513" t="s">
        <v>784</v>
      </c>
      <c r="B513" t="s">
        <v>785</v>
      </c>
      <c r="C513" t="str">
        <f>PROPER(TRIM(Customers3[[#This Row],[Customer First Name]]))</f>
        <v>Eduardo</v>
      </c>
      <c r="D513">
        <v>1744</v>
      </c>
      <c r="E513" t="s">
        <v>16</v>
      </c>
      <c r="F513" s="7">
        <v>45452</v>
      </c>
      <c r="G513" s="6">
        <v>2</v>
      </c>
      <c r="H513" t="s">
        <v>17</v>
      </c>
      <c r="I513" t="s">
        <v>24</v>
      </c>
      <c r="J513" t="str">
        <f>UPPER(Customers3[[#This Row],[State]])</f>
        <v>ACT</v>
      </c>
      <c r="K513" t="s">
        <v>2263</v>
      </c>
      <c r="L513" t="s">
        <v>1226</v>
      </c>
      <c r="M513">
        <v>2600</v>
      </c>
      <c r="N513">
        <v>250</v>
      </c>
      <c r="O513">
        <f>Customers3[[#This Row],[Quantity Ordered]]*Customers3[[#This Row],[Sales Price (Per unit)]]</f>
        <v>500</v>
      </c>
      <c r="P513" t="s">
        <v>2264</v>
      </c>
    </row>
    <row r="514" spans="1:16" x14ac:dyDescent="0.25">
      <c r="A514" t="s">
        <v>786</v>
      </c>
      <c r="B514" t="s">
        <v>787</v>
      </c>
      <c r="C514" t="str">
        <f>PROPER(TRIM(Customers3[[#This Row],[Customer First Name]]))</f>
        <v>Edwin</v>
      </c>
      <c r="D514">
        <v>1745</v>
      </c>
      <c r="E514" t="s">
        <v>27</v>
      </c>
      <c r="F514" s="7">
        <v>45379</v>
      </c>
      <c r="G514" s="6">
        <v>3</v>
      </c>
      <c r="H514" s="1" t="s">
        <v>37</v>
      </c>
      <c r="I514" t="s">
        <v>18</v>
      </c>
      <c r="J514" t="str">
        <f>UPPER(Customers3[[#This Row],[State]])</f>
        <v>WA</v>
      </c>
      <c r="K514" t="s">
        <v>2265</v>
      </c>
      <c r="L514" t="s">
        <v>1287</v>
      </c>
      <c r="M514">
        <v>6000</v>
      </c>
      <c r="N514">
        <v>300</v>
      </c>
      <c r="O514">
        <f>Customers3[[#This Row],[Quantity Ordered]]*Customers3[[#This Row],[Sales Price (Per unit)]]</f>
        <v>900</v>
      </c>
      <c r="P514" t="s">
        <v>2266</v>
      </c>
    </row>
    <row r="515" spans="1:16" x14ac:dyDescent="0.25">
      <c r="A515" t="s">
        <v>178</v>
      </c>
      <c r="B515" t="s">
        <v>788</v>
      </c>
      <c r="C515" t="str">
        <f>PROPER(TRIM(Customers3[[#This Row],[Customer First Name]]))</f>
        <v>Julian</v>
      </c>
      <c r="D515">
        <v>1746</v>
      </c>
      <c r="E515" t="s">
        <v>27</v>
      </c>
      <c r="F515" s="7">
        <v>45586</v>
      </c>
      <c r="G515" s="6">
        <v>2</v>
      </c>
      <c r="H515" t="s">
        <v>17</v>
      </c>
      <c r="I515" t="s">
        <v>28</v>
      </c>
      <c r="J515" t="str">
        <f>UPPER(Customers3[[#This Row],[State]])</f>
        <v>NSW</v>
      </c>
      <c r="K515" t="s">
        <v>2267</v>
      </c>
      <c r="L515" t="s">
        <v>1229</v>
      </c>
      <c r="M515">
        <v>2300</v>
      </c>
      <c r="N515">
        <v>300</v>
      </c>
      <c r="O515">
        <f>Customers3[[#This Row],[Quantity Ordered]]*Customers3[[#This Row],[Sales Price (Per unit)]]</f>
        <v>600</v>
      </c>
      <c r="P515" t="s">
        <v>2268</v>
      </c>
    </row>
    <row r="516" spans="1:16" x14ac:dyDescent="0.25">
      <c r="A516" t="s">
        <v>789</v>
      </c>
      <c r="B516" t="s">
        <v>297</v>
      </c>
      <c r="C516" t="str">
        <f>PROPER(TRIM(Customers3[[#This Row],[Customer First Name]]))</f>
        <v>Erick</v>
      </c>
      <c r="D516">
        <v>1747</v>
      </c>
      <c r="E516" t="s">
        <v>16</v>
      </c>
      <c r="F516" s="7">
        <v>45576</v>
      </c>
      <c r="G516" s="6">
        <v>3</v>
      </c>
      <c r="H516" s="1" t="s">
        <v>37</v>
      </c>
      <c r="I516" t="s">
        <v>66</v>
      </c>
      <c r="J516" t="str">
        <f>UPPER(Customers3[[#This Row],[State]])</f>
        <v>NT</v>
      </c>
      <c r="K516" t="s">
        <v>2269</v>
      </c>
      <c r="L516" t="s">
        <v>1265</v>
      </c>
      <c r="M516">
        <v>800</v>
      </c>
      <c r="N516">
        <v>250</v>
      </c>
      <c r="O516">
        <f>Customers3[[#This Row],[Quantity Ordered]]*Customers3[[#This Row],[Sales Price (Per unit)]]</f>
        <v>750</v>
      </c>
      <c r="P516" t="s">
        <v>2270</v>
      </c>
    </row>
    <row r="517" spans="1:16" x14ac:dyDescent="0.25">
      <c r="A517" t="s">
        <v>520</v>
      </c>
      <c r="B517" t="s">
        <v>216</v>
      </c>
      <c r="C517" t="str">
        <f>PROPER(TRIM(Customers3[[#This Row],[Customer First Name]]))</f>
        <v>Austin</v>
      </c>
      <c r="D517">
        <v>1748</v>
      </c>
      <c r="E517" t="s">
        <v>16</v>
      </c>
      <c r="F517" s="7">
        <v>45382</v>
      </c>
      <c r="G517" s="6">
        <v>2</v>
      </c>
      <c r="H517" s="1" t="s">
        <v>23</v>
      </c>
      <c r="I517" t="s">
        <v>42</v>
      </c>
      <c r="J517" t="str">
        <f>UPPER(Customers3[[#This Row],[State]])</f>
        <v>SA</v>
      </c>
      <c r="K517" t="s">
        <v>2271</v>
      </c>
      <c r="L517" t="s">
        <v>1335</v>
      </c>
      <c r="M517">
        <v>5600</v>
      </c>
      <c r="N517">
        <v>250</v>
      </c>
      <c r="O517">
        <f>Customers3[[#This Row],[Quantity Ordered]]*Customers3[[#This Row],[Sales Price (Per unit)]]</f>
        <v>500</v>
      </c>
      <c r="P517" t="s">
        <v>2272</v>
      </c>
    </row>
    <row r="518" spans="1:16" x14ac:dyDescent="0.25">
      <c r="A518" t="s">
        <v>790</v>
      </c>
      <c r="B518" t="s">
        <v>601</v>
      </c>
      <c r="C518" t="str">
        <f>PROPER(TRIM(Customers3[[#This Row],[Customer First Name]]))</f>
        <v>Blake</v>
      </c>
      <c r="D518">
        <v>1749</v>
      </c>
      <c r="E518" t="s">
        <v>77</v>
      </c>
      <c r="F518" s="7">
        <v>45491</v>
      </c>
      <c r="G518" s="6">
        <v>1</v>
      </c>
      <c r="H518" s="1" t="s">
        <v>37</v>
      </c>
      <c r="I518" t="s">
        <v>38</v>
      </c>
      <c r="J518" t="str">
        <f>UPPER(Customers3[[#This Row],[State]])</f>
        <v>QLD</v>
      </c>
      <c r="K518" t="s">
        <v>2273</v>
      </c>
      <c r="L518" t="s">
        <v>1253</v>
      </c>
      <c r="M518">
        <v>4870</v>
      </c>
      <c r="N518">
        <v>600</v>
      </c>
      <c r="O518">
        <f>Customers3[[#This Row],[Quantity Ordered]]*Customers3[[#This Row],[Sales Price (Per unit)]]</f>
        <v>600</v>
      </c>
      <c r="P518" t="s">
        <v>2274</v>
      </c>
    </row>
    <row r="519" spans="1:16" x14ac:dyDescent="0.25">
      <c r="A519" t="s">
        <v>124</v>
      </c>
      <c r="B519" t="s">
        <v>791</v>
      </c>
      <c r="C519" t="str">
        <f>PROPER(TRIM(Customers3[[#This Row],[Customer First Name]]))</f>
        <v>Connor</v>
      </c>
      <c r="D519">
        <v>1750</v>
      </c>
      <c r="E519" t="s">
        <v>36</v>
      </c>
      <c r="F519" s="7">
        <v>45561</v>
      </c>
      <c r="G519" s="6">
        <v>1</v>
      </c>
      <c r="H519" t="s">
        <v>17</v>
      </c>
      <c r="I519" t="s">
        <v>28</v>
      </c>
      <c r="J519" t="str">
        <f>UPPER(Customers3[[#This Row],[State]])</f>
        <v>NSW</v>
      </c>
      <c r="K519" t="s">
        <v>2275</v>
      </c>
      <c r="L519" t="s">
        <v>850</v>
      </c>
      <c r="M519">
        <v>2000</v>
      </c>
      <c r="N519">
        <v>250</v>
      </c>
      <c r="O519">
        <f>Customers3[[#This Row],[Quantity Ordered]]*Customers3[[#This Row],[Sales Price (Per unit)]]</f>
        <v>250</v>
      </c>
      <c r="P519" t="s">
        <v>2276</v>
      </c>
    </row>
    <row r="520" spans="1:16" x14ac:dyDescent="0.25">
      <c r="A520" t="s">
        <v>491</v>
      </c>
      <c r="B520" t="s">
        <v>365</v>
      </c>
      <c r="C520" t="str">
        <f>PROPER(TRIM(Customers3[[#This Row],[Customer First Name]]))</f>
        <v>Xander</v>
      </c>
      <c r="D520">
        <v>1751</v>
      </c>
      <c r="E520" t="s">
        <v>22</v>
      </c>
      <c r="F520" s="7">
        <v>45562</v>
      </c>
      <c r="G520" s="6">
        <v>2</v>
      </c>
      <c r="H520" s="1" t="s">
        <v>37</v>
      </c>
      <c r="I520" t="s">
        <v>66</v>
      </c>
      <c r="J520" t="str">
        <f>UPPER(Customers3[[#This Row],[State]])</f>
        <v>NT</v>
      </c>
      <c r="K520" t="s">
        <v>2277</v>
      </c>
      <c r="L520" t="s">
        <v>1265</v>
      </c>
      <c r="M520">
        <v>800</v>
      </c>
      <c r="N520">
        <v>800</v>
      </c>
      <c r="O520">
        <f>Customers3[[#This Row],[Quantity Ordered]]*Customers3[[#This Row],[Sales Price (Per unit)]]</f>
        <v>1600</v>
      </c>
      <c r="P520" t="s">
        <v>2278</v>
      </c>
    </row>
    <row r="521" spans="1:16" x14ac:dyDescent="0.25">
      <c r="A521" t="s">
        <v>693</v>
      </c>
      <c r="B521" t="s">
        <v>792</v>
      </c>
      <c r="C521" t="str">
        <f>PROPER(TRIM(Customers3[[#This Row],[Customer First Name]]))</f>
        <v>Raelynn</v>
      </c>
      <c r="D521">
        <v>1752</v>
      </c>
      <c r="E521" t="s">
        <v>61</v>
      </c>
      <c r="F521" s="7">
        <v>45434</v>
      </c>
      <c r="G521" s="6">
        <v>2</v>
      </c>
      <c r="H521" s="1" t="s">
        <v>37</v>
      </c>
      <c r="I521" t="s">
        <v>66</v>
      </c>
      <c r="J521" t="str">
        <f>UPPER(Customers3[[#This Row],[State]])</f>
        <v>NT</v>
      </c>
      <c r="K521" t="s">
        <v>2279</v>
      </c>
      <c r="L521" t="s">
        <v>1265</v>
      </c>
      <c r="M521">
        <v>800</v>
      </c>
      <c r="N521">
        <v>1200</v>
      </c>
      <c r="O521">
        <f>Customers3[[#This Row],[Quantity Ordered]]*Customers3[[#This Row],[Sales Price (Per unit)]]</f>
        <v>2400</v>
      </c>
      <c r="P521" t="s">
        <v>2280</v>
      </c>
    </row>
    <row r="522" spans="1:16" x14ac:dyDescent="0.25">
      <c r="A522" t="s">
        <v>793</v>
      </c>
      <c r="B522" t="s">
        <v>79</v>
      </c>
      <c r="C522" t="str">
        <f>PROPER(TRIM(Customers3[[#This Row],[Customer First Name]]))</f>
        <v>Ronin</v>
      </c>
      <c r="D522">
        <v>1753</v>
      </c>
      <c r="E522" t="s">
        <v>61</v>
      </c>
      <c r="F522" s="7">
        <v>45574</v>
      </c>
      <c r="G522" s="6">
        <v>1</v>
      </c>
      <c r="H522" s="1" t="s">
        <v>37</v>
      </c>
      <c r="I522" t="s">
        <v>28</v>
      </c>
      <c r="J522" t="str">
        <f>UPPER(Customers3[[#This Row],[State]])</f>
        <v>NSW</v>
      </c>
      <c r="K522" t="s">
        <v>2281</v>
      </c>
      <c r="L522" t="s">
        <v>850</v>
      </c>
      <c r="M522">
        <v>2000</v>
      </c>
      <c r="N522">
        <v>1200</v>
      </c>
      <c r="O522">
        <f>Customers3[[#This Row],[Quantity Ordered]]*Customers3[[#This Row],[Sales Price (Per unit)]]</f>
        <v>1200</v>
      </c>
      <c r="P522" t="s">
        <v>2282</v>
      </c>
    </row>
    <row r="523" spans="1:16" x14ac:dyDescent="0.25">
      <c r="A523" t="s">
        <v>544</v>
      </c>
      <c r="B523" t="s">
        <v>794</v>
      </c>
      <c r="C523" t="str">
        <f>PROPER(TRIM(Customers3[[#This Row],[Customer First Name]]))</f>
        <v>Kairo</v>
      </c>
      <c r="D523">
        <v>1754</v>
      </c>
      <c r="E523" t="s">
        <v>22</v>
      </c>
      <c r="F523" s="7">
        <v>45564</v>
      </c>
      <c r="G523" s="6">
        <v>1</v>
      </c>
      <c r="H523" s="1" t="s">
        <v>23</v>
      </c>
      <c r="I523" t="s">
        <v>49</v>
      </c>
      <c r="J523" t="str">
        <f>UPPER(Customers3[[#This Row],[State]])</f>
        <v>TAS</v>
      </c>
      <c r="K523" t="s">
        <v>2283</v>
      </c>
      <c r="L523" t="s">
        <v>1247</v>
      </c>
      <c r="M523">
        <v>7250</v>
      </c>
      <c r="N523">
        <v>800</v>
      </c>
      <c r="O523">
        <f>Customers3[[#This Row],[Quantity Ordered]]*Customers3[[#This Row],[Sales Price (Per unit)]]</f>
        <v>800</v>
      </c>
      <c r="P523" t="s">
        <v>2284</v>
      </c>
    </row>
    <row r="524" spans="1:16" x14ac:dyDescent="0.25">
      <c r="A524" t="s">
        <v>258</v>
      </c>
      <c r="B524" t="s">
        <v>795</v>
      </c>
      <c r="C524" t="str">
        <f>PROPER(TRIM(Customers3[[#This Row],[Customer First Name]]))</f>
        <v>Pablo</v>
      </c>
      <c r="D524">
        <v>1755</v>
      </c>
      <c r="E524" t="s">
        <v>61</v>
      </c>
      <c r="F524" s="7">
        <v>45650</v>
      </c>
      <c r="G524" s="6">
        <v>3</v>
      </c>
      <c r="H524" s="1" t="s">
        <v>37</v>
      </c>
      <c r="I524" t="s">
        <v>18</v>
      </c>
      <c r="J524" t="str">
        <f>UPPER(Customers3[[#This Row],[State]])</f>
        <v>WA</v>
      </c>
      <c r="K524" t="s">
        <v>2285</v>
      </c>
      <c r="L524" t="s">
        <v>1223</v>
      </c>
      <c r="M524">
        <v>6725</v>
      </c>
      <c r="N524">
        <v>1200</v>
      </c>
      <c r="O524">
        <f>Customers3[[#This Row],[Quantity Ordered]]*Customers3[[#This Row],[Sales Price (Per unit)]]</f>
        <v>3600</v>
      </c>
      <c r="P524" t="s">
        <v>2286</v>
      </c>
    </row>
    <row r="525" spans="1:16" x14ac:dyDescent="0.25">
      <c r="A525" t="s">
        <v>487</v>
      </c>
      <c r="B525" t="s">
        <v>796</v>
      </c>
      <c r="C525" t="str">
        <f>PROPER(TRIM(Customers3[[#This Row],[Customer First Name]]))</f>
        <v>Frederick</v>
      </c>
      <c r="D525">
        <v>1756</v>
      </c>
      <c r="E525" t="s">
        <v>22</v>
      </c>
      <c r="F525" s="7">
        <v>45438</v>
      </c>
      <c r="G525" s="6">
        <v>2</v>
      </c>
      <c r="H525" s="1" t="s">
        <v>23</v>
      </c>
      <c r="I525" t="s">
        <v>49</v>
      </c>
      <c r="J525" t="str">
        <f>UPPER(Customers3[[#This Row],[State]])</f>
        <v>TAS</v>
      </c>
      <c r="K525" t="s">
        <v>2287</v>
      </c>
      <c r="L525" t="s">
        <v>1250</v>
      </c>
      <c r="M525">
        <v>7000</v>
      </c>
      <c r="N525">
        <v>800</v>
      </c>
      <c r="O525">
        <f>Customers3[[#This Row],[Quantity Ordered]]*Customers3[[#This Row],[Sales Price (Per unit)]]</f>
        <v>1600</v>
      </c>
      <c r="P525" t="s">
        <v>2288</v>
      </c>
    </row>
    <row r="526" spans="1:16" x14ac:dyDescent="0.25">
      <c r="A526" t="s">
        <v>797</v>
      </c>
      <c r="B526" t="s">
        <v>742</v>
      </c>
      <c r="C526" t="str">
        <f>PROPER(TRIM(Customers3[[#This Row],[Customer First Name]]))</f>
        <v>William</v>
      </c>
      <c r="D526">
        <v>1757</v>
      </c>
      <c r="E526" t="s">
        <v>27</v>
      </c>
      <c r="F526" s="7">
        <v>45611</v>
      </c>
      <c r="G526" s="6">
        <v>2</v>
      </c>
      <c r="H526" t="s">
        <v>17</v>
      </c>
      <c r="I526" t="s">
        <v>18</v>
      </c>
      <c r="J526" t="str">
        <f>UPPER(Customers3[[#This Row],[State]])</f>
        <v>WA</v>
      </c>
      <c r="K526" t="s">
        <v>2289</v>
      </c>
      <c r="L526" t="s">
        <v>1223</v>
      </c>
      <c r="M526">
        <v>6725</v>
      </c>
      <c r="N526">
        <v>300</v>
      </c>
      <c r="O526">
        <f>Customers3[[#This Row],[Quantity Ordered]]*Customers3[[#This Row],[Sales Price (Per unit)]]</f>
        <v>600</v>
      </c>
      <c r="P526" t="s">
        <v>2290</v>
      </c>
    </row>
    <row r="527" spans="1:16" x14ac:dyDescent="0.25">
      <c r="A527" t="s">
        <v>798</v>
      </c>
      <c r="B527" t="s">
        <v>799</v>
      </c>
      <c r="C527" t="str">
        <f>PROPER(TRIM(Customers3[[#This Row],[Customer First Name]]))</f>
        <v>Josue</v>
      </c>
      <c r="D527">
        <v>1758</v>
      </c>
      <c r="E527" t="s">
        <v>22</v>
      </c>
      <c r="F527" s="7">
        <v>45525</v>
      </c>
      <c r="G527" s="6">
        <v>2</v>
      </c>
      <c r="H527" s="1" t="s">
        <v>37</v>
      </c>
      <c r="I527" t="s">
        <v>18</v>
      </c>
      <c r="J527" t="str">
        <f>UPPER(Customers3[[#This Row],[State]])</f>
        <v>WA</v>
      </c>
      <c r="K527" t="s">
        <v>2291</v>
      </c>
      <c r="L527" t="s">
        <v>1287</v>
      </c>
      <c r="M527">
        <v>6000</v>
      </c>
      <c r="N527">
        <v>800</v>
      </c>
      <c r="O527">
        <f>Customers3[[#This Row],[Quantity Ordered]]*Customers3[[#This Row],[Sales Price (Per unit)]]</f>
        <v>1600</v>
      </c>
      <c r="P527" t="s">
        <v>2292</v>
      </c>
    </row>
    <row r="528" spans="1:16" x14ac:dyDescent="0.25">
      <c r="A528" t="s">
        <v>800</v>
      </c>
      <c r="B528" t="s">
        <v>39</v>
      </c>
      <c r="C528" t="str">
        <f>PROPER(TRIM(Customers3[[#This Row],[Customer First Name]]))</f>
        <v>Brian</v>
      </c>
      <c r="D528">
        <v>1759</v>
      </c>
      <c r="E528" t="s">
        <v>36</v>
      </c>
      <c r="F528" s="7">
        <v>45531</v>
      </c>
      <c r="G528" s="6">
        <v>3</v>
      </c>
      <c r="H528" t="s">
        <v>56</v>
      </c>
      <c r="I528" t="s">
        <v>38</v>
      </c>
      <c r="J528" t="str">
        <f>UPPER(Customers3[[#This Row],[State]])</f>
        <v>QLD</v>
      </c>
      <c r="K528" t="s">
        <v>2293</v>
      </c>
      <c r="L528" t="s">
        <v>1290</v>
      </c>
      <c r="M528">
        <v>4000</v>
      </c>
      <c r="N528">
        <v>250</v>
      </c>
      <c r="O528">
        <f>Customers3[[#This Row],[Quantity Ordered]]*Customers3[[#This Row],[Sales Price (Per unit)]]</f>
        <v>750</v>
      </c>
      <c r="P528" t="s">
        <v>2294</v>
      </c>
    </row>
    <row r="529" spans="1:16" x14ac:dyDescent="0.25">
      <c r="A529" t="s">
        <v>801</v>
      </c>
      <c r="B529" t="s">
        <v>325</v>
      </c>
      <c r="C529" t="str">
        <f>PROPER(TRIM(Customers3[[#This Row],[Customer First Name]]))</f>
        <v>Asher</v>
      </c>
      <c r="D529">
        <v>1760</v>
      </c>
      <c r="E529" t="s">
        <v>36</v>
      </c>
      <c r="F529" s="7">
        <v>45592</v>
      </c>
      <c r="G529" s="6">
        <v>2</v>
      </c>
      <c r="H529" t="s">
        <v>56</v>
      </c>
      <c r="I529" t="s">
        <v>66</v>
      </c>
      <c r="J529" t="str">
        <f>UPPER(Customers3[[#This Row],[State]])</f>
        <v>NT</v>
      </c>
      <c r="K529" t="s">
        <v>2295</v>
      </c>
      <c r="L529" t="s">
        <v>1346</v>
      </c>
      <c r="M529">
        <v>870</v>
      </c>
      <c r="N529">
        <v>250</v>
      </c>
      <c r="O529">
        <f>Customers3[[#This Row],[Quantity Ordered]]*Customers3[[#This Row],[Sales Price (Per unit)]]</f>
        <v>500</v>
      </c>
      <c r="P529" t="s">
        <v>2296</v>
      </c>
    </row>
    <row r="530" spans="1:16" x14ac:dyDescent="0.25">
      <c r="A530" t="s">
        <v>287</v>
      </c>
      <c r="B530" t="s">
        <v>703</v>
      </c>
      <c r="C530" t="str">
        <f>PROPER(TRIM(Customers3[[#This Row],[Customer First Name]]))</f>
        <v>Dawson</v>
      </c>
      <c r="D530">
        <v>1761</v>
      </c>
      <c r="E530" t="s">
        <v>16</v>
      </c>
      <c r="F530" s="7">
        <v>45297</v>
      </c>
      <c r="G530" s="6">
        <v>3</v>
      </c>
      <c r="H530" t="s">
        <v>17</v>
      </c>
      <c r="I530" t="s">
        <v>32</v>
      </c>
      <c r="J530" t="str">
        <f>UPPER(Customers3[[#This Row],[State]])</f>
        <v>VIC</v>
      </c>
      <c r="K530" t="s">
        <v>2297</v>
      </c>
      <c r="L530" t="s">
        <v>1241</v>
      </c>
      <c r="M530">
        <v>3220</v>
      </c>
      <c r="N530">
        <v>250</v>
      </c>
      <c r="O530">
        <f>Customers3[[#This Row],[Quantity Ordered]]*Customers3[[#This Row],[Sales Price (Per unit)]]</f>
        <v>750</v>
      </c>
      <c r="P530" t="s">
        <v>2298</v>
      </c>
    </row>
    <row r="531" spans="1:16" x14ac:dyDescent="0.25">
      <c r="A531" t="s">
        <v>156</v>
      </c>
      <c r="B531" t="s">
        <v>802</v>
      </c>
      <c r="C531" t="str">
        <f>PROPER(TRIM(Customers3[[#This Row],[Customer First Name]]))</f>
        <v>Elle</v>
      </c>
      <c r="D531">
        <v>1762</v>
      </c>
      <c r="E531" t="s">
        <v>61</v>
      </c>
      <c r="F531" s="7">
        <v>45295</v>
      </c>
      <c r="G531" s="6">
        <v>3</v>
      </c>
      <c r="H531" t="s">
        <v>17</v>
      </c>
      <c r="I531" t="s">
        <v>38</v>
      </c>
      <c r="J531" t="str">
        <f>UPPER(Customers3[[#This Row],[State]])</f>
        <v>QLD</v>
      </c>
      <c r="K531" t="s">
        <v>2299</v>
      </c>
      <c r="L531" t="s">
        <v>1235</v>
      </c>
      <c r="M531">
        <v>4217</v>
      </c>
      <c r="N531">
        <v>1200</v>
      </c>
      <c r="O531">
        <f>Customers3[[#This Row],[Quantity Ordered]]*Customers3[[#This Row],[Sales Price (Per unit)]]</f>
        <v>3600</v>
      </c>
      <c r="P531" t="s">
        <v>2300</v>
      </c>
    </row>
    <row r="532" spans="1:16" x14ac:dyDescent="0.25">
      <c r="A532" t="s">
        <v>549</v>
      </c>
      <c r="B532" t="s">
        <v>714</v>
      </c>
      <c r="C532" t="str">
        <f>PROPER(TRIM(Customers3[[#This Row],[Customer First Name]]))</f>
        <v>Jeremiah</v>
      </c>
      <c r="D532">
        <v>1763</v>
      </c>
      <c r="E532" t="s">
        <v>61</v>
      </c>
      <c r="F532" s="7">
        <v>45637</v>
      </c>
      <c r="G532" s="6">
        <v>3</v>
      </c>
      <c r="H532" s="1" t="s">
        <v>37</v>
      </c>
      <c r="I532" t="s">
        <v>49</v>
      </c>
      <c r="J532" t="str">
        <f>UPPER(Customers3[[#This Row],[State]])</f>
        <v>TAS</v>
      </c>
      <c r="K532" t="s">
        <v>2301</v>
      </c>
      <c r="L532" t="s">
        <v>1385</v>
      </c>
      <c r="M532">
        <v>7310</v>
      </c>
      <c r="N532">
        <v>1200</v>
      </c>
      <c r="O532">
        <f>Customers3[[#This Row],[Quantity Ordered]]*Customers3[[#This Row],[Sales Price (Per unit)]]</f>
        <v>3600</v>
      </c>
      <c r="P532" t="s">
        <v>2302</v>
      </c>
    </row>
    <row r="533" spans="1:16" x14ac:dyDescent="0.25">
      <c r="A533" t="s">
        <v>650</v>
      </c>
      <c r="B533" t="s">
        <v>700</v>
      </c>
      <c r="C533" t="str">
        <f>PROPER(TRIM(Customers3[[#This Row],[Customer First Name]]))</f>
        <v>Alison</v>
      </c>
      <c r="D533">
        <v>1764</v>
      </c>
      <c r="E533" t="s">
        <v>27</v>
      </c>
      <c r="F533" s="7">
        <v>45385</v>
      </c>
      <c r="G533" s="6">
        <v>1</v>
      </c>
      <c r="H533" s="1" t="s">
        <v>37</v>
      </c>
      <c r="I533" t="s">
        <v>38</v>
      </c>
      <c r="J533" t="str">
        <f>UPPER(Customers3[[#This Row],[State]])</f>
        <v>QLD</v>
      </c>
      <c r="K533" t="s">
        <v>2303</v>
      </c>
      <c r="L533" t="s">
        <v>1290</v>
      </c>
      <c r="M533">
        <v>4000</v>
      </c>
      <c r="N533">
        <v>300</v>
      </c>
      <c r="O533">
        <f>Customers3[[#This Row],[Quantity Ordered]]*Customers3[[#This Row],[Sales Price (Per unit)]]</f>
        <v>300</v>
      </c>
      <c r="P533" t="s">
        <v>2304</v>
      </c>
    </row>
    <row r="534" spans="1:16" x14ac:dyDescent="0.25">
      <c r="A534" t="s">
        <v>803</v>
      </c>
      <c r="B534" t="s">
        <v>188</v>
      </c>
      <c r="C534" t="str">
        <f>PROPER(TRIM(Customers3[[#This Row],[Customer First Name]]))</f>
        <v>Cooper</v>
      </c>
      <c r="D534">
        <v>1765</v>
      </c>
      <c r="E534" t="s">
        <v>27</v>
      </c>
      <c r="F534" s="7">
        <v>45528</v>
      </c>
      <c r="G534" s="6">
        <v>1</v>
      </c>
      <c r="H534" s="1" t="s">
        <v>37</v>
      </c>
      <c r="I534" t="s">
        <v>38</v>
      </c>
      <c r="J534" t="str">
        <f>UPPER(Customers3[[#This Row],[State]])</f>
        <v>QLD</v>
      </c>
      <c r="K534" t="s">
        <v>2305</v>
      </c>
      <c r="L534" t="s">
        <v>1253</v>
      </c>
      <c r="M534">
        <v>4870</v>
      </c>
      <c r="N534">
        <v>300</v>
      </c>
      <c r="O534">
        <f>Customers3[[#This Row],[Quantity Ordered]]*Customers3[[#This Row],[Sales Price (Per unit)]]</f>
        <v>300</v>
      </c>
      <c r="P534" t="s">
        <v>2306</v>
      </c>
    </row>
    <row r="535" spans="1:16" x14ac:dyDescent="0.25">
      <c r="A535" t="s">
        <v>804</v>
      </c>
      <c r="B535" t="s">
        <v>805</v>
      </c>
      <c r="C535" t="str">
        <f>PROPER(TRIM(Customers3[[#This Row],[Customer First Name]]))</f>
        <v>Kamila</v>
      </c>
      <c r="D535">
        <v>1766</v>
      </c>
      <c r="E535" t="s">
        <v>16</v>
      </c>
      <c r="F535" s="7">
        <v>45294</v>
      </c>
      <c r="G535" s="6">
        <v>3</v>
      </c>
      <c r="H535" s="1" t="s">
        <v>37</v>
      </c>
      <c r="I535" t="s">
        <v>24</v>
      </c>
      <c r="J535" t="str">
        <f>UPPER(Customers3[[#This Row],[State]])</f>
        <v>ACT</v>
      </c>
      <c r="K535" t="s">
        <v>2307</v>
      </c>
      <c r="L535" t="s">
        <v>1226</v>
      </c>
      <c r="M535">
        <v>2600</v>
      </c>
      <c r="N535">
        <v>250</v>
      </c>
      <c r="O535">
        <f>Customers3[[#This Row],[Quantity Ordered]]*Customers3[[#This Row],[Sales Price (Per unit)]]</f>
        <v>750</v>
      </c>
      <c r="P535" t="s">
        <v>2308</v>
      </c>
    </row>
    <row r="536" spans="1:16" x14ac:dyDescent="0.25">
      <c r="A536" t="s">
        <v>452</v>
      </c>
      <c r="B536" t="s">
        <v>806</v>
      </c>
      <c r="C536" t="str">
        <f>PROPER(TRIM(Customers3[[#This Row],[Customer First Name]]))</f>
        <v>Penelope</v>
      </c>
      <c r="D536">
        <v>1767</v>
      </c>
      <c r="E536" t="s">
        <v>61</v>
      </c>
      <c r="F536" s="7">
        <v>45324</v>
      </c>
      <c r="G536" s="6">
        <v>2</v>
      </c>
      <c r="H536" s="1" t="s">
        <v>37</v>
      </c>
      <c r="I536" t="s">
        <v>66</v>
      </c>
      <c r="J536" t="str">
        <f>UPPER(Customers3[[#This Row],[State]])</f>
        <v>NT</v>
      </c>
      <c r="K536" t="s">
        <v>2309</v>
      </c>
      <c r="L536" t="s">
        <v>1265</v>
      </c>
      <c r="M536">
        <v>800</v>
      </c>
      <c r="N536">
        <v>1200</v>
      </c>
      <c r="O536">
        <f>Customers3[[#This Row],[Quantity Ordered]]*Customers3[[#This Row],[Sales Price (Per unit)]]</f>
        <v>2400</v>
      </c>
      <c r="P536" t="s">
        <v>2310</v>
      </c>
    </row>
    <row r="537" spans="1:16" x14ac:dyDescent="0.25">
      <c r="A537" t="s">
        <v>226</v>
      </c>
      <c r="B537" t="s">
        <v>753</v>
      </c>
      <c r="C537" t="str">
        <f>PROPER(TRIM(Customers3[[#This Row],[Customer First Name]]))</f>
        <v>Asa</v>
      </c>
      <c r="D537">
        <v>1768</v>
      </c>
      <c r="E537" t="s">
        <v>61</v>
      </c>
      <c r="F537" s="7">
        <v>45328</v>
      </c>
      <c r="G537" s="6">
        <v>2</v>
      </c>
      <c r="H537" t="s">
        <v>17</v>
      </c>
      <c r="I537" t="s">
        <v>18</v>
      </c>
      <c r="J537" t="str">
        <f>UPPER(Customers3[[#This Row],[State]])</f>
        <v>WA</v>
      </c>
      <c r="K537" t="s">
        <v>2311</v>
      </c>
      <c r="L537" t="s">
        <v>1244</v>
      </c>
      <c r="M537">
        <v>6160</v>
      </c>
      <c r="N537">
        <v>1200</v>
      </c>
      <c r="O537">
        <f>Customers3[[#This Row],[Quantity Ordered]]*Customers3[[#This Row],[Sales Price (Per unit)]]</f>
        <v>2400</v>
      </c>
      <c r="P537" t="s">
        <v>2312</v>
      </c>
    </row>
    <row r="538" spans="1:16" x14ac:dyDescent="0.25">
      <c r="A538" t="s">
        <v>807</v>
      </c>
      <c r="B538" t="s">
        <v>808</v>
      </c>
      <c r="C538" t="str">
        <f>PROPER(TRIM(Customers3[[#This Row],[Customer First Name]]))</f>
        <v>Koda</v>
      </c>
      <c r="D538">
        <v>1769</v>
      </c>
      <c r="E538" t="s">
        <v>77</v>
      </c>
      <c r="F538" s="7">
        <v>45365</v>
      </c>
      <c r="G538" s="6">
        <v>3</v>
      </c>
      <c r="H538" t="s">
        <v>17</v>
      </c>
      <c r="I538" t="s">
        <v>66</v>
      </c>
      <c r="J538" t="str">
        <f>UPPER(Customers3[[#This Row],[State]])</f>
        <v>NT</v>
      </c>
      <c r="K538" t="s">
        <v>2313</v>
      </c>
      <c r="L538" t="s">
        <v>1346</v>
      </c>
      <c r="M538">
        <v>870</v>
      </c>
      <c r="N538">
        <v>600</v>
      </c>
      <c r="O538">
        <f>Customers3[[#This Row],[Quantity Ordered]]*Customers3[[#This Row],[Sales Price (Per unit)]]</f>
        <v>1800</v>
      </c>
      <c r="P538" t="s">
        <v>2314</v>
      </c>
    </row>
    <row r="539" spans="1:16" x14ac:dyDescent="0.25">
      <c r="A539" t="s">
        <v>809</v>
      </c>
      <c r="B539" t="s">
        <v>810</v>
      </c>
      <c r="C539" t="str">
        <f>PROPER(TRIM(Customers3[[#This Row],[Customer First Name]]))</f>
        <v>Esmeralda</v>
      </c>
      <c r="D539">
        <v>1770</v>
      </c>
      <c r="E539" t="s">
        <v>77</v>
      </c>
      <c r="F539" s="7">
        <v>45617</v>
      </c>
      <c r="G539" s="6">
        <v>2</v>
      </c>
      <c r="H539" s="1" t="s">
        <v>37</v>
      </c>
      <c r="I539" t="s">
        <v>24</v>
      </c>
      <c r="J539" t="str">
        <f>UPPER(Customers3[[#This Row],[State]])</f>
        <v>ACT</v>
      </c>
      <c r="K539" t="s">
        <v>2315</v>
      </c>
      <c r="L539" t="s">
        <v>1226</v>
      </c>
      <c r="M539">
        <v>2600</v>
      </c>
      <c r="N539">
        <v>600</v>
      </c>
      <c r="O539">
        <f>Customers3[[#This Row],[Quantity Ordered]]*Customers3[[#This Row],[Sales Price (Per unit)]]</f>
        <v>1200</v>
      </c>
      <c r="P539" t="s">
        <v>2316</v>
      </c>
    </row>
    <row r="540" spans="1:16" x14ac:dyDescent="0.25">
      <c r="A540" t="s">
        <v>493</v>
      </c>
      <c r="B540" t="s">
        <v>811</v>
      </c>
      <c r="C540" t="str">
        <f>PROPER(TRIM(Customers3[[#This Row],[Customer First Name]]))</f>
        <v>Alayna</v>
      </c>
      <c r="D540">
        <v>1771</v>
      </c>
      <c r="E540" t="s">
        <v>22</v>
      </c>
      <c r="F540" s="7">
        <v>45297</v>
      </c>
      <c r="G540" s="6">
        <v>1</v>
      </c>
      <c r="H540" s="1" t="s">
        <v>37</v>
      </c>
      <c r="I540" t="s">
        <v>32</v>
      </c>
      <c r="J540" t="str">
        <f>UPPER(Customers3[[#This Row],[State]])</f>
        <v>VIC</v>
      </c>
      <c r="K540" t="s">
        <v>2317</v>
      </c>
      <c r="L540" t="s">
        <v>1241</v>
      </c>
      <c r="M540">
        <v>3220</v>
      </c>
      <c r="N540">
        <v>800</v>
      </c>
      <c r="O540">
        <f>Customers3[[#This Row],[Quantity Ordered]]*Customers3[[#This Row],[Sales Price (Per unit)]]</f>
        <v>800</v>
      </c>
      <c r="P540" t="s">
        <v>2318</v>
      </c>
    </row>
    <row r="541" spans="1:16" x14ac:dyDescent="0.25">
      <c r="A541" t="s">
        <v>82</v>
      </c>
      <c r="B541" t="s">
        <v>113</v>
      </c>
      <c r="C541" t="str">
        <f>PROPER(TRIM(Customers3[[#This Row],[Customer First Name]]))</f>
        <v>Collins</v>
      </c>
      <c r="D541">
        <v>1772</v>
      </c>
      <c r="E541" t="s">
        <v>16</v>
      </c>
      <c r="F541" s="7">
        <v>45469</v>
      </c>
      <c r="G541" s="6">
        <v>2</v>
      </c>
      <c r="H541" s="1" t="s">
        <v>37</v>
      </c>
      <c r="I541" t="s">
        <v>66</v>
      </c>
      <c r="J541" t="str">
        <f>UPPER(Customers3[[#This Row],[State]])</f>
        <v>NT</v>
      </c>
      <c r="K541" t="s">
        <v>2319</v>
      </c>
      <c r="L541" t="s">
        <v>1265</v>
      </c>
      <c r="M541">
        <v>800</v>
      </c>
      <c r="N541">
        <v>250</v>
      </c>
      <c r="O541">
        <f>Customers3[[#This Row],[Quantity Ordered]]*Customers3[[#This Row],[Sales Price (Per unit)]]</f>
        <v>500</v>
      </c>
      <c r="P541" t="s">
        <v>2320</v>
      </c>
    </row>
    <row r="542" spans="1:16" x14ac:dyDescent="0.25">
      <c r="A542" t="s">
        <v>431</v>
      </c>
      <c r="B542" t="s">
        <v>644</v>
      </c>
      <c r="C542" t="str">
        <f>PROPER(TRIM(Customers3[[#This Row],[Customer First Name]]))</f>
        <v>Judah</v>
      </c>
      <c r="D542">
        <v>1773</v>
      </c>
      <c r="E542" t="s">
        <v>27</v>
      </c>
      <c r="F542" s="7">
        <v>45325</v>
      </c>
      <c r="G542" s="6">
        <v>2</v>
      </c>
      <c r="H542" t="s">
        <v>56</v>
      </c>
      <c r="I542" t="s">
        <v>28</v>
      </c>
      <c r="J542" t="str">
        <f>UPPER(Customers3[[#This Row],[State]])</f>
        <v>NSW</v>
      </c>
      <c r="K542" t="s">
        <v>2321</v>
      </c>
      <c r="L542" t="s">
        <v>1284</v>
      </c>
      <c r="M542">
        <v>2500</v>
      </c>
      <c r="N542">
        <v>300</v>
      </c>
      <c r="O542">
        <f>Customers3[[#This Row],[Quantity Ordered]]*Customers3[[#This Row],[Sales Price (Per unit)]]</f>
        <v>600</v>
      </c>
      <c r="P542" t="s">
        <v>2322</v>
      </c>
    </row>
    <row r="543" spans="1:16" x14ac:dyDescent="0.25">
      <c r="A543" t="s">
        <v>659</v>
      </c>
      <c r="B543" t="s">
        <v>808</v>
      </c>
      <c r="C543" t="str">
        <f>PROPER(TRIM(Customers3[[#This Row],[Customer First Name]]))</f>
        <v>Koda</v>
      </c>
      <c r="D543">
        <v>1774</v>
      </c>
      <c r="E543" t="s">
        <v>36</v>
      </c>
      <c r="F543" s="7">
        <v>45358</v>
      </c>
      <c r="G543" s="6">
        <v>3</v>
      </c>
      <c r="H543" s="1" t="s">
        <v>37</v>
      </c>
      <c r="I543" t="s">
        <v>49</v>
      </c>
      <c r="J543" t="str">
        <f>UPPER(Customers3[[#This Row],[State]])</f>
        <v>TAS</v>
      </c>
      <c r="K543" t="s">
        <v>2323</v>
      </c>
      <c r="L543" t="s">
        <v>1247</v>
      </c>
      <c r="M543">
        <v>7250</v>
      </c>
      <c r="N543">
        <v>250</v>
      </c>
      <c r="O543">
        <f>Customers3[[#This Row],[Quantity Ordered]]*Customers3[[#This Row],[Sales Price (Per unit)]]</f>
        <v>750</v>
      </c>
      <c r="P543" t="s">
        <v>2324</v>
      </c>
    </row>
    <row r="544" spans="1:16" x14ac:dyDescent="0.25">
      <c r="A544" t="s">
        <v>652</v>
      </c>
      <c r="B544" t="s">
        <v>812</v>
      </c>
      <c r="C544" t="str">
        <f>PROPER(TRIM(Customers3[[#This Row],[Customer First Name]]))</f>
        <v>Haisley</v>
      </c>
      <c r="D544">
        <v>1775</v>
      </c>
      <c r="E544" t="s">
        <v>61</v>
      </c>
      <c r="F544" s="7">
        <v>45497</v>
      </c>
      <c r="G544" s="6">
        <v>3</v>
      </c>
      <c r="H544" t="s">
        <v>17</v>
      </c>
      <c r="I544" t="s">
        <v>24</v>
      </c>
      <c r="J544" t="str">
        <f>UPPER(Customers3[[#This Row],[State]])</f>
        <v>ACT</v>
      </c>
      <c r="K544" t="s">
        <v>2325</v>
      </c>
      <c r="L544" t="s">
        <v>1226</v>
      </c>
      <c r="M544">
        <v>2600</v>
      </c>
      <c r="N544">
        <v>1200</v>
      </c>
      <c r="O544">
        <f>Customers3[[#This Row],[Quantity Ordered]]*Customers3[[#This Row],[Sales Price (Per unit)]]</f>
        <v>3600</v>
      </c>
      <c r="P544" t="s">
        <v>2326</v>
      </c>
    </row>
    <row r="545" spans="1:16" x14ac:dyDescent="0.25">
      <c r="A545" t="s">
        <v>813</v>
      </c>
      <c r="B545" t="s">
        <v>814</v>
      </c>
      <c r="C545" t="str">
        <f>PROPER(TRIM(Customers3[[#This Row],[Customer First Name]]))</f>
        <v>Taylor</v>
      </c>
      <c r="D545">
        <v>1776</v>
      </c>
      <c r="E545" t="s">
        <v>22</v>
      </c>
      <c r="F545" s="7">
        <v>45589</v>
      </c>
      <c r="G545" s="6">
        <v>3</v>
      </c>
      <c r="H545" s="1" t="s">
        <v>23</v>
      </c>
      <c r="I545" t="s">
        <v>24</v>
      </c>
      <c r="J545" t="str">
        <f>UPPER(Customers3[[#This Row],[State]])</f>
        <v>ACT</v>
      </c>
      <c r="K545" t="s">
        <v>2327</v>
      </c>
      <c r="L545" t="s">
        <v>1226</v>
      </c>
      <c r="M545">
        <v>2600</v>
      </c>
      <c r="N545">
        <v>800</v>
      </c>
      <c r="O545">
        <f>Customers3[[#This Row],[Quantity Ordered]]*Customers3[[#This Row],[Sales Price (Per unit)]]</f>
        <v>2400</v>
      </c>
      <c r="P545" t="s">
        <v>2328</v>
      </c>
    </row>
    <row r="546" spans="1:16" x14ac:dyDescent="0.25">
      <c r="A546" t="s">
        <v>543</v>
      </c>
      <c r="B546" t="s">
        <v>372</v>
      </c>
      <c r="C546" t="str">
        <f>PROPER(TRIM(Customers3[[#This Row],[Customer First Name]]))</f>
        <v>Addison</v>
      </c>
      <c r="D546">
        <v>1777</v>
      </c>
      <c r="E546" t="s">
        <v>77</v>
      </c>
      <c r="F546" s="7">
        <v>45463</v>
      </c>
      <c r="G546" s="6">
        <v>1</v>
      </c>
      <c r="H546" s="1" t="s">
        <v>23</v>
      </c>
      <c r="I546" t="s">
        <v>28</v>
      </c>
      <c r="J546" t="str">
        <f>UPPER(Customers3[[#This Row],[State]])</f>
        <v>NSW</v>
      </c>
      <c r="K546" t="s">
        <v>2329</v>
      </c>
      <c r="L546" t="s">
        <v>1284</v>
      </c>
      <c r="M546">
        <v>2500</v>
      </c>
      <c r="N546">
        <v>600</v>
      </c>
      <c r="O546">
        <f>Customers3[[#This Row],[Quantity Ordered]]*Customers3[[#This Row],[Sales Price (Per unit)]]</f>
        <v>600</v>
      </c>
      <c r="P546" t="s">
        <v>2330</v>
      </c>
    </row>
    <row r="547" spans="1:16" x14ac:dyDescent="0.25">
      <c r="A547" t="s">
        <v>815</v>
      </c>
      <c r="B547" t="s">
        <v>816</v>
      </c>
      <c r="C547" t="str">
        <f>PROPER(TRIM(Customers3[[#This Row],[Customer First Name]]))</f>
        <v>Zayne</v>
      </c>
      <c r="D547">
        <v>1778</v>
      </c>
      <c r="E547" t="s">
        <v>22</v>
      </c>
      <c r="F547" s="7">
        <v>45292</v>
      </c>
      <c r="G547" s="6">
        <v>3</v>
      </c>
      <c r="H547" t="s">
        <v>17</v>
      </c>
      <c r="I547" t="s">
        <v>38</v>
      </c>
      <c r="J547" t="str">
        <f>UPPER(Customers3[[#This Row],[State]])</f>
        <v>QLD</v>
      </c>
      <c r="K547" t="s">
        <v>2331</v>
      </c>
      <c r="L547" t="s">
        <v>1290</v>
      </c>
      <c r="M547">
        <v>4000</v>
      </c>
      <c r="N547">
        <v>800</v>
      </c>
      <c r="O547">
        <f>Customers3[[#This Row],[Quantity Ordered]]*Customers3[[#This Row],[Sales Price (Per unit)]]</f>
        <v>2400</v>
      </c>
      <c r="P547" t="s">
        <v>2332</v>
      </c>
    </row>
    <row r="548" spans="1:16" x14ac:dyDescent="0.25">
      <c r="A548" t="s">
        <v>817</v>
      </c>
      <c r="B548" t="s">
        <v>818</v>
      </c>
      <c r="C548" t="str">
        <f>PROPER(TRIM(Customers3[[#This Row],[Customer First Name]]))</f>
        <v>Seth</v>
      </c>
      <c r="D548">
        <v>1779</v>
      </c>
      <c r="E548" t="s">
        <v>61</v>
      </c>
      <c r="F548" s="7">
        <v>45487</v>
      </c>
      <c r="G548" s="6">
        <v>2</v>
      </c>
      <c r="H548" t="s">
        <v>17</v>
      </c>
      <c r="I548" t="s">
        <v>24</v>
      </c>
      <c r="J548" t="str">
        <f>UPPER(Customers3[[#This Row],[State]])</f>
        <v>ACT</v>
      </c>
      <c r="K548" t="s">
        <v>2333</v>
      </c>
      <c r="L548" t="s">
        <v>1226</v>
      </c>
      <c r="M548">
        <v>2600</v>
      </c>
      <c r="N548">
        <v>1200</v>
      </c>
      <c r="O548">
        <f>Customers3[[#This Row],[Quantity Ordered]]*Customers3[[#This Row],[Sales Price (Per unit)]]</f>
        <v>2400</v>
      </c>
      <c r="P548" t="s">
        <v>2334</v>
      </c>
    </row>
    <row r="549" spans="1:16" x14ac:dyDescent="0.25">
      <c r="A549" t="s">
        <v>819</v>
      </c>
      <c r="B549" t="s">
        <v>820</v>
      </c>
      <c r="C549" t="str">
        <f>PROPER(TRIM(Customers3[[#This Row],[Customer First Name]]))</f>
        <v>Gianna</v>
      </c>
      <c r="D549">
        <v>1780</v>
      </c>
      <c r="E549" t="s">
        <v>16</v>
      </c>
      <c r="F549" s="7">
        <v>45340</v>
      </c>
      <c r="G549" s="6">
        <v>2</v>
      </c>
      <c r="H549" s="1" t="s">
        <v>37</v>
      </c>
      <c r="I549" t="s">
        <v>66</v>
      </c>
      <c r="J549" t="str">
        <f>UPPER(Customers3[[#This Row],[State]])</f>
        <v>NT</v>
      </c>
      <c r="K549" t="s">
        <v>2335</v>
      </c>
      <c r="L549" t="s">
        <v>1346</v>
      </c>
      <c r="M549">
        <v>870</v>
      </c>
      <c r="N549">
        <v>250</v>
      </c>
      <c r="O549">
        <f>Customers3[[#This Row],[Quantity Ordered]]*Customers3[[#This Row],[Sales Price (Per unit)]]</f>
        <v>500</v>
      </c>
      <c r="P549" t="s">
        <v>2336</v>
      </c>
    </row>
    <row r="550" spans="1:16" x14ac:dyDescent="0.25">
      <c r="A550" t="s">
        <v>337</v>
      </c>
      <c r="B550" t="s">
        <v>821</v>
      </c>
      <c r="C550" t="str">
        <f>PROPER(TRIM(Customers3[[#This Row],[Customer First Name]]))</f>
        <v>Isaiah</v>
      </c>
      <c r="D550">
        <v>1781</v>
      </c>
      <c r="E550" t="s">
        <v>27</v>
      </c>
      <c r="F550" s="7">
        <v>45354</v>
      </c>
      <c r="G550" s="6">
        <v>1</v>
      </c>
      <c r="H550" t="s">
        <v>56</v>
      </c>
      <c r="I550" t="s">
        <v>28</v>
      </c>
      <c r="J550" t="str">
        <f>UPPER(Customers3[[#This Row],[State]])</f>
        <v>NSW</v>
      </c>
      <c r="K550" t="s">
        <v>2337</v>
      </c>
      <c r="L550" t="s">
        <v>850</v>
      </c>
      <c r="M550">
        <v>2000</v>
      </c>
      <c r="N550">
        <v>300</v>
      </c>
      <c r="O550">
        <f>Customers3[[#This Row],[Quantity Ordered]]*Customers3[[#This Row],[Sales Price (Per unit)]]</f>
        <v>300</v>
      </c>
      <c r="P550" t="s">
        <v>2338</v>
      </c>
    </row>
    <row r="551" spans="1:16" x14ac:dyDescent="0.25">
      <c r="A551" t="s">
        <v>236</v>
      </c>
      <c r="B551" t="s">
        <v>270</v>
      </c>
      <c r="C551" t="str">
        <f>PROPER(TRIM(Customers3[[#This Row],[Customer First Name]]))</f>
        <v>Isabella</v>
      </c>
      <c r="D551">
        <v>1782</v>
      </c>
      <c r="E551" t="s">
        <v>36</v>
      </c>
      <c r="F551" s="7">
        <v>45352</v>
      </c>
      <c r="G551" s="6">
        <v>2</v>
      </c>
      <c r="H551" s="1" t="s">
        <v>37</v>
      </c>
      <c r="I551" t="s">
        <v>42</v>
      </c>
      <c r="J551" t="str">
        <f>UPPER(Customers3[[#This Row],[State]])</f>
        <v>SA</v>
      </c>
      <c r="K551" t="s">
        <v>2339</v>
      </c>
      <c r="L551" t="s">
        <v>1238</v>
      </c>
      <c r="M551">
        <v>5290</v>
      </c>
      <c r="N551">
        <v>250</v>
      </c>
      <c r="O551">
        <f>Customers3[[#This Row],[Quantity Ordered]]*Customers3[[#This Row],[Sales Price (Per unit)]]</f>
        <v>500</v>
      </c>
      <c r="P551" t="s">
        <v>2340</v>
      </c>
    </row>
    <row r="552" spans="1:16" x14ac:dyDescent="0.25">
      <c r="A552" t="s">
        <v>225</v>
      </c>
      <c r="B552" t="s">
        <v>822</v>
      </c>
      <c r="C552" t="str">
        <f>PROPER(TRIM(Customers3[[#This Row],[Customer First Name]]))</f>
        <v>Bo</v>
      </c>
      <c r="D552">
        <v>1783</v>
      </c>
      <c r="E552" t="s">
        <v>27</v>
      </c>
      <c r="F552" s="7">
        <v>45493</v>
      </c>
      <c r="G552" s="6">
        <v>3</v>
      </c>
      <c r="H552" s="1" t="s">
        <v>37</v>
      </c>
      <c r="I552" t="s">
        <v>38</v>
      </c>
      <c r="J552" t="str">
        <f>UPPER(Customers3[[#This Row],[State]])</f>
        <v>QLD</v>
      </c>
      <c r="K552" t="s">
        <v>2341</v>
      </c>
      <c r="L552" t="s">
        <v>1253</v>
      </c>
      <c r="M552">
        <v>4870</v>
      </c>
      <c r="N552">
        <v>300</v>
      </c>
      <c r="O552">
        <f>Customers3[[#This Row],[Quantity Ordered]]*Customers3[[#This Row],[Sales Price (Per unit)]]</f>
        <v>900</v>
      </c>
      <c r="P552" t="s">
        <v>2342</v>
      </c>
    </row>
    <row r="553" spans="1:16" x14ac:dyDescent="0.25">
      <c r="A553" t="s">
        <v>823</v>
      </c>
      <c r="B553" t="s">
        <v>475</v>
      </c>
      <c r="C553" t="str">
        <f>PROPER(TRIM(Customers3[[#This Row],[Customer First Name]]))</f>
        <v>Adan</v>
      </c>
      <c r="D553">
        <v>1784</v>
      </c>
      <c r="E553" t="s">
        <v>36</v>
      </c>
      <c r="F553" s="7">
        <v>45490</v>
      </c>
      <c r="G553" s="6">
        <v>2</v>
      </c>
      <c r="H553" s="1" t="s">
        <v>37</v>
      </c>
      <c r="I553" t="s">
        <v>42</v>
      </c>
      <c r="J553" t="str">
        <f>UPPER(Customers3[[#This Row],[State]])</f>
        <v>SA</v>
      </c>
      <c r="K553" t="s">
        <v>2343</v>
      </c>
      <c r="L553" t="s">
        <v>1335</v>
      </c>
      <c r="M553">
        <v>5600</v>
      </c>
      <c r="N553">
        <v>250</v>
      </c>
      <c r="O553">
        <f>Customers3[[#This Row],[Quantity Ordered]]*Customers3[[#This Row],[Sales Price (Per unit)]]</f>
        <v>500</v>
      </c>
      <c r="P553" t="s">
        <v>2344</v>
      </c>
    </row>
    <row r="554" spans="1:16" x14ac:dyDescent="0.25">
      <c r="A554" t="s">
        <v>252</v>
      </c>
      <c r="B554" t="s">
        <v>417</v>
      </c>
      <c r="C554" t="str">
        <f>PROPER(TRIM(Customers3[[#This Row],[Customer First Name]]))</f>
        <v>Baker</v>
      </c>
      <c r="D554">
        <v>1785</v>
      </c>
      <c r="E554" t="s">
        <v>77</v>
      </c>
      <c r="F554" s="7">
        <v>45394</v>
      </c>
      <c r="G554" s="6">
        <v>1</v>
      </c>
      <c r="H554" t="s">
        <v>56</v>
      </c>
      <c r="I554" t="s">
        <v>28</v>
      </c>
      <c r="J554" t="str">
        <f>UPPER(Customers3[[#This Row],[State]])</f>
        <v>NSW</v>
      </c>
      <c r="K554" t="s">
        <v>2345</v>
      </c>
      <c r="L554" t="s">
        <v>1229</v>
      </c>
      <c r="M554">
        <v>2300</v>
      </c>
      <c r="N554">
        <v>600</v>
      </c>
      <c r="O554">
        <f>Customers3[[#This Row],[Quantity Ordered]]*Customers3[[#This Row],[Sales Price (Per unit)]]</f>
        <v>600</v>
      </c>
      <c r="P554" t="s">
        <v>2346</v>
      </c>
    </row>
    <row r="555" spans="1:16" x14ac:dyDescent="0.25">
      <c r="A555" t="s">
        <v>824</v>
      </c>
      <c r="B555" t="s">
        <v>825</v>
      </c>
      <c r="C555" t="str">
        <f>PROPER(TRIM(Customers3[[#This Row],[Customer First Name]]))</f>
        <v>Micah</v>
      </c>
      <c r="D555">
        <v>1786</v>
      </c>
      <c r="E555" t="s">
        <v>22</v>
      </c>
      <c r="F555" s="7">
        <v>45554</v>
      </c>
      <c r="G555" s="6">
        <v>3</v>
      </c>
      <c r="H555" s="1" t="s">
        <v>37</v>
      </c>
      <c r="I555" t="s">
        <v>49</v>
      </c>
      <c r="J555" t="str">
        <f>UPPER(Customers3[[#This Row],[State]])</f>
        <v>TAS</v>
      </c>
      <c r="K555" t="s">
        <v>2347</v>
      </c>
      <c r="L555" t="s">
        <v>1250</v>
      </c>
      <c r="M555">
        <v>7000</v>
      </c>
      <c r="N555">
        <v>800</v>
      </c>
      <c r="O555">
        <f>Customers3[[#This Row],[Quantity Ordered]]*Customers3[[#This Row],[Sales Price (Per unit)]]</f>
        <v>2400</v>
      </c>
      <c r="P555" t="s">
        <v>2348</v>
      </c>
    </row>
    <row r="556" spans="1:16" x14ac:dyDescent="0.25">
      <c r="A556" t="s">
        <v>462</v>
      </c>
      <c r="B556" t="s">
        <v>826</v>
      </c>
      <c r="C556" t="str">
        <f>PROPER(TRIM(Customers3[[#This Row],[Customer First Name]]))</f>
        <v>Atticus</v>
      </c>
      <c r="D556">
        <v>1787</v>
      </c>
      <c r="E556" t="s">
        <v>27</v>
      </c>
      <c r="F556" s="7">
        <v>45323</v>
      </c>
      <c r="G556" s="6">
        <v>1</v>
      </c>
      <c r="H556" t="s">
        <v>17</v>
      </c>
      <c r="I556" t="s">
        <v>28</v>
      </c>
      <c r="J556" t="str">
        <f>UPPER(Customers3[[#This Row],[State]])</f>
        <v>NSW</v>
      </c>
      <c r="K556" t="s">
        <v>2349</v>
      </c>
      <c r="L556" t="s">
        <v>1229</v>
      </c>
      <c r="M556">
        <v>2300</v>
      </c>
      <c r="N556">
        <v>300</v>
      </c>
      <c r="O556">
        <f>Customers3[[#This Row],[Quantity Ordered]]*Customers3[[#This Row],[Sales Price (Per unit)]]</f>
        <v>300</v>
      </c>
      <c r="P556" t="s">
        <v>2350</v>
      </c>
    </row>
    <row r="557" spans="1:16" x14ac:dyDescent="0.25">
      <c r="A557" t="s">
        <v>827</v>
      </c>
      <c r="B557" t="s">
        <v>828</v>
      </c>
      <c r="C557" t="str">
        <f>PROPER(TRIM(Customers3[[#This Row],[Customer First Name]]))</f>
        <v>Gavin</v>
      </c>
      <c r="D557">
        <v>1788</v>
      </c>
      <c r="E557" t="s">
        <v>61</v>
      </c>
      <c r="F557" s="7">
        <v>45631</v>
      </c>
      <c r="G557" s="6">
        <v>2</v>
      </c>
      <c r="H557" t="s">
        <v>17</v>
      </c>
      <c r="I557" t="s">
        <v>18</v>
      </c>
      <c r="J557" t="str">
        <f>UPPER(Customers3[[#This Row],[State]])</f>
        <v>WA</v>
      </c>
      <c r="K557" t="s">
        <v>2351</v>
      </c>
      <c r="L557" t="s">
        <v>1287</v>
      </c>
      <c r="M557">
        <v>6000</v>
      </c>
      <c r="N557">
        <v>1200</v>
      </c>
      <c r="O557">
        <f>Customers3[[#This Row],[Quantity Ordered]]*Customers3[[#This Row],[Sales Price (Per unit)]]</f>
        <v>2400</v>
      </c>
      <c r="P557" t="s">
        <v>2352</v>
      </c>
    </row>
    <row r="558" spans="1:16" x14ac:dyDescent="0.25">
      <c r="A558" t="s">
        <v>829</v>
      </c>
      <c r="B558" t="s">
        <v>830</v>
      </c>
      <c r="C558" t="str">
        <f>PROPER(TRIM(Customers3[[#This Row],[Customer First Name]]))</f>
        <v>Sullivan</v>
      </c>
      <c r="D558">
        <v>1789</v>
      </c>
      <c r="E558" t="s">
        <v>36</v>
      </c>
      <c r="F558" s="7">
        <v>45335</v>
      </c>
      <c r="G558" s="6">
        <v>1</v>
      </c>
      <c r="H558" t="s">
        <v>17</v>
      </c>
      <c r="I558" t="s">
        <v>42</v>
      </c>
      <c r="J558" t="str">
        <f>UPPER(Customers3[[#This Row],[State]])</f>
        <v>SA</v>
      </c>
      <c r="K558" t="s">
        <v>2353</v>
      </c>
      <c r="L558" t="s">
        <v>1238</v>
      </c>
      <c r="M558">
        <v>5290</v>
      </c>
      <c r="N558">
        <v>250</v>
      </c>
      <c r="O558">
        <f>Customers3[[#This Row],[Quantity Ordered]]*Customers3[[#This Row],[Sales Price (Per unit)]]</f>
        <v>250</v>
      </c>
      <c r="P558" t="s">
        <v>2354</v>
      </c>
    </row>
    <row r="559" spans="1:16" x14ac:dyDescent="0.25">
      <c r="A559" t="s">
        <v>623</v>
      </c>
      <c r="B559" t="s">
        <v>831</v>
      </c>
      <c r="C559" t="str">
        <f>PROPER(TRIM(Customers3[[#This Row],[Customer First Name]]))</f>
        <v>Emmett</v>
      </c>
      <c r="D559">
        <v>1790</v>
      </c>
      <c r="E559" t="s">
        <v>27</v>
      </c>
      <c r="F559" s="7">
        <v>45428</v>
      </c>
      <c r="G559" s="6">
        <v>3</v>
      </c>
      <c r="H559" s="1" t="s">
        <v>37</v>
      </c>
      <c r="I559" t="s">
        <v>32</v>
      </c>
      <c r="J559" t="str">
        <f>UPPER(Customers3[[#This Row],[State]])</f>
        <v>VIC</v>
      </c>
      <c r="K559" t="s">
        <v>2355</v>
      </c>
      <c r="L559" t="s">
        <v>1232</v>
      </c>
      <c r="M559">
        <v>3350</v>
      </c>
      <c r="N559">
        <v>300</v>
      </c>
      <c r="O559">
        <f>Customers3[[#This Row],[Quantity Ordered]]*Customers3[[#This Row],[Sales Price (Per unit)]]</f>
        <v>900</v>
      </c>
      <c r="P559" t="s">
        <v>2356</v>
      </c>
    </row>
    <row r="560" spans="1:16" x14ac:dyDescent="0.25">
      <c r="A560" t="s">
        <v>832</v>
      </c>
      <c r="B560" t="s">
        <v>393</v>
      </c>
      <c r="C560" t="str">
        <f>PROPER(TRIM(Customers3[[#This Row],[Customer First Name]]))</f>
        <v>Raymond</v>
      </c>
      <c r="D560">
        <v>1791</v>
      </c>
      <c r="E560" t="s">
        <v>36</v>
      </c>
      <c r="F560" s="7">
        <v>45651</v>
      </c>
      <c r="G560" s="6">
        <v>3</v>
      </c>
      <c r="H560" s="1" t="s">
        <v>37</v>
      </c>
      <c r="I560" t="s">
        <v>66</v>
      </c>
      <c r="J560" t="str">
        <f>UPPER(Customers3[[#This Row],[State]])</f>
        <v>NT</v>
      </c>
      <c r="K560" t="s">
        <v>2357</v>
      </c>
      <c r="L560" t="s">
        <v>1265</v>
      </c>
      <c r="M560">
        <v>800</v>
      </c>
      <c r="N560">
        <v>250</v>
      </c>
      <c r="O560">
        <f>Customers3[[#This Row],[Quantity Ordered]]*Customers3[[#This Row],[Sales Price (Per unit)]]</f>
        <v>750</v>
      </c>
      <c r="P560" t="s">
        <v>2358</v>
      </c>
    </row>
    <row r="561" spans="1:16" x14ac:dyDescent="0.25">
      <c r="A561" t="s">
        <v>833</v>
      </c>
      <c r="B561" t="s">
        <v>834</v>
      </c>
      <c r="C561" t="str">
        <f>PROPER(TRIM(Customers3[[#This Row],[Customer First Name]]))</f>
        <v>Selena</v>
      </c>
      <c r="D561">
        <v>1792</v>
      </c>
      <c r="E561" t="s">
        <v>27</v>
      </c>
      <c r="F561" s="7">
        <v>45315</v>
      </c>
      <c r="G561" s="6">
        <v>1</v>
      </c>
      <c r="H561" t="s">
        <v>17</v>
      </c>
      <c r="I561" t="s">
        <v>24</v>
      </c>
      <c r="J561" t="str">
        <f>UPPER(Customers3[[#This Row],[State]])</f>
        <v>ACT</v>
      </c>
      <c r="K561" t="s">
        <v>2359</v>
      </c>
      <c r="L561" t="s">
        <v>1226</v>
      </c>
      <c r="M561">
        <v>2600</v>
      </c>
      <c r="N561">
        <v>300</v>
      </c>
      <c r="O561">
        <f>Customers3[[#This Row],[Quantity Ordered]]*Customers3[[#This Row],[Sales Price (Per unit)]]</f>
        <v>300</v>
      </c>
      <c r="P561" t="s">
        <v>2360</v>
      </c>
    </row>
    <row r="562" spans="1:16" x14ac:dyDescent="0.25">
      <c r="A562" t="s">
        <v>835</v>
      </c>
      <c r="B562" t="s">
        <v>210</v>
      </c>
      <c r="C562" t="str">
        <f>PROPER(TRIM(Customers3[[#This Row],[Customer First Name]]))</f>
        <v>Luna</v>
      </c>
      <c r="D562">
        <v>1793</v>
      </c>
      <c r="E562" t="s">
        <v>77</v>
      </c>
      <c r="F562" s="7">
        <v>45478</v>
      </c>
      <c r="G562" s="6">
        <v>3</v>
      </c>
      <c r="H562" s="1" t="s">
        <v>37</v>
      </c>
      <c r="I562" t="s">
        <v>38</v>
      </c>
      <c r="J562" t="str">
        <f>UPPER(Customers3[[#This Row],[State]])</f>
        <v>QLD</v>
      </c>
      <c r="K562" t="s">
        <v>2361</v>
      </c>
      <c r="L562" t="s">
        <v>1290</v>
      </c>
      <c r="M562">
        <v>4000</v>
      </c>
      <c r="N562">
        <v>600</v>
      </c>
      <c r="O562">
        <f>Customers3[[#This Row],[Quantity Ordered]]*Customers3[[#This Row],[Sales Price (Per unit)]]</f>
        <v>1800</v>
      </c>
      <c r="P562" t="s">
        <v>2362</v>
      </c>
    </row>
    <row r="563" spans="1:16" x14ac:dyDescent="0.25">
      <c r="A563" t="s">
        <v>836</v>
      </c>
      <c r="B563" t="s">
        <v>427</v>
      </c>
      <c r="C563" t="str">
        <f>PROPER(TRIM(Customers3[[#This Row],[Customer First Name]]))</f>
        <v>Fernando</v>
      </c>
      <c r="D563">
        <v>1794</v>
      </c>
      <c r="E563" t="s">
        <v>16</v>
      </c>
      <c r="F563" s="7">
        <v>45401</v>
      </c>
      <c r="G563" s="6">
        <v>3</v>
      </c>
      <c r="H563" t="s">
        <v>17</v>
      </c>
      <c r="I563" t="s">
        <v>32</v>
      </c>
      <c r="J563" t="str">
        <f>UPPER(Customers3[[#This Row],[State]])</f>
        <v>VIC</v>
      </c>
      <c r="K563" t="s">
        <v>2363</v>
      </c>
      <c r="L563" t="s">
        <v>1232</v>
      </c>
      <c r="M563">
        <v>3350</v>
      </c>
      <c r="N563">
        <v>250</v>
      </c>
      <c r="O563">
        <f>Customers3[[#This Row],[Quantity Ordered]]*Customers3[[#This Row],[Sales Price (Per unit)]]</f>
        <v>750</v>
      </c>
      <c r="P563" t="s">
        <v>2364</v>
      </c>
    </row>
    <row r="564" spans="1:16" x14ac:dyDescent="0.25">
      <c r="A564" t="s">
        <v>837</v>
      </c>
      <c r="B564" t="s">
        <v>838</v>
      </c>
      <c r="C564" t="str">
        <f>PROPER(TRIM(Customers3[[#This Row],[Customer First Name]]))</f>
        <v>Rhys</v>
      </c>
      <c r="D564">
        <v>1795</v>
      </c>
      <c r="E564" t="s">
        <v>77</v>
      </c>
      <c r="F564" s="7">
        <v>45433</v>
      </c>
      <c r="G564" s="6">
        <v>1</v>
      </c>
      <c r="H564" t="s">
        <v>17</v>
      </c>
      <c r="I564" t="s">
        <v>28</v>
      </c>
      <c r="J564" t="str">
        <f>UPPER(Customers3[[#This Row],[State]])</f>
        <v>NSW</v>
      </c>
      <c r="K564" t="s">
        <v>2365</v>
      </c>
      <c r="L564" t="s">
        <v>850</v>
      </c>
      <c r="M564">
        <v>2000</v>
      </c>
      <c r="N564">
        <v>600</v>
      </c>
      <c r="O564">
        <f>Customers3[[#This Row],[Quantity Ordered]]*Customers3[[#This Row],[Sales Price (Per unit)]]</f>
        <v>600</v>
      </c>
      <c r="P564" t="s">
        <v>2366</v>
      </c>
    </row>
    <row r="565" spans="1:16" x14ac:dyDescent="0.25">
      <c r="A565" t="s">
        <v>667</v>
      </c>
      <c r="B565" t="s">
        <v>839</v>
      </c>
      <c r="C565" t="str">
        <f>PROPER(TRIM(Customers3[[#This Row],[Customer First Name]]))</f>
        <v>Alicia</v>
      </c>
      <c r="D565">
        <v>1796</v>
      </c>
      <c r="E565" t="s">
        <v>61</v>
      </c>
      <c r="F565" s="7">
        <v>45340</v>
      </c>
      <c r="G565" s="6">
        <v>3</v>
      </c>
      <c r="H565" t="s">
        <v>17</v>
      </c>
      <c r="I565" t="s">
        <v>42</v>
      </c>
      <c r="J565" t="str">
        <f>UPPER(Customers3[[#This Row],[State]])</f>
        <v>SA</v>
      </c>
      <c r="K565" t="s">
        <v>2367</v>
      </c>
      <c r="L565" t="s">
        <v>1238</v>
      </c>
      <c r="M565">
        <v>5290</v>
      </c>
      <c r="N565">
        <v>1200</v>
      </c>
      <c r="O565">
        <f>Customers3[[#This Row],[Quantity Ordered]]*Customers3[[#This Row],[Sales Price (Per unit)]]</f>
        <v>3600</v>
      </c>
      <c r="P565" t="s">
        <v>2368</v>
      </c>
    </row>
    <row r="566" spans="1:16" x14ac:dyDescent="0.25">
      <c r="A566" t="s">
        <v>840</v>
      </c>
      <c r="B566" t="s">
        <v>203</v>
      </c>
      <c r="C566" t="str">
        <f>PROPER(TRIM(Customers3[[#This Row],[Customer First Name]]))</f>
        <v>Amir</v>
      </c>
      <c r="D566">
        <v>1797</v>
      </c>
      <c r="E566" t="s">
        <v>22</v>
      </c>
      <c r="F566" s="7">
        <v>45606</v>
      </c>
      <c r="G566" s="6">
        <v>2</v>
      </c>
      <c r="H566" t="s">
        <v>56</v>
      </c>
      <c r="I566" t="s">
        <v>32</v>
      </c>
      <c r="J566" t="str">
        <f>UPPER(Customers3[[#This Row],[State]])</f>
        <v>VIC</v>
      </c>
      <c r="K566" t="s">
        <v>2369</v>
      </c>
      <c r="L566" t="s">
        <v>1260</v>
      </c>
      <c r="M566">
        <v>3000</v>
      </c>
      <c r="N566">
        <v>800</v>
      </c>
      <c r="O566">
        <f>Customers3[[#This Row],[Quantity Ordered]]*Customers3[[#This Row],[Sales Price (Per unit)]]</f>
        <v>1600</v>
      </c>
      <c r="P566" t="s">
        <v>2370</v>
      </c>
    </row>
    <row r="567" spans="1:16" x14ac:dyDescent="0.25">
      <c r="A567" t="s">
        <v>128</v>
      </c>
      <c r="B567" t="s">
        <v>841</v>
      </c>
      <c r="C567" t="str">
        <f>PROPER(TRIM(Customers3[[#This Row],[Customer First Name]]))</f>
        <v>Evelynn</v>
      </c>
      <c r="D567">
        <v>1798</v>
      </c>
      <c r="E567" t="s">
        <v>22</v>
      </c>
      <c r="F567" s="7">
        <v>45549</v>
      </c>
      <c r="G567" s="6">
        <v>1</v>
      </c>
      <c r="H567" t="s">
        <v>17</v>
      </c>
      <c r="I567" t="s">
        <v>18</v>
      </c>
      <c r="J567" t="str">
        <f>UPPER(Customers3[[#This Row],[State]])</f>
        <v>WA</v>
      </c>
      <c r="K567" t="s">
        <v>2371</v>
      </c>
      <c r="L567" t="s">
        <v>1223</v>
      </c>
      <c r="M567">
        <v>6725</v>
      </c>
      <c r="N567">
        <v>800</v>
      </c>
      <c r="O567">
        <f>Customers3[[#This Row],[Quantity Ordered]]*Customers3[[#This Row],[Sales Price (Per unit)]]</f>
        <v>800</v>
      </c>
      <c r="P567" t="s">
        <v>2372</v>
      </c>
    </row>
    <row r="568" spans="1:16" x14ac:dyDescent="0.25">
      <c r="A568" t="s">
        <v>172</v>
      </c>
      <c r="B568" t="s">
        <v>540</v>
      </c>
      <c r="C568" t="str">
        <f>PROPER(TRIM(Customers3[[#This Row],[Customer First Name]]))</f>
        <v>Braxton</v>
      </c>
      <c r="D568">
        <v>1799</v>
      </c>
      <c r="E568" t="s">
        <v>36</v>
      </c>
      <c r="F568" s="7">
        <v>45323</v>
      </c>
      <c r="G568" s="6">
        <v>1</v>
      </c>
      <c r="H568" s="1" t="s">
        <v>37</v>
      </c>
      <c r="I568" t="s">
        <v>32</v>
      </c>
      <c r="J568" t="str">
        <f>UPPER(Customers3[[#This Row],[State]])</f>
        <v>VIC</v>
      </c>
      <c r="K568" t="s">
        <v>2373</v>
      </c>
      <c r="L568" t="s">
        <v>1260</v>
      </c>
      <c r="M568">
        <v>3000</v>
      </c>
      <c r="N568">
        <v>250</v>
      </c>
      <c r="O568">
        <f>Customers3[[#This Row],[Quantity Ordered]]*Customers3[[#This Row],[Sales Price (Per unit)]]</f>
        <v>250</v>
      </c>
      <c r="P568" t="s">
        <v>2374</v>
      </c>
    </row>
    <row r="569" spans="1:16" x14ac:dyDescent="0.25">
      <c r="A569" t="s">
        <v>378</v>
      </c>
      <c r="B569" t="s">
        <v>138</v>
      </c>
      <c r="C569" t="str">
        <f>PROPER(TRIM(Customers3[[#This Row],[Customer First Name]]))</f>
        <v>Greyson</v>
      </c>
      <c r="D569">
        <v>1800</v>
      </c>
      <c r="E569" t="s">
        <v>61</v>
      </c>
      <c r="F569" s="7">
        <v>45475</v>
      </c>
      <c r="G569" s="6">
        <v>2</v>
      </c>
      <c r="H569" t="s">
        <v>17</v>
      </c>
      <c r="I569" t="s">
        <v>24</v>
      </c>
      <c r="J569" t="str">
        <f>UPPER(Customers3[[#This Row],[State]])</f>
        <v>ACT</v>
      </c>
      <c r="K569" t="s">
        <v>2375</v>
      </c>
      <c r="L569" t="s">
        <v>1226</v>
      </c>
      <c r="M569">
        <v>2600</v>
      </c>
      <c r="N569">
        <v>1200</v>
      </c>
      <c r="O569">
        <f>Customers3[[#This Row],[Quantity Ordered]]*Customers3[[#This Row],[Sales Price (Per unit)]]</f>
        <v>2400</v>
      </c>
      <c r="P569" t="s">
        <v>2376</v>
      </c>
    </row>
    <row r="570" spans="1:16" x14ac:dyDescent="0.25">
      <c r="A570" t="s">
        <v>842</v>
      </c>
      <c r="B570" t="s">
        <v>485</v>
      </c>
      <c r="C570" t="str">
        <f>PROPER(TRIM(Customers3[[#This Row],[Customer First Name]]))</f>
        <v>Xiomara</v>
      </c>
      <c r="D570">
        <v>1801</v>
      </c>
      <c r="E570" t="s">
        <v>27</v>
      </c>
      <c r="F570" s="7">
        <v>45552</v>
      </c>
      <c r="G570" s="6">
        <v>3</v>
      </c>
      <c r="H570" t="s">
        <v>17</v>
      </c>
      <c r="I570" t="s">
        <v>32</v>
      </c>
      <c r="J570" t="str">
        <f>UPPER(Customers3[[#This Row],[State]])</f>
        <v>VIC</v>
      </c>
      <c r="K570" t="s">
        <v>2377</v>
      </c>
      <c r="L570" t="s">
        <v>1241</v>
      </c>
      <c r="M570">
        <v>3220</v>
      </c>
      <c r="N570">
        <v>300</v>
      </c>
      <c r="O570">
        <f>Customers3[[#This Row],[Quantity Ordered]]*Customers3[[#This Row],[Sales Price (Per unit)]]</f>
        <v>900</v>
      </c>
      <c r="P570" t="s">
        <v>2378</v>
      </c>
    </row>
    <row r="571" spans="1:16" x14ac:dyDescent="0.25">
      <c r="A571" t="s">
        <v>596</v>
      </c>
      <c r="B571" t="s">
        <v>436</v>
      </c>
      <c r="C571" t="str">
        <f>PROPER(TRIM(Customers3[[#This Row],[Customer First Name]]))</f>
        <v>Stevie</v>
      </c>
      <c r="D571">
        <v>1802</v>
      </c>
      <c r="E571" t="s">
        <v>36</v>
      </c>
      <c r="F571" s="7">
        <v>45546</v>
      </c>
      <c r="G571" s="6">
        <v>2</v>
      </c>
      <c r="H571" t="s">
        <v>17</v>
      </c>
      <c r="I571" t="s">
        <v>66</v>
      </c>
      <c r="J571" t="str">
        <f>UPPER(Customers3[[#This Row],[State]])</f>
        <v>NT</v>
      </c>
      <c r="K571" t="s">
        <v>2379</v>
      </c>
      <c r="L571" t="s">
        <v>1346</v>
      </c>
      <c r="M571">
        <v>870</v>
      </c>
      <c r="N571">
        <v>250</v>
      </c>
      <c r="O571">
        <f>Customers3[[#This Row],[Quantity Ordered]]*Customers3[[#This Row],[Sales Price (Per unit)]]</f>
        <v>500</v>
      </c>
      <c r="P571" t="s">
        <v>2380</v>
      </c>
    </row>
    <row r="572" spans="1:16" x14ac:dyDescent="0.25">
      <c r="A572" t="s">
        <v>843</v>
      </c>
      <c r="B572" t="s">
        <v>844</v>
      </c>
      <c r="C572" t="str">
        <f>PROPER(TRIM(Customers3[[#This Row],[Customer First Name]]))</f>
        <v>Lila</v>
      </c>
      <c r="D572">
        <v>1803</v>
      </c>
      <c r="E572" t="s">
        <v>61</v>
      </c>
      <c r="F572" s="7">
        <v>45373</v>
      </c>
      <c r="G572" s="6">
        <v>3</v>
      </c>
      <c r="H572" s="1" t="s">
        <v>37</v>
      </c>
      <c r="I572" t="s">
        <v>28</v>
      </c>
      <c r="J572" t="str">
        <f>UPPER(Customers3[[#This Row],[State]])</f>
        <v>NSW</v>
      </c>
      <c r="K572" t="s">
        <v>2381</v>
      </c>
      <c r="L572" t="s">
        <v>1284</v>
      </c>
      <c r="M572">
        <v>2500</v>
      </c>
      <c r="N572">
        <v>1200</v>
      </c>
      <c r="O572">
        <f>Customers3[[#This Row],[Quantity Ordered]]*Customers3[[#This Row],[Sales Price (Per unit)]]</f>
        <v>3600</v>
      </c>
      <c r="P572" t="s">
        <v>2382</v>
      </c>
    </row>
    <row r="573" spans="1:16" x14ac:dyDescent="0.25">
      <c r="A573" t="s">
        <v>819</v>
      </c>
      <c r="B573" t="s">
        <v>845</v>
      </c>
      <c r="C573" t="str">
        <f>PROPER(TRIM(Customers3[[#This Row],[Customer First Name]]))</f>
        <v>Theo</v>
      </c>
      <c r="D573">
        <v>1804</v>
      </c>
      <c r="E573" t="s">
        <v>61</v>
      </c>
      <c r="F573" s="7">
        <v>45569</v>
      </c>
      <c r="G573" s="6">
        <v>3</v>
      </c>
      <c r="H573" s="1" t="s">
        <v>37</v>
      </c>
      <c r="I573" t="s">
        <v>18</v>
      </c>
      <c r="J573" t="str">
        <f>UPPER(Customers3[[#This Row],[State]])</f>
        <v>WA</v>
      </c>
      <c r="K573" t="s">
        <v>2383</v>
      </c>
      <c r="L573" t="s">
        <v>1244</v>
      </c>
      <c r="M573">
        <v>6160</v>
      </c>
      <c r="N573">
        <v>1200</v>
      </c>
      <c r="O573">
        <f>Customers3[[#This Row],[Quantity Ordered]]*Customers3[[#This Row],[Sales Price (Per unit)]]</f>
        <v>3600</v>
      </c>
      <c r="P573" t="s">
        <v>2384</v>
      </c>
    </row>
    <row r="574" spans="1:16" x14ac:dyDescent="0.25">
      <c r="A574" t="s">
        <v>689</v>
      </c>
      <c r="B574" t="s">
        <v>101</v>
      </c>
      <c r="C574" t="str">
        <f>PROPER(TRIM(Customers3[[#This Row],[Customer First Name]]))</f>
        <v>Shiloh</v>
      </c>
      <c r="D574">
        <v>1805</v>
      </c>
      <c r="E574" t="s">
        <v>22</v>
      </c>
      <c r="F574" s="7">
        <v>45384</v>
      </c>
      <c r="G574" s="6">
        <v>3</v>
      </c>
      <c r="H574" t="s">
        <v>56</v>
      </c>
      <c r="I574" t="s">
        <v>49</v>
      </c>
      <c r="J574" t="str">
        <f>UPPER(Customers3[[#This Row],[State]])</f>
        <v>TAS</v>
      </c>
      <c r="K574" t="s">
        <v>2385</v>
      </c>
      <c r="L574" t="s">
        <v>1385</v>
      </c>
      <c r="M574">
        <v>7310</v>
      </c>
      <c r="N574">
        <v>800</v>
      </c>
      <c r="O574">
        <f>Customers3[[#This Row],[Quantity Ordered]]*Customers3[[#This Row],[Sales Price (Per unit)]]</f>
        <v>2400</v>
      </c>
      <c r="P574" t="s">
        <v>2386</v>
      </c>
    </row>
    <row r="575" spans="1:16" x14ac:dyDescent="0.25">
      <c r="A575" t="s">
        <v>846</v>
      </c>
      <c r="B575" t="s">
        <v>847</v>
      </c>
      <c r="C575" t="str">
        <f>PROPER(TRIM(Customers3[[#This Row],[Customer First Name]]))</f>
        <v>Steven</v>
      </c>
      <c r="D575">
        <v>1806</v>
      </c>
      <c r="E575" t="s">
        <v>27</v>
      </c>
      <c r="F575" s="7">
        <v>45615</v>
      </c>
      <c r="G575" s="6">
        <v>3</v>
      </c>
      <c r="H575" s="1" t="s">
        <v>37</v>
      </c>
      <c r="I575" t="s">
        <v>24</v>
      </c>
      <c r="J575" t="str">
        <f>UPPER(Customers3[[#This Row],[State]])</f>
        <v>ACT</v>
      </c>
      <c r="K575" t="s">
        <v>2387</v>
      </c>
      <c r="L575" t="s">
        <v>1226</v>
      </c>
      <c r="M575">
        <v>2600</v>
      </c>
      <c r="N575">
        <v>300</v>
      </c>
      <c r="O575">
        <f>Customers3[[#This Row],[Quantity Ordered]]*Customers3[[#This Row],[Sales Price (Per unit)]]</f>
        <v>900</v>
      </c>
      <c r="P575" t="s">
        <v>2388</v>
      </c>
    </row>
    <row r="576" spans="1:16" x14ac:dyDescent="0.25">
      <c r="A576" t="s">
        <v>454</v>
      </c>
      <c r="B576" t="s">
        <v>848</v>
      </c>
      <c r="C576" t="str">
        <f>PROPER(TRIM(Customers3[[#This Row],[Customer First Name]]))</f>
        <v>Nadia</v>
      </c>
      <c r="D576">
        <v>1807</v>
      </c>
      <c r="E576" t="s">
        <v>36</v>
      </c>
      <c r="F576" s="7">
        <v>45592</v>
      </c>
      <c r="G576" s="6">
        <v>3</v>
      </c>
      <c r="H576" s="1" t="s">
        <v>23</v>
      </c>
      <c r="I576" t="s">
        <v>32</v>
      </c>
      <c r="J576" t="str">
        <f>UPPER(Customers3[[#This Row],[State]])</f>
        <v>VIC</v>
      </c>
      <c r="K576" t="s">
        <v>2389</v>
      </c>
      <c r="L576" t="s">
        <v>1232</v>
      </c>
      <c r="M576">
        <v>3350</v>
      </c>
      <c r="N576">
        <v>250</v>
      </c>
      <c r="O576">
        <f>Customers3[[#This Row],[Quantity Ordered]]*Customers3[[#This Row],[Sales Price (Per unit)]]</f>
        <v>750</v>
      </c>
      <c r="P576" t="s">
        <v>2390</v>
      </c>
    </row>
    <row r="577" spans="1:16" x14ac:dyDescent="0.25">
      <c r="A577" t="s">
        <v>849</v>
      </c>
      <c r="B577" t="s">
        <v>41</v>
      </c>
      <c r="C577" t="str">
        <f>PROPER(TRIM(Customers3[[#This Row],[Customer First Name]]))</f>
        <v>Hayden</v>
      </c>
      <c r="D577">
        <v>1808</v>
      </c>
      <c r="E577" t="s">
        <v>16</v>
      </c>
      <c r="F577" s="7">
        <v>45653</v>
      </c>
      <c r="G577" s="6">
        <v>3</v>
      </c>
      <c r="H577" s="1" t="s">
        <v>37</v>
      </c>
      <c r="I577" t="s">
        <v>42</v>
      </c>
      <c r="J577" t="str">
        <f>UPPER(Customers3[[#This Row],[State]])</f>
        <v>SA</v>
      </c>
      <c r="K577" t="s">
        <v>2391</v>
      </c>
      <c r="L577" t="s">
        <v>1080</v>
      </c>
      <c r="M577">
        <v>5000</v>
      </c>
      <c r="N577">
        <v>250</v>
      </c>
      <c r="O577">
        <f>Customers3[[#This Row],[Quantity Ordered]]*Customers3[[#This Row],[Sales Price (Per unit)]]</f>
        <v>750</v>
      </c>
      <c r="P577" t="s">
        <v>2392</v>
      </c>
    </row>
    <row r="578" spans="1:16" x14ac:dyDescent="0.25">
      <c r="A578" t="s">
        <v>236</v>
      </c>
      <c r="B578" t="s">
        <v>822</v>
      </c>
      <c r="C578" t="str">
        <f>PROPER(TRIM(Customers3[[#This Row],[Customer First Name]]))</f>
        <v>Bo</v>
      </c>
      <c r="D578">
        <v>1809</v>
      </c>
      <c r="E578" t="s">
        <v>27</v>
      </c>
      <c r="F578" s="7">
        <v>45529</v>
      </c>
      <c r="G578" s="6">
        <v>2</v>
      </c>
      <c r="H578" t="s">
        <v>17</v>
      </c>
      <c r="I578" t="s">
        <v>66</v>
      </c>
      <c r="J578" t="str">
        <f>UPPER(Customers3[[#This Row],[State]])</f>
        <v>NT</v>
      </c>
      <c r="K578" t="s">
        <v>2393</v>
      </c>
      <c r="L578" t="s">
        <v>1265</v>
      </c>
      <c r="M578">
        <v>800</v>
      </c>
      <c r="N578">
        <v>300</v>
      </c>
      <c r="O578">
        <f>Customers3[[#This Row],[Quantity Ordered]]*Customers3[[#This Row],[Sales Price (Per unit)]]</f>
        <v>600</v>
      </c>
      <c r="P578" t="s">
        <v>2394</v>
      </c>
    </row>
    <row r="579" spans="1:16" x14ac:dyDescent="0.25">
      <c r="A579" t="s">
        <v>698</v>
      </c>
      <c r="B579" t="s">
        <v>850</v>
      </c>
      <c r="C579" t="str">
        <f>PROPER(TRIM(Customers3[[#This Row],[Customer First Name]]))</f>
        <v>Sydney</v>
      </c>
      <c r="D579">
        <v>1810</v>
      </c>
      <c r="E579" t="s">
        <v>61</v>
      </c>
      <c r="F579" s="7">
        <v>45431</v>
      </c>
      <c r="G579" s="6">
        <v>1</v>
      </c>
      <c r="H579" s="1" t="s">
        <v>37</v>
      </c>
      <c r="I579" t="s">
        <v>28</v>
      </c>
      <c r="J579" t="str">
        <f>UPPER(Customers3[[#This Row],[State]])</f>
        <v>NSW</v>
      </c>
      <c r="K579" t="s">
        <v>2395</v>
      </c>
      <c r="L579" t="s">
        <v>1284</v>
      </c>
      <c r="M579">
        <v>2500</v>
      </c>
      <c r="N579">
        <v>1200</v>
      </c>
      <c r="O579">
        <f>Customers3[[#This Row],[Quantity Ordered]]*Customers3[[#This Row],[Sales Price (Per unit)]]</f>
        <v>1200</v>
      </c>
      <c r="P579" t="s">
        <v>2396</v>
      </c>
    </row>
    <row r="580" spans="1:16" x14ac:dyDescent="0.25">
      <c r="A580" t="s">
        <v>851</v>
      </c>
      <c r="B580" t="s">
        <v>109</v>
      </c>
      <c r="C580" t="str">
        <f>PROPER(TRIM(Customers3[[#This Row],[Customer First Name]]))</f>
        <v>Aspen</v>
      </c>
      <c r="D580">
        <v>1811</v>
      </c>
      <c r="E580" t="s">
        <v>16</v>
      </c>
      <c r="F580" s="7">
        <v>45545</v>
      </c>
      <c r="G580" s="6">
        <v>2</v>
      </c>
      <c r="H580" s="1" t="s">
        <v>37</v>
      </c>
      <c r="I580" t="s">
        <v>38</v>
      </c>
      <c r="J580" t="str">
        <f>UPPER(Customers3[[#This Row],[State]])</f>
        <v>QLD</v>
      </c>
      <c r="K580" t="s">
        <v>2397</v>
      </c>
      <c r="L580" t="s">
        <v>1290</v>
      </c>
      <c r="M580">
        <v>4000</v>
      </c>
      <c r="N580">
        <v>250</v>
      </c>
      <c r="O580">
        <f>Customers3[[#This Row],[Quantity Ordered]]*Customers3[[#This Row],[Sales Price (Per unit)]]</f>
        <v>500</v>
      </c>
      <c r="P580" t="s">
        <v>2398</v>
      </c>
    </row>
    <row r="581" spans="1:16" x14ac:dyDescent="0.25">
      <c r="A581" t="s">
        <v>586</v>
      </c>
      <c r="B581" t="s">
        <v>852</v>
      </c>
      <c r="C581" t="str">
        <f>PROPER(TRIM(Customers3[[#This Row],[Customer First Name]]))</f>
        <v>Ava</v>
      </c>
      <c r="D581">
        <v>1812</v>
      </c>
      <c r="E581" t="s">
        <v>61</v>
      </c>
      <c r="F581" s="7">
        <v>45428</v>
      </c>
      <c r="G581" s="6">
        <v>1</v>
      </c>
      <c r="H581" t="s">
        <v>17</v>
      </c>
      <c r="I581" t="s">
        <v>49</v>
      </c>
      <c r="J581" t="str">
        <f>UPPER(Customers3[[#This Row],[State]])</f>
        <v>TAS</v>
      </c>
      <c r="K581" t="s">
        <v>2399</v>
      </c>
      <c r="L581" t="s">
        <v>1250</v>
      </c>
      <c r="M581">
        <v>7000</v>
      </c>
      <c r="N581">
        <v>1200</v>
      </c>
      <c r="O581">
        <f>Customers3[[#This Row],[Quantity Ordered]]*Customers3[[#This Row],[Sales Price (Per unit)]]</f>
        <v>1200</v>
      </c>
      <c r="P581" t="s">
        <v>2400</v>
      </c>
    </row>
    <row r="582" spans="1:16" x14ac:dyDescent="0.25">
      <c r="A582" t="s">
        <v>853</v>
      </c>
      <c r="B582" t="s">
        <v>854</v>
      </c>
      <c r="C582" t="str">
        <f>PROPER(TRIM(Customers3[[#This Row],[Customer First Name]]))</f>
        <v>Damon</v>
      </c>
      <c r="D582">
        <v>1813</v>
      </c>
      <c r="E582" t="s">
        <v>27</v>
      </c>
      <c r="F582" s="7">
        <v>45347</v>
      </c>
      <c r="G582" s="6">
        <v>3</v>
      </c>
      <c r="H582" t="s">
        <v>17</v>
      </c>
      <c r="I582" t="s">
        <v>38</v>
      </c>
      <c r="J582" t="str">
        <f>UPPER(Customers3[[#This Row],[State]])</f>
        <v>QLD</v>
      </c>
      <c r="K582" t="s">
        <v>2401</v>
      </c>
      <c r="L582" t="s">
        <v>1235</v>
      </c>
      <c r="M582">
        <v>4217</v>
      </c>
      <c r="N582">
        <v>300</v>
      </c>
      <c r="O582">
        <f>Customers3[[#This Row],[Quantity Ordered]]*Customers3[[#This Row],[Sales Price (Per unit)]]</f>
        <v>900</v>
      </c>
      <c r="P582" t="s">
        <v>2402</v>
      </c>
    </row>
    <row r="583" spans="1:16" x14ac:dyDescent="0.25">
      <c r="A583" t="s">
        <v>34</v>
      </c>
      <c r="B583" t="s">
        <v>123</v>
      </c>
      <c r="C583" t="str">
        <f>PROPER(TRIM(Customers3[[#This Row],[Customer First Name]]))</f>
        <v>Francis</v>
      </c>
      <c r="D583">
        <v>1814</v>
      </c>
      <c r="E583" t="s">
        <v>36</v>
      </c>
      <c r="F583" s="7">
        <v>45471</v>
      </c>
      <c r="G583" s="6">
        <v>3</v>
      </c>
      <c r="H583" s="1" t="s">
        <v>37</v>
      </c>
      <c r="I583" t="s">
        <v>24</v>
      </c>
      <c r="J583" t="str">
        <f>UPPER(Customers3[[#This Row],[State]])</f>
        <v>ACT</v>
      </c>
      <c r="K583" t="s">
        <v>2403</v>
      </c>
      <c r="L583" t="s">
        <v>1226</v>
      </c>
      <c r="M583">
        <v>2600</v>
      </c>
      <c r="N583">
        <v>250</v>
      </c>
      <c r="O583">
        <f>Customers3[[#This Row],[Quantity Ordered]]*Customers3[[#This Row],[Sales Price (Per unit)]]</f>
        <v>750</v>
      </c>
      <c r="P583" t="s">
        <v>2404</v>
      </c>
    </row>
    <row r="584" spans="1:16" x14ac:dyDescent="0.25">
      <c r="A584" t="s">
        <v>855</v>
      </c>
      <c r="B584" t="s">
        <v>856</v>
      </c>
      <c r="C584" t="str">
        <f>PROPER(TRIM(Customers3[[#This Row],[Customer First Name]]))</f>
        <v>Leila</v>
      </c>
      <c r="D584">
        <v>1815</v>
      </c>
      <c r="E584" t="s">
        <v>16</v>
      </c>
      <c r="F584" s="7">
        <v>45496</v>
      </c>
      <c r="G584" s="6">
        <v>3</v>
      </c>
      <c r="H584" s="1" t="s">
        <v>37</v>
      </c>
      <c r="I584" t="s">
        <v>24</v>
      </c>
      <c r="J584" t="str">
        <f>UPPER(Customers3[[#This Row],[State]])</f>
        <v>ACT</v>
      </c>
      <c r="K584" t="s">
        <v>2405</v>
      </c>
      <c r="L584" t="s">
        <v>1226</v>
      </c>
      <c r="M584">
        <v>2600</v>
      </c>
      <c r="N584">
        <v>250</v>
      </c>
      <c r="O584">
        <f>Customers3[[#This Row],[Quantity Ordered]]*Customers3[[#This Row],[Sales Price (Per unit)]]</f>
        <v>750</v>
      </c>
      <c r="P584" t="s">
        <v>2406</v>
      </c>
    </row>
    <row r="585" spans="1:16" x14ac:dyDescent="0.25">
      <c r="A585" t="s">
        <v>857</v>
      </c>
      <c r="B585" t="s">
        <v>858</v>
      </c>
      <c r="C585" t="str">
        <f>PROPER(TRIM(Customers3[[#This Row],[Customer First Name]]))</f>
        <v>Rowan</v>
      </c>
      <c r="D585">
        <v>1816</v>
      </c>
      <c r="E585" t="s">
        <v>16</v>
      </c>
      <c r="F585" s="7">
        <v>45401</v>
      </c>
      <c r="G585" s="6">
        <v>1</v>
      </c>
      <c r="H585" s="1" t="s">
        <v>37</v>
      </c>
      <c r="I585" t="s">
        <v>49</v>
      </c>
      <c r="J585" t="str">
        <f>UPPER(Customers3[[#This Row],[State]])</f>
        <v>TAS</v>
      </c>
      <c r="K585" t="s">
        <v>2407</v>
      </c>
      <c r="L585" t="s">
        <v>1385</v>
      </c>
      <c r="M585">
        <v>7310</v>
      </c>
      <c r="N585">
        <v>250</v>
      </c>
      <c r="O585">
        <f>Customers3[[#This Row],[Quantity Ordered]]*Customers3[[#This Row],[Sales Price (Per unit)]]</f>
        <v>250</v>
      </c>
      <c r="P585" t="s">
        <v>2408</v>
      </c>
    </row>
    <row r="586" spans="1:16" x14ac:dyDescent="0.25">
      <c r="A586" t="s">
        <v>859</v>
      </c>
      <c r="B586" t="s">
        <v>860</v>
      </c>
      <c r="C586" t="str">
        <f>PROPER(TRIM(Customers3[[#This Row],[Customer First Name]]))</f>
        <v>Vivian</v>
      </c>
      <c r="D586">
        <v>1817</v>
      </c>
      <c r="E586" t="s">
        <v>61</v>
      </c>
      <c r="F586" s="7">
        <v>45490</v>
      </c>
      <c r="G586" s="6">
        <v>1</v>
      </c>
      <c r="H586" t="s">
        <v>56</v>
      </c>
      <c r="I586" t="s">
        <v>66</v>
      </c>
      <c r="J586" t="str">
        <f>UPPER(Customers3[[#This Row],[State]])</f>
        <v>NT</v>
      </c>
      <c r="K586" t="s">
        <v>2409</v>
      </c>
      <c r="L586" t="s">
        <v>1346</v>
      </c>
      <c r="M586">
        <v>870</v>
      </c>
      <c r="N586">
        <v>1200</v>
      </c>
      <c r="O586">
        <f>Customers3[[#This Row],[Quantity Ordered]]*Customers3[[#This Row],[Sales Price (Per unit)]]</f>
        <v>1200</v>
      </c>
      <c r="P586" t="s">
        <v>2410</v>
      </c>
    </row>
    <row r="587" spans="1:16" x14ac:dyDescent="0.25">
      <c r="A587" t="s">
        <v>861</v>
      </c>
      <c r="B587" t="s">
        <v>687</v>
      </c>
      <c r="C587" t="str">
        <f>PROPER(TRIM(Customers3[[#This Row],[Customer First Name]]))</f>
        <v>Brody</v>
      </c>
      <c r="D587">
        <v>1818</v>
      </c>
      <c r="E587" t="s">
        <v>22</v>
      </c>
      <c r="F587" s="7">
        <v>45454</v>
      </c>
      <c r="G587" s="6">
        <v>1</v>
      </c>
      <c r="H587" t="s">
        <v>17</v>
      </c>
      <c r="I587" t="s">
        <v>42</v>
      </c>
      <c r="J587" t="str">
        <f>UPPER(Customers3[[#This Row],[State]])</f>
        <v>SA</v>
      </c>
      <c r="K587" t="s">
        <v>2411</v>
      </c>
      <c r="L587" t="s">
        <v>1335</v>
      </c>
      <c r="M587">
        <v>5600</v>
      </c>
      <c r="N587">
        <v>800</v>
      </c>
      <c r="O587">
        <f>Customers3[[#This Row],[Quantity Ordered]]*Customers3[[#This Row],[Sales Price (Per unit)]]</f>
        <v>800</v>
      </c>
      <c r="P587" t="s">
        <v>2412</v>
      </c>
    </row>
    <row r="588" spans="1:16" x14ac:dyDescent="0.25">
      <c r="A588" t="s">
        <v>633</v>
      </c>
      <c r="B588" t="s">
        <v>21</v>
      </c>
      <c r="C588" t="str">
        <f>PROPER(TRIM(Customers3[[#This Row],[Customer First Name]]))</f>
        <v>Ali</v>
      </c>
      <c r="D588">
        <v>1819</v>
      </c>
      <c r="E588" t="s">
        <v>77</v>
      </c>
      <c r="F588" s="7">
        <v>45454</v>
      </c>
      <c r="G588" s="6">
        <v>3</v>
      </c>
      <c r="H588" t="s">
        <v>56</v>
      </c>
      <c r="I588" t="s">
        <v>38</v>
      </c>
      <c r="J588" t="str">
        <f>UPPER(Customers3[[#This Row],[State]])</f>
        <v>QLD</v>
      </c>
      <c r="K588" t="s">
        <v>2413</v>
      </c>
      <c r="L588" t="s">
        <v>1235</v>
      </c>
      <c r="M588">
        <v>4217</v>
      </c>
      <c r="N588">
        <v>600</v>
      </c>
      <c r="O588">
        <f>Customers3[[#This Row],[Quantity Ordered]]*Customers3[[#This Row],[Sales Price (Per unit)]]</f>
        <v>1800</v>
      </c>
      <c r="P588" t="s">
        <v>2414</v>
      </c>
    </row>
    <row r="589" spans="1:16" x14ac:dyDescent="0.25">
      <c r="A589" t="s">
        <v>862</v>
      </c>
      <c r="B589" t="s">
        <v>72</v>
      </c>
      <c r="C589" t="str">
        <f>PROPER(TRIM(Customers3[[#This Row],[Customer First Name]]))</f>
        <v>Madelynn</v>
      </c>
      <c r="D589">
        <v>1820</v>
      </c>
      <c r="E589" t="s">
        <v>61</v>
      </c>
      <c r="F589" s="7">
        <v>45571</v>
      </c>
      <c r="G589" s="6">
        <v>3</v>
      </c>
      <c r="H589" t="s">
        <v>17</v>
      </c>
      <c r="I589" t="s">
        <v>32</v>
      </c>
      <c r="J589" t="str">
        <f>UPPER(Customers3[[#This Row],[State]])</f>
        <v>VIC</v>
      </c>
      <c r="K589" t="s">
        <v>2415</v>
      </c>
      <c r="L589" t="s">
        <v>1260</v>
      </c>
      <c r="M589">
        <v>3000</v>
      </c>
      <c r="N589">
        <v>1200</v>
      </c>
      <c r="O589">
        <f>Customers3[[#This Row],[Quantity Ordered]]*Customers3[[#This Row],[Sales Price (Per unit)]]</f>
        <v>3600</v>
      </c>
      <c r="P589" t="s">
        <v>2416</v>
      </c>
    </row>
    <row r="590" spans="1:16" x14ac:dyDescent="0.25">
      <c r="A590" t="s">
        <v>128</v>
      </c>
      <c r="B590" t="s">
        <v>788</v>
      </c>
      <c r="C590" t="str">
        <f>PROPER(TRIM(Customers3[[#This Row],[Customer First Name]]))</f>
        <v>Julian</v>
      </c>
      <c r="D590">
        <v>1821</v>
      </c>
      <c r="E590" t="s">
        <v>16</v>
      </c>
      <c r="F590" s="7">
        <v>45417</v>
      </c>
      <c r="G590" s="6">
        <v>3</v>
      </c>
      <c r="H590" s="1" t="s">
        <v>37</v>
      </c>
      <c r="I590" t="s">
        <v>42</v>
      </c>
      <c r="J590" t="str">
        <f>UPPER(Customers3[[#This Row],[State]])</f>
        <v>SA</v>
      </c>
      <c r="K590" t="s">
        <v>2417</v>
      </c>
      <c r="L590" t="s">
        <v>1080</v>
      </c>
      <c r="M590">
        <v>5000</v>
      </c>
      <c r="N590">
        <v>250</v>
      </c>
      <c r="O590">
        <f>Customers3[[#This Row],[Quantity Ordered]]*Customers3[[#This Row],[Sales Price (Per unit)]]</f>
        <v>750</v>
      </c>
      <c r="P590" t="s">
        <v>2418</v>
      </c>
    </row>
    <row r="591" spans="1:16" x14ac:dyDescent="0.25">
      <c r="A591" t="s">
        <v>374</v>
      </c>
      <c r="B591" t="s">
        <v>648</v>
      </c>
      <c r="C591" t="str">
        <f>PROPER(TRIM(Customers3[[#This Row],[Customer First Name]]))</f>
        <v>Josephine</v>
      </c>
      <c r="D591">
        <v>1822</v>
      </c>
      <c r="E591" t="s">
        <v>61</v>
      </c>
      <c r="F591" s="7">
        <v>45516</v>
      </c>
      <c r="G591" s="6">
        <v>2</v>
      </c>
      <c r="H591" t="s">
        <v>17</v>
      </c>
      <c r="I591" t="s">
        <v>24</v>
      </c>
      <c r="J591" t="str">
        <f>UPPER(Customers3[[#This Row],[State]])</f>
        <v>ACT</v>
      </c>
      <c r="K591" t="s">
        <v>2419</v>
      </c>
      <c r="L591" t="s">
        <v>1226</v>
      </c>
      <c r="M591">
        <v>2600</v>
      </c>
      <c r="N591">
        <v>1200</v>
      </c>
      <c r="O591">
        <f>Customers3[[#This Row],[Quantity Ordered]]*Customers3[[#This Row],[Sales Price (Per unit)]]</f>
        <v>2400</v>
      </c>
      <c r="P591" t="s">
        <v>2420</v>
      </c>
    </row>
    <row r="592" spans="1:16" x14ac:dyDescent="0.25">
      <c r="A592" t="s">
        <v>863</v>
      </c>
      <c r="B592" t="s">
        <v>864</v>
      </c>
      <c r="C592" t="str">
        <f>PROPER(TRIM(Customers3[[#This Row],[Customer First Name]]))</f>
        <v>Jonathan</v>
      </c>
      <c r="D592">
        <v>1823</v>
      </c>
      <c r="E592" t="s">
        <v>61</v>
      </c>
      <c r="F592" s="7">
        <v>45453</v>
      </c>
      <c r="G592" s="6">
        <v>1</v>
      </c>
      <c r="H592" t="s">
        <v>17</v>
      </c>
      <c r="I592" t="s">
        <v>66</v>
      </c>
      <c r="J592" t="str">
        <f>UPPER(Customers3[[#This Row],[State]])</f>
        <v>NT</v>
      </c>
      <c r="K592" t="s">
        <v>2421</v>
      </c>
      <c r="L592" t="s">
        <v>1346</v>
      </c>
      <c r="M592">
        <v>870</v>
      </c>
      <c r="N592">
        <v>1200</v>
      </c>
      <c r="O592">
        <f>Customers3[[#This Row],[Quantity Ordered]]*Customers3[[#This Row],[Sales Price (Per unit)]]</f>
        <v>1200</v>
      </c>
      <c r="P592" t="s">
        <v>2422</v>
      </c>
    </row>
    <row r="593" spans="1:16" x14ac:dyDescent="0.25">
      <c r="A593" t="s">
        <v>865</v>
      </c>
      <c r="B593" t="s">
        <v>644</v>
      </c>
      <c r="C593" t="str">
        <f>PROPER(TRIM(Customers3[[#This Row],[Customer First Name]]))</f>
        <v>Judah</v>
      </c>
      <c r="D593">
        <v>1824</v>
      </c>
      <c r="E593" t="s">
        <v>61</v>
      </c>
      <c r="F593" s="7">
        <v>45556</v>
      </c>
      <c r="G593" s="6">
        <v>2</v>
      </c>
      <c r="H593" t="s">
        <v>17</v>
      </c>
      <c r="I593" t="s">
        <v>18</v>
      </c>
      <c r="J593" t="str">
        <f>UPPER(Customers3[[#This Row],[State]])</f>
        <v>WA</v>
      </c>
      <c r="K593" t="s">
        <v>2423</v>
      </c>
      <c r="L593" t="s">
        <v>1244</v>
      </c>
      <c r="M593">
        <v>6160</v>
      </c>
      <c r="N593">
        <v>1200</v>
      </c>
      <c r="O593">
        <f>Customers3[[#This Row],[Quantity Ordered]]*Customers3[[#This Row],[Sales Price (Per unit)]]</f>
        <v>2400</v>
      </c>
      <c r="P593" t="s">
        <v>2424</v>
      </c>
    </row>
    <row r="594" spans="1:16" x14ac:dyDescent="0.25">
      <c r="A594" t="s">
        <v>621</v>
      </c>
      <c r="B594" t="s">
        <v>866</v>
      </c>
      <c r="C594" t="str">
        <f>PROPER(TRIM(Customers3[[#This Row],[Customer First Name]]))</f>
        <v>Alijah</v>
      </c>
      <c r="D594">
        <v>1825</v>
      </c>
      <c r="E594" t="s">
        <v>36</v>
      </c>
      <c r="F594" s="7">
        <v>45595</v>
      </c>
      <c r="G594" s="6">
        <v>2</v>
      </c>
      <c r="H594" t="s">
        <v>56</v>
      </c>
      <c r="I594" t="s">
        <v>28</v>
      </c>
      <c r="J594" t="str">
        <f>UPPER(Customers3[[#This Row],[State]])</f>
        <v>NSW</v>
      </c>
      <c r="K594" t="s">
        <v>2425</v>
      </c>
      <c r="L594" t="s">
        <v>850</v>
      </c>
      <c r="M594">
        <v>2000</v>
      </c>
      <c r="N594">
        <v>250</v>
      </c>
      <c r="O594">
        <f>Customers3[[#This Row],[Quantity Ordered]]*Customers3[[#This Row],[Sales Price (Per unit)]]</f>
        <v>500</v>
      </c>
      <c r="P594" t="s">
        <v>2426</v>
      </c>
    </row>
    <row r="595" spans="1:16" x14ac:dyDescent="0.25">
      <c r="A595" t="s">
        <v>867</v>
      </c>
      <c r="B595" t="s">
        <v>868</v>
      </c>
      <c r="C595" t="str">
        <f>PROPER(TRIM(Customers3[[#This Row],[Customer First Name]]))</f>
        <v>Sebastian</v>
      </c>
      <c r="D595">
        <v>1826</v>
      </c>
      <c r="E595" t="s">
        <v>61</v>
      </c>
      <c r="F595" s="7">
        <v>45388</v>
      </c>
      <c r="G595" s="6">
        <v>2</v>
      </c>
      <c r="H595" t="s">
        <v>56</v>
      </c>
      <c r="I595" t="s">
        <v>18</v>
      </c>
      <c r="J595" t="str">
        <f>UPPER(Customers3[[#This Row],[State]])</f>
        <v>WA</v>
      </c>
      <c r="K595" t="s">
        <v>2427</v>
      </c>
      <c r="L595" t="s">
        <v>1287</v>
      </c>
      <c r="M595">
        <v>6000</v>
      </c>
      <c r="N595">
        <v>1200</v>
      </c>
      <c r="O595">
        <f>Customers3[[#This Row],[Quantity Ordered]]*Customers3[[#This Row],[Sales Price (Per unit)]]</f>
        <v>2400</v>
      </c>
      <c r="P595" t="s">
        <v>2428</v>
      </c>
    </row>
    <row r="596" spans="1:16" x14ac:dyDescent="0.25">
      <c r="A596" t="s">
        <v>869</v>
      </c>
      <c r="B596" t="s">
        <v>870</v>
      </c>
      <c r="C596" t="str">
        <f>PROPER(TRIM(Customers3[[#This Row],[Customer First Name]]))</f>
        <v>Summer</v>
      </c>
      <c r="D596">
        <v>1827</v>
      </c>
      <c r="E596" t="s">
        <v>27</v>
      </c>
      <c r="F596" s="7">
        <v>45353</v>
      </c>
      <c r="G596" s="6">
        <v>2</v>
      </c>
      <c r="H596" t="s">
        <v>17</v>
      </c>
      <c r="I596" t="s">
        <v>49</v>
      </c>
      <c r="J596" t="str">
        <f>UPPER(Customers3[[#This Row],[State]])</f>
        <v>TAS</v>
      </c>
      <c r="K596" t="s">
        <v>2429</v>
      </c>
      <c r="L596" t="s">
        <v>1385</v>
      </c>
      <c r="M596">
        <v>7310</v>
      </c>
      <c r="N596">
        <v>300</v>
      </c>
      <c r="O596">
        <f>Customers3[[#This Row],[Quantity Ordered]]*Customers3[[#This Row],[Sales Price (Per unit)]]</f>
        <v>600</v>
      </c>
      <c r="P596" t="s">
        <v>2430</v>
      </c>
    </row>
    <row r="597" spans="1:16" x14ac:dyDescent="0.25">
      <c r="A597" t="s">
        <v>871</v>
      </c>
      <c r="B597" t="s">
        <v>872</v>
      </c>
      <c r="C597" t="str">
        <f>PROPER(TRIM(Customers3[[#This Row],[Customer First Name]]))</f>
        <v>June</v>
      </c>
      <c r="D597">
        <v>1828</v>
      </c>
      <c r="E597" t="s">
        <v>61</v>
      </c>
      <c r="F597" s="7">
        <v>45601</v>
      </c>
      <c r="G597" s="6">
        <v>3</v>
      </c>
      <c r="H597" t="s">
        <v>56</v>
      </c>
      <c r="I597" t="s">
        <v>32</v>
      </c>
      <c r="J597" t="str">
        <f>UPPER(Customers3[[#This Row],[State]])</f>
        <v>VIC</v>
      </c>
      <c r="K597" t="s">
        <v>2431</v>
      </c>
      <c r="L597" t="s">
        <v>1232</v>
      </c>
      <c r="M597">
        <v>3350</v>
      </c>
      <c r="N597">
        <v>1200</v>
      </c>
      <c r="O597">
        <f>Customers3[[#This Row],[Quantity Ordered]]*Customers3[[#This Row],[Sales Price (Per unit)]]</f>
        <v>3600</v>
      </c>
      <c r="P597" t="s">
        <v>2432</v>
      </c>
    </row>
    <row r="598" spans="1:16" x14ac:dyDescent="0.25">
      <c r="A598" t="s">
        <v>853</v>
      </c>
      <c r="B598" t="s">
        <v>138</v>
      </c>
      <c r="C598" t="str">
        <f>PROPER(TRIM(Customers3[[#This Row],[Customer First Name]]))</f>
        <v>Greyson</v>
      </c>
      <c r="D598">
        <v>1829</v>
      </c>
      <c r="E598" t="s">
        <v>27</v>
      </c>
      <c r="F598" s="7">
        <v>45525</v>
      </c>
      <c r="G598" s="6">
        <v>1</v>
      </c>
      <c r="H598" s="1" t="s">
        <v>23</v>
      </c>
      <c r="I598" t="s">
        <v>28</v>
      </c>
      <c r="J598" t="str">
        <f>UPPER(Customers3[[#This Row],[State]])</f>
        <v>NSW</v>
      </c>
      <c r="K598" t="s">
        <v>2433</v>
      </c>
      <c r="L598" t="s">
        <v>1284</v>
      </c>
      <c r="M598">
        <v>2500</v>
      </c>
      <c r="N598">
        <v>300</v>
      </c>
      <c r="O598">
        <f>Customers3[[#This Row],[Quantity Ordered]]*Customers3[[#This Row],[Sales Price (Per unit)]]</f>
        <v>300</v>
      </c>
      <c r="P598" t="s">
        <v>2434</v>
      </c>
    </row>
    <row r="599" spans="1:16" x14ac:dyDescent="0.25">
      <c r="A599" t="s">
        <v>873</v>
      </c>
      <c r="B599" t="s">
        <v>320</v>
      </c>
      <c r="C599" t="str">
        <f>PROPER(TRIM(Customers3[[#This Row],[Customer First Name]]))</f>
        <v>Bodie</v>
      </c>
      <c r="D599">
        <v>1830</v>
      </c>
      <c r="E599" t="s">
        <v>27</v>
      </c>
      <c r="F599" s="7">
        <v>45520</v>
      </c>
      <c r="G599" s="6">
        <v>1</v>
      </c>
      <c r="H599" s="1" t="s">
        <v>23</v>
      </c>
      <c r="I599" t="s">
        <v>28</v>
      </c>
      <c r="J599" t="str">
        <f>UPPER(Customers3[[#This Row],[State]])</f>
        <v>NSW</v>
      </c>
      <c r="K599" t="s">
        <v>2435</v>
      </c>
      <c r="L599" t="s">
        <v>850</v>
      </c>
      <c r="M599">
        <v>2000</v>
      </c>
      <c r="N599">
        <v>300</v>
      </c>
      <c r="O599">
        <f>Customers3[[#This Row],[Quantity Ordered]]*Customers3[[#This Row],[Sales Price (Per unit)]]</f>
        <v>300</v>
      </c>
      <c r="P599" t="s">
        <v>2436</v>
      </c>
    </row>
    <row r="600" spans="1:16" x14ac:dyDescent="0.25">
      <c r="A600" t="s">
        <v>874</v>
      </c>
      <c r="B600" t="s">
        <v>156</v>
      </c>
      <c r="C600" t="str">
        <f>PROPER(TRIM(Customers3[[#This Row],[Customer First Name]]))</f>
        <v>Russell</v>
      </c>
      <c r="D600">
        <v>1831</v>
      </c>
      <c r="E600" t="s">
        <v>16</v>
      </c>
      <c r="F600" s="7">
        <v>45497</v>
      </c>
      <c r="G600" s="6">
        <v>1</v>
      </c>
      <c r="H600" t="s">
        <v>17</v>
      </c>
      <c r="I600" t="s">
        <v>32</v>
      </c>
      <c r="J600" t="str">
        <f>UPPER(Customers3[[#This Row],[State]])</f>
        <v>VIC</v>
      </c>
      <c r="K600" t="s">
        <v>2437</v>
      </c>
      <c r="L600" t="s">
        <v>1232</v>
      </c>
      <c r="M600">
        <v>3350</v>
      </c>
      <c r="N600">
        <v>250</v>
      </c>
      <c r="O600">
        <f>Customers3[[#This Row],[Quantity Ordered]]*Customers3[[#This Row],[Sales Price (Per unit)]]</f>
        <v>250</v>
      </c>
      <c r="P600" t="s">
        <v>2438</v>
      </c>
    </row>
    <row r="601" spans="1:16" x14ac:dyDescent="0.25">
      <c r="A601" t="s">
        <v>875</v>
      </c>
      <c r="B601" t="s">
        <v>876</v>
      </c>
      <c r="C601" t="str">
        <f>PROPER(TRIM(Customers3[[#This Row],[Customer First Name]]))</f>
        <v>Payton</v>
      </c>
      <c r="D601">
        <v>1832</v>
      </c>
      <c r="E601" t="s">
        <v>36</v>
      </c>
      <c r="F601" s="7">
        <v>45582</v>
      </c>
      <c r="G601" s="6">
        <v>2</v>
      </c>
      <c r="H601" t="s">
        <v>17</v>
      </c>
      <c r="I601" t="s">
        <v>18</v>
      </c>
      <c r="J601" t="str">
        <f>UPPER(Customers3[[#This Row],[State]])</f>
        <v>WA</v>
      </c>
      <c r="K601" t="s">
        <v>2439</v>
      </c>
      <c r="L601" t="s">
        <v>1223</v>
      </c>
      <c r="M601">
        <v>6725</v>
      </c>
      <c r="N601">
        <v>250</v>
      </c>
      <c r="O601">
        <f>Customers3[[#This Row],[Quantity Ordered]]*Customers3[[#This Row],[Sales Price (Per unit)]]</f>
        <v>500</v>
      </c>
      <c r="P601" t="s">
        <v>2440</v>
      </c>
    </row>
    <row r="602" spans="1:16" x14ac:dyDescent="0.25">
      <c r="A602" t="s">
        <v>877</v>
      </c>
      <c r="B602" t="s">
        <v>878</v>
      </c>
      <c r="C602" t="str">
        <f>PROPER(TRIM(Customers3[[#This Row],[Customer First Name]]))</f>
        <v>Titus</v>
      </c>
      <c r="D602">
        <v>1833</v>
      </c>
      <c r="E602" t="s">
        <v>77</v>
      </c>
      <c r="F602" s="7">
        <v>45440</v>
      </c>
      <c r="G602" s="6">
        <v>2</v>
      </c>
      <c r="H602" t="s">
        <v>17</v>
      </c>
      <c r="I602" t="s">
        <v>49</v>
      </c>
      <c r="J602" t="str">
        <f>UPPER(Customers3[[#This Row],[State]])</f>
        <v>TAS</v>
      </c>
      <c r="K602" t="s">
        <v>2441</v>
      </c>
      <c r="L602" t="s">
        <v>1250</v>
      </c>
      <c r="M602">
        <v>7000</v>
      </c>
      <c r="N602">
        <v>600</v>
      </c>
      <c r="O602">
        <f>Customers3[[#This Row],[Quantity Ordered]]*Customers3[[#This Row],[Sales Price (Per unit)]]</f>
        <v>1200</v>
      </c>
      <c r="P602" t="s">
        <v>2442</v>
      </c>
    </row>
    <row r="603" spans="1:16" x14ac:dyDescent="0.25">
      <c r="A603" t="s">
        <v>879</v>
      </c>
      <c r="B603" t="s">
        <v>193</v>
      </c>
      <c r="C603" t="str">
        <f>PROPER(TRIM(Customers3[[#This Row],[Customer First Name]]))</f>
        <v>Alessandra</v>
      </c>
      <c r="D603">
        <v>1834</v>
      </c>
      <c r="E603" t="s">
        <v>27</v>
      </c>
      <c r="F603" s="7">
        <v>45431</v>
      </c>
      <c r="G603" s="6">
        <v>1</v>
      </c>
      <c r="H603" t="s">
        <v>56</v>
      </c>
      <c r="I603" t="s">
        <v>18</v>
      </c>
      <c r="J603" t="str">
        <f>UPPER(Customers3[[#This Row],[State]])</f>
        <v>WA</v>
      </c>
      <c r="K603" t="s">
        <v>2443</v>
      </c>
      <c r="L603" t="s">
        <v>1244</v>
      </c>
      <c r="M603">
        <v>6160</v>
      </c>
      <c r="N603">
        <v>300</v>
      </c>
      <c r="O603">
        <f>Customers3[[#This Row],[Quantity Ordered]]*Customers3[[#This Row],[Sales Price (Per unit)]]</f>
        <v>300</v>
      </c>
      <c r="P603" t="s">
        <v>2444</v>
      </c>
    </row>
    <row r="604" spans="1:16" x14ac:dyDescent="0.25">
      <c r="A604" t="s">
        <v>880</v>
      </c>
      <c r="B604" t="s">
        <v>881</v>
      </c>
      <c r="C604" t="str">
        <f>PROPER(TRIM(Customers3[[#This Row],[Customer First Name]]))</f>
        <v>Phoenix</v>
      </c>
      <c r="D604">
        <v>1835</v>
      </c>
      <c r="E604" t="s">
        <v>77</v>
      </c>
      <c r="F604" s="7">
        <v>45630</v>
      </c>
      <c r="G604" s="6">
        <v>1</v>
      </c>
      <c r="H604" s="1" t="s">
        <v>37</v>
      </c>
      <c r="I604" t="s">
        <v>24</v>
      </c>
      <c r="J604" t="str">
        <f>UPPER(Customers3[[#This Row],[State]])</f>
        <v>ACT</v>
      </c>
      <c r="K604" t="s">
        <v>2445</v>
      </c>
      <c r="L604" t="s">
        <v>1226</v>
      </c>
      <c r="M604">
        <v>2600</v>
      </c>
      <c r="N604">
        <v>600</v>
      </c>
      <c r="O604">
        <f>Customers3[[#This Row],[Quantity Ordered]]*Customers3[[#This Row],[Sales Price (Per unit)]]</f>
        <v>600</v>
      </c>
      <c r="P604" t="s">
        <v>2446</v>
      </c>
    </row>
    <row r="605" spans="1:16" x14ac:dyDescent="0.25">
      <c r="A605" t="s">
        <v>745</v>
      </c>
      <c r="B605" t="s">
        <v>483</v>
      </c>
      <c r="C605" t="str">
        <f>PROPER(TRIM(Customers3[[#This Row],[Customer First Name]]))</f>
        <v>Amanda</v>
      </c>
      <c r="D605">
        <v>1836</v>
      </c>
      <c r="E605" t="s">
        <v>61</v>
      </c>
      <c r="F605" s="7">
        <v>45358</v>
      </c>
      <c r="G605" s="6">
        <v>3</v>
      </c>
      <c r="H605" s="1" t="s">
        <v>37</v>
      </c>
      <c r="I605" t="s">
        <v>49</v>
      </c>
      <c r="J605" t="str">
        <f>UPPER(Customers3[[#This Row],[State]])</f>
        <v>TAS</v>
      </c>
      <c r="K605" t="s">
        <v>2447</v>
      </c>
      <c r="L605" t="s">
        <v>1250</v>
      </c>
      <c r="M605">
        <v>7000</v>
      </c>
      <c r="N605">
        <v>1200</v>
      </c>
      <c r="O605">
        <f>Customers3[[#This Row],[Quantity Ordered]]*Customers3[[#This Row],[Sales Price (Per unit)]]</f>
        <v>3600</v>
      </c>
      <c r="P605" t="s">
        <v>2448</v>
      </c>
    </row>
    <row r="606" spans="1:16" x14ac:dyDescent="0.25">
      <c r="A606" t="s">
        <v>882</v>
      </c>
      <c r="B606" t="s">
        <v>735</v>
      </c>
      <c r="C606" t="str">
        <f>PROPER(TRIM(Customers3[[#This Row],[Customer First Name]]))</f>
        <v>Frances</v>
      </c>
      <c r="D606">
        <v>1837</v>
      </c>
      <c r="E606" t="s">
        <v>77</v>
      </c>
      <c r="F606" s="7">
        <v>45453</v>
      </c>
      <c r="G606" s="6">
        <v>3</v>
      </c>
      <c r="H606" t="s">
        <v>17</v>
      </c>
      <c r="I606" t="s">
        <v>42</v>
      </c>
      <c r="J606" t="str">
        <f>UPPER(Customers3[[#This Row],[State]])</f>
        <v>SA</v>
      </c>
      <c r="K606" t="s">
        <v>2449</v>
      </c>
      <c r="L606" t="s">
        <v>1238</v>
      </c>
      <c r="M606">
        <v>5290</v>
      </c>
      <c r="N606">
        <v>600</v>
      </c>
      <c r="O606">
        <f>Customers3[[#This Row],[Quantity Ordered]]*Customers3[[#This Row],[Sales Price (Per unit)]]</f>
        <v>1800</v>
      </c>
      <c r="P606" t="s">
        <v>2450</v>
      </c>
    </row>
    <row r="607" spans="1:16" x14ac:dyDescent="0.25">
      <c r="A607" t="s">
        <v>883</v>
      </c>
      <c r="B607" t="s">
        <v>312</v>
      </c>
      <c r="C607" t="str">
        <f>PROPER(TRIM(Customers3[[#This Row],[Customer First Name]]))</f>
        <v>Abel</v>
      </c>
      <c r="D607">
        <v>1838</v>
      </c>
      <c r="E607" t="s">
        <v>61</v>
      </c>
      <c r="F607" s="7">
        <v>45564</v>
      </c>
      <c r="G607" s="6">
        <v>3</v>
      </c>
      <c r="H607" t="s">
        <v>17</v>
      </c>
      <c r="I607" t="s">
        <v>66</v>
      </c>
      <c r="J607" t="str">
        <f>UPPER(Customers3[[#This Row],[State]])</f>
        <v>NT</v>
      </c>
      <c r="K607" t="s">
        <v>2451</v>
      </c>
      <c r="L607" t="s">
        <v>1346</v>
      </c>
      <c r="M607">
        <v>870</v>
      </c>
      <c r="N607">
        <v>1200</v>
      </c>
      <c r="O607">
        <f>Customers3[[#This Row],[Quantity Ordered]]*Customers3[[#This Row],[Sales Price (Per unit)]]</f>
        <v>3600</v>
      </c>
      <c r="P607" t="s">
        <v>2452</v>
      </c>
    </row>
    <row r="608" spans="1:16" x14ac:dyDescent="0.25">
      <c r="A608" t="s">
        <v>528</v>
      </c>
      <c r="B608" t="s">
        <v>712</v>
      </c>
      <c r="C608" t="str">
        <f>PROPER(TRIM(Customers3[[#This Row],[Customer First Name]]))</f>
        <v>Briella</v>
      </c>
      <c r="D608">
        <v>1839</v>
      </c>
      <c r="E608" t="s">
        <v>27</v>
      </c>
      <c r="F608" s="7">
        <v>45340</v>
      </c>
      <c r="G608" s="6">
        <v>2</v>
      </c>
      <c r="H608" t="s">
        <v>17</v>
      </c>
      <c r="I608" t="s">
        <v>42</v>
      </c>
      <c r="J608" t="str">
        <f>UPPER(Customers3[[#This Row],[State]])</f>
        <v>SA</v>
      </c>
      <c r="K608" t="s">
        <v>2453</v>
      </c>
      <c r="L608" t="s">
        <v>1080</v>
      </c>
      <c r="M608">
        <v>5000</v>
      </c>
      <c r="N608">
        <v>300</v>
      </c>
      <c r="O608">
        <f>Customers3[[#This Row],[Quantity Ordered]]*Customers3[[#This Row],[Sales Price (Per unit)]]</f>
        <v>600</v>
      </c>
      <c r="P608" t="s">
        <v>2454</v>
      </c>
    </row>
    <row r="609" spans="1:16" x14ac:dyDescent="0.25">
      <c r="A609" t="s">
        <v>884</v>
      </c>
      <c r="B609" t="s">
        <v>345</v>
      </c>
      <c r="C609" t="str">
        <f>PROPER(TRIM(Customers3[[#This Row],[Customer First Name]]))</f>
        <v>Camilla</v>
      </c>
      <c r="D609">
        <v>1840</v>
      </c>
      <c r="E609" t="s">
        <v>22</v>
      </c>
      <c r="F609" s="7">
        <v>45625</v>
      </c>
      <c r="G609" s="6">
        <v>1</v>
      </c>
      <c r="H609" s="1" t="s">
        <v>37</v>
      </c>
      <c r="I609" t="s">
        <v>24</v>
      </c>
      <c r="J609" t="str">
        <f>UPPER(Customers3[[#This Row],[State]])</f>
        <v>ACT</v>
      </c>
      <c r="K609" t="s">
        <v>2455</v>
      </c>
      <c r="L609" t="s">
        <v>1226</v>
      </c>
      <c r="M609">
        <v>2600</v>
      </c>
      <c r="N609">
        <v>800</v>
      </c>
      <c r="O609">
        <f>Customers3[[#This Row],[Quantity Ordered]]*Customers3[[#This Row],[Sales Price (Per unit)]]</f>
        <v>800</v>
      </c>
      <c r="P609" t="s">
        <v>2456</v>
      </c>
    </row>
    <row r="610" spans="1:16" x14ac:dyDescent="0.25">
      <c r="A610" t="s">
        <v>637</v>
      </c>
      <c r="B610" t="s">
        <v>694</v>
      </c>
      <c r="C610" t="str">
        <f>PROPER(TRIM(Customers3[[#This Row],[Customer First Name]]))</f>
        <v>Kash</v>
      </c>
      <c r="D610">
        <v>1841</v>
      </c>
      <c r="E610" t="s">
        <v>61</v>
      </c>
      <c r="F610" s="7">
        <v>45468</v>
      </c>
      <c r="G610" s="6">
        <v>1</v>
      </c>
      <c r="H610" t="s">
        <v>17</v>
      </c>
      <c r="I610" t="s">
        <v>66</v>
      </c>
      <c r="J610" t="str">
        <f>UPPER(Customers3[[#This Row],[State]])</f>
        <v>NT</v>
      </c>
      <c r="K610" t="s">
        <v>2457</v>
      </c>
      <c r="L610" t="s">
        <v>1346</v>
      </c>
      <c r="M610">
        <v>870</v>
      </c>
      <c r="N610">
        <v>1200</v>
      </c>
      <c r="O610">
        <f>Customers3[[#This Row],[Quantity Ordered]]*Customers3[[#This Row],[Sales Price (Per unit)]]</f>
        <v>1200</v>
      </c>
      <c r="P610" t="s">
        <v>2458</v>
      </c>
    </row>
    <row r="611" spans="1:16" x14ac:dyDescent="0.25">
      <c r="A611" t="s">
        <v>530</v>
      </c>
      <c r="B611" t="s">
        <v>885</v>
      </c>
      <c r="C611" t="str">
        <f>PROPER(TRIM(Customers3[[#This Row],[Customer First Name]]))</f>
        <v>Maria</v>
      </c>
      <c r="D611">
        <v>1842</v>
      </c>
      <c r="E611" t="s">
        <v>27</v>
      </c>
      <c r="F611" s="7">
        <v>45647</v>
      </c>
      <c r="G611" s="6">
        <v>3</v>
      </c>
      <c r="H611" t="s">
        <v>17</v>
      </c>
      <c r="I611" t="s">
        <v>32</v>
      </c>
      <c r="J611" t="str">
        <f>UPPER(Customers3[[#This Row],[State]])</f>
        <v>VIC</v>
      </c>
      <c r="K611" t="s">
        <v>2459</v>
      </c>
      <c r="L611" t="s">
        <v>1260</v>
      </c>
      <c r="M611">
        <v>3000</v>
      </c>
      <c r="N611">
        <v>300</v>
      </c>
      <c r="O611">
        <f>Customers3[[#This Row],[Quantity Ordered]]*Customers3[[#This Row],[Sales Price (Per unit)]]</f>
        <v>900</v>
      </c>
      <c r="P611" t="s">
        <v>2460</v>
      </c>
    </row>
    <row r="612" spans="1:16" x14ac:dyDescent="0.25">
      <c r="A612" t="s">
        <v>886</v>
      </c>
      <c r="B612" t="s">
        <v>101</v>
      </c>
      <c r="C612" t="str">
        <f>PROPER(TRIM(Customers3[[#This Row],[Customer First Name]]))</f>
        <v>Shiloh</v>
      </c>
      <c r="D612">
        <v>1843</v>
      </c>
      <c r="E612" t="s">
        <v>77</v>
      </c>
      <c r="F612" s="7">
        <v>45384</v>
      </c>
      <c r="G612" s="6">
        <v>1</v>
      </c>
      <c r="H612" s="1" t="s">
        <v>37</v>
      </c>
      <c r="I612" t="s">
        <v>18</v>
      </c>
      <c r="J612" t="str">
        <f>UPPER(Customers3[[#This Row],[State]])</f>
        <v>WA</v>
      </c>
      <c r="K612" t="s">
        <v>2461</v>
      </c>
      <c r="L612" t="s">
        <v>1223</v>
      </c>
      <c r="M612">
        <v>6725</v>
      </c>
      <c r="N612">
        <v>600</v>
      </c>
      <c r="O612">
        <f>Customers3[[#This Row],[Quantity Ordered]]*Customers3[[#This Row],[Sales Price (Per unit)]]</f>
        <v>600</v>
      </c>
      <c r="P612" t="s">
        <v>2462</v>
      </c>
    </row>
    <row r="613" spans="1:16" x14ac:dyDescent="0.25">
      <c r="A613" t="s">
        <v>887</v>
      </c>
      <c r="B613" t="s">
        <v>825</v>
      </c>
      <c r="C613" t="str">
        <f>PROPER(TRIM(Customers3[[#This Row],[Customer First Name]]))</f>
        <v>Micah</v>
      </c>
      <c r="D613">
        <v>1844</v>
      </c>
      <c r="E613" t="s">
        <v>61</v>
      </c>
      <c r="F613" s="7">
        <v>45442</v>
      </c>
      <c r="G613" s="6">
        <v>3</v>
      </c>
      <c r="H613" s="1" t="s">
        <v>37</v>
      </c>
      <c r="I613" t="s">
        <v>18</v>
      </c>
      <c r="J613" t="str">
        <f>UPPER(Customers3[[#This Row],[State]])</f>
        <v>WA</v>
      </c>
      <c r="K613" t="s">
        <v>2463</v>
      </c>
      <c r="L613" t="s">
        <v>1287</v>
      </c>
      <c r="M613">
        <v>6000</v>
      </c>
      <c r="N613">
        <v>1200</v>
      </c>
      <c r="O613">
        <f>Customers3[[#This Row],[Quantity Ordered]]*Customers3[[#This Row],[Sales Price (Per unit)]]</f>
        <v>3600</v>
      </c>
      <c r="P613" t="s">
        <v>2464</v>
      </c>
    </row>
    <row r="614" spans="1:16" x14ac:dyDescent="0.25">
      <c r="A614" t="s">
        <v>888</v>
      </c>
      <c r="B614" t="s">
        <v>889</v>
      </c>
      <c r="C614" t="str">
        <f>PROPER(TRIM(Customers3[[#This Row],[Customer First Name]]))</f>
        <v>Kyrie</v>
      </c>
      <c r="D614">
        <v>1845</v>
      </c>
      <c r="E614" t="s">
        <v>27</v>
      </c>
      <c r="F614" s="7">
        <v>45580</v>
      </c>
      <c r="G614" s="6">
        <v>3</v>
      </c>
      <c r="H614" s="1" t="s">
        <v>37</v>
      </c>
      <c r="I614" t="s">
        <v>24</v>
      </c>
      <c r="J614" t="str">
        <f>UPPER(Customers3[[#This Row],[State]])</f>
        <v>ACT</v>
      </c>
      <c r="K614" t="s">
        <v>2465</v>
      </c>
      <c r="L614" t="s">
        <v>1226</v>
      </c>
      <c r="M614">
        <v>2600</v>
      </c>
      <c r="N614">
        <v>300</v>
      </c>
      <c r="O614">
        <f>Customers3[[#This Row],[Quantity Ordered]]*Customers3[[#This Row],[Sales Price (Per unit)]]</f>
        <v>900</v>
      </c>
      <c r="P614" t="s">
        <v>2466</v>
      </c>
    </row>
    <row r="615" spans="1:16" x14ac:dyDescent="0.25">
      <c r="A615" t="s">
        <v>291</v>
      </c>
      <c r="B615" t="s">
        <v>235</v>
      </c>
      <c r="C615" t="str">
        <f>PROPER(TRIM(Customers3[[#This Row],[Customer First Name]]))</f>
        <v>Selah</v>
      </c>
      <c r="D615">
        <v>1846</v>
      </c>
      <c r="E615" t="s">
        <v>61</v>
      </c>
      <c r="F615" s="7">
        <v>45551</v>
      </c>
      <c r="G615" s="6">
        <v>3</v>
      </c>
      <c r="H615" t="s">
        <v>17</v>
      </c>
      <c r="I615" t="s">
        <v>24</v>
      </c>
      <c r="J615" t="str">
        <f>UPPER(Customers3[[#This Row],[State]])</f>
        <v>ACT</v>
      </c>
      <c r="K615" t="s">
        <v>2467</v>
      </c>
      <c r="L615" t="s">
        <v>1226</v>
      </c>
      <c r="M615">
        <v>2600</v>
      </c>
      <c r="N615">
        <v>1200</v>
      </c>
      <c r="O615">
        <f>Customers3[[#This Row],[Quantity Ordered]]*Customers3[[#This Row],[Sales Price (Per unit)]]</f>
        <v>3600</v>
      </c>
      <c r="P615" t="s">
        <v>2468</v>
      </c>
    </row>
    <row r="616" spans="1:16" x14ac:dyDescent="0.25">
      <c r="A616" t="s">
        <v>890</v>
      </c>
      <c r="B616" t="s">
        <v>63</v>
      </c>
      <c r="C616" t="str">
        <f>PROPER(TRIM(Customers3[[#This Row],[Customer First Name]]))</f>
        <v>Destiny</v>
      </c>
      <c r="D616">
        <v>1847</v>
      </c>
      <c r="E616" t="s">
        <v>16</v>
      </c>
      <c r="F616" s="7">
        <v>45503</v>
      </c>
      <c r="G616" s="6">
        <v>1</v>
      </c>
      <c r="H616" t="s">
        <v>17</v>
      </c>
      <c r="I616" t="s">
        <v>49</v>
      </c>
      <c r="J616" t="str">
        <f>UPPER(Customers3[[#This Row],[State]])</f>
        <v>TAS</v>
      </c>
      <c r="K616" t="s">
        <v>1695</v>
      </c>
      <c r="L616" t="s">
        <v>1250</v>
      </c>
      <c r="M616">
        <v>7000</v>
      </c>
      <c r="N616">
        <v>250</v>
      </c>
      <c r="O616">
        <f>Customers3[[#This Row],[Quantity Ordered]]*Customers3[[#This Row],[Sales Price (Per unit)]]</f>
        <v>250</v>
      </c>
      <c r="P616" t="s">
        <v>2469</v>
      </c>
    </row>
    <row r="617" spans="1:16" x14ac:dyDescent="0.25">
      <c r="A617" t="s">
        <v>95</v>
      </c>
      <c r="B617" t="s">
        <v>891</v>
      </c>
      <c r="C617" t="str">
        <f>PROPER(TRIM(Customers3[[#This Row],[Customer First Name]]))</f>
        <v>Dylan</v>
      </c>
      <c r="D617">
        <v>1848</v>
      </c>
      <c r="E617" t="s">
        <v>36</v>
      </c>
      <c r="F617" s="7">
        <v>45431</v>
      </c>
      <c r="G617" s="6">
        <v>1</v>
      </c>
      <c r="H617" t="s">
        <v>17</v>
      </c>
      <c r="I617" t="s">
        <v>18</v>
      </c>
      <c r="J617" t="str">
        <f>UPPER(Customers3[[#This Row],[State]])</f>
        <v>WA</v>
      </c>
      <c r="K617" t="s">
        <v>2470</v>
      </c>
      <c r="L617" t="s">
        <v>1244</v>
      </c>
      <c r="M617">
        <v>6160</v>
      </c>
      <c r="N617">
        <v>250</v>
      </c>
      <c r="O617">
        <f>Customers3[[#This Row],[Quantity Ordered]]*Customers3[[#This Row],[Sales Price (Per unit)]]</f>
        <v>250</v>
      </c>
      <c r="P617" t="s">
        <v>2471</v>
      </c>
    </row>
    <row r="618" spans="1:16" x14ac:dyDescent="0.25">
      <c r="A618" t="s">
        <v>892</v>
      </c>
      <c r="B618" t="s">
        <v>490</v>
      </c>
      <c r="C618" t="str">
        <f>PROPER(TRIM(Customers3[[#This Row],[Customer First Name]]))</f>
        <v>Elsie</v>
      </c>
      <c r="D618">
        <v>1849</v>
      </c>
      <c r="E618" t="s">
        <v>36</v>
      </c>
      <c r="F618" s="7">
        <v>45541</v>
      </c>
      <c r="G618" s="6">
        <v>2</v>
      </c>
      <c r="H618" s="1" t="s">
        <v>23</v>
      </c>
      <c r="I618" t="s">
        <v>42</v>
      </c>
      <c r="J618" t="str">
        <f>UPPER(Customers3[[#This Row],[State]])</f>
        <v>SA</v>
      </c>
      <c r="K618" t="s">
        <v>2472</v>
      </c>
      <c r="L618" t="s">
        <v>1238</v>
      </c>
      <c r="M618">
        <v>5290</v>
      </c>
      <c r="N618">
        <v>250</v>
      </c>
      <c r="O618">
        <f>Customers3[[#This Row],[Quantity Ordered]]*Customers3[[#This Row],[Sales Price (Per unit)]]</f>
        <v>500</v>
      </c>
      <c r="P618" t="s">
        <v>2473</v>
      </c>
    </row>
    <row r="619" spans="1:16" x14ac:dyDescent="0.25">
      <c r="A619" t="s">
        <v>438</v>
      </c>
      <c r="B619" t="s">
        <v>796</v>
      </c>
      <c r="C619" t="str">
        <f>PROPER(TRIM(Customers3[[#This Row],[Customer First Name]]))</f>
        <v>Frederick</v>
      </c>
      <c r="D619">
        <v>1850</v>
      </c>
      <c r="E619" t="s">
        <v>16</v>
      </c>
      <c r="F619" s="7">
        <v>45292</v>
      </c>
      <c r="G619" s="6">
        <v>2</v>
      </c>
      <c r="H619" t="s">
        <v>17</v>
      </c>
      <c r="I619" t="s">
        <v>18</v>
      </c>
      <c r="J619" t="str">
        <f>UPPER(Customers3[[#This Row],[State]])</f>
        <v>WA</v>
      </c>
      <c r="K619" t="s">
        <v>2474</v>
      </c>
      <c r="L619" t="s">
        <v>1223</v>
      </c>
      <c r="M619">
        <v>6725</v>
      </c>
      <c r="N619">
        <v>250</v>
      </c>
      <c r="O619">
        <f>Customers3[[#This Row],[Quantity Ordered]]*Customers3[[#This Row],[Sales Price (Per unit)]]</f>
        <v>500</v>
      </c>
      <c r="P619" t="s">
        <v>2475</v>
      </c>
    </row>
    <row r="620" spans="1:16" x14ac:dyDescent="0.25">
      <c r="A620" t="s">
        <v>702</v>
      </c>
      <c r="B620" t="s">
        <v>428</v>
      </c>
      <c r="C620" t="str">
        <f>PROPER(TRIM(Customers3[[#This Row],[Customer First Name]]))</f>
        <v>Marley</v>
      </c>
      <c r="D620">
        <v>1851</v>
      </c>
      <c r="E620" t="s">
        <v>22</v>
      </c>
      <c r="F620" s="7">
        <v>45342</v>
      </c>
      <c r="G620" s="6">
        <v>3</v>
      </c>
      <c r="H620" t="s">
        <v>56</v>
      </c>
      <c r="I620" t="s">
        <v>32</v>
      </c>
      <c r="J620" t="str">
        <f>UPPER(Customers3[[#This Row],[State]])</f>
        <v>VIC</v>
      </c>
      <c r="K620" t="s">
        <v>2476</v>
      </c>
      <c r="L620" t="s">
        <v>1232</v>
      </c>
      <c r="M620">
        <v>3350</v>
      </c>
      <c r="N620">
        <v>800</v>
      </c>
      <c r="O620">
        <f>Customers3[[#This Row],[Quantity Ordered]]*Customers3[[#This Row],[Sales Price (Per unit)]]</f>
        <v>2400</v>
      </c>
      <c r="P620" t="s">
        <v>2477</v>
      </c>
    </row>
    <row r="621" spans="1:16" x14ac:dyDescent="0.25">
      <c r="A621" t="s">
        <v>637</v>
      </c>
      <c r="B621" t="s">
        <v>893</v>
      </c>
      <c r="C621" t="str">
        <f>PROPER(TRIM(Customers3[[#This Row],[Customer First Name]]))</f>
        <v>Abraham</v>
      </c>
      <c r="D621">
        <v>1852</v>
      </c>
      <c r="E621" t="s">
        <v>36</v>
      </c>
      <c r="F621" s="7">
        <v>45403</v>
      </c>
      <c r="G621" s="6">
        <v>2</v>
      </c>
      <c r="H621" t="s">
        <v>17</v>
      </c>
      <c r="I621" t="s">
        <v>18</v>
      </c>
      <c r="J621" t="str">
        <f>UPPER(Customers3[[#This Row],[State]])</f>
        <v>WA</v>
      </c>
      <c r="K621" t="s">
        <v>2478</v>
      </c>
      <c r="L621" t="s">
        <v>1244</v>
      </c>
      <c r="M621">
        <v>6160</v>
      </c>
      <c r="N621">
        <v>250</v>
      </c>
      <c r="O621">
        <f>Customers3[[#This Row],[Quantity Ordered]]*Customers3[[#This Row],[Sales Price (Per unit)]]</f>
        <v>500</v>
      </c>
      <c r="P621" t="s">
        <v>2479</v>
      </c>
    </row>
    <row r="622" spans="1:16" x14ac:dyDescent="0.25">
      <c r="A622" t="s">
        <v>761</v>
      </c>
      <c r="B622" t="s">
        <v>155</v>
      </c>
      <c r="C622" t="str">
        <f>PROPER(TRIM(Customers3[[#This Row],[Customer First Name]]))</f>
        <v>Bailey</v>
      </c>
      <c r="D622">
        <v>1853</v>
      </c>
      <c r="E622" t="s">
        <v>36</v>
      </c>
      <c r="F622" s="7">
        <v>45321</v>
      </c>
      <c r="G622" s="6">
        <v>3</v>
      </c>
      <c r="H622" t="s">
        <v>17</v>
      </c>
      <c r="I622" t="s">
        <v>24</v>
      </c>
      <c r="J622" t="str">
        <f>UPPER(Customers3[[#This Row],[State]])</f>
        <v>ACT</v>
      </c>
      <c r="K622" t="s">
        <v>2480</v>
      </c>
      <c r="L622" t="s">
        <v>1226</v>
      </c>
      <c r="M622">
        <v>2600</v>
      </c>
      <c r="N622">
        <v>250</v>
      </c>
      <c r="O622">
        <f>Customers3[[#This Row],[Quantity Ordered]]*Customers3[[#This Row],[Sales Price (Per unit)]]</f>
        <v>750</v>
      </c>
      <c r="P622" t="s">
        <v>2481</v>
      </c>
    </row>
    <row r="623" spans="1:16" x14ac:dyDescent="0.25">
      <c r="A623" t="s">
        <v>411</v>
      </c>
      <c r="B623" t="s">
        <v>894</v>
      </c>
      <c r="C623" t="str">
        <f>PROPER(TRIM(Customers3[[#This Row],[Customer First Name]]))</f>
        <v>Emily</v>
      </c>
      <c r="D623">
        <v>1854</v>
      </c>
      <c r="E623" t="s">
        <v>36</v>
      </c>
      <c r="F623" s="7">
        <v>45423</v>
      </c>
      <c r="G623" s="6">
        <v>3</v>
      </c>
      <c r="H623" t="s">
        <v>17</v>
      </c>
      <c r="I623" t="s">
        <v>24</v>
      </c>
      <c r="J623" t="str">
        <f>UPPER(Customers3[[#This Row],[State]])</f>
        <v>ACT</v>
      </c>
      <c r="K623" t="s">
        <v>2482</v>
      </c>
      <c r="L623" t="s">
        <v>1226</v>
      </c>
      <c r="M623">
        <v>2600</v>
      </c>
      <c r="N623">
        <v>250</v>
      </c>
      <c r="O623">
        <f>Customers3[[#This Row],[Quantity Ordered]]*Customers3[[#This Row],[Sales Price (Per unit)]]</f>
        <v>750</v>
      </c>
      <c r="P623" t="s">
        <v>2483</v>
      </c>
    </row>
    <row r="624" spans="1:16" x14ac:dyDescent="0.25">
      <c r="A624" t="s">
        <v>895</v>
      </c>
      <c r="B624" t="s">
        <v>896</v>
      </c>
      <c r="C624" t="str">
        <f>PROPER(TRIM(Customers3[[#This Row],[Customer First Name]]))</f>
        <v>Gracelyn</v>
      </c>
      <c r="D624">
        <v>1855</v>
      </c>
      <c r="E624" t="s">
        <v>22</v>
      </c>
      <c r="F624" s="7">
        <v>45604</v>
      </c>
      <c r="G624" s="6">
        <v>1</v>
      </c>
      <c r="H624" s="1" t="s">
        <v>23</v>
      </c>
      <c r="I624" t="s">
        <v>42</v>
      </c>
      <c r="J624" t="str">
        <f>UPPER(Customers3[[#This Row],[State]])</f>
        <v>SA</v>
      </c>
      <c r="K624" t="s">
        <v>2484</v>
      </c>
      <c r="L624" t="s">
        <v>1080</v>
      </c>
      <c r="M624">
        <v>5000</v>
      </c>
      <c r="N624">
        <v>800</v>
      </c>
      <c r="O624">
        <f>Customers3[[#This Row],[Quantity Ordered]]*Customers3[[#This Row],[Sales Price (Per unit)]]</f>
        <v>800</v>
      </c>
      <c r="P624" t="s">
        <v>2485</v>
      </c>
    </row>
    <row r="625" spans="1:16" x14ac:dyDescent="0.25">
      <c r="A625" t="s">
        <v>897</v>
      </c>
      <c r="B625" t="s">
        <v>898</v>
      </c>
      <c r="C625" t="str">
        <f>PROPER(TRIM(Customers3[[#This Row],[Customer First Name]]))</f>
        <v>Jesse</v>
      </c>
      <c r="D625">
        <v>1856</v>
      </c>
      <c r="E625" t="s">
        <v>22</v>
      </c>
      <c r="F625" s="7">
        <v>45326</v>
      </c>
      <c r="G625" s="6">
        <v>2</v>
      </c>
      <c r="H625" t="s">
        <v>56</v>
      </c>
      <c r="I625" t="s">
        <v>18</v>
      </c>
      <c r="J625" t="str">
        <f>UPPER(Customers3[[#This Row],[State]])</f>
        <v>WA</v>
      </c>
      <c r="K625" t="s">
        <v>2486</v>
      </c>
      <c r="L625" t="s">
        <v>1223</v>
      </c>
      <c r="M625">
        <v>6725</v>
      </c>
      <c r="N625">
        <v>800</v>
      </c>
      <c r="O625">
        <f>Customers3[[#This Row],[Quantity Ordered]]*Customers3[[#This Row],[Sales Price (Per unit)]]</f>
        <v>1600</v>
      </c>
      <c r="P625" t="s">
        <v>2487</v>
      </c>
    </row>
    <row r="626" spans="1:16" x14ac:dyDescent="0.25">
      <c r="A626" t="s">
        <v>899</v>
      </c>
      <c r="B626" t="s">
        <v>688</v>
      </c>
      <c r="C626" t="str">
        <f>PROPER(TRIM(Customers3[[#This Row],[Customer First Name]]))</f>
        <v>Kyle</v>
      </c>
      <c r="D626">
        <v>1857</v>
      </c>
      <c r="E626" t="s">
        <v>22</v>
      </c>
      <c r="F626" s="7">
        <v>45334</v>
      </c>
      <c r="G626" s="6">
        <v>1</v>
      </c>
      <c r="H626" t="s">
        <v>17</v>
      </c>
      <c r="I626" t="s">
        <v>42</v>
      </c>
      <c r="J626" t="str">
        <f>UPPER(Customers3[[#This Row],[State]])</f>
        <v>SA</v>
      </c>
      <c r="K626" t="s">
        <v>2488</v>
      </c>
      <c r="L626" t="s">
        <v>1335</v>
      </c>
      <c r="M626">
        <v>5600</v>
      </c>
      <c r="N626">
        <v>800</v>
      </c>
      <c r="O626">
        <f>Customers3[[#This Row],[Quantity Ordered]]*Customers3[[#This Row],[Sales Price (Per unit)]]</f>
        <v>800</v>
      </c>
      <c r="P626" t="s">
        <v>2489</v>
      </c>
    </row>
    <row r="627" spans="1:16" x14ac:dyDescent="0.25">
      <c r="A627" t="s">
        <v>900</v>
      </c>
      <c r="B627" t="s">
        <v>901</v>
      </c>
      <c r="C627" t="str">
        <f>PROPER(TRIM(Customers3[[#This Row],[Customer First Name]]))</f>
        <v>Marcus</v>
      </c>
      <c r="D627">
        <v>1858</v>
      </c>
      <c r="E627" t="s">
        <v>61</v>
      </c>
      <c r="F627" s="7">
        <v>45642</v>
      </c>
      <c r="G627" s="6">
        <v>3</v>
      </c>
      <c r="H627" t="s">
        <v>17</v>
      </c>
      <c r="I627" t="s">
        <v>66</v>
      </c>
      <c r="J627" t="str">
        <f>UPPER(Customers3[[#This Row],[State]])</f>
        <v>NT</v>
      </c>
      <c r="K627" t="s">
        <v>2490</v>
      </c>
      <c r="L627" t="s">
        <v>1265</v>
      </c>
      <c r="M627">
        <v>800</v>
      </c>
      <c r="N627">
        <v>1200</v>
      </c>
      <c r="O627">
        <f>Customers3[[#This Row],[Quantity Ordered]]*Customers3[[#This Row],[Sales Price (Per unit)]]</f>
        <v>3600</v>
      </c>
      <c r="P627" t="s">
        <v>2491</v>
      </c>
    </row>
    <row r="628" spans="1:16" x14ac:dyDescent="0.25">
      <c r="A628" t="s">
        <v>902</v>
      </c>
      <c r="B628" t="s">
        <v>903</v>
      </c>
      <c r="C628" t="str">
        <f>PROPER(TRIM(Customers3[[#This Row],[Customer First Name]]))</f>
        <v>Catalina</v>
      </c>
      <c r="D628">
        <v>1859</v>
      </c>
      <c r="E628" t="s">
        <v>77</v>
      </c>
      <c r="F628" s="7">
        <v>45350</v>
      </c>
      <c r="G628" s="6">
        <v>2</v>
      </c>
      <c r="H628" s="1" t="s">
        <v>37</v>
      </c>
      <c r="I628" t="s">
        <v>32</v>
      </c>
      <c r="J628" t="str">
        <f>UPPER(Customers3[[#This Row],[State]])</f>
        <v>VIC</v>
      </c>
      <c r="K628" t="s">
        <v>2492</v>
      </c>
      <c r="L628" t="s">
        <v>1232</v>
      </c>
      <c r="M628">
        <v>3350</v>
      </c>
      <c r="N628">
        <v>600</v>
      </c>
      <c r="O628">
        <f>Customers3[[#This Row],[Quantity Ordered]]*Customers3[[#This Row],[Sales Price (Per unit)]]</f>
        <v>1200</v>
      </c>
      <c r="P628" t="s">
        <v>2493</v>
      </c>
    </row>
    <row r="629" spans="1:16" x14ac:dyDescent="0.25">
      <c r="A629" t="s">
        <v>887</v>
      </c>
      <c r="B629" t="s">
        <v>848</v>
      </c>
      <c r="C629" t="str">
        <f>PROPER(TRIM(Customers3[[#This Row],[Customer First Name]]))</f>
        <v>Nadia</v>
      </c>
      <c r="D629">
        <v>1860</v>
      </c>
      <c r="E629" t="s">
        <v>16</v>
      </c>
      <c r="F629" s="7">
        <v>45358</v>
      </c>
      <c r="G629" s="6">
        <v>2</v>
      </c>
      <c r="H629" s="1" t="s">
        <v>37</v>
      </c>
      <c r="I629" t="s">
        <v>18</v>
      </c>
      <c r="J629" t="str">
        <f>UPPER(Customers3[[#This Row],[State]])</f>
        <v>WA</v>
      </c>
      <c r="K629" t="s">
        <v>2494</v>
      </c>
      <c r="L629" t="s">
        <v>1244</v>
      </c>
      <c r="M629">
        <v>6160</v>
      </c>
      <c r="N629">
        <v>250</v>
      </c>
      <c r="O629">
        <f>Customers3[[#This Row],[Quantity Ordered]]*Customers3[[#This Row],[Sales Price (Per unit)]]</f>
        <v>500</v>
      </c>
      <c r="P629" t="s">
        <v>2495</v>
      </c>
    </row>
    <row r="630" spans="1:16" x14ac:dyDescent="0.25">
      <c r="A630" t="s">
        <v>904</v>
      </c>
      <c r="B630" t="s">
        <v>905</v>
      </c>
      <c r="C630" t="str">
        <f>PROPER(TRIM(Customers3[[#This Row],[Customer First Name]]))</f>
        <v>Trinity</v>
      </c>
      <c r="D630">
        <v>1861</v>
      </c>
      <c r="E630" t="s">
        <v>22</v>
      </c>
      <c r="F630" s="7">
        <v>45398</v>
      </c>
      <c r="G630" s="6">
        <v>3</v>
      </c>
      <c r="H630" t="s">
        <v>17</v>
      </c>
      <c r="I630" t="s">
        <v>38</v>
      </c>
      <c r="J630" t="str">
        <f>UPPER(Customers3[[#This Row],[State]])</f>
        <v>QLD</v>
      </c>
      <c r="K630" t="s">
        <v>2496</v>
      </c>
      <c r="L630" t="s">
        <v>1290</v>
      </c>
      <c r="M630">
        <v>4000</v>
      </c>
      <c r="N630">
        <v>800</v>
      </c>
      <c r="O630">
        <f>Customers3[[#This Row],[Quantity Ordered]]*Customers3[[#This Row],[Sales Price (Per unit)]]</f>
        <v>2400</v>
      </c>
      <c r="P630" t="s">
        <v>2497</v>
      </c>
    </row>
    <row r="631" spans="1:16" x14ac:dyDescent="0.25">
      <c r="A631" t="s">
        <v>906</v>
      </c>
      <c r="B631" t="s">
        <v>830</v>
      </c>
      <c r="C631" t="str">
        <f>PROPER(TRIM(Customers3[[#This Row],[Customer First Name]]))</f>
        <v>Sullivan</v>
      </c>
      <c r="D631">
        <v>1862</v>
      </c>
      <c r="E631" t="s">
        <v>61</v>
      </c>
      <c r="F631" s="7">
        <v>45306</v>
      </c>
      <c r="G631" s="6">
        <v>3</v>
      </c>
      <c r="H631" t="s">
        <v>17</v>
      </c>
      <c r="I631" t="s">
        <v>28</v>
      </c>
      <c r="J631" t="str">
        <f>UPPER(Customers3[[#This Row],[State]])</f>
        <v>NSW</v>
      </c>
      <c r="K631" t="s">
        <v>2498</v>
      </c>
      <c r="L631" t="s">
        <v>1229</v>
      </c>
      <c r="M631">
        <v>2300</v>
      </c>
      <c r="N631">
        <v>1200</v>
      </c>
      <c r="O631">
        <f>Customers3[[#This Row],[Quantity Ordered]]*Customers3[[#This Row],[Sales Price (Per unit)]]</f>
        <v>3600</v>
      </c>
      <c r="P631" t="s">
        <v>2499</v>
      </c>
    </row>
    <row r="632" spans="1:16" x14ac:dyDescent="0.25">
      <c r="A632" t="s">
        <v>907</v>
      </c>
      <c r="B632" t="s">
        <v>908</v>
      </c>
      <c r="C632" t="str">
        <f>PROPER(TRIM(Customers3[[#This Row],[Customer First Name]]))</f>
        <v>Ian</v>
      </c>
      <c r="D632">
        <v>1863</v>
      </c>
      <c r="E632" t="s">
        <v>22</v>
      </c>
      <c r="F632" s="7">
        <v>45449</v>
      </c>
      <c r="G632" s="6">
        <v>2</v>
      </c>
      <c r="H632" s="1" t="s">
        <v>37</v>
      </c>
      <c r="I632" t="s">
        <v>28</v>
      </c>
      <c r="J632" t="str">
        <f>UPPER(Customers3[[#This Row],[State]])</f>
        <v>NSW</v>
      </c>
      <c r="K632" t="s">
        <v>2500</v>
      </c>
      <c r="L632" t="s">
        <v>1229</v>
      </c>
      <c r="M632">
        <v>2300</v>
      </c>
      <c r="N632">
        <v>800</v>
      </c>
      <c r="O632">
        <f>Customers3[[#This Row],[Quantity Ordered]]*Customers3[[#This Row],[Sales Price (Per unit)]]</f>
        <v>1600</v>
      </c>
      <c r="P632" t="s">
        <v>2501</v>
      </c>
    </row>
    <row r="633" spans="1:16" x14ac:dyDescent="0.25">
      <c r="A633" t="s">
        <v>909</v>
      </c>
      <c r="B633" t="s">
        <v>457</v>
      </c>
      <c r="C633" t="str">
        <f>PROPER(TRIM(Customers3[[#This Row],[Customer First Name]]))</f>
        <v>Cairo</v>
      </c>
      <c r="D633">
        <v>1864</v>
      </c>
      <c r="E633" t="s">
        <v>22</v>
      </c>
      <c r="F633" s="7">
        <v>45411</v>
      </c>
      <c r="G633" s="6">
        <v>2</v>
      </c>
      <c r="H633" t="s">
        <v>17</v>
      </c>
      <c r="I633" t="s">
        <v>28</v>
      </c>
      <c r="J633" t="str">
        <f>UPPER(Customers3[[#This Row],[State]])</f>
        <v>NSW</v>
      </c>
      <c r="K633" t="s">
        <v>2502</v>
      </c>
      <c r="L633" t="s">
        <v>1284</v>
      </c>
      <c r="M633">
        <v>2500</v>
      </c>
      <c r="N633">
        <v>800</v>
      </c>
      <c r="O633">
        <f>Customers3[[#This Row],[Quantity Ordered]]*Customers3[[#This Row],[Sales Price (Per unit)]]</f>
        <v>1600</v>
      </c>
      <c r="P633" t="s">
        <v>2503</v>
      </c>
    </row>
    <row r="634" spans="1:16" x14ac:dyDescent="0.25">
      <c r="A634" t="s">
        <v>910</v>
      </c>
      <c r="B634" t="s">
        <v>492</v>
      </c>
      <c r="C634" t="str">
        <f>PROPER(TRIM(Customers3[[#This Row],[Customer First Name]]))</f>
        <v>Emersyn</v>
      </c>
      <c r="D634">
        <v>1865</v>
      </c>
      <c r="E634" t="s">
        <v>22</v>
      </c>
      <c r="F634" s="7">
        <v>45491</v>
      </c>
      <c r="G634" s="6">
        <v>3</v>
      </c>
      <c r="H634" t="s">
        <v>56</v>
      </c>
      <c r="I634" t="s">
        <v>42</v>
      </c>
      <c r="J634" t="str">
        <f>UPPER(Customers3[[#This Row],[State]])</f>
        <v>SA</v>
      </c>
      <c r="K634" t="s">
        <v>2504</v>
      </c>
      <c r="L634" t="s">
        <v>1335</v>
      </c>
      <c r="M634">
        <v>5600</v>
      </c>
      <c r="N634">
        <v>800</v>
      </c>
      <c r="O634">
        <f>Customers3[[#This Row],[Quantity Ordered]]*Customers3[[#This Row],[Sales Price (Per unit)]]</f>
        <v>2400</v>
      </c>
      <c r="P634" t="s">
        <v>2505</v>
      </c>
    </row>
    <row r="635" spans="1:16" x14ac:dyDescent="0.25">
      <c r="A635" t="s">
        <v>911</v>
      </c>
      <c r="B635" t="s">
        <v>259</v>
      </c>
      <c r="C635" t="str">
        <f>PROPER(TRIM(Customers3[[#This Row],[Customer First Name]]))</f>
        <v>Edgar</v>
      </c>
      <c r="D635">
        <v>1866</v>
      </c>
      <c r="E635" t="s">
        <v>77</v>
      </c>
      <c r="F635" s="7">
        <v>45363</v>
      </c>
      <c r="G635" s="6">
        <v>2</v>
      </c>
      <c r="H635" s="1" t="s">
        <v>37</v>
      </c>
      <c r="I635" t="s">
        <v>24</v>
      </c>
      <c r="J635" t="str">
        <f>UPPER(Customers3[[#This Row],[State]])</f>
        <v>ACT</v>
      </c>
      <c r="K635" t="s">
        <v>2506</v>
      </c>
      <c r="L635" t="s">
        <v>1226</v>
      </c>
      <c r="M635">
        <v>2600</v>
      </c>
      <c r="N635">
        <v>600</v>
      </c>
      <c r="O635">
        <f>Customers3[[#This Row],[Quantity Ordered]]*Customers3[[#This Row],[Sales Price (Per unit)]]</f>
        <v>1200</v>
      </c>
      <c r="P635" t="s">
        <v>2507</v>
      </c>
    </row>
    <row r="636" spans="1:16" x14ac:dyDescent="0.25">
      <c r="A636" t="s">
        <v>725</v>
      </c>
      <c r="B636" t="s">
        <v>609</v>
      </c>
      <c r="C636" t="str">
        <f>PROPER(TRIM(Customers3[[#This Row],[Customer First Name]]))</f>
        <v>Kyler</v>
      </c>
      <c r="D636">
        <v>1867</v>
      </c>
      <c r="E636" t="s">
        <v>16</v>
      </c>
      <c r="F636" s="7">
        <v>45340</v>
      </c>
      <c r="G636" s="6">
        <v>3</v>
      </c>
      <c r="H636" s="1" t="s">
        <v>23</v>
      </c>
      <c r="I636" t="s">
        <v>42</v>
      </c>
      <c r="J636" t="str">
        <f>UPPER(Customers3[[#This Row],[State]])</f>
        <v>SA</v>
      </c>
      <c r="K636" t="s">
        <v>2508</v>
      </c>
      <c r="L636" t="s">
        <v>1335</v>
      </c>
      <c r="M636">
        <v>5600</v>
      </c>
      <c r="N636">
        <v>250</v>
      </c>
      <c r="O636">
        <f>Customers3[[#This Row],[Quantity Ordered]]*Customers3[[#This Row],[Sales Price (Per unit)]]</f>
        <v>750</v>
      </c>
      <c r="P636" t="s">
        <v>2509</v>
      </c>
    </row>
    <row r="637" spans="1:16" x14ac:dyDescent="0.25">
      <c r="A637" t="s">
        <v>912</v>
      </c>
      <c r="B637" t="s">
        <v>913</v>
      </c>
      <c r="C637" t="str">
        <f>PROPER(TRIM(Customers3[[#This Row],[Customer First Name]]))</f>
        <v>Maisie</v>
      </c>
      <c r="D637">
        <v>1868</v>
      </c>
      <c r="E637" t="s">
        <v>36</v>
      </c>
      <c r="F637" s="7">
        <v>45498</v>
      </c>
      <c r="G637" s="6">
        <v>2</v>
      </c>
      <c r="H637" t="s">
        <v>56</v>
      </c>
      <c r="I637" t="s">
        <v>66</v>
      </c>
      <c r="J637" t="str">
        <f>UPPER(Customers3[[#This Row],[State]])</f>
        <v>NT</v>
      </c>
      <c r="K637" t="s">
        <v>2510</v>
      </c>
      <c r="L637" t="s">
        <v>1265</v>
      </c>
      <c r="M637">
        <v>800</v>
      </c>
      <c r="N637">
        <v>250</v>
      </c>
      <c r="O637">
        <f>Customers3[[#This Row],[Quantity Ordered]]*Customers3[[#This Row],[Sales Price (Per unit)]]</f>
        <v>500</v>
      </c>
      <c r="P637" t="s">
        <v>2511</v>
      </c>
    </row>
    <row r="638" spans="1:16" x14ac:dyDescent="0.25">
      <c r="A638" t="s">
        <v>914</v>
      </c>
      <c r="B638" t="s">
        <v>85</v>
      </c>
      <c r="C638" t="str">
        <f>PROPER(TRIM(Customers3[[#This Row],[Customer First Name]]))</f>
        <v>Noa</v>
      </c>
      <c r="D638">
        <v>1869</v>
      </c>
      <c r="E638" t="s">
        <v>27</v>
      </c>
      <c r="F638" s="7">
        <v>45341</v>
      </c>
      <c r="G638" s="6">
        <v>1</v>
      </c>
      <c r="H638" s="1" t="s">
        <v>23</v>
      </c>
      <c r="I638" t="s">
        <v>28</v>
      </c>
      <c r="J638" t="str">
        <f>UPPER(Customers3[[#This Row],[State]])</f>
        <v>NSW</v>
      </c>
      <c r="K638" t="s">
        <v>2512</v>
      </c>
      <c r="L638" t="s">
        <v>1229</v>
      </c>
      <c r="M638">
        <v>2300</v>
      </c>
      <c r="N638">
        <v>300</v>
      </c>
      <c r="O638">
        <f>Customers3[[#This Row],[Quantity Ordered]]*Customers3[[#This Row],[Sales Price (Per unit)]]</f>
        <v>300</v>
      </c>
      <c r="P638" t="s">
        <v>2513</v>
      </c>
    </row>
    <row r="639" spans="1:16" x14ac:dyDescent="0.25">
      <c r="A639" t="s">
        <v>915</v>
      </c>
      <c r="B639" t="s">
        <v>916</v>
      </c>
      <c r="C639" t="str">
        <f>PROPER(TRIM(Customers3[[#This Row],[Customer First Name]]))</f>
        <v>Alexandra</v>
      </c>
      <c r="D639">
        <v>1870</v>
      </c>
      <c r="E639" t="s">
        <v>27</v>
      </c>
      <c r="F639" s="7">
        <v>45556</v>
      </c>
      <c r="G639" s="6">
        <v>3</v>
      </c>
      <c r="H639" t="s">
        <v>17</v>
      </c>
      <c r="I639" t="s">
        <v>18</v>
      </c>
      <c r="J639" t="str">
        <f>UPPER(Customers3[[#This Row],[State]])</f>
        <v>WA</v>
      </c>
      <c r="K639" t="s">
        <v>2514</v>
      </c>
      <c r="L639" t="s">
        <v>1223</v>
      </c>
      <c r="M639">
        <v>6725</v>
      </c>
      <c r="N639">
        <v>300</v>
      </c>
      <c r="O639">
        <f>Customers3[[#This Row],[Quantity Ordered]]*Customers3[[#This Row],[Sales Price (Per unit)]]</f>
        <v>900</v>
      </c>
      <c r="P639" t="s">
        <v>2515</v>
      </c>
    </row>
    <row r="640" spans="1:16" x14ac:dyDescent="0.25">
      <c r="A640" t="s">
        <v>156</v>
      </c>
      <c r="B640" t="s">
        <v>917</v>
      </c>
      <c r="C640" t="str">
        <f>PROPER(TRIM(Customers3[[#This Row],[Customer First Name]]))</f>
        <v>Kora</v>
      </c>
      <c r="D640">
        <v>1871</v>
      </c>
      <c r="E640" t="s">
        <v>36</v>
      </c>
      <c r="F640" s="7">
        <v>45437</v>
      </c>
      <c r="G640" s="6">
        <v>3</v>
      </c>
      <c r="H640" s="1" t="s">
        <v>37</v>
      </c>
      <c r="I640" t="s">
        <v>32</v>
      </c>
      <c r="J640" t="str">
        <f>UPPER(Customers3[[#This Row],[State]])</f>
        <v>VIC</v>
      </c>
      <c r="K640" t="s">
        <v>2516</v>
      </c>
      <c r="L640" t="s">
        <v>1260</v>
      </c>
      <c r="M640">
        <v>3000</v>
      </c>
      <c r="N640">
        <v>250</v>
      </c>
      <c r="O640">
        <f>Customers3[[#This Row],[Quantity Ordered]]*Customers3[[#This Row],[Sales Price (Per unit)]]</f>
        <v>750</v>
      </c>
      <c r="P640" t="s">
        <v>2517</v>
      </c>
    </row>
    <row r="641" spans="1:16" x14ac:dyDescent="0.25">
      <c r="A641" t="s">
        <v>918</v>
      </c>
      <c r="B641" t="s">
        <v>919</v>
      </c>
      <c r="C641" t="str">
        <f>PROPER(TRIM(Customers3[[#This Row],[Customer First Name]]))</f>
        <v>Samara</v>
      </c>
      <c r="D641">
        <v>1872</v>
      </c>
      <c r="E641" t="s">
        <v>27</v>
      </c>
      <c r="F641" s="7">
        <v>45551</v>
      </c>
      <c r="G641" s="6">
        <v>1</v>
      </c>
      <c r="H641" s="1" t="s">
        <v>37</v>
      </c>
      <c r="I641" t="s">
        <v>32</v>
      </c>
      <c r="J641" t="str">
        <f>UPPER(Customers3[[#This Row],[State]])</f>
        <v>VIC</v>
      </c>
      <c r="K641" t="s">
        <v>2518</v>
      </c>
      <c r="L641" t="s">
        <v>1241</v>
      </c>
      <c r="M641">
        <v>3220</v>
      </c>
      <c r="N641">
        <v>300</v>
      </c>
      <c r="O641">
        <f>Customers3[[#This Row],[Quantity Ordered]]*Customers3[[#This Row],[Sales Price (Per unit)]]</f>
        <v>300</v>
      </c>
      <c r="P641" t="s">
        <v>2519</v>
      </c>
    </row>
    <row r="642" spans="1:16" x14ac:dyDescent="0.25">
      <c r="A642" t="s">
        <v>226</v>
      </c>
      <c r="B642" t="s">
        <v>206</v>
      </c>
      <c r="C642" t="str">
        <f>PROPER(TRIM(Customers3[[#This Row],[Customer First Name]]))</f>
        <v>Joaquin</v>
      </c>
      <c r="D642">
        <v>1873</v>
      </c>
      <c r="E642" t="s">
        <v>36</v>
      </c>
      <c r="F642" s="7">
        <v>45556</v>
      </c>
      <c r="G642" s="6">
        <v>1</v>
      </c>
      <c r="H642" s="1" t="s">
        <v>23</v>
      </c>
      <c r="I642" t="s">
        <v>32</v>
      </c>
      <c r="J642" t="str">
        <f>UPPER(Customers3[[#This Row],[State]])</f>
        <v>VIC</v>
      </c>
      <c r="K642" t="s">
        <v>2520</v>
      </c>
      <c r="L642" t="s">
        <v>1260</v>
      </c>
      <c r="M642">
        <v>3000</v>
      </c>
      <c r="N642">
        <v>250</v>
      </c>
      <c r="O642">
        <f>Customers3[[#This Row],[Quantity Ordered]]*Customers3[[#This Row],[Sales Price (Per unit)]]</f>
        <v>250</v>
      </c>
      <c r="P642" t="s">
        <v>2521</v>
      </c>
    </row>
    <row r="643" spans="1:16" x14ac:dyDescent="0.25">
      <c r="A643" t="s">
        <v>347</v>
      </c>
      <c r="B643" t="s">
        <v>460</v>
      </c>
      <c r="C643" t="str">
        <f>PROPER(TRIM(Customers3[[#This Row],[Customer First Name]]))</f>
        <v>Joy</v>
      </c>
      <c r="D643">
        <v>1874</v>
      </c>
      <c r="E643" t="s">
        <v>61</v>
      </c>
      <c r="F643" s="7">
        <v>45486</v>
      </c>
      <c r="G643" s="6">
        <v>3</v>
      </c>
      <c r="H643" t="s">
        <v>17</v>
      </c>
      <c r="I643" t="s">
        <v>32</v>
      </c>
      <c r="J643" t="str">
        <f>UPPER(Customers3[[#This Row],[State]])</f>
        <v>VIC</v>
      </c>
      <c r="K643" t="s">
        <v>2522</v>
      </c>
      <c r="L643" t="s">
        <v>1232</v>
      </c>
      <c r="M643">
        <v>3350</v>
      </c>
      <c r="N643">
        <v>1200</v>
      </c>
      <c r="O643">
        <f>Customers3[[#This Row],[Quantity Ordered]]*Customers3[[#This Row],[Sales Price (Per unit)]]</f>
        <v>3600</v>
      </c>
      <c r="P643" t="s">
        <v>2523</v>
      </c>
    </row>
    <row r="644" spans="1:16" x14ac:dyDescent="0.25">
      <c r="A644" t="s">
        <v>920</v>
      </c>
      <c r="B644" t="s">
        <v>401</v>
      </c>
      <c r="C644" t="str">
        <f>PROPER(TRIM(Customers3[[#This Row],[Customer First Name]]))</f>
        <v>Gabriel</v>
      </c>
      <c r="D644">
        <v>1875</v>
      </c>
      <c r="E644" t="s">
        <v>61</v>
      </c>
      <c r="F644" s="7">
        <v>45528</v>
      </c>
      <c r="G644" s="6">
        <v>1</v>
      </c>
      <c r="H644" t="s">
        <v>17</v>
      </c>
      <c r="I644" t="s">
        <v>49</v>
      </c>
      <c r="J644" t="str">
        <f>UPPER(Customers3[[#This Row],[State]])</f>
        <v>TAS</v>
      </c>
      <c r="K644" t="s">
        <v>2524</v>
      </c>
      <c r="L644" t="s">
        <v>1385</v>
      </c>
      <c r="M644">
        <v>7310</v>
      </c>
      <c r="N644">
        <v>1200</v>
      </c>
      <c r="O644">
        <f>Customers3[[#This Row],[Quantity Ordered]]*Customers3[[#This Row],[Sales Price (Per unit)]]</f>
        <v>1200</v>
      </c>
      <c r="P644" t="s">
        <v>2525</v>
      </c>
    </row>
    <row r="645" spans="1:16" x14ac:dyDescent="0.25">
      <c r="A645" t="s">
        <v>470</v>
      </c>
      <c r="B645" t="s">
        <v>357</v>
      </c>
      <c r="C645" t="str">
        <f>PROPER(TRIM(Customers3[[#This Row],[Customer First Name]]))</f>
        <v>Patrick</v>
      </c>
      <c r="D645">
        <v>1876</v>
      </c>
      <c r="E645" t="s">
        <v>36</v>
      </c>
      <c r="F645" s="7">
        <v>45298</v>
      </c>
      <c r="G645" s="6">
        <v>2</v>
      </c>
      <c r="H645" s="1" t="s">
        <v>37</v>
      </c>
      <c r="I645" t="s">
        <v>66</v>
      </c>
      <c r="J645" t="str">
        <f>UPPER(Customers3[[#This Row],[State]])</f>
        <v>NT</v>
      </c>
      <c r="K645" t="s">
        <v>2526</v>
      </c>
      <c r="L645" t="s">
        <v>1265</v>
      </c>
      <c r="M645">
        <v>800</v>
      </c>
      <c r="N645">
        <v>250</v>
      </c>
      <c r="O645">
        <f>Customers3[[#This Row],[Quantity Ordered]]*Customers3[[#This Row],[Sales Price (Per unit)]]</f>
        <v>500</v>
      </c>
      <c r="P645" t="s">
        <v>2527</v>
      </c>
    </row>
    <row r="646" spans="1:16" x14ac:dyDescent="0.25">
      <c r="A646" t="s">
        <v>921</v>
      </c>
      <c r="B646" t="s">
        <v>922</v>
      </c>
      <c r="C646" t="str">
        <f>PROPER(TRIM(Customers3[[#This Row],[Customer First Name]]))</f>
        <v>Regina</v>
      </c>
      <c r="D646">
        <v>1877</v>
      </c>
      <c r="E646" t="s">
        <v>22</v>
      </c>
      <c r="F646" s="7">
        <v>45402</v>
      </c>
      <c r="G646" s="6">
        <v>3</v>
      </c>
      <c r="H646" t="s">
        <v>17</v>
      </c>
      <c r="I646" t="s">
        <v>32</v>
      </c>
      <c r="J646" t="str">
        <f>UPPER(Customers3[[#This Row],[State]])</f>
        <v>VIC</v>
      </c>
      <c r="K646" t="s">
        <v>2528</v>
      </c>
      <c r="L646" t="s">
        <v>1260</v>
      </c>
      <c r="M646">
        <v>3000</v>
      </c>
      <c r="N646">
        <v>800</v>
      </c>
      <c r="O646">
        <f>Customers3[[#This Row],[Quantity Ordered]]*Customers3[[#This Row],[Sales Price (Per unit)]]</f>
        <v>2400</v>
      </c>
      <c r="P646" t="s">
        <v>2529</v>
      </c>
    </row>
    <row r="647" spans="1:16" x14ac:dyDescent="0.25">
      <c r="A647" t="s">
        <v>389</v>
      </c>
      <c r="B647" t="s">
        <v>923</v>
      </c>
      <c r="C647" t="str">
        <f>PROPER(TRIM(Customers3[[#This Row],[Customer First Name]]))</f>
        <v>Hayes</v>
      </c>
      <c r="D647">
        <v>1878</v>
      </c>
      <c r="E647" t="s">
        <v>61</v>
      </c>
      <c r="F647" s="7">
        <v>45474</v>
      </c>
      <c r="G647" s="6">
        <v>2</v>
      </c>
      <c r="H647" t="s">
        <v>17</v>
      </c>
      <c r="I647" t="s">
        <v>28</v>
      </c>
      <c r="J647" t="str">
        <f>UPPER(Customers3[[#This Row],[State]])</f>
        <v>NSW</v>
      </c>
      <c r="K647" t="s">
        <v>2530</v>
      </c>
      <c r="L647" t="s">
        <v>1229</v>
      </c>
      <c r="M647">
        <v>2300</v>
      </c>
      <c r="N647">
        <v>1200</v>
      </c>
      <c r="O647">
        <f>Customers3[[#This Row],[Quantity Ordered]]*Customers3[[#This Row],[Sales Price (Per unit)]]</f>
        <v>2400</v>
      </c>
      <c r="P647" t="s">
        <v>2531</v>
      </c>
    </row>
    <row r="648" spans="1:16" x14ac:dyDescent="0.25">
      <c r="A648" t="s">
        <v>729</v>
      </c>
      <c r="B648" t="s">
        <v>924</v>
      </c>
      <c r="C648" t="str">
        <f>PROPER(TRIM(Customers3[[#This Row],[Customer First Name]]))</f>
        <v>Kaylee</v>
      </c>
      <c r="D648">
        <v>1879</v>
      </c>
      <c r="E648" t="s">
        <v>22</v>
      </c>
      <c r="F648" s="7">
        <v>45617</v>
      </c>
      <c r="G648" s="6">
        <v>3</v>
      </c>
      <c r="H648" s="1" t="s">
        <v>23</v>
      </c>
      <c r="I648" t="s">
        <v>66</v>
      </c>
      <c r="J648" t="str">
        <f>UPPER(Customers3[[#This Row],[State]])</f>
        <v>NT</v>
      </c>
      <c r="K648" t="s">
        <v>2532</v>
      </c>
      <c r="L648" t="s">
        <v>1265</v>
      </c>
      <c r="M648">
        <v>800</v>
      </c>
      <c r="N648">
        <v>800</v>
      </c>
      <c r="O648">
        <f>Customers3[[#This Row],[Quantity Ordered]]*Customers3[[#This Row],[Sales Price (Per unit)]]</f>
        <v>2400</v>
      </c>
      <c r="P648" t="s">
        <v>2533</v>
      </c>
    </row>
    <row r="649" spans="1:16" x14ac:dyDescent="0.25">
      <c r="A649" t="s">
        <v>925</v>
      </c>
      <c r="B649" t="s">
        <v>710</v>
      </c>
      <c r="C649" t="str">
        <f>PROPER(TRIM(Customers3[[#This Row],[Customer First Name]]))</f>
        <v>Brooklynn</v>
      </c>
      <c r="D649">
        <v>1880</v>
      </c>
      <c r="E649" t="s">
        <v>22</v>
      </c>
      <c r="F649" s="7">
        <v>45483</v>
      </c>
      <c r="G649" s="6">
        <v>2</v>
      </c>
      <c r="H649" s="1" t="s">
        <v>37</v>
      </c>
      <c r="I649" t="s">
        <v>18</v>
      </c>
      <c r="J649" t="str">
        <f>UPPER(Customers3[[#This Row],[State]])</f>
        <v>WA</v>
      </c>
      <c r="K649" t="s">
        <v>2534</v>
      </c>
      <c r="L649" t="s">
        <v>1244</v>
      </c>
      <c r="M649">
        <v>6160</v>
      </c>
      <c r="N649">
        <v>800</v>
      </c>
      <c r="O649">
        <f>Customers3[[#This Row],[Quantity Ordered]]*Customers3[[#This Row],[Sales Price (Per unit)]]</f>
        <v>1600</v>
      </c>
      <c r="P649" t="s">
        <v>2535</v>
      </c>
    </row>
    <row r="650" spans="1:16" x14ac:dyDescent="0.25">
      <c r="A650" t="s">
        <v>300</v>
      </c>
      <c r="B650" t="s">
        <v>577</v>
      </c>
      <c r="C650" t="str">
        <f>PROPER(TRIM(Customers3[[#This Row],[Customer First Name]]))</f>
        <v>Zaire</v>
      </c>
      <c r="D650">
        <v>1881</v>
      </c>
      <c r="E650" t="s">
        <v>61</v>
      </c>
      <c r="F650" s="7">
        <v>45528</v>
      </c>
      <c r="G650" s="6">
        <v>2</v>
      </c>
      <c r="H650" t="s">
        <v>17</v>
      </c>
      <c r="I650" t="s">
        <v>66</v>
      </c>
      <c r="J650" t="str">
        <f>UPPER(Customers3[[#This Row],[State]])</f>
        <v>NT</v>
      </c>
      <c r="K650" t="s">
        <v>2536</v>
      </c>
      <c r="L650" t="s">
        <v>1265</v>
      </c>
      <c r="M650">
        <v>800</v>
      </c>
      <c r="N650">
        <v>1200</v>
      </c>
      <c r="O650">
        <f>Customers3[[#This Row],[Quantity Ordered]]*Customers3[[#This Row],[Sales Price (Per unit)]]</f>
        <v>2400</v>
      </c>
      <c r="P650" t="s">
        <v>2537</v>
      </c>
    </row>
    <row r="651" spans="1:16" x14ac:dyDescent="0.25">
      <c r="A651" t="s">
        <v>926</v>
      </c>
      <c r="B651" t="s">
        <v>927</v>
      </c>
      <c r="C651" t="str">
        <f>PROPER(TRIM(Customers3[[#This Row],[Customer First Name]]))</f>
        <v>Wade</v>
      </c>
      <c r="D651">
        <v>1882</v>
      </c>
      <c r="E651" t="s">
        <v>36</v>
      </c>
      <c r="F651" s="7">
        <v>45323</v>
      </c>
      <c r="G651" s="6">
        <v>2</v>
      </c>
      <c r="H651" s="1" t="s">
        <v>37</v>
      </c>
      <c r="I651" t="s">
        <v>18</v>
      </c>
      <c r="J651" t="str">
        <f>UPPER(Customers3[[#This Row],[State]])</f>
        <v>WA</v>
      </c>
      <c r="K651" t="s">
        <v>2538</v>
      </c>
      <c r="L651" t="s">
        <v>1244</v>
      </c>
      <c r="M651">
        <v>6160</v>
      </c>
      <c r="N651">
        <v>250</v>
      </c>
      <c r="O651">
        <f>Customers3[[#This Row],[Quantity Ordered]]*Customers3[[#This Row],[Sales Price (Per unit)]]</f>
        <v>500</v>
      </c>
      <c r="P651" t="s">
        <v>2539</v>
      </c>
    </row>
    <row r="652" spans="1:16" x14ac:dyDescent="0.25">
      <c r="A652" t="s">
        <v>652</v>
      </c>
      <c r="B652" t="s">
        <v>928</v>
      </c>
      <c r="C652" t="str">
        <f>PROPER(TRIM(Customers3[[#This Row],[Customer First Name]]))</f>
        <v>Sonny</v>
      </c>
      <c r="D652">
        <v>1883</v>
      </c>
      <c r="E652" t="s">
        <v>27</v>
      </c>
      <c r="F652" s="7">
        <v>45620</v>
      </c>
      <c r="G652" s="6">
        <v>2</v>
      </c>
      <c r="H652" t="s">
        <v>56</v>
      </c>
      <c r="I652" t="s">
        <v>18</v>
      </c>
      <c r="J652" t="str">
        <f>UPPER(Customers3[[#This Row],[State]])</f>
        <v>WA</v>
      </c>
      <c r="K652" t="s">
        <v>2540</v>
      </c>
      <c r="L652" t="s">
        <v>1223</v>
      </c>
      <c r="M652">
        <v>6725</v>
      </c>
      <c r="N652">
        <v>300</v>
      </c>
      <c r="O652">
        <f>Customers3[[#This Row],[Quantity Ordered]]*Customers3[[#This Row],[Sales Price (Per unit)]]</f>
        <v>600</v>
      </c>
      <c r="P652" t="s">
        <v>2541</v>
      </c>
    </row>
    <row r="653" spans="1:16" x14ac:dyDescent="0.25">
      <c r="A653" t="s">
        <v>310</v>
      </c>
      <c r="B653" t="s">
        <v>864</v>
      </c>
      <c r="C653" t="str">
        <f>PROPER(TRIM(Customers3[[#This Row],[Customer First Name]]))</f>
        <v>Jonathan</v>
      </c>
      <c r="D653">
        <v>1884</v>
      </c>
      <c r="E653" t="s">
        <v>22</v>
      </c>
      <c r="F653" s="7">
        <v>45470</v>
      </c>
      <c r="G653" s="6">
        <v>2</v>
      </c>
      <c r="H653" s="1" t="s">
        <v>37</v>
      </c>
      <c r="I653" t="s">
        <v>32</v>
      </c>
      <c r="J653" t="str">
        <f>UPPER(Customers3[[#This Row],[State]])</f>
        <v>VIC</v>
      </c>
      <c r="K653" t="s">
        <v>2542</v>
      </c>
      <c r="L653" t="s">
        <v>1260</v>
      </c>
      <c r="M653">
        <v>3000</v>
      </c>
      <c r="N653">
        <v>800</v>
      </c>
      <c r="O653">
        <f>Customers3[[#This Row],[Quantity Ordered]]*Customers3[[#This Row],[Sales Price (Per unit)]]</f>
        <v>1600</v>
      </c>
      <c r="P653" t="s">
        <v>2543</v>
      </c>
    </row>
    <row r="654" spans="1:16" x14ac:dyDescent="0.25">
      <c r="A654" t="s">
        <v>295</v>
      </c>
      <c r="B654" t="s">
        <v>929</v>
      </c>
      <c r="C654" t="str">
        <f>PROPER(TRIM(Customers3[[#This Row],[Customer First Name]]))</f>
        <v>Katherine</v>
      </c>
      <c r="D654">
        <v>1885</v>
      </c>
      <c r="E654" t="s">
        <v>36</v>
      </c>
      <c r="F654" s="7">
        <v>45418</v>
      </c>
      <c r="G654" s="6">
        <v>1</v>
      </c>
      <c r="H654" s="1" t="s">
        <v>37</v>
      </c>
      <c r="I654" t="s">
        <v>42</v>
      </c>
      <c r="J654" t="str">
        <f>UPPER(Customers3[[#This Row],[State]])</f>
        <v>SA</v>
      </c>
      <c r="K654" t="s">
        <v>2544</v>
      </c>
      <c r="L654" t="s">
        <v>1335</v>
      </c>
      <c r="M654">
        <v>5600</v>
      </c>
      <c r="N654">
        <v>250</v>
      </c>
      <c r="O654">
        <f>Customers3[[#This Row],[Quantity Ordered]]*Customers3[[#This Row],[Sales Price (Per unit)]]</f>
        <v>250</v>
      </c>
      <c r="P654" t="s">
        <v>2545</v>
      </c>
    </row>
    <row r="655" spans="1:16" x14ac:dyDescent="0.25">
      <c r="A655" t="s">
        <v>877</v>
      </c>
      <c r="B655" t="s">
        <v>930</v>
      </c>
      <c r="C655" t="str">
        <f>PROPER(TRIM(Customers3[[#This Row],[Customer First Name]]))</f>
        <v>Ximena</v>
      </c>
      <c r="D655">
        <v>1886</v>
      </c>
      <c r="E655" t="s">
        <v>22</v>
      </c>
      <c r="F655" s="7">
        <v>45503</v>
      </c>
      <c r="G655" s="6">
        <v>1</v>
      </c>
      <c r="H655" t="s">
        <v>17</v>
      </c>
      <c r="I655" t="s">
        <v>66</v>
      </c>
      <c r="J655" t="str">
        <f>UPPER(Customers3[[#This Row],[State]])</f>
        <v>NT</v>
      </c>
      <c r="K655" t="s">
        <v>2546</v>
      </c>
      <c r="L655" t="s">
        <v>1265</v>
      </c>
      <c r="M655">
        <v>800</v>
      </c>
      <c r="N655">
        <v>800</v>
      </c>
      <c r="O655">
        <f>Customers3[[#This Row],[Quantity Ordered]]*Customers3[[#This Row],[Sales Price (Per unit)]]</f>
        <v>800</v>
      </c>
      <c r="P655" t="s">
        <v>2547</v>
      </c>
    </row>
    <row r="656" spans="1:16" x14ac:dyDescent="0.25">
      <c r="A656" t="s">
        <v>931</v>
      </c>
      <c r="B656" t="s">
        <v>932</v>
      </c>
      <c r="C656" t="str">
        <f>PROPER(TRIM(Customers3[[#This Row],[Customer First Name]]))</f>
        <v>Stetson</v>
      </c>
      <c r="D656">
        <v>1887</v>
      </c>
      <c r="E656" t="s">
        <v>22</v>
      </c>
      <c r="F656" s="7">
        <v>45307</v>
      </c>
      <c r="G656" s="6">
        <v>3</v>
      </c>
      <c r="H656" t="s">
        <v>17</v>
      </c>
      <c r="I656" t="s">
        <v>49</v>
      </c>
      <c r="J656" t="str">
        <f>UPPER(Customers3[[#This Row],[State]])</f>
        <v>TAS</v>
      </c>
      <c r="K656" t="s">
        <v>2548</v>
      </c>
      <c r="L656" t="s">
        <v>1247</v>
      </c>
      <c r="M656">
        <v>7250</v>
      </c>
      <c r="N656">
        <v>800</v>
      </c>
      <c r="O656">
        <f>Customers3[[#This Row],[Quantity Ordered]]*Customers3[[#This Row],[Sales Price (Per unit)]]</f>
        <v>2400</v>
      </c>
      <c r="P656" t="s">
        <v>2549</v>
      </c>
    </row>
    <row r="657" spans="1:16" x14ac:dyDescent="0.25">
      <c r="A657" t="s">
        <v>933</v>
      </c>
      <c r="B657" t="s">
        <v>240</v>
      </c>
      <c r="C657" t="str">
        <f>PROPER(TRIM(Customers3[[#This Row],[Customer First Name]]))</f>
        <v>Adelina</v>
      </c>
      <c r="D657">
        <v>1888</v>
      </c>
      <c r="E657" t="s">
        <v>22</v>
      </c>
      <c r="F657" s="7">
        <v>45610</v>
      </c>
      <c r="G657" s="6">
        <v>1</v>
      </c>
      <c r="H657" t="s">
        <v>17</v>
      </c>
      <c r="I657" t="s">
        <v>18</v>
      </c>
      <c r="J657" t="str">
        <f>UPPER(Customers3[[#This Row],[State]])</f>
        <v>WA</v>
      </c>
      <c r="K657" t="s">
        <v>2550</v>
      </c>
      <c r="L657" t="s">
        <v>1223</v>
      </c>
      <c r="M657">
        <v>6725</v>
      </c>
      <c r="N657">
        <v>800</v>
      </c>
      <c r="O657">
        <f>Customers3[[#This Row],[Quantity Ordered]]*Customers3[[#This Row],[Sales Price (Per unit)]]</f>
        <v>800</v>
      </c>
      <c r="P657" t="s">
        <v>2551</v>
      </c>
    </row>
    <row r="658" spans="1:16" x14ac:dyDescent="0.25">
      <c r="A658" t="s">
        <v>934</v>
      </c>
      <c r="B658" t="s">
        <v>935</v>
      </c>
      <c r="C658" t="str">
        <f>PROPER(TRIM(Customers3[[#This Row],[Customer First Name]]))</f>
        <v>Casey</v>
      </c>
      <c r="D658">
        <v>1889</v>
      </c>
      <c r="E658" t="s">
        <v>77</v>
      </c>
      <c r="F658" s="7">
        <v>45439</v>
      </c>
      <c r="G658" s="6">
        <v>3</v>
      </c>
      <c r="H658" t="s">
        <v>56</v>
      </c>
      <c r="I658" t="s">
        <v>24</v>
      </c>
      <c r="J658" t="str">
        <f>UPPER(Customers3[[#This Row],[State]])</f>
        <v>ACT</v>
      </c>
      <c r="K658" t="s">
        <v>2552</v>
      </c>
      <c r="L658" t="s">
        <v>1226</v>
      </c>
      <c r="M658">
        <v>2600</v>
      </c>
      <c r="N658">
        <v>600</v>
      </c>
      <c r="O658">
        <f>Customers3[[#This Row],[Quantity Ordered]]*Customers3[[#This Row],[Sales Price (Per unit)]]</f>
        <v>1800</v>
      </c>
      <c r="P658" t="s">
        <v>2553</v>
      </c>
    </row>
    <row r="659" spans="1:16" x14ac:dyDescent="0.25">
      <c r="A659" t="s">
        <v>64</v>
      </c>
      <c r="B659" t="s">
        <v>936</v>
      </c>
      <c r="C659" t="str">
        <f>PROPER(TRIM(Customers3[[#This Row],[Customer First Name]]))</f>
        <v>Sutton</v>
      </c>
      <c r="D659">
        <v>1890</v>
      </c>
      <c r="E659" t="s">
        <v>61</v>
      </c>
      <c r="F659" s="7">
        <v>45584</v>
      </c>
      <c r="G659" s="6">
        <v>3</v>
      </c>
      <c r="H659" s="1" t="s">
        <v>37</v>
      </c>
      <c r="I659" t="s">
        <v>38</v>
      </c>
      <c r="J659" t="str">
        <f>UPPER(Customers3[[#This Row],[State]])</f>
        <v>QLD</v>
      </c>
      <c r="K659" t="s">
        <v>2554</v>
      </c>
      <c r="L659" t="s">
        <v>1235</v>
      </c>
      <c r="M659">
        <v>4217</v>
      </c>
      <c r="N659">
        <v>1200</v>
      </c>
      <c r="O659">
        <f>Customers3[[#This Row],[Quantity Ordered]]*Customers3[[#This Row],[Sales Price (Per unit)]]</f>
        <v>3600</v>
      </c>
      <c r="P659" t="s">
        <v>2555</v>
      </c>
    </row>
    <row r="660" spans="1:16" x14ac:dyDescent="0.25">
      <c r="A660" t="s">
        <v>937</v>
      </c>
      <c r="B660" t="s">
        <v>712</v>
      </c>
      <c r="C660" t="str">
        <f>PROPER(TRIM(Customers3[[#This Row],[Customer First Name]]))</f>
        <v>Briella</v>
      </c>
      <c r="D660">
        <v>1891</v>
      </c>
      <c r="E660" t="s">
        <v>77</v>
      </c>
      <c r="F660" s="7">
        <v>45502</v>
      </c>
      <c r="G660" s="6">
        <v>2</v>
      </c>
      <c r="H660" s="1" t="s">
        <v>37</v>
      </c>
      <c r="I660" t="s">
        <v>49</v>
      </c>
      <c r="J660" t="str">
        <f>UPPER(Customers3[[#This Row],[State]])</f>
        <v>TAS</v>
      </c>
      <c r="K660" t="s">
        <v>2556</v>
      </c>
      <c r="L660" t="s">
        <v>1385</v>
      </c>
      <c r="M660">
        <v>7310</v>
      </c>
      <c r="N660">
        <v>600</v>
      </c>
      <c r="O660">
        <f>Customers3[[#This Row],[Quantity Ordered]]*Customers3[[#This Row],[Sales Price (Per unit)]]</f>
        <v>1200</v>
      </c>
      <c r="P660" t="s">
        <v>2557</v>
      </c>
    </row>
    <row r="661" spans="1:16" x14ac:dyDescent="0.25">
      <c r="A661" t="s">
        <v>938</v>
      </c>
      <c r="B661" t="s">
        <v>939</v>
      </c>
      <c r="C661" t="str">
        <f>PROPER(TRIM(Customers3[[#This Row],[Customer First Name]]))</f>
        <v>Allie</v>
      </c>
      <c r="D661">
        <v>1892</v>
      </c>
      <c r="E661" t="s">
        <v>77</v>
      </c>
      <c r="F661" s="7">
        <v>45534</v>
      </c>
      <c r="G661" s="6">
        <v>2</v>
      </c>
      <c r="H661" s="1" t="s">
        <v>37</v>
      </c>
      <c r="I661" t="s">
        <v>28</v>
      </c>
      <c r="J661" t="str">
        <f>UPPER(Customers3[[#This Row],[State]])</f>
        <v>NSW</v>
      </c>
      <c r="K661" t="s">
        <v>2558</v>
      </c>
      <c r="L661" t="s">
        <v>1284</v>
      </c>
      <c r="M661">
        <v>2500</v>
      </c>
      <c r="N661">
        <v>600</v>
      </c>
      <c r="O661">
        <f>Customers3[[#This Row],[Quantity Ordered]]*Customers3[[#This Row],[Sales Price (Per unit)]]</f>
        <v>1200</v>
      </c>
      <c r="P661" t="s">
        <v>2559</v>
      </c>
    </row>
    <row r="662" spans="1:16" x14ac:dyDescent="0.25">
      <c r="A662" t="s">
        <v>165</v>
      </c>
      <c r="B662" t="s">
        <v>479</v>
      </c>
      <c r="C662" t="str">
        <f>PROPER(TRIM(Customers3[[#This Row],[Customer First Name]]))</f>
        <v>Ryker</v>
      </c>
      <c r="D662">
        <v>1893</v>
      </c>
      <c r="E662" t="s">
        <v>77</v>
      </c>
      <c r="F662" s="7">
        <v>45539</v>
      </c>
      <c r="G662" s="6">
        <v>1</v>
      </c>
      <c r="H662" s="1" t="s">
        <v>23</v>
      </c>
      <c r="I662" t="s">
        <v>38</v>
      </c>
      <c r="J662" t="str">
        <f>UPPER(Customers3[[#This Row],[State]])</f>
        <v>QLD</v>
      </c>
      <c r="K662" t="s">
        <v>2560</v>
      </c>
      <c r="L662" t="s">
        <v>1235</v>
      </c>
      <c r="M662">
        <v>4217</v>
      </c>
      <c r="N662">
        <v>600</v>
      </c>
      <c r="O662">
        <f>Customers3[[#This Row],[Quantity Ordered]]*Customers3[[#This Row],[Sales Price (Per unit)]]</f>
        <v>600</v>
      </c>
      <c r="P662" t="s">
        <v>2561</v>
      </c>
    </row>
    <row r="663" spans="1:16" x14ac:dyDescent="0.25">
      <c r="A663" t="s">
        <v>940</v>
      </c>
      <c r="B663" t="s">
        <v>136</v>
      </c>
      <c r="C663" t="str">
        <f>PROPER(TRIM(Customers3[[#This Row],[Customer First Name]]))</f>
        <v>Abigail</v>
      </c>
      <c r="D663">
        <v>1894</v>
      </c>
      <c r="E663" t="s">
        <v>61</v>
      </c>
      <c r="F663" s="7">
        <v>45328</v>
      </c>
      <c r="G663" s="6">
        <v>1</v>
      </c>
      <c r="H663" s="1" t="s">
        <v>23</v>
      </c>
      <c r="I663" t="s">
        <v>49</v>
      </c>
      <c r="J663" t="str">
        <f>UPPER(Customers3[[#This Row],[State]])</f>
        <v>TAS</v>
      </c>
      <c r="K663" t="s">
        <v>2562</v>
      </c>
      <c r="L663" t="s">
        <v>1385</v>
      </c>
      <c r="M663">
        <v>7310</v>
      </c>
      <c r="N663">
        <v>1200</v>
      </c>
      <c r="O663">
        <f>Customers3[[#This Row],[Quantity Ordered]]*Customers3[[#This Row],[Sales Price (Per unit)]]</f>
        <v>1200</v>
      </c>
      <c r="P663" t="s">
        <v>2563</v>
      </c>
    </row>
    <row r="664" spans="1:16" x14ac:dyDescent="0.25">
      <c r="A664" t="s">
        <v>941</v>
      </c>
      <c r="B664" t="s">
        <v>942</v>
      </c>
      <c r="C664" t="str">
        <f>PROPER(TRIM(Customers3[[#This Row],[Customer First Name]]))</f>
        <v>Kayla</v>
      </c>
      <c r="D664">
        <v>1895</v>
      </c>
      <c r="E664" t="s">
        <v>16</v>
      </c>
      <c r="F664" s="7">
        <v>45398</v>
      </c>
      <c r="G664" s="6">
        <v>2</v>
      </c>
      <c r="H664" s="1" t="s">
        <v>37</v>
      </c>
      <c r="I664" t="s">
        <v>49</v>
      </c>
      <c r="J664" t="str">
        <f>UPPER(Customers3[[#This Row],[State]])</f>
        <v>TAS</v>
      </c>
      <c r="K664" t="s">
        <v>2564</v>
      </c>
      <c r="L664" t="s">
        <v>1385</v>
      </c>
      <c r="M664">
        <v>7310</v>
      </c>
      <c r="N664">
        <v>250</v>
      </c>
      <c r="O664">
        <f>Customers3[[#This Row],[Quantity Ordered]]*Customers3[[#This Row],[Sales Price (Per unit)]]</f>
        <v>500</v>
      </c>
      <c r="P664" t="s">
        <v>2565</v>
      </c>
    </row>
    <row r="665" spans="1:16" x14ac:dyDescent="0.25">
      <c r="A665" t="s">
        <v>943</v>
      </c>
      <c r="B665" t="s">
        <v>944</v>
      </c>
      <c r="C665" t="str">
        <f>PROPER(TRIM(Customers3[[#This Row],[Customer First Name]]))</f>
        <v>Naomi</v>
      </c>
      <c r="D665">
        <v>1896</v>
      </c>
      <c r="E665" t="s">
        <v>36</v>
      </c>
      <c r="F665" s="7">
        <v>45311</v>
      </c>
      <c r="G665" s="6">
        <v>2</v>
      </c>
      <c r="H665" s="1" t="s">
        <v>37</v>
      </c>
      <c r="I665" t="s">
        <v>32</v>
      </c>
      <c r="J665" t="str">
        <f>UPPER(Customers3[[#This Row],[State]])</f>
        <v>VIC</v>
      </c>
      <c r="K665" t="s">
        <v>2566</v>
      </c>
      <c r="L665" t="s">
        <v>1260</v>
      </c>
      <c r="M665">
        <v>3000</v>
      </c>
      <c r="N665">
        <v>250</v>
      </c>
      <c r="O665">
        <f>Customers3[[#This Row],[Quantity Ordered]]*Customers3[[#This Row],[Sales Price (Per unit)]]</f>
        <v>500</v>
      </c>
      <c r="P665" t="s">
        <v>2567</v>
      </c>
    </row>
    <row r="666" spans="1:16" x14ac:dyDescent="0.25">
      <c r="A666" t="s">
        <v>495</v>
      </c>
      <c r="B666" t="s">
        <v>830</v>
      </c>
      <c r="C666" t="str">
        <f>PROPER(TRIM(Customers3[[#This Row],[Customer First Name]]))</f>
        <v>Sullivan</v>
      </c>
      <c r="D666">
        <v>1897</v>
      </c>
      <c r="E666" t="s">
        <v>61</v>
      </c>
      <c r="F666" s="7">
        <v>45299</v>
      </c>
      <c r="G666" s="6">
        <v>3</v>
      </c>
      <c r="H666" t="s">
        <v>56</v>
      </c>
      <c r="I666" t="s">
        <v>18</v>
      </c>
      <c r="J666" t="str">
        <f>UPPER(Customers3[[#This Row],[State]])</f>
        <v>WA</v>
      </c>
      <c r="K666" t="s">
        <v>2568</v>
      </c>
      <c r="L666" t="s">
        <v>1244</v>
      </c>
      <c r="M666">
        <v>6160</v>
      </c>
      <c r="N666">
        <v>1200</v>
      </c>
      <c r="O666">
        <f>Customers3[[#This Row],[Quantity Ordered]]*Customers3[[#This Row],[Sales Price (Per unit)]]</f>
        <v>3600</v>
      </c>
      <c r="P666" t="s">
        <v>2569</v>
      </c>
    </row>
    <row r="667" spans="1:16" x14ac:dyDescent="0.25">
      <c r="A667" t="s">
        <v>945</v>
      </c>
      <c r="B667" t="s">
        <v>946</v>
      </c>
      <c r="C667" t="str">
        <f>PROPER(TRIM(Customers3[[#This Row],[Customer First Name]]))</f>
        <v>Jasmine</v>
      </c>
      <c r="D667">
        <v>1898</v>
      </c>
      <c r="E667" t="s">
        <v>61</v>
      </c>
      <c r="F667" s="7">
        <v>45423</v>
      </c>
      <c r="G667" s="6">
        <v>3</v>
      </c>
      <c r="H667" t="s">
        <v>17</v>
      </c>
      <c r="I667" t="s">
        <v>38</v>
      </c>
      <c r="J667" t="str">
        <f>UPPER(Customers3[[#This Row],[State]])</f>
        <v>QLD</v>
      </c>
      <c r="K667" t="s">
        <v>2570</v>
      </c>
      <c r="L667" t="s">
        <v>1290</v>
      </c>
      <c r="M667">
        <v>4000</v>
      </c>
      <c r="N667">
        <v>1200</v>
      </c>
      <c r="O667">
        <f>Customers3[[#This Row],[Quantity Ordered]]*Customers3[[#This Row],[Sales Price (Per unit)]]</f>
        <v>3600</v>
      </c>
      <c r="P667" t="s">
        <v>2571</v>
      </c>
    </row>
    <row r="668" spans="1:16" x14ac:dyDescent="0.25">
      <c r="A668" t="s">
        <v>936</v>
      </c>
      <c r="B668" t="s">
        <v>441</v>
      </c>
      <c r="C668" t="str">
        <f>PROPER(TRIM(Customers3[[#This Row],[Customer First Name]]))</f>
        <v>Cataleya</v>
      </c>
      <c r="D668">
        <v>1899</v>
      </c>
      <c r="E668" t="s">
        <v>16</v>
      </c>
      <c r="F668" s="7">
        <v>45378</v>
      </c>
      <c r="G668" s="6">
        <v>1</v>
      </c>
      <c r="H668" t="s">
        <v>17</v>
      </c>
      <c r="I668" t="s">
        <v>18</v>
      </c>
      <c r="J668" t="str">
        <f>UPPER(Customers3[[#This Row],[State]])</f>
        <v>WA</v>
      </c>
      <c r="K668" t="s">
        <v>2572</v>
      </c>
      <c r="L668" t="s">
        <v>1223</v>
      </c>
      <c r="M668">
        <v>6725</v>
      </c>
      <c r="N668">
        <v>250</v>
      </c>
      <c r="O668">
        <f>Customers3[[#This Row],[Quantity Ordered]]*Customers3[[#This Row],[Sales Price (Per unit)]]</f>
        <v>250</v>
      </c>
      <c r="P668" t="s">
        <v>2573</v>
      </c>
    </row>
    <row r="669" spans="1:16" x14ac:dyDescent="0.25">
      <c r="A669" t="s">
        <v>287</v>
      </c>
      <c r="B669" t="s">
        <v>947</v>
      </c>
      <c r="C669" t="str">
        <f>PROPER(TRIM(Customers3[[#This Row],[Customer First Name]]))</f>
        <v>Georgia</v>
      </c>
      <c r="D669">
        <v>1900</v>
      </c>
      <c r="E669" t="s">
        <v>22</v>
      </c>
      <c r="F669" s="7">
        <v>45611</v>
      </c>
      <c r="G669" s="6">
        <v>1</v>
      </c>
      <c r="H669" t="s">
        <v>17</v>
      </c>
      <c r="I669" t="s">
        <v>49</v>
      </c>
      <c r="J669" t="str">
        <f>UPPER(Customers3[[#This Row],[State]])</f>
        <v>TAS</v>
      </c>
      <c r="K669" t="s">
        <v>2574</v>
      </c>
      <c r="L669" t="s">
        <v>1247</v>
      </c>
      <c r="M669">
        <v>7250</v>
      </c>
      <c r="N669">
        <v>800</v>
      </c>
      <c r="O669">
        <f>Customers3[[#This Row],[Quantity Ordered]]*Customers3[[#This Row],[Sales Price (Per unit)]]</f>
        <v>800</v>
      </c>
      <c r="P669" t="s">
        <v>2575</v>
      </c>
    </row>
    <row r="670" spans="1:16" x14ac:dyDescent="0.25">
      <c r="A670" t="s">
        <v>836</v>
      </c>
      <c r="B670" t="s">
        <v>948</v>
      </c>
      <c r="C670" t="str">
        <f>PROPER(TRIM(Customers3[[#This Row],[Customer First Name]]))</f>
        <v>Sterling</v>
      </c>
      <c r="D670">
        <v>1901</v>
      </c>
      <c r="E670" t="s">
        <v>36</v>
      </c>
      <c r="F670" s="7">
        <v>45452</v>
      </c>
      <c r="G670" s="6">
        <v>2</v>
      </c>
      <c r="H670" s="1" t="s">
        <v>37</v>
      </c>
      <c r="I670" t="s">
        <v>66</v>
      </c>
      <c r="J670" t="str">
        <f>UPPER(Customers3[[#This Row],[State]])</f>
        <v>NT</v>
      </c>
      <c r="K670" t="s">
        <v>2576</v>
      </c>
      <c r="L670" t="s">
        <v>1346</v>
      </c>
      <c r="M670">
        <v>870</v>
      </c>
      <c r="N670">
        <v>250</v>
      </c>
      <c r="O670">
        <f>Customers3[[#This Row],[Quantity Ordered]]*Customers3[[#This Row],[Sales Price (Per unit)]]</f>
        <v>500</v>
      </c>
      <c r="P670" t="s">
        <v>2577</v>
      </c>
    </row>
    <row r="671" spans="1:16" x14ac:dyDescent="0.25">
      <c r="A671" t="s">
        <v>178</v>
      </c>
      <c r="B671" t="s">
        <v>949</v>
      </c>
      <c r="C671" t="str">
        <f>PROPER(TRIM(Customers3[[#This Row],[Customer First Name]]))</f>
        <v>Makayla</v>
      </c>
      <c r="D671">
        <v>1902</v>
      </c>
      <c r="E671" t="s">
        <v>36</v>
      </c>
      <c r="F671" s="7">
        <v>45614</v>
      </c>
      <c r="G671" s="6">
        <v>1</v>
      </c>
      <c r="H671" s="1" t="s">
        <v>37</v>
      </c>
      <c r="I671" t="s">
        <v>24</v>
      </c>
      <c r="J671" t="str">
        <f>UPPER(Customers3[[#This Row],[State]])</f>
        <v>ACT</v>
      </c>
      <c r="K671" t="s">
        <v>2578</v>
      </c>
      <c r="L671" t="s">
        <v>1226</v>
      </c>
      <c r="M671">
        <v>2600</v>
      </c>
      <c r="N671">
        <v>250</v>
      </c>
      <c r="O671">
        <f>Customers3[[#This Row],[Quantity Ordered]]*Customers3[[#This Row],[Sales Price (Per unit)]]</f>
        <v>250</v>
      </c>
      <c r="P671" t="s">
        <v>2579</v>
      </c>
    </row>
    <row r="672" spans="1:16" x14ac:dyDescent="0.25">
      <c r="A672" t="s">
        <v>97</v>
      </c>
      <c r="B672" t="s">
        <v>414</v>
      </c>
      <c r="C672" t="str">
        <f>PROPER(TRIM(Customers3[[#This Row],[Customer First Name]]))</f>
        <v>Ailani</v>
      </c>
      <c r="D672">
        <v>1903</v>
      </c>
      <c r="E672" t="s">
        <v>16</v>
      </c>
      <c r="F672" s="7">
        <v>45451</v>
      </c>
      <c r="G672" s="6">
        <v>2</v>
      </c>
      <c r="H672" s="1" t="s">
        <v>37</v>
      </c>
      <c r="I672" t="s">
        <v>38</v>
      </c>
      <c r="J672" t="str">
        <f>UPPER(Customers3[[#This Row],[State]])</f>
        <v>QLD</v>
      </c>
      <c r="K672" t="s">
        <v>2580</v>
      </c>
      <c r="L672" t="s">
        <v>1235</v>
      </c>
      <c r="M672">
        <v>4217</v>
      </c>
      <c r="N672">
        <v>250</v>
      </c>
      <c r="O672">
        <f>Customers3[[#This Row],[Quantity Ordered]]*Customers3[[#This Row],[Sales Price (Per unit)]]</f>
        <v>500</v>
      </c>
      <c r="P672" t="s">
        <v>2581</v>
      </c>
    </row>
    <row r="673" spans="1:16" x14ac:dyDescent="0.25">
      <c r="A673" t="s">
        <v>269</v>
      </c>
      <c r="B673" t="s">
        <v>950</v>
      </c>
      <c r="C673" t="str">
        <f>PROPER(TRIM(Customers3[[#This Row],[Customer First Name]]))</f>
        <v>Ariana</v>
      </c>
      <c r="D673">
        <v>1904</v>
      </c>
      <c r="E673" t="s">
        <v>61</v>
      </c>
      <c r="F673" s="7">
        <v>45471</v>
      </c>
      <c r="G673" s="6">
        <v>3</v>
      </c>
      <c r="H673" s="1" t="s">
        <v>37</v>
      </c>
      <c r="I673" t="s">
        <v>32</v>
      </c>
      <c r="J673" t="str">
        <f>UPPER(Customers3[[#This Row],[State]])</f>
        <v>VIC</v>
      </c>
      <c r="K673" t="s">
        <v>2582</v>
      </c>
      <c r="L673" t="s">
        <v>1232</v>
      </c>
      <c r="M673">
        <v>3350</v>
      </c>
      <c r="N673">
        <v>1200</v>
      </c>
      <c r="O673">
        <f>Customers3[[#This Row],[Quantity Ordered]]*Customers3[[#This Row],[Sales Price (Per unit)]]</f>
        <v>3600</v>
      </c>
      <c r="P673" t="s">
        <v>2583</v>
      </c>
    </row>
    <row r="674" spans="1:16" x14ac:dyDescent="0.25">
      <c r="A674" t="s">
        <v>829</v>
      </c>
      <c r="B674" t="s">
        <v>951</v>
      </c>
      <c r="C674" t="str">
        <f>PROPER(TRIM(Customers3[[#This Row],[Customer First Name]]))</f>
        <v>Warren</v>
      </c>
      <c r="D674">
        <v>1905</v>
      </c>
      <c r="E674" t="s">
        <v>61</v>
      </c>
      <c r="F674" s="7">
        <v>45543</v>
      </c>
      <c r="G674" s="6">
        <v>2</v>
      </c>
      <c r="H674" s="1" t="s">
        <v>37</v>
      </c>
      <c r="I674" t="s">
        <v>24</v>
      </c>
      <c r="J674" t="str">
        <f>UPPER(Customers3[[#This Row],[State]])</f>
        <v>ACT</v>
      </c>
      <c r="K674" t="s">
        <v>2584</v>
      </c>
      <c r="L674" t="s">
        <v>1226</v>
      </c>
      <c r="M674">
        <v>2600</v>
      </c>
      <c r="N674">
        <v>1200</v>
      </c>
      <c r="O674">
        <f>Customers3[[#This Row],[Quantity Ordered]]*Customers3[[#This Row],[Sales Price (Per unit)]]</f>
        <v>2400</v>
      </c>
      <c r="P674" t="s">
        <v>2585</v>
      </c>
    </row>
    <row r="675" spans="1:16" x14ac:dyDescent="0.25">
      <c r="A675" t="s">
        <v>752</v>
      </c>
      <c r="B675" t="s">
        <v>101</v>
      </c>
      <c r="C675" t="str">
        <f>PROPER(TRIM(Customers3[[#This Row],[Customer First Name]]))</f>
        <v>Shiloh</v>
      </c>
      <c r="D675">
        <v>1906</v>
      </c>
      <c r="E675" t="s">
        <v>61</v>
      </c>
      <c r="F675" s="7">
        <v>45503</v>
      </c>
      <c r="G675" s="6">
        <v>1</v>
      </c>
      <c r="H675" s="1" t="s">
        <v>23</v>
      </c>
      <c r="I675" t="s">
        <v>32</v>
      </c>
      <c r="J675" t="str">
        <f>UPPER(Customers3[[#This Row],[State]])</f>
        <v>VIC</v>
      </c>
      <c r="K675" t="s">
        <v>2586</v>
      </c>
      <c r="L675" t="s">
        <v>1241</v>
      </c>
      <c r="M675">
        <v>3220</v>
      </c>
      <c r="N675">
        <v>1200</v>
      </c>
      <c r="O675">
        <f>Customers3[[#This Row],[Quantity Ordered]]*Customers3[[#This Row],[Sales Price (Per unit)]]</f>
        <v>1200</v>
      </c>
      <c r="P675" t="s">
        <v>2587</v>
      </c>
    </row>
    <row r="676" spans="1:16" x14ac:dyDescent="0.25">
      <c r="A676" t="s">
        <v>952</v>
      </c>
      <c r="B676" t="s">
        <v>953</v>
      </c>
      <c r="C676" t="str">
        <f>PROPER(TRIM(Customers3[[#This Row],[Customer First Name]]))</f>
        <v>Saige</v>
      </c>
      <c r="D676">
        <v>1907</v>
      </c>
      <c r="E676" t="s">
        <v>77</v>
      </c>
      <c r="F676" s="7">
        <v>45507</v>
      </c>
      <c r="G676" s="6">
        <v>1</v>
      </c>
      <c r="H676" t="s">
        <v>17</v>
      </c>
      <c r="I676" t="s">
        <v>66</v>
      </c>
      <c r="J676" t="str">
        <f>UPPER(Customers3[[#This Row],[State]])</f>
        <v>NT</v>
      </c>
      <c r="K676" t="s">
        <v>2588</v>
      </c>
      <c r="L676" t="s">
        <v>1265</v>
      </c>
      <c r="M676">
        <v>800</v>
      </c>
      <c r="N676">
        <v>600</v>
      </c>
      <c r="O676">
        <f>Customers3[[#This Row],[Quantity Ordered]]*Customers3[[#This Row],[Sales Price (Per unit)]]</f>
        <v>600</v>
      </c>
      <c r="P676" t="s">
        <v>2589</v>
      </c>
    </row>
    <row r="677" spans="1:16" x14ac:dyDescent="0.25">
      <c r="A677" t="s">
        <v>310</v>
      </c>
      <c r="B677" t="s">
        <v>514</v>
      </c>
      <c r="C677" t="str">
        <f>PROPER(TRIM(Customers3[[#This Row],[Customer First Name]]))</f>
        <v>Kaleb</v>
      </c>
      <c r="D677">
        <v>1908</v>
      </c>
      <c r="E677" t="s">
        <v>16</v>
      </c>
      <c r="F677" s="7">
        <v>45524</v>
      </c>
      <c r="G677" s="6">
        <v>2</v>
      </c>
      <c r="H677" t="s">
        <v>17</v>
      </c>
      <c r="I677" t="s">
        <v>49</v>
      </c>
      <c r="J677" t="str">
        <f>UPPER(Customers3[[#This Row],[State]])</f>
        <v>TAS</v>
      </c>
      <c r="K677" t="s">
        <v>2590</v>
      </c>
      <c r="L677" t="s">
        <v>1385</v>
      </c>
      <c r="M677">
        <v>7310</v>
      </c>
      <c r="N677">
        <v>250</v>
      </c>
      <c r="O677">
        <f>Customers3[[#This Row],[Quantity Ordered]]*Customers3[[#This Row],[Sales Price (Per unit)]]</f>
        <v>500</v>
      </c>
      <c r="P677" t="s">
        <v>2591</v>
      </c>
    </row>
    <row r="678" spans="1:16" x14ac:dyDescent="0.25">
      <c r="A678" t="s">
        <v>57</v>
      </c>
      <c r="B678" t="s">
        <v>316</v>
      </c>
      <c r="C678" t="str">
        <f>PROPER(TRIM(Customers3[[#This Row],[Customer First Name]]))</f>
        <v>London</v>
      </c>
      <c r="D678">
        <v>1909</v>
      </c>
      <c r="E678" t="s">
        <v>77</v>
      </c>
      <c r="F678" s="7">
        <v>45342</v>
      </c>
      <c r="G678" s="6">
        <v>2</v>
      </c>
      <c r="H678" s="1" t="s">
        <v>37</v>
      </c>
      <c r="I678" t="s">
        <v>42</v>
      </c>
      <c r="J678" t="str">
        <f>UPPER(Customers3[[#This Row],[State]])</f>
        <v>SA</v>
      </c>
      <c r="K678" t="s">
        <v>2592</v>
      </c>
      <c r="L678" t="s">
        <v>1080</v>
      </c>
      <c r="M678">
        <v>5000</v>
      </c>
      <c r="N678">
        <v>600</v>
      </c>
      <c r="O678">
        <f>Customers3[[#This Row],[Quantity Ordered]]*Customers3[[#This Row],[Sales Price (Per unit)]]</f>
        <v>1200</v>
      </c>
      <c r="P678" t="s">
        <v>2593</v>
      </c>
    </row>
    <row r="679" spans="1:16" x14ac:dyDescent="0.25">
      <c r="A679" t="s">
        <v>954</v>
      </c>
      <c r="B679" t="s">
        <v>507</v>
      </c>
      <c r="C679" t="str">
        <f>PROPER(TRIM(Customers3[[#This Row],[Customer First Name]]))</f>
        <v>Genesis</v>
      </c>
      <c r="D679">
        <v>1910</v>
      </c>
      <c r="E679" t="s">
        <v>61</v>
      </c>
      <c r="F679" s="7">
        <v>45523</v>
      </c>
      <c r="G679" s="6">
        <v>2</v>
      </c>
      <c r="H679" s="1" t="s">
        <v>37</v>
      </c>
      <c r="I679" t="s">
        <v>42</v>
      </c>
      <c r="J679" t="str">
        <f>UPPER(Customers3[[#This Row],[State]])</f>
        <v>SA</v>
      </c>
      <c r="K679" t="s">
        <v>2594</v>
      </c>
      <c r="L679" t="s">
        <v>1335</v>
      </c>
      <c r="M679">
        <v>5600</v>
      </c>
      <c r="N679">
        <v>1200</v>
      </c>
      <c r="O679">
        <f>Customers3[[#This Row],[Quantity Ordered]]*Customers3[[#This Row],[Sales Price (Per unit)]]</f>
        <v>2400</v>
      </c>
      <c r="P679" t="s">
        <v>2595</v>
      </c>
    </row>
    <row r="680" spans="1:16" x14ac:dyDescent="0.25">
      <c r="A680" t="s">
        <v>91</v>
      </c>
      <c r="B680" t="s">
        <v>928</v>
      </c>
      <c r="C680" t="str">
        <f>PROPER(TRIM(Customers3[[#This Row],[Customer First Name]]))</f>
        <v>Sonny</v>
      </c>
      <c r="D680">
        <v>1911</v>
      </c>
      <c r="E680" t="s">
        <v>36</v>
      </c>
      <c r="F680" s="7">
        <v>45364</v>
      </c>
      <c r="G680" s="6">
        <v>2</v>
      </c>
      <c r="H680" t="s">
        <v>56</v>
      </c>
      <c r="I680" t="s">
        <v>49</v>
      </c>
      <c r="J680" t="str">
        <f>UPPER(Customers3[[#This Row],[State]])</f>
        <v>TAS</v>
      </c>
      <c r="K680" t="s">
        <v>2596</v>
      </c>
      <c r="L680" t="s">
        <v>1385</v>
      </c>
      <c r="M680">
        <v>7310</v>
      </c>
      <c r="N680">
        <v>250</v>
      </c>
      <c r="O680">
        <f>Customers3[[#This Row],[Quantity Ordered]]*Customers3[[#This Row],[Sales Price (Per unit)]]</f>
        <v>500</v>
      </c>
      <c r="P680" t="s">
        <v>2597</v>
      </c>
    </row>
    <row r="681" spans="1:16" x14ac:dyDescent="0.25">
      <c r="A681" t="s">
        <v>462</v>
      </c>
      <c r="B681" t="s">
        <v>936</v>
      </c>
      <c r="C681" t="str">
        <f>PROPER(TRIM(Customers3[[#This Row],[Customer First Name]]))</f>
        <v>Sutton</v>
      </c>
      <c r="D681">
        <v>1912</v>
      </c>
      <c r="E681" t="s">
        <v>61</v>
      </c>
      <c r="F681" s="7">
        <v>45376</v>
      </c>
      <c r="G681" s="6">
        <v>2</v>
      </c>
      <c r="H681" t="s">
        <v>56</v>
      </c>
      <c r="I681" t="s">
        <v>66</v>
      </c>
      <c r="J681" t="str">
        <f>UPPER(Customers3[[#This Row],[State]])</f>
        <v>NT</v>
      </c>
      <c r="K681" t="s">
        <v>2598</v>
      </c>
      <c r="L681" t="s">
        <v>1346</v>
      </c>
      <c r="M681">
        <v>870</v>
      </c>
      <c r="N681">
        <v>1200</v>
      </c>
      <c r="O681">
        <f>Customers3[[#This Row],[Quantity Ordered]]*Customers3[[#This Row],[Sales Price (Per unit)]]</f>
        <v>2400</v>
      </c>
      <c r="P681" t="s">
        <v>2599</v>
      </c>
    </row>
    <row r="682" spans="1:16" x14ac:dyDescent="0.25">
      <c r="A682" t="s">
        <v>955</v>
      </c>
      <c r="B682" t="s">
        <v>231</v>
      </c>
      <c r="C682" t="str">
        <f>PROPER(TRIM(Customers3[[#This Row],[Customer First Name]]))</f>
        <v>Luke</v>
      </c>
      <c r="D682">
        <v>1913</v>
      </c>
      <c r="E682" t="s">
        <v>61</v>
      </c>
      <c r="F682" s="7">
        <v>45498</v>
      </c>
      <c r="G682" s="6">
        <v>1</v>
      </c>
      <c r="H682" t="s">
        <v>17</v>
      </c>
      <c r="I682" t="s">
        <v>18</v>
      </c>
      <c r="J682" t="str">
        <f>UPPER(Customers3[[#This Row],[State]])</f>
        <v>WA</v>
      </c>
      <c r="K682" t="s">
        <v>2600</v>
      </c>
      <c r="L682" t="s">
        <v>1287</v>
      </c>
      <c r="M682">
        <v>6000</v>
      </c>
      <c r="N682">
        <v>1200</v>
      </c>
      <c r="O682">
        <f>Customers3[[#This Row],[Quantity Ordered]]*Customers3[[#This Row],[Sales Price (Per unit)]]</f>
        <v>1200</v>
      </c>
      <c r="P682" t="s">
        <v>2601</v>
      </c>
    </row>
    <row r="683" spans="1:16" x14ac:dyDescent="0.25">
      <c r="A683" t="s">
        <v>758</v>
      </c>
      <c r="B683" t="s">
        <v>956</v>
      </c>
      <c r="C683" t="str">
        <f>PROPER(TRIM(Customers3[[#This Row],[Customer First Name]]))</f>
        <v>Banks</v>
      </c>
      <c r="D683">
        <v>1914</v>
      </c>
      <c r="E683" t="s">
        <v>16</v>
      </c>
      <c r="F683" s="7">
        <v>45439</v>
      </c>
      <c r="G683" s="6">
        <v>2</v>
      </c>
      <c r="H683" s="1" t="s">
        <v>23</v>
      </c>
      <c r="I683" t="s">
        <v>24</v>
      </c>
      <c r="J683" t="str">
        <f>UPPER(Customers3[[#This Row],[State]])</f>
        <v>ACT</v>
      </c>
      <c r="K683" t="s">
        <v>2602</v>
      </c>
      <c r="L683" t="s">
        <v>1226</v>
      </c>
      <c r="M683">
        <v>2600</v>
      </c>
      <c r="N683">
        <v>250</v>
      </c>
      <c r="O683">
        <f>Customers3[[#This Row],[Quantity Ordered]]*Customers3[[#This Row],[Sales Price (Per unit)]]</f>
        <v>500</v>
      </c>
      <c r="P683" t="s">
        <v>2603</v>
      </c>
    </row>
    <row r="684" spans="1:16" x14ac:dyDescent="0.25">
      <c r="A684" t="s">
        <v>957</v>
      </c>
      <c r="B684" t="s">
        <v>101</v>
      </c>
      <c r="C684" t="str">
        <f>PROPER(TRIM(Customers3[[#This Row],[Customer First Name]]))</f>
        <v>Shiloh</v>
      </c>
      <c r="D684">
        <v>1915</v>
      </c>
      <c r="E684" t="s">
        <v>61</v>
      </c>
      <c r="F684" s="7">
        <v>45459</v>
      </c>
      <c r="G684" s="6">
        <v>1</v>
      </c>
      <c r="H684" t="s">
        <v>17</v>
      </c>
      <c r="I684" t="s">
        <v>38</v>
      </c>
      <c r="J684" t="str">
        <f>UPPER(Customers3[[#This Row],[State]])</f>
        <v>QLD</v>
      </c>
      <c r="K684" t="s">
        <v>2604</v>
      </c>
      <c r="L684" t="s">
        <v>1235</v>
      </c>
      <c r="M684">
        <v>4217</v>
      </c>
      <c r="N684">
        <v>1200</v>
      </c>
      <c r="O684">
        <f>Customers3[[#This Row],[Quantity Ordered]]*Customers3[[#This Row],[Sales Price (Per unit)]]</f>
        <v>1200</v>
      </c>
      <c r="P684" t="s">
        <v>2605</v>
      </c>
    </row>
    <row r="685" spans="1:16" x14ac:dyDescent="0.25">
      <c r="A685" t="s">
        <v>188</v>
      </c>
      <c r="B685" t="s">
        <v>958</v>
      </c>
      <c r="C685" t="str">
        <f>PROPER(TRIM(Customers3[[#This Row],[Customer First Name]]))</f>
        <v>Aisha</v>
      </c>
      <c r="D685">
        <v>1916</v>
      </c>
      <c r="E685" t="s">
        <v>16</v>
      </c>
      <c r="F685" s="7">
        <v>45480</v>
      </c>
      <c r="G685" s="6">
        <v>3</v>
      </c>
      <c r="H685" t="s">
        <v>17</v>
      </c>
      <c r="I685" t="s">
        <v>49</v>
      </c>
      <c r="J685" t="str">
        <f>UPPER(Customers3[[#This Row],[State]])</f>
        <v>TAS</v>
      </c>
      <c r="K685" t="s">
        <v>2606</v>
      </c>
      <c r="L685" t="s">
        <v>1250</v>
      </c>
      <c r="M685">
        <v>7000</v>
      </c>
      <c r="N685">
        <v>250</v>
      </c>
      <c r="O685">
        <f>Customers3[[#This Row],[Quantity Ordered]]*Customers3[[#This Row],[Sales Price (Per unit)]]</f>
        <v>750</v>
      </c>
      <c r="P685" t="s">
        <v>2607</v>
      </c>
    </row>
    <row r="686" spans="1:16" x14ac:dyDescent="0.25">
      <c r="A686" t="s">
        <v>160</v>
      </c>
      <c r="B686" t="s">
        <v>959</v>
      </c>
      <c r="C686" t="str">
        <f>PROPER(TRIM(Customers3[[#This Row],[Customer First Name]]))</f>
        <v>Jacob</v>
      </c>
      <c r="D686">
        <v>1917</v>
      </c>
      <c r="E686" t="s">
        <v>61</v>
      </c>
      <c r="F686" s="7">
        <v>45383</v>
      </c>
      <c r="G686" s="6">
        <v>2</v>
      </c>
      <c r="H686" s="1" t="s">
        <v>37</v>
      </c>
      <c r="I686" t="s">
        <v>66</v>
      </c>
      <c r="J686" t="str">
        <f>UPPER(Customers3[[#This Row],[State]])</f>
        <v>NT</v>
      </c>
      <c r="K686" t="s">
        <v>2608</v>
      </c>
      <c r="L686" t="s">
        <v>1346</v>
      </c>
      <c r="M686">
        <v>870</v>
      </c>
      <c r="N686">
        <v>1200</v>
      </c>
      <c r="O686">
        <f>Customers3[[#This Row],[Quantity Ordered]]*Customers3[[#This Row],[Sales Price (Per unit)]]</f>
        <v>2400</v>
      </c>
      <c r="P686" t="s">
        <v>2609</v>
      </c>
    </row>
    <row r="687" spans="1:16" x14ac:dyDescent="0.25">
      <c r="A687" t="s">
        <v>960</v>
      </c>
      <c r="B687" t="s">
        <v>961</v>
      </c>
      <c r="C687" t="str">
        <f>PROPER(TRIM(Customers3[[#This Row],[Customer First Name]]))</f>
        <v>Navy</v>
      </c>
      <c r="D687">
        <v>1918</v>
      </c>
      <c r="E687" t="s">
        <v>22</v>
      </c>
      <c r="F687" s="7">
        <v>45389</v>
      </c>
      <c r="G687" s="6">
        <v>2</v>
      </c>
      <c r="H687" t="s">
        <v>56</v>
      </c>
      <c r="I687" t="s">
        <v>18</v>
      </c>
      <c r="J687" t="str">
        <f>UPPER(Customers3[[#This Row],[State]])</f>
        <v>WA</v>
      </c>
      <c r="K687" t="s">
        <v>2610</v>
      </c>
      <c r="L687" t="s">
        <v>1244</v>
      </c>
      <c r="M687">
        <v>6160</v>
      </c>
      <c r="N687">
        <v>800</v>
      </c>
      <c r="O687">
        <f>Customers3[[#This Row],[Quantity Ordered]]*Customers3[[#This Row],[Sales Price (Per unit)]]</f>
        <v>1600</v>
      </c>
      <c r="P687" t="s">
        <v>2611</v>
      </c>
    </row>
    <row r="688" spans="1:16" x14ac:dyDescent="0.25">
      <c r="A688" t="s">
        <v>962</v>
      </c>
      <c r="B688" t="s">
        <v>963</v>
      </c>
      <c r="C688" t="str">
        <f>PROPER(TRIM(Customers3[[#This Row],[Customer First Name]]))</f>
        <v>Lilly</v>
      </c>
      <c r="D688">
        <v>1919</v>
      </c>
      <c r="E688" t="s">
        <v>27</v>
      </c>
      <c r="F688" s="7">
        <v>45422</v>
      </c>
      <c r="G688" s="6">
        <v>3</v>
      </c>
      <c r="H688" s="1" t="s">
        <v>37</v>
      </c>
      <c r="I688" t="s">
        <v>24</v>
      </c>
      <c r="J688" t="str">
        <f>UPPER(Customers3[[#This Row],[State]])</f>
        <v>ACT</v>
      </c>
      <c r="K688" t="s">
        <v>2612</v>
      </c>
      <c r="L688" t="s">
        <v>1226</v>
      </c>
      <c r="M688">
        <v>2600</v>
      </c>
      <c r="N688">
        <v>300</v>
      </c>
      <c r="O688">
        <f>Customers3[[#This Row],[Quantity Ordered]]*Customers3[[#This Row],[Sales Price (Per unit)]]</f>
        <v>900</v>
      </c>
      <c r="P688" t="s">
        <v>2613</v>
      </c>
    </row>
    <row r="689" spans="1:16" x14ac:dyDescent="0.25">
      <c r="A689" t="s">
        <v>964</v>
      </c>
      <c r="B689" t="s">
        <v>965</v>
      </c>
      <c r="C689" t="str">
        <f>PROPER(TRIM(Customers3[[#This Row],[Customer First Name]]))</f>
        <v>Evelyn</v>
      </c>
      <c r="D689">
        <v>1920</v>
      </c>
      <c r="E689" t="s">
        <v>22</v>
      </c>
      <c r="F689" s="7">
        <v>45383</v>
      </c>
      <c r="G689" s="6">
        <v>1</v>
      </c>
      <c r="H689" s="1" t="s">
        <v>37</v>
      </c>
      <c r="I689" t="s">
        <v>66</v>
      </c>
      <c r="J689" t="str">
        <f>UPPER(Customers3[[#This Row],[State]])</f>
        <v>NT</v>
      </c>
      <c r="K689" t="s">
        <v>2614</v>
      </c>
      <c r="L689" t="s">
        <v>1346</v>
      </c>
      <c r="M689">
        <v>870</v>
      </c>
      <c r="N689">
        <v>800</v>
      </c>
      <c r="O689">
        <f>Customers3[[#This Row],[Quantity Ordered]]*Customers3[[#This Row],[Sales Price (Per unit)]]</f>
        <v>800</v>
      </c>
      <c r="P689" t="s">
        <v>2615</v>
      </c>
    </row>
    <row r="690" spans="1:16" x14ac:dyDescent="0.25">
      <c r="A690" t="s">
        <v>356</v>
      </c>
      <c r="B690" t="s">
        <v>966</v>
      </c>
      <c r="C690" t="str">
        <f>PROPER(TRIM(Customers3[[#This Row],[Customer First Name]]))</f>
        <v>Arya</v>
      </c>
      <c r="D690">
        <v>1921</v>
      </c>
      <c r="E690" t="s">
        <v>36</v>
      </c>
      <c r="F690" s="7">
        <v>45577</v>
      </c>
      <c r="G690" s="6">
        <v>2</v>
      </c>
      <c r="H690" s="1" t="s">
        <v>23</v>
      </c>
      <c r="I690" t="s">
        <v>18</v>
      </c>
      <c r="J690" t="str">
        <f>UPPER(Customers3[[#This Row],[State]])</f>
        <v>WA</v>
      </c>
      <c r="K690" t="s">
        <v>2616</v>
      </c>
      <c r="L690" t="s">
        <v>1287</v>
      </c>
      <c r="M690">
        <v>6000</v>
      </c>
      <c r="N690">
        <v>250</v>
      </c>
      <c r="O690">
        <f>Customers3[[#This Row],[Quantity Ordered]]*Customers3[[#This Row],[Sales Price (Per unit)]]</f>
        <v>500</v>
      </c>
      <c r="P690" t="s">
        <v>2617</v>
      </c>
    </row>
    <row r="691" spans="1:16" x14ac:dyDescent="0.25">
      <c r="A691" t="s">
        <v>619</v>
      </c>
      <c r="B691" t="s">
        <v>427</v>
      </c>
      <c r="C691" t="str">
        <f>PROPER(TRIM(Customers3[[#This Row],[Customer First Name]]))</f>
        <v>Fernando</v>
      </c>
      <c r="D691">
        <v>1922</v>
      </c>
      <c r="E691" t="s">
        <v>77</v>
      </c>
      <c r="F691" s="7">
        <v>45607</v>
      </c>
      <c r="G691" s="6">
        <v>1</v>
      </c>
      <c r="H691" t="s">
        <v>17</v>
      </c>
      <c r="I691" t="s">
        <v>42</v>
      </c>
      <c r="J691" t="str">
        <f>UPPER(Customers3[[#This Row],[State]])</f>
        <v>SA</v>
      </c>
      <c r="K691" t="s">
        <v>2618</v>
      </c>
      <c r="L691" t="s">
        <v>1335</v>
      </c>
      <c r="M691">
        <v>5600</v>
      </c>
      <c r="N691">
        <v>600</v>
      </c>
      <c r="O691">
        <f>Customers3[[#This Row],[Quantity Ordered]]*Customers3[[#This Row],[Sales Price (Per unit)]]</f>
        <v>600</v>
      </c>
      <c r="P691" t="s">
        <v>2619</v>
      </c>
    </row>
    <row r="692" spans="1:16" x14ac:dyDescent="0.25">
      <c r="A692" t="s">
        <v>967</v>
      </c>
      <c r="B692" t="s">
        <v>968</v>
      </c>
      <c r="C692" t="str">
        <f>PROPER(TRIM(Customers3[[#This Row],[Customer First Name]]))</f>
        <v>Sophia</v>
      </c>
      <c r="D692">
        <v>1923</v>
      </c>
      <c r="E692" t="s">
        <v>77</v>
      </c>
      <c r="F692" s="7">
        <v>45338</v>
      </c>
      <c r="G692" s="6">
        <v>3</v>
      </c>
      <c r="H692" s="1" t="s">
        <v>23</v>
      </c>
      <c r="I692" t="s">
        <v>49</v>
      </c>
      <c r="J692" t="str">
        <f>UPPER(Customers3[[#This Row],[State]])</f>
        <v>TAS</v>
      </c>
      <c r="K692" t="s">
        <v>2620</v>
      </c>
      <c r="L692" t="s">
        <v>1385</v>
      </c>
      <c r="M692">
        <v>7310</v>
      </c>
      <c r="N692">
        <v>600</v>
      </c>
      <c r="O692">
        <f>Customers3[[#This Row],[Quantity Ordered]]*Customers3[[#This Row],[Sales Price (Per unit)]]</f>
        <v>1800</v>
      </c>
      <c r="P692" t="s">
        <v>2621</v>
      </c>
    </row>
    <row r="693" spans="1:16" x14ac:dyDescent="0.25">
      <c r="A693" t="s">
        <v>57</v>
      </c>
      <c r="B693" t="s">
        <v>606</v>
      </c>
      <c r="C693" t="str">
        <f>PROPER(TRIM(Customers3[[#This Row],[Customer First Name]]))</f>
        <v>Rebecca</v>
      </c>
      <c r="D693">
        <v>1924</v>
      </c>
      <c r="E693" t="s">
        <v>61</v>
      </c>
      <c r="F693" s="7">
        <v>45326</v>
      </c>
      <c r="G693" s="6">
        <v>2</v>
      </c>
      <c r="H693" s="1" t="s">
        <v>37</v>
      </c>
      <c r="I693" t="s">
        <v>32</v>
      </c>
      <c r="J693" t="str">
        <f>UPPER(Customers3[[#This Row],[State]])</f>
        <v>VIC</v>
      </c>
      <c r="K693" t="s">
        <v>2622</v>
      </c>
      <c r="L693" t="s">
        <v>1260</v>
      </c>
      <c r="M693">
        <v>3000</v>
      </c>
      <c r="N693">
        <v>1200</v>
      </c>
      <c r="O693">
        <f>Customers3[[#This Row],[Quantity Ordered]]*Customers3[[#This Row],[Sales Price (Per unit)]]</f>
        <v>2400</v>
      </c>
      <c r="P693" t="s">
        <v>2623</v>
      </c>
    </row>
    <row r="694" spans="1:16" x14ac:dyDescent="0.25">
      <c r="A694" t="s">
        <v>969</v>
      </c>
      <c r="B694" t="s">
        <v>970</v>
      </c>
      <c r="C694" t="str">
        <f>PROPER(TRIM(Customers3[[#This Row],[Customer First Name]]))</f>
        <v>George</v>
      </c>
      <c r="D694">
        <v>1925</v>
      </c>
      <c r="E694" t="s">
        <v>36</v>
      </c>
      <c r="F694" s="7">
        <v>45622</v>
      </c>
      <c r="G694" s="6">
        <v>2</v>
      </c>
      <c r="H694" s="1" t="s">
        <v>37</v>
      </c>
      <c r="I694" t="s">
        <v>49</v>
      </c>
      <c r="J694" t="str">
        <f>UPPER(Customers3[[#This Row],[State]])</f>
        <v>TAS</v>
      </c>
      <c r="K694" t="s">
        <v>2624</v>
      </c>
      <c r="L694" t="s">
        <v>1247</v>
      </c>
      <c r="M694">
        <v>7250</v>
      </c>
      <c r="N694">
        <v>250</v>
      </c>
      <c r="O694">
        <f>Customers3[[#This Row],[Quantity Ordered]]*Customers3[[#This Row],[Sales Price (Per unit)]]</f>
        <v>500</v>
      </c>
      <c r="P694" t="s">
        <v>2625</v>
      </c>
    </row>
    <row r="695" spans="1:16" x14ac:dyDescent="0.25">
      <c r="A695" t="s">
        <v>405</v>
      </c>
      <c r="B695" t="s">
        <v>971</v>
      </c>
      <c r="C695" t="str">
        <f>PROPER(TRIM(Customers3[[#This Row],[Customer First Name]]))</f>
        <v>Rhett</v>
      </c>
      <c r="D695">
        <v>1926</v>
      </c>
      <c r="E695" t="s">
        <v>77</v>
      </c>
      <c r="F695" s="7">
        <v>45618</v>
      </c>
      <c r="G695" s="6">
        <v>2</v>
      </c>
      <c r="H695" t="s">
        <v>17</v>
      </c>
      <c r="I695" t="s">
        <v>24</v>
      </c>
      <c r="J695" t="str">
        <f>UPPER(Customers3[[#This Row],[State]])</f>
        <v>ACT</v>
      </c>
      <c r="K695" t="s">
        <v>2626</v>
      </c>
      <c r="L695" t="s">
        <v>1226</v>
      </c>
      <c r="M695">
        <v>2600</v>
      </c>
      <c r="N695">
        <v>600</v>
      </c>
      <c r="O695">
        <f>Customers3[[#This Row],[Quantity Ordered]]*Customers3[[#This Row],[Sales Price (Per unit)]]</f>
        <v>1200</v>
      </c>
      <c r="P695" t="s">
        <v>2627</v>
      </c>
    </row>
    <row r="696" spans="1:16" x14ac:dyDescent="0.25">
      <c r="A696" t="s">
        <v>972</v>
      </c>
      <c r="B696" t="s">
        <v>973</v>
      </c>
      <c r="C696" t="str">
        <f>PROPER(TRIM(Customers3[[#This Row],[Customer First Name]]))</f>
        <v>Amelia</v>
      </c>
      <c r="D696">
        <v>1927</v>
      </c>
      <c r="E696" t="s">
        <v>61</v>
      </c>
      <c r="F696" s="7">
        <v>45423</v>
      </c>
      <c r="G696" s="6">
        <v>1</v>
      </c>
      <c r="H696" s="1" t="s">
        <v>37</v>
      </c>
      <c r="I696" t="s">
        <v>24</v>
      </c>
      <c r="J696" t="str">
        <f>UPPER(Customers3[[#This Row],[State]])</f>
        <v>ACT</v>
      </c>
      <c r="K696" t="s">
        <v>2628</v>
      </c>
      <c r="L696" t="s">
        <v>1226</v>
      </c>
      <c r="M696">
        <v>2600</v>
      </c>
      <c r="N696">
        <v>1200</v>
      </c>
      <c r="O696">
        <f>Customers3[[#This Row],[Quantity Ordered]]*Customers3[[#This Row],[Sales Price (Per unit)]]</f>
        <v>1200</v>
      </c>
      <c r="P696" t="s">
        <v>2629</v>
      </c>
    </row>
    <row r="697" spans="1:16" x14ac:dyDescent="0.25">
      <c r="A697" t="s">
        <v>974</v>
      </c>
      <c r="B697" t="s">
        <v>257</v>
      </c>
      <c r="C697" t="str">
        <f>PROPER(TRIM(Customers3[[#This Row],[Customer First Name]]))</f>
        <v>Zion</v>
      </c>
      <c r="D697">
        <v>1928</v>
      </c>
      <c r="E697" t="s">
        <v>77</v>
      </c>
      <c r="F697" s="7">
        <v>45496</v>
      </c>
      <c r="G697" s="6">
        <v>2</v>
      </c>
      <c r="H697" s="1" t="s">
        <v>37</v>
      </c>
      <c r="I697" t="s">
        <v>66</v>
      </c>
      <c r="J697" t="str">
        <f>UPPER(Customers3[[#This Row],[State]])</f>
        <v>NT</v>
      </c>
      <c r="K697" t="s">
        <v>2630</v>
      </c>
      <c r="L697" t="s">
        <v>1346</v>
      </c>
      <c r="M697">
        <v>870</v>
      </c>
      <c r="N697">
        <v>600</v>
      </c>
      <c r="O697">
        <f>Customers3[[#This Row],[Quantity Ordered]]*Customers3[[#This Row],[Sales Price (Per unit)]]</f>
        <v>1200</v>
      </c>
      <c r="P697" t="s">
        <v>2631</v>
      </c>
    </row>
    <row r="698" spans="1:16" x14ac:dyDescent="0.25">
      <c r="A698" t="s">
        <v>975</v>
      </c>
      <c r="B698" t="s">
        <v>976</v>
      </c>
      <c r="C698" t="str">
        <f>PROPER(TRIM(Customers3[[#This Row],[Customer First Name]]))</f>
        <v>Gracie</v>
      </c>
      <c r="D698">
        <v>1929</v>
      </c>
      <c r="E698" t="s">
        <v>16</v>
      </c>
      <c r="F698" s="7">
        <v>45530</v>
      </c>
      <c r="G698" s="6">
        <v>3</v>
      </c>
      <c r="H698" t="s">
        <v>17</v>
      </c>
      <c r="I698" t="s">
        <v>38</v>
      </c>
      <c r="J698" t="str">
        <f>UPPER(Customers3[[#This Row],[State]])</f>
        <v>QLD</v>
      </c>
      <c r="K698" t="s">
        <v>2632</v>
      </c>
      <c r="L698" t="s">
        <v>1235</v>
      </c>
      <c r="M698">
        <v>4217</v>
      </c>
      <c r="N698">
        <v>250</v>
      </c>
      <c r="O698">
        <f>Customers3[[#This Row],[Quantity Ordered]]*Customers3[[#This Row],[Sales Price (Per unit)]]</f>
        <v>750</v>
      </c>
      <c r="P698" t="s">
        <v>2633</v>
      </c>
    </row>
    <row r="699" spans="1:16" x14ac:dyDescent="0.25">
      <c r="A699" t="s">
        <v>977</v>
      </c>
      <c r="B699" t="s">
        <v>764</v>
      </c>
      <c r="C699" t="str">
        <f>PROPER(TRIM(Customers3[[#This Row],[Customer First Name]]))</f>
        <v>Eden</v>
      </c>
      <c r="D699">
        <v>1930</v>
      </c>
      <c r="E699" t="s">
        <v>77</v>
      </c>
      <c r="F699" s="7">
        <v>45404</v>
      </c>
      <c r="G699" s="6">
        <v>1</v>
      </c>
      <c r="H699" s="1" t="s">
        <v>37</v>
      </c>
      <c r="I699" t="s">
        <v>66</v>
      </c>
      <c r="J699" t="str">
        <f>UPPER(Customers3[[#This Row],[State]])</f>
        <v>NT</v>
      </c>
      <c r="K699" t="s">
        <v>2634</v>
      </c>
      <c r="L699" t="s">
        <v>1346</v>
      </c>
      <c r="M699">
        <v>870</v>
      </c>
      <c r="N699">
        <v>600</v>
      </c>
      <c r="O699">
        <f>Customers3[[#This Row],[Quantity Ordered]]*Customers3[[#This Row],[Sales Price (Per unit)]]</f>
        <v>600</v>
      </c>
      <c r="P699" t="s">
        <v>2635</v>
      </c>
    </row>
    <row r="700" spans="1:16" x14ac:dyDescent="0.25">
      <c r="A700" t="s">
        <v>532</v>
      </c>
      <c r="B700" t="s">
        <v>978</v>
      </c>
      <c r="C700" t="str">
        <f>PROPER(TRIM(Customers3[[#This Row],[Customer First Name]]))</f>
        <v>Jaxon</v>
      </c>
      <c r="D700">
        <v>1931</v>
      </c>
      <c r="E700" t="s">
        <v>22</v>
      </c>
      <c r="F700" s="7">
        <v>45545</v>
      </c>
      <c r="G700" s="6">
        <v>2</v>
      </c>
      <c r="H700" s="1" t="s">
        <v>37</v>
      </c>
      <c r="I700" t="s">
        <v>32</v>
      </c>
      <c r="J700" t="str">
        <f>UPPER(Customers3[[#This Row],[State]])</f>
        <v>VIC</v>
      </c>
      <c r="K700" t="s">
        <v>2636</v>
      </c>
      <c r="L700" t="s">
        <v>1241</v>
      </c>
      <c r="M700">
        <v>3220</v>
      </c>
      <c r="N700">
        <v>800</v>
      </c>
      <c r="O700">
        <f>Customers3[[#This Row],[Quantity Ordered]]*Customers3[[#This Row],[Sales Price (Per unit)]]</f>
        <v>1600</v>
      </c>
      <c r="P700" t="s">
        <v>2637</v>
      </c>
    </row>
    <row r="701" spans="1:16" x14ac:dyDescent="0.25">
      <c r="A701" t="s">
        <v>97</v>
      </c>
      <c r="B701" t="s">
        <v>979</v>
      </c>
      <c r="C701" t="str">
        <f>PROPER(TRIM(Customers3[[#This Row],[Customer First Name]]))</f>
        <v>Kade</v>
      </c>
      <c r="D701">
        <v>1932</v>
      </c>
      <c r="E701" t="s">
        <v>77</v>
      </c>
      <c r="F701" s="7">
        <v>45516</v>
      </c>
      <c r="G701" s="6">
        <v>2</v>
      </c>
      <c r="H701" s="1" t="s">
        <v>37</v>
      </c>
      <c r="I701" t="s">
        <v>18</v>
      </c>
      <c r="J701" t="str">
        <f>UPPER(Customers3[[#This Row],[State]])</f>
        <v>WA</v>
      </c>
      <c r="K701" t="s">
        <v>2638</v>
      </c>
      <c r="L701" t="s">
        <v>1244</v>
      </c>
      <c r="M701">
        <v>6160</v>
      </c>
      <c r="N701">
        <v>600</v>
      </c>
      <c r="O701">
        <f>Customers3[[#This Row],[Quantity Ordered]]*Customers3[[#This Row],[Sales Price (Per unit)]]</f>
        <v>1200</v>
      </c>
      <c r="P701" t="s">
        <v>2639</v>
      </c>
    </row>
    <row r="702" spans="1:16" x14ac:dyDescent="0.25">
      <c r="A702" t="s">
        <v>411</v>
      </c>
      <c r="B702" t="s">
        <v>908</v>
      </c>
      <c r="C702" t="str">
        <f>PROPER(TRIM(Customers3[[#This Row],[Customer First Name]]))</f>
        <v>Ian</v>
      </c>
      <c r="D702">
        <v>1933</v>
      </c>
      <c r="E702" t="s">
        <v>36</v>
      </c>
      <c r="F702" s="7">
        <v>45463</v>
      </c>
      <c r="G702" s="6">
        <v>1</v>
      </c>
      <c r="H702" t="s">
        <v>17</v>
      </c>
      <c r="I702" t="s">
        <v>66</v>
      </c>
      <c r="J702" t="str">
        <f>UPPER(Customers3[[#This Row],[State]])</f>
        <v>NT</v>
      </c>
      <c r="K702" t="s">
        <v>2640</v>
      </c>
      <c r="L702" t="s">
        <v>1265</v>
      </c>
      <c r="M702">
        <v>800</v>
      </c>
      <c r="N702">
        <v>250</v>
      </c>
      <c r="O702">
        <f>Customers3[[#This Row],[Quantity Ordered]]*Customers3[[#This Row],[Sales Price (Per unit)]]</f>
        <v>250</v>
      </c>
      <c r="P702" t="s">
        <v>2641</v>
      </c>
    </row>
    <row r="703" spans="1:16" x14ac:dyDescent="0.25">
      <c r="A703" t="s">
        <v>980</v>
      </c>
      <c r="B703" t="s">
        <v>981</v>
      </c>
      <c r="C703" t="str">
        <f>PROPER(TRIM(Customers3[[#This Row],[Customer First Name]]))</f>
        <v>Timothy</v>
      </c>
      <c r="D703">
        <v>1934</v>
      </c>
      <c r="E703" t="s">
        <v>22</v>
      </c>
      <c r="F703" s="7">
        <v>45315</v>
      </c>
      <c r="G703" s="6">
        <v>3</v>
      </c>
      <c r="H703" s="1" t="s">
        <v>23</v>
      </c>
      <c r="I703" t="s">
        <v>66</v>
      </c>
      <c r="J703" t="str">
        <f>UPPER(Customers3[[#This Row],[State]])</f>
        <v>NT</v>
      </c>
      <c r="K703" t="s">
        <v>2642</v>
      </c>
      <c r="L703" t="s">
        <v>1346</v>
      </c>
      <c r="M703">
        <v>870</v>
      </c>
      <c r="N703">
        <v>800</v>
      </c>
      <c r="O703">
        <f>Customers3[[#This Row],[Quantity Ordered]]*Customers3[[#This Row],[Sales Price (Per unit)]]</f>
        <v>2400</v>
      </c>
      <c r="P703" t="s">
        <v>2643</v>
      </c>
    </row>
    <row r="704" spans="1:16" x14ac:dyDescent="0.25">
      <c r="A704" t="s">
        <v>445</v>
      </c>
      <c r="B704" t="s">
        <v>376</v>
      </c>
      <c r="C704" t="str">
        <f>PROPER(TRIM(Customers3[[#This Row],[Customer First Name]]))</f>
        <v>Sadie</v>
      </c>
      <c r="D704">
        <v>1935</v>
      </c>
      <c r="E704" t="s">
        <v>16</v>
      </c>
      <c r="F704" s="7">
        <v>45357</v>
      </c>
      <c r="G704" s="6">
        <v>1</v>
      </c>
      <c r="H704" s="1" t="s">
        <v>23</v>
      </c>
      <c r="I704" t="s">
        <v>42</v>
      </c>
      <c r="J704" t="str">
        <f>UPPER(Customers3[[#This Row],[State]])</f>
        <v>SA</v>
      </c>
      <c r="K704" t="s">
        <v>2644</v>
      </c>
      <c r="L704" t="s">
        <v>1238</v>
      </c>
      <c r="M704">
        <v>5290</v>
      </c>
      <c r="N704">
        <v>250</v>
      </c>
      <c r="O704">
        <f>Customers3[[#This Row],[Quantity Ordered]]*Customers3[[#This Row],[Sales Price (Per unit)]]</f>
        <v>250</v>
      </c>
      <c r="P704" t="s">
        <v>2645</v>
      </c>
    </row>
    <row r="705" spans="1:16" x14ac:dyDescent="0.25">
      <c r="A705" t="s">
        <v>969</v>
      </c>
      <c r="B705" t="s">
        <v>847</v>
      </c>
      <c r="C705" t="str">
        <f>PROPER(TRIM(Customers3[[#This Row],[Customer First Name]]))</f>
        <v>Steven</v>
      </c>
      <c r="D705">
        <v>1936</v>
      </c>
      <c r="E705" t="s">
        <v>22</v>
      </c>
      <c r="F705" s="7">
        <v>45411</v>
      </c>
      <c r="G705" s="6">
        <v>2</v>
      </c>
      <c r="H705" s="1" t="s">
        <v>37</v>
      </c>
      <c r="I705" t="s">
        <v>24</v>
      </c>
      <c r="J705" t="str">
        <f>UPPER(Customers3[[#This Row],[State]])</f>
        <v>ACT</v>
      </c>
      <c r="K705" t="s">
        <v>2646</v>
      </c>
      <c r="L705" t="s">
        <v>1226</v>
      </c>
      <c r="M705">
        <v>2600</v>
      </c>
      <c r="N705">
        <v>800</v>
      </c>
      <c r="O705">
        <f>Customers3[[#This Row],[Quantity Ordered]]*Customers3[[#This Row],[Sales Price (Per unit)]]</f>
        <v>1600</v>
      </c>
      <c r="P705" t="s">
        <v>2647</v>
      </c>
    </row>
    <row r="706" spans="1:16" x14ac:dyDescent="0.25">
      <c r="A706" t="s">
        <v>982</v>
      </c>
      <c r="B706" t="s">
        <v>983</v>
      </c>
      <c r="C706" t="str">
        <f>PROPER(TRIM(Customers3[[#This Row],[Customer First Name]]))</f>
        <v>Elliot</v>
      </c>
      <c r="D706">
        <v>1937</v>
      </c>
      <c r="E706" t="s">
        <v>16</v>
      </c>
      <c r="F706" s="7">
        <v>45398</v>
      </c>
      <c r="G706" s="6">
        <v>3</v>
      </c>
      <c r="H706" t="s">
        <v>17</v>
      </c>
      <c r="I706" t="s">
        <v>24</v>
      </c>
      <c r="J706" t="str">
        <f>UPPER(Customers3[[#This Row],[State]])</f>
        <v>ACT</v>
      </c>
      <c r="K706" t="s">
        <v>2648</v>
      </c>
      <c r="L706" t="s">
        <v>1226</v>
      </c>
      <c r="M706">
        <v>2600</v>
      </c>
      <c r="N706">
        <v>250</v>
      </c>
      <c r="O706">
        <f>Customers3[[#This Row],[Quantity Ordered]]*Customers3[[#This Row],[Sales Price (Per unit)]]</f>
        <v>750</v>
      </c>
      <c r="P706" t="s">
        <v>2649</v>
      </c>
    </row>
    <row r="707" spans="1:16" x14ac:dyDescent="0.25">
      <c r="A707" t="s">
        <v>984</v>
      </c>
      <c r="B707" t="s">
        <v>985</v>
      </c>
      <c r="C707" t="str">
        <f>PROPER(TRIM(Customers3[[#This Row],[Customer First Name]]))</f>
        <v>Sergio</v>
      </c>
      <c r="D707">
        <v>1938</v>
      </c>
      <c r="E707" t="s">
        <v>61</v>
      </c>
      <c r="F707" s="7">
        <v>45373</v>
      </c>
      <c r="G707" s="6">
        <v>3</v>
      </c>
      <c r="H707" t="s">
        <v>17</v>
      </c>
      <c r="I707" t="s">
        <v>49</v>
      </c>
      <c r="J707" t="str">
        <f>UPPER(Customers3[[#This Row],[State]])</f>
        <v>TAS</v>
      </c>
      <c r="K707" t="s">
        <v>2650</v>
      </c>
      <c r="L707" t="s">
        <v>1250</v>
      </c>
      <c r="M707">
        <v>7000</v>
      </c>
      <c r="N707">
        <v>1200</v>
      </c>
      <c r="O707">
        <f>Customers3[[#This Row],[Quantity Ordered]]*Customers3[[#This Row],[Sales Price (Per unit)]]</f>
        <v>3600</v>
      </c>
      <c r="P707" t="s">
        <v>2651</v>
      </c>
    </row>
    <row r="708" spans="1:16" x14ac:dyDescent="0.25">
      <c r="A708" t="s">
        <v>986</v>
      </c>
      <c r="B708" t="s">
        <v>369</v>
      </c>
      <c r="C708" t="str">
        <f>PROPER(TRIM(Customers3[[#This Row],[Customer First Name]]))</f>
        <v>Zara</v>
      </c>
      <c r="D708">
        <v>1939</v>
      </c>
      <c r="E708" t="s">
        <v>16</v>
      </c>
      <c r="F708" s="7">
        <v>45515</v>
      </c>
      <c r="G708" s="6">
        <v>2</v>
      </c>
      <c r="H708" t="s">
        <v>17</v>
      </c>
      <c r="I708" t="s">
        <v>28</v>
      </c>
      <c r="J708" t="str">
        <f>UPPER(Customers3[[#This Row],[State]])</f>
        <v>NSW</v>
      </c>
      <c r="K708" t="s">
        <v>2652</v>
      </c>
      <c r="L708" t="s">
        <v>1284</v>
      </c>
      <c r="M708">
        <v>2500</v>
      </c>
      <c r="N708">
        <v>250</v>
      </c>
      <c r="O708">
        <f>Customers3[[#This Row],[Quantity Ordered]]*Customers3[[#This Row],[Sales Price (Per unit)]]</f>
        <v>500</v>
      </c>
      <c r="P708" t="s">
        <v>2653</v>
      </c>
    </row>
    <row r="709" spans="1:16" x14ac:dyDescent="0.25">
      <c r="A709" t="s">
        <v>543</v>
      </c>
      <c r="B709" t="s">
        <v>365</v>
      </c>
      <c r="C709" t="str">
        <f>PROPER(TRIM(Customers3[[#This Row],[Customer First Name]]))</f>
        <v>Xander</v>
      </c>
      <c r="D709">
        <v>1940</v>
      </c>
      <c r="E709" t="s">
        <v>16</v>
      </c>
      <c r="F709" s="7">
        <v>45322</v>
      </c>
      <c r="G709" s="6">
        <v>1</v>
      </c>
      <c r="H709" t="s">
        <v>17</v>
      </c>
      <c r="I709" t="s">
        <v>32</v>
      </c>
      <c r="J709" t="str">
        <f>UPPER(Customers3[[#This Row],[State]])</f>
        <v>VIC</v>
      </c>
      <c r="K709" t="s">
        <v>2654</v>
      </c>
      <c r="L709" t="s">
        <v>1241</v>
      </c>
      <c r="M709">
        <v>3220</v>
      </c>
      <c r="N709">
        <v>250</v>
      </c>
      <c r="O709">
        <f>Customers3[[#This Row],[Quantity Ordered]]*Customers3[[#This Row],[Sales Price (Per unit)]]</f>
        <v>250</v>
      </c>
      <c r="P709" t="s">
        <v>2655</v>
      </c>
    </row>
    <row r="710" spans="1:16" x14ac:dyDescent="0.25">
      <c r="A710" t="s">
        <v>987</v>
      </c>
      <c r="B710" t="s">
        <v>244</v>
      </c>
      <c r="C710" t="str">
        <f>PROPER(TRIM(Customers3[[#This Row],[Customer First Name]]))</f>
        <v>Miguel</v>
      </c>
      <c r="D710">
        <v>1941</v>
      </c>
      <c r="E710" t="s">
        <v>27</v>
      </c>
      <c r="F710" s="7">
        <v>45477</v>
      </c>
      <c r="G710" s="6">
        <v>1</v>
      </c>
      <c r="H710" s="1" t="s">
        <v>23</v>
      </c>
      <c r="I710" t="s">
        <v>49</v>
      </c>
      <c r="J710" t="str">
        <f>UPPER(Customers3[[#This Row],[State]])</f>
        <v>TAS</v>
      </c>
      <c r="K710" t="s">
        <v>2656</v>
      </c>
      <c r="L710" t="s">
        <v>1385</v>
      </c>
      <c r="M710">
        <v>7310</v>
      </c>
      <c r="N710">
        <v>300</v>
      </c>
      <c r="O710">
        <f>Customers3[[#This Row],[Quantity Ordered]]*Customers3[[#This Row],[Sales Price (Per unit)]]</f>
        <v>300</v>
      </c>
      <c r="P710" t="s">
        <v>2657</v>
      </c>
    </row>
    <row r="711" spans="1:16" x14ac:dyDescent="0.25">
      <c r="A711" t="s">
        <v>988</v>
      </c>
      <c r="B711" t="s">
        <v>53</v>
      </c>
      <c r="C711" t="str">
        <f>PROPER(TRIM(Customers3[[#This Row],[Customer First Name]]))</f>
        <v>Walter</v>
      </c>
      <c r="D711">
        <v>1942</v>
      </c>
      <c r="E711" t="s">
        <v>61</v>
      </c>
      <c r="F711" s="7">
        <v>45466</v>
      </c>
      <c r="G711" s="6">
        <v>1</v>
      </c>
      <c r="H711" t="s">
        <v>17</v>
      </c>
      <c r="I711" t="s">
        <v>32</v>
      </c>
      <c r="J711" t="str">
        <f>UPPER(Customers3[[#This Row],[State]])</f>
        <v>VIC</v>
      </c>
      <c r="K711" t="s">
        <v>2658</v>
      </c>
      <c r="L711" t="s">
        <v>1260</v>
      </c>
      <c r="M711">
        <v>3000</v>
      </c>
      <c r="N711">
        <v>1200</v>
      </c>
      <c r="O711">
        <f>Customers3[[#This Row],[Quantity Ordered]]*Customers3[[#This Row],[Sales Price (Per unit)]]</f>
        <v>1200</v>
      </c>
      <c r="P711" t="s">
        <v>2659</v>
      </c>
    </row>
    <row r="712" spans="1:16" x14ac:dyDescent="0.25">
      <c r="A712" t="s">
        <v>989</v>
      </c>
      <c r="B712" t="s">
        <v>53</v>
      </c>
      <c r="C712" t="str">
        <f>PROPER(TRIM(Customers3[[#This Row],[Customer First Name]]))</f>
        <v>Walter</v>
      </c>
      <c r="D712">
        <v>1943</v>
      </c>
      <c r="E712" t="s">
        <v>77</v>
      </c>
      <c r="F712" s="7">
        <v>45513</v>
      </c>
      <c r="G712" s="6">
        <v>3</v>
      </c>
      <c r="H712" s="1" t="s">
        <v>37</v>
      </c>
      <c r="I712" t="s">
        <v>28</v>
      </c>
      <c r="J712" t="str">
        <f>UPPER(Customers3[[#This Row],[State]])</f>
        <v>NSW</v>
      </c>
      <c r="K712" t="s">
        <v>2660</v>
      </c>
      <c r="L712" t="s">
        <v>850</v>
      </c>
      <c r="M712">
        <v>2000</v>
      </c>
      <c r="N712">
        <v>600</v>
      </c>
      <c r="O712">
        <f>Customers3[[#This Row],[Quantity Ordered]]*Customers3[[#This Row],[Sales Price (Per unit)]]</f>
        <v>1800</v>
      </c>
      <c r="P712" t="s">
        <v>2661</v>
      </c>
    </row>
    <row r="713" spans="1:16" x14ac:dyDescent="0.25">
      <c r="A713" t="s">
        <v>506</v>
      </c>
      <c r="B713" t="s">
        <v>785</v>
      </c>
      <c r="C713" t="str">
        <f>PROPER(TRIM(Customers3[[#This Row],[Customer First Name]]))</f>
        <v>Eduardo</v>
      </c>
      <c r="D713">
        <v>1944</v>
      </c>
      <c r="E713" t="s">
        <v>16</v>
      </c>
      <c r="F713" s="7">
        <v>45571</v>
      </c>
      <c r="G713" s="6">
        <v>3</v>
      </c>
      <c r="H713" t="s">
        <v>17</v>
      </c>
      <c r="I713" t="s">
        <v>49</v>
      </c>
      <c r="J713" t="str">
        <f>UPPER(Customers3[[#This Row],[State]])</f>
        <v>TAS</v>
      </c>
      <c r="K713" t="s">
        <v>2662</v>
      </c>
      <c r="L713" t="s">
        <v>1247</v>
      </c>
      <c r="M713">
        <v>7250</v>
      </c>
      <c r="N713">
        <v>250</v>
      </c>
      <c r="O713">
        <f>Customers3[[#This Row],[Quantity Ordered]]*Customers3[[#This Row],[Sales Price (Per unit)]]</f>
        <v>750</v>
      </c>
      <c r="P713" t="s">
        <v>2663</v>
      </c>
    </row>
    <row r="714" spans="1:16" x14ac:dyDescent="0.25">
      <c r="A714" t="s">
        <v>671</v>
      </c>
      <c r="B714" t="s">
        <v>919</v>
      </c>
      <c r="C714" t="str">
        <f>PROPER(TRIM(Customers3[[#This Row],[Customer First Name]]))</f>
        <v>Samara</v>
      </c>
      <c r="D714">
        <v>1945</v>
      </c>
      <c r="E714" t="s">
        <v>22</v>
      </c>
      <c r="F714" s="7">
        <v>45294</v>
      </c>
      <c r="G714" s="6">
        <v>2</v>
      </c>
      <c r="H714" s="1" t="s">
        <v>23</v>
      </c>
      <c r="I714" t="s">
        <v>32</v>
      </c>
      <c r="J714" t="str">
        <f>UPPER(Customers3[[#This Row],[State]])</f>
        <v>VIC</v>
      </c>
      <c r="K714" t="s">
        <v>2664</v>
      </c>
      <c r="L714" t="s">
        <v>1232</v>
      </c>
      <c r="M714">
        <v>3350</v>
      </c>
      <c r="N714">
        <v>800</v>
      </c>
      <c r="O714">
        <f>Customers3[[#This Row],[Quantity Ordered]]*Customers3[[#This Row],[Sales Price (Per unit)]]</f>
        <v>1600</v>
      </c>
      <c r="P714" t="s">
        <v>2665</v>
      </c>
    </row>
    <row r="715" spans="1:16" x14ac:dyDescent="0.25">
      <c r="A715" t="s">
        <v>990</v>
      </c>
      <c r="B715" t="s">
        <v>991</v>
      </c>
      <c r="C715" t="str">
        <f>PROPER(TRIM(Customers3[[#This Row],[Customer First Name]]))</f>
        <v>Allison</v>
      </c>
      <c r="D715">
        <v>1946</v>
      </c>
      <c r="E715" t="s">
        <v>27</v>
      </c>
      <c r="F715" s="7">
        <v>45575</v>
      </c>
      <c r="G715" s="6">
        <v>3</v>
      </c>
      <c r="H715" t="s">
        <v>17</v>
      </c>
      <c r="I715" t="s">
        <v>66</v>
      </c>
      <c r="J715" t="str">
        <f>UPPER(Customers3[[#This Row],[State]])</f>
        <v>NT</v>
      </c>
      <c r="K715" t="s">
        <v>2666</v>
      </c>
      <c r="L715" t="s">
        <v>1346</v>
      </c>
      <c r="M715">
        <v>870</v>
      </c>
      <c r="N715">
        <v>300</v>
      </c>
      <c r="O715">
        <f>Customers3[[#This Row],[Quantity Ordered]]*Customers3[[#This Row],[Sales Price (Per unit)]]</f>
        <v>900</v>
      </c>
      <c r="P715" t="s">
        <v>2667</v>
      </c>
    </row>
    <row r="716" spans="1:16" x14ac:dyDescent="0.25">
      <c r="A716" t="s">
        <v>158</v>
      </c>
      <c r="B716" t="s">
        <v>492</v>
      </c>
      <c r="C716" t="str">
        <f>PROPER(TRIM(Customers3[[#This Row],[Customer First Name]]))</f>
        <v>Emersyn</v>
      </c>
      <c r="D716">
        <v>1947</v>
      </c>
      <c r="E716" t="s">
        <v>22</v>
      </c>
      <c r="F716" s="7">
        <v>45483</v>
      </c>
      <c r="G716" s="6">
        <v>3</v>
      </c>
      <c r="H716" t="s">
        <v>17</v>
      </c>
      <c r="I716" t="s">
        <v>24</v>
      </c>
      <c r="J716" t="str">
        <f>UPPER(Customers3[[#This Row],[State]])</f>
        <v>ACT</v>
      </c>
      <c r="K716" t="s">
        <v>2668</v>
      </c>
      <c r="L716" t="s">
        <v>1226</v>
      </c>
      <c r="M716">
        <v>2600</v>
      </c>
      <c r="N716">
        <v>800</v>
      </c>
      <c r="O716">
        <f>Customers3[[#This Row],[Quantity Ordered]]*Customers3[[#This Row],[Sales Price (Per unit)]]</f>
        <v>2400</v>
      </c>
      <c r="P716" t="s">
        <v>2669</v>
      </c>
    </row>
    <row r="717" spans="1:16" x14ac:dyDescent="0.25">
      <c r="A717" t="s">
        <v>992</v>
      </c>
      <c r="B717" t="s">
        <v>966</v>
      </c>
      <c r="C717" t="str">
        <f>PROPER(TRIM(Customers3[[#This Row],[Customer First Name]]))</f>
        <v>Arya</v>
      </c>
      <c r="D717">
        <v>1948</v>
      </c>
      <c r="E717" t="s">
        <v>77</v>
      </c>
      <c r="F717" s="7">
        <v>45424</v>
      </c>
      <c r="G717" s="6">
        <v>1</v>
      </c>
      <c r="H717" t="s">
        <v>17</v>
      </c>
      <c r="I717" t="s">
        <v>28</v>
      </c>
      <c r="J717" t="str">
        <f>UPPER(Customers3[[#This Row],[State]])</f>
        <v>NSW</v>
      </c>
      <c r="K717" t="s">
        <v>2670</v>
      </c>
      <c r="L717" t="s">
        <v>1284</v>
      </c>
      <c r="M717">
        <v>2500</v>
      </c>
      <c r="N717">
        <v>600</v>
      </c>
      <c r="O717">
        <f>Customers3[[#This Row],[Quantity Ordered]]*Customers3[[#This Row],[Sales Price (Per unit)]]</f>
        <v>600</v>
      </c>
      <c r="P717" t="s">
        <v>2671</v>
      </c>
    </row>
    <row r="718" spans="1:16" x14ac:dyDescent="0.25">
      <c r="A718" t="s">
        <v>993</v>
      </c>
      <c r="B718" t="s">
        <v>994</v>
      </c>
      <c r="C718" t="str">
        <f>PROPER(TRIM(Customers3[[#This Row],[Customer First Name]]))</f>
        <v>Aaliyah</v>
      </c>
      <c r="D718">
        <v>1949</v>
      </c>
      <c r="E718" t="s">
        <v>22</v>
      </c>
      <c r="F718" s="7">
        <v>45591</v>
      </c>
      <c r="G718" s="6">
        <v>3</v>
      </c>
      <c r="H718" s="1" t="s">
        <v>37</v>
      </c>
      <c r="I718" t="s">
        <v>28</v>
      </c>
      <c r="J718" t="str">
        <f>UPPER(Customers3[[#This Row],[State]])</f>
        <v>NSW</v>
      </c>
      <c r="K718" t="s">
        <v>2672</v>
      </c>
      <c r="L718" t="s">
        <v>1229</v>
      </c>
      <c r="M718">
        <v>2300</v>
      </c>
      <c r="N718">
        <v>800</v>
      </c>
      <c r="O718">
        <f>Customers3[[#This Row],[Quantity Ordered]]*Customers3[[#This Row],[Sales Price (Per unit)]]</f>
        <v>2400</v>
      </c>
      <c r="P718" t="s">
        <v>2673</v>
      </c>
    </row>
    <row r="719" spans="1:16" x14ac:dyDescent="0.25">
      <c r="A719" t="s">
        <v>970</v>
      </c>
      <c r="B719" t="s">
        <v>311</v>
      </c>
      <c r="C719" t="str">
        <f>PROPER(TRIM(Customers3[[#This Row],[Customer First Name]]))</f>
        <v>Mary</v>
      </c>
      <c r="D719">
        <v>1950</v>
      </c>
      <c r="E719" t="s">
        <v>27</v>
      </c>
      <c r="F719" s="7">
        <v>45363</v>
      </c>
      <c r="G719" s="6">
        <v>3</v>
      </c>
      <c r="H719" t="s">
        <v>17</v>
      </c>
      <c r="I719" t="s">
        <v>49</v>
      </c>
      <c r="J719" t="str">
        <f>UPPER(Customers3[[#This Row],[State]])</f>
        <v>TAS</v>
      </c>
      <c r="K719" t="s">
        <v>2674</v>
      </c>
      <c r="L719" t="s">
        <v>1247</v>
      </c>
      <c r="M719">
        <v>7250</v>
      </c>
      <c r="N719">
        <v>300</v>
      </c>
      <c r="O719">
        <f>Customers3[[#This Row],[Quantity Ordered]]*Customers3[[#This Row],[Sales Price (Per unit)]]</f>
        <v>900</v>
      </c>
      <c r="P719" t="s">
        <v>2675</v>
      </c>
    </row>
    <row r="720" spans="1:16" x14ac:dyDescent="0.25">
      <c r="A720" t="s">
        <v>849</v>
      </c>
      <c r="B720" t="s">
        <v>995</v>
      </c>
      <c r="C720" t="str">
        <f>PROPER(TRIM(Customers3[[#This Row],[Customer First Name]]))</f>
        <v>Elian</v>
      </c>
      <c r="D720">
        <v>1951</v>
      </c>
      <c r="E720" t="s">
        <v>22</v>
      </c>
      <c r="F720" s="7">
        <v>45427</v>
      </c>
      <c r="G720" s="6">
        <v>3</v>
      </c>
      <c r="H720" t="s">
        <v>17</v>
      </c>
      <c r="I720" t="s">
        <v>66</v>
      </c>
      <c r="J720" t="str">
        <f>UPPER(Customers3[[#This Row],[State]])</f>
        <v>NT</v>
      </c>
      <c r="K720" t="s">
        <v>2676</v>
      </c>
      <c r="L720" t="s">
        <v>1346</v>
      </c>
      <c r="M720">
        <v>870</v>
      </c>
      <c r="N720">
        <v>800</v>
      </c>
      <c r="O720">
        <f>Customers3[[#This Row],[Quantity Ordered]]*Customers3[[#This Row],[Sales Price (Per unit)]]</f>
        <v>2400</v>
      </c>
      <c r="P720" t="s">
        <v>2677</v>
      </c>
    </row>
    <row r="721" spans="1:16" x14ac:dyDescent="0.25">
      <c r="A721" t="s">
        <v>996</v>
      </c>
      <c r="B721" t="s">
        <v>796</v>
      </c>
      <c r="C721" t="str">
        <f>PROPER(TRIM(Customers3[[#This Row],[Customer First Name]]))</f>
        <v>Frederick</v>
      </c>
      <c r="D721">
        <v>1952</v>
      </c>
      <c r="E721" t="s">
        <v>22</v>
      </c>
      <c r="F721" s="7">
        <v>45522</v>
      </c>
      <c r="G721" s="6">
        <v>1</v>
      </c>
      <c r="H721" t="s">
        <v>17</v>
      </c>
      <c r="I721" t="s">
        <v>24</v>
      </c>
      <c r="J721" t="str">
        <f>UPPER(Customers3[[#This Row],[State]])</f>
        <v>ACT</v>
      </c>
      <c r="K721" t="s">
        <v>2678</v>
      </c>
      <c r="L721" t="s">
        <v>1226</v>
      </c>
      <c r="M721">
        <v>2600</v>
      </c>
      <c r="N721">
        <v>800</v>
      </c>
      <c r="O721">
        <f>Customers3[[#This Row],[Quantity Ordered]]*Customers3[[#This Row],[Sales Price (Per unit)]]</f>
        <v>800</v>
      </c>
      <c r="P721" t="s">
        <v>2679</v>
      </c>
    </row>
    <row r="722" spans="1:16" x14ac:dyDescent="0.25">
      <c r="A722" t="s">
        <v>287</v>
      </c>
      <c r="B722" t="s">
        <v>838</v>
      </c>
      <c r="C722" t="str">
        <f>PROPER(TRIM(Customers3[[#This Row],[Customer First Name]]))</f>
        <v>Rhys</v>
      </c>
      <c r="D722">
        <v>1953</v>
      </c>
      <c r="E722" t="s">
        <v>36</v>
      </c>
      <c r="F722" s="7">
        <v>45414</v>
      </c>
      <c r="G722" s="6">
        <v>1</v>
      </c>
      <c r="H722" t="s">
        <v>17</v>
      </c>
      <c r="I722" t="s">
        <v>49</v>
      </c>
      <c r="J722" t="str">
        <f>UPPER(Customers3[[#This Row],[State]])</f>
        <v>TAS</v>
      </c>
      <c r="K722" t="s">
        <v>2680</v>
      </c>
      <c r="L722" t="s">
        <v>1250</v>
      </c>
      <c r="M722">
        <v>7000</v>
      </c>
      <c r="N722">
        <v>250</v>
      </c>
      <c r="O722">
        <f>Customers3[[#This Row],[Quantity Ordered]]*Customers3[[#This Row],[Sales Price (Per unit)]]</f>
        <v>250</v>
      </c>
      <c r="P722" t="s">
        <v>2681</v>
      </c>
    </row>
    <row r="723" spans="1:16" x14ac:dyDescent="0.25">
      <c r="A723" t="s">
        <v>220</v>
      </c>
      <c r="B723" t="s">
        <v>338</v>
      </c>
      <c r="C723" t="str">
        <f>PROPER(TRIM(Customers3[[#This Row],[Customer First Name]]))</f>
        <v>Michelle</v>
      </c>
      <c r="D723">
        <v>1954</v>
      </c>
      <c r="E723" t="s">
        <v>61</v>
      </c>
      <c r="F723" s="7">
        <v>45322</v>
      </c>
      <c r="G723" s="6">
        <v>2</v>
      </c>
      <c r="H723" s="1" t="s">
        <v>37</v>
      </c>
      <c r="I723" t="s">
        <v>38</v>
      </c>
      <c r="J723" t="str">
        <f>UPPER(Customers3[[#This Row],[State]])</f>
        <v>QLD</v>
      </c>
      <c r="K723" t="s">
        <v>2682</v>
      </c>
      <c r="L723" t="s">
        <v>1235</v>
      </c>
      <c r="M723">
        <v>4217</v>
      </c>
      <c r="N723">
        <v>1200</v>
      </c>
      <c r="O723">
        <f>Customers3[[#This Row],[Quantity Ordered]]*Customers3[[#This Row],[Sales Price (Per unit)]]</f>
        <v>2400</v>
      </c>
      <c r="P723" t="s">
        <v>2683</v>
      </c>
    </row>
    <row r="724" spans="1:16" x14ac:dyDescent="0.25">
      <c r="A724" t="s">
        <v>855</v>
      </c>
      <c r="B724" t="s">
        <v>997</v>
      </c>
      <c r="C724" t="str">
        <f>PROPER(TRIM(Customers3[[#This Row],[Customer First Name]]))</f>
        <v>Autumn</v>
      </c>
      <c r="D724">
        <v>1955</v>
      </c>
      <c r="E724" t="s">
        <v>27</v>
      </c>
      <c r="F724" s="7">
        <v>45417</v>
      </c>
      <c r="G724" s="6">
        <v>2</v>
      </c>
      <c r="H724" t="s">
        <v>56</v>
      </c>
      <c r="I724" t="s">
        <v>38</v>
      </c>
      <c r="J724" t="str">
        <f>UPPER(Customers3[[#This Row],[State]])</f>
        <v>QLD</v>
      </c>
      <c r="K724" t="s">
        <v>2684</v>
      </c>
      <c r="L724" t="s">
        <v>1290</v>
      </c>
      <c r="M724">
        <v>4000</v>
      </c>
      <c r="N724">
        <v>300</v>
      </c>
      <c r="O724">
        <f>Customers3[[#This Row],[Quantity Ordered]]*Customers3[[#This Row],[Sales Price (Per unit)]]</f>
        <v>600</v>
      </c>
      <c r="P724" t="s">
        <v>2685</v>
      </c>
    </row>
    <row r="725" spans="1:16" x14ac:dyDescent="0.25">
      <c r="A725" t="s">
        <v>253</v>
      </c>
      <c r="B725" t="s">
        <v>471</v>
      </c>
      <c r="C725" t="str">
        <f>PROPER(TRIM(Customers3[[#This Row],[Customer First Name]]))</f>
        <v>Jade</v>
      </c>
      <c r="D725">
        <v>1956</v>
      </c>
      <c r="E725" t="s">
        <v>27</v>
      </c>
      <c r="F725" s="7">
        <v>45615</v>
      </c>
      <c r="G725" s="6">
        <v>2</v>
      </c>
      <c r="H725" s="1" t="s">
        <v>37</v>
      </c>
      <c r="I725" t="s">
        <v>49</v>
      </c>
      <c r="J725" t="str">
        <f>UPPER(Customers3[[#This Row],[State]])</f>
        <v>TAS</v>
      </c>
      <c r="K725" t="s">
        <v>2686</v>
      </c>
      <c r="L725" t="s">
        <v>1385</v>
      </c>
      <c r="M725">
        <v>7310</v>
      </c>
      <c r="N725">
        <v>300</v>
      </c>
      <c r="O725">
        <f>Customers3[[#This Row],[Quantity Ordered]]*Customers3[[#This Row],[Sales Price (Per unit)]]</f>
        <v>600</v>
      </c>
      <c r="P725" t="s">
        <v>2687</v>
      </c>
    </row>
    <row r="726" spans="1:16" x14ac:dyDescent="0.25">
      <c r="A726" t="s">
        <v>918</v>
      </c>
      <c r="B726" t="s">
        <v>998</v>
      </c>
      <c r="C726" t="str">
        <f>PROPER(TRIM(Customers3[[#This Row],[Customer First Name]]))</f>
        <v>Emiliano</v>
      </c>
      <c r="D726">
        <v>1957</v>
      </c>
      <c r="E726" t="s">
        <v>16</v>
      </c>
      <c r="F726" s="7">
        <v>45365</v>
      </c>
      <c r="G726" s="6">
        <v>1</v>
      </c>
      <c r="H726" t="s">
        <v>17</v>
      </c>
      <c r="I726" t="s">
        <v>28</v>
      </c>
      <c r="J726" t="str">
        <f>UPPER(Customers3[[#This Row],[State]])</f>
        <v>NSW</v>
      </c>
      <c r="K726" t="s">
        <v>2688</v>
      </c>
      <c r="L726" t="s">
        <v>850</v>
      </c>
      <c r="M726">
        <v>2000</v>
      </c>
      <c r="N726">
        <v>250</v>
      </c>
      <c r="O726">
        <f>Customers3[[#This Row],[Quantity Ordered]]*Customers3[[#This Row],[Sales Price (Per unit)]]</f>
        <v>250</v>
      </c>
      <c r="P726" t="s">
        <v>2689</v>
      </c>
    </row>
    <row r="727" spans="1:16" x14ac:dyDescent="0.25">
      <c r="A727" t="s">
        <v>209</v>
      </c>
      <c r="B727" t="s">
        <v>278</v>
      </c>
      <c r="C727" t="str">
        <f>PROPER(TRIM(Customers3[[#This Row],[Customer First Name]]))</f>
        <v>Malik</v>
      </c>
      <c r="D727">
        <v>1958</v>
      </c>
      <c r="E727" t="s">
        <v>16</v>
      </c>
      <c r="F727" s="7">
        <v>45600</v>
      </c>
      <c r="G727" s="6">
        <v>1</v>
      </c>
      <c r="H727" s="1" t="s">
        <v>37</v>
      </c>
      <c r="I727" t="s">
        <v>49</v>
      </c>
      <c r="J727" t="str">
        <f>UPPER(Customers3[[#This Row],[State]])</f>
        <v>TAS</v>
      </c>
      <c r="K727" t="s">
        <v>2690</v>
      </c>
      <c r="L727" t="s">
        <v>1385</v>
      </c>
      <c r="M727">
        <v>7310</v>
      </c>
      <c r="N727">
        <v>250</v>
      </c>
      <c r="O727">
        <f>Customers3[[#This Row],[Quantity Ordered]]*Customers3[[#This Row],[Sales Price (Per unit)]]</f>
        <v>250</v>
      </c>
      <c r="P727" t="s">
        <v>2691</v>
      </c>
    </row>
    <row r="728" spans="1:16" x14ac:dyDescent="0.25">
      <c r="A728" t="s">
        <v>988</v>
      </c>
      <c r="B728" t="s">
        <v>197</v>
      </c>
      <c r="C728" t="str">
        <f>PROPER(TRIM(Customers3[[#This Row],[Customer First Name]]))</f>
        <v>Aria</v>
      </c>
      <c r="D728">
        <v>1959</v>
      </c>
      <c r="E728" t="s">
        <v>22</v>
      </c>
      <c r="F728" s="7">
        <v>45476</v>
      </c>
      <c r="G728" s="6">
        <v>3</v>
      </c>
      <c r="H728" t="s">
        <v>17</v>
      </c>
      <c r="I728" t="s">
        <v>66</v>
      </c>
      <c r="J728" t="str">
        <f>UPPER(Customers3[[#This Row],[State]])</f>
        <v>NT</v>
      </c>
      <c r="K728" t="s">
        <v>2692</v>
      </c>
      <c r="L728" t="s">
        <v>1346</v>
      </c>
      <c r="M728">
        <v>870</v>
      </c>
      <c r="N728">
        <v>800</v>
      </c>
      <c r="O728">
        <f>Customers3[[#This Row],[Quantity Ordered]]*Customers3[[#This Row],[Sales Price (Per unit)]]</f>
        <v>2400</v>
      </c>
      <c r="P728" t="s">
        <v>2693</v>
      </c>
    </row>
    <row r="729" spans="1:16" x14ac:dyDescent="0.25">
      <c r="A729" t="s">
        <v>999</v>
      </c>
      <c r="B729" t="s">
        <v>1000</v>
      </c>
      <c r="C729" t="str">
        <f>PROPER(TRIM(Customers3[[#This Row],[Customer First Name]]))</f>
        <v>Ariah</v>
      </c>
      <c r="D729">
        <v>1960</v>
      </c>
      <c r="E729" t="s">
        <v>16</v>
      </c>
      <c r="F729" s="7">
        <v>45506</v>
      </c>
      <c r="G729" s="6">
        <v>1</v>
      </c>
      <c r="H729" s="1" t="s">
        <v>37</v>
      </c>
      <c r="I729" t="s">
        <v>42</v>
      </c>
      <c r="J729" t="str">
        <f>UPPER(Customers3[[#This Row],[State]])</f>
        <v>SA</v>
      </c>
      <c r="K729" t="s">
        <v>2694</v>
      </c>
      <c r="L729" t="s">
        <v>1080</v>
      </c>
      <c r="M729">
        <v>5000</v>
      </c>
      <c r="N729">
        <v>250</v>
      </c>
      <c r="O729">
        <f>Customers3[[#This Row],[Quantity Ordered]]*Customers3[[#This Row],[Sales Price (Per unit)]]</f>
        <v>250</v>
      </c>
      <c r="P729" t="s">
        <v>2695</v>
      </c>
    </row>
    <row r="730" spans="1:16" x14ac:dyDescent="0.25">
      <c r="A730" t="s">
        <v>1001</v>
      </c>
      <c r="B730" t="s">
        <v>634</v>
      </c>
      <c r="C730" t="str">
        <f>PROPER(TRIM(Customers3[[#This Row],[Customer First Name]]))</f>
        <v>Teagan</v>
      </c>
      <c r="D730">
        <v>1961</v>
      </c>
      <c r="E730" t="s">
        <v>16</v>
      </c>
      <c r="F730" s="7">
        <v>45547</v>
      </c>
      <c r="G730" s="6">
        <v>3</v>
      </c>
      <c r="H730" s="1" t="s">
        <v>37</v>
      </c>
      <c r="I730" t="s">
        <v>32</v>
      </c>
      <c r="J730" t="str">
        <f>UPPER(Customers3[[#This Row],[State]])</f>
        <v>VIC</v>
      </c>
      <c r="K730" t="s">
        <v>2696</v>
      </c>
      <c r="L730" t="s">
        <v>1232</v>
      </c>
      <c r="M730">
        <v>3350</v>
      </c>
      <c r="N730">
        <v>250</v>
      </c>
      <c r="O730">
        <f>Customers3[[#This Row],[Quantity Ordered]]*Customers3[[#This Row],[Sales Price (Per unit)]]</f>
        <v>750</v>
      </c>
      <c r="P730" t="s">
        <v>2697</v>
      </c>
    </row>
    <row r="731" spans="1:16" x14ac:dyDescent="0.25">
      <c r="A731" t="s">
        <v>254</v>
      </c>
      <c r="B731" t="s">
        <v>868</v>
      </c>
      <c r="C731" t="str">
        <f>PROPER(TRIM(Customers3[[#This Row],[Customer First Name]]))</f>
        <v>Sebastian</v>
      </c>
      <c r="D731">
        <v>1962</v>
      </c>
      <c r="E731" t="s">
        <v>77</v>
      </c>
      <c r="F731" s="7">
        <v>45395</v>
      </c>
      <c r="G731" s="6">
        <v>3</v>
      </c>
      <c r="H731" t="s">
        <v>56</v>
      </c>
      <c r="I731" t="s">
        <v>32</v>
      </c>
      <c r="J731" t="str">
        <f>UPPER(Customers3[[#This Row],[State]])</f>
        <v>VIC</v>
      </c>
      <c r="K731" t="s">
        <v>2698</v>
      </c>
      <c r="L731" t="s">
        <v>1260</v>
      </c>
      <c r="M731">
        <v>3000</v>
      </c>
      <c r="N731">
        <v>600</v>
      </c>
      <c r="O731">
        <f>Customers3[[#This Row],[Quantity Ordered]]*Customers3[[#This Row],[Sales Price (Per unit)]]</f>
        <v>1800</v>
      </c>
      <c r="P731" t="s">
        <v>2699</v>
      </c>
    </row>
    <row r="732" spans="1:16" x14ac:dyDescent="0.25">
      <c r="A732" t="s">
        <v>677</v>
      </c>
      <c r="B732" t="s">
        <v>1002</v>
      </c>
      <c r="C732" t="str">
        <f>PROPER(TRIM(Customers3[[#This Row],[Customer First Name]]))</f>
        <v>Malia</v>
      </c>
      <c r="D732">
        <v>1963</v>
      </c>
      <c r="E732" t="s">
        <v>36</v>
      </c>
      <c r="F732" s="7">
        <v>45454</v>
      </c>
      <c r="G732" s="6">
        <v>2</v>
      </c>
      <c r="H732" s="1" t="s">
        <v>23</v>
      </c>
      <c r="I732" t="s">
        <v>38</v>
      </c>
      <c r="J732" t="str">
        <f>UPPER(Customers3[[#This Row],[State]])</f>
        <v>QLD</v>
      </c>
      <c r="K732" t="s">
        <v>2700</v>
      </c>
      <c r="L732" t="s">
        <v>1290</v>
      </c>
      <c r="M732">
        <v>4000</v>
      </c>
      <c r="N732">
        <v>250</v>
      </c>
      <c r="O732">
        <f>Customers3[[#This Row],[Quantity Ordered]]*Customers3[[#This Row],[Sales Price (Per unit)]]</f>
        <v>500</v>
      </c>
      <c r="P732" t="s">
        <v>2701</v>
      </c>
    </row>
    <row r="733" spans="1:16" x14ac:dyDescent="0.25">
      <c r="A733" t="s">
        <v>1003</v>
      </c>
      <c r="B733" t="s">
        <v>1004</v>
      </c>
      <c r="C733" t="str">
        <f>PROPER(TRIM(Customers3[[#This Row],[Customer First Name]]))</f>
        <v>Baylor</v>
      </c>
      <c r="D733">
        <v>1964</v>
      </c>
      <c r="E733" t="s">
        <v>16</v>
      </c>
      <c r="F733" s="7">
        <v>45355</v>
      </c>
      <c r="G733" s="6">
        <v>1</v>
      </c>
      <c r="H733" s="1" t="s">
        <v>37</v>
      </c>
      <c r="I733" t="s">
        <v>28</v>
      </c>
      <c r="J733" t="str">
        <f>UPPER(Customers3[[#This Row],[State]])</f>
        <v>NSW</v>
      </c>
      <c r="K733" t="s">
        <v>2702</v>
      </c>
      <c r="L733" t="s">
        <v>850</v>
      </c>
      <c r="M733">
        <v>2000</v>
      </c>
      <c r="N733">
        <v>250</v>
      </c>
      <c r="O733">
        <f>Customers3[[#This Row],[Quantity Ordered]]*Customers3[[#This Row],[Sales Price (Per unit)]]</f>
        <v>250</v>
      </c>
      <c r="P733" t="s">
        <v>2703</v>
      </c>
    </row>
    <row r="734" spans="1:16" x14ac:dyDescent="0.25">
      <c r="A734" t="s">
        <v>88</v>
      </c>
      <c r="B734" t="s">
        <v>161</v>
      </c>
      <c r="C734" t="str">
        <f>PROPER(TRIM(Customers3[[#This Row],[Customer First Name]]))</f>
        <v>Kayden</v>
      </c>
      <c r="D734">
        <v>1965</v>
      </c>
      <c r="E734" t="s">
        <v>61</v>
      </c>
      <c r="F734" s="7">
        <v>45514</v>
      </c>
      <c r="G734" s="6">
        <v>2</v>
      </c>
      <c r="H734" t="s">
        <v>17</v>
      </c>
      <c r="I734" t="s">
        <v>28</v>
      </c>
      <c r="J734" t="str">
        <f>UPPER(Customers3[[#This Row],[State]])</f>
        <v>NSW</v>
      </c>
      <c r="K734" t="s">
        <v>2704</v>
      </c>
      <c r="L734" t="s">
        <v>850</v>
      </c>
      <c r="M734">
        <v>2000</v>
      </c>
      <c r="N734">
        <v>1200</v>
      </c>
      <c r="O734">
        <f>Customers3[[#This Row],[Quantity Ordered]]*Customers3[[#This Row],[Sales Price (Per unit)]]</f>
        <v>2400</v>
      </c>
      <c r="P734" t="s">
        <v>2705</v>
      </c>
    </row>
    <row r="735" spans="1:16" x14ac:dyDescent="0.25">
      <c r="A735" t="s">
        <v>354</v>
      </c>
      <c r="B735" t="s">
        <v>300</v>
      </c>
      <c r="C735" t="str">
        <f>PROPER(TRIM(Customers3[[#This Row],[Customer First Name]]))</f>
        <v>Rose</v>
      </c>
      <c r="D735">
        <v>1966</v>
      </c>
      <c r="E735" t="s">
        <v>36</v>
      </c>
      <c r="F735" s="7">
        <v>45505</v>
      </c>
      <c r="G735" s="6">
        <v>2</v>
      </c>
      <c r="H735" s="1" t="s">
        <v>37</v>
      </c>
      <c r="I735" t="s">
        <v>24</v>
      </c>
      <c r="J735" t="str">
        <f>UPPER(Customers3[[#This Row],[State]])</f>
        <v>ACT</v>
      </c>
      <c r="K735" t="s">
        <v>2706</v>
      </c>
      <c r="L735" t="s">
        <v>1226</v>
      </c>
      <c r="M735">
        <v>2600</v>
      </c>
      <c r="N735">
        <v>250</v>
      </c>
      <c r="O735">
        <f>Customers3[[#This Row],[Quantity Ordered]]*Customers3[[#This Row],[Sales Price (Per unit)]]</f>
        <v>500</v>
      </c>
      <c r="P735" t="s">
        <v>2707</v>
      </c>
    </row>
    <row r="736" spans="1:16" x14ac:dyDescent="0.25">
      <c r="A736" t="s">
        <v>336</v>
      </c>
      <c r="B736" t="s">
        <v>339</v>
      </c>
      <c r="C736" t="str">
        <f>PROPER(TRIM(Customers3[[#This Row],[Customer First Name]]))</f>
        <v>Christian</v>
      </c>
      <c r="D736">
        <v>1967</v>
      </c>
      <c r="E736" t="s">
        <v>77</v>
      </c>
      <c r="F736" s="7">
        <v>45359</v>
      </c>
      <c r="G736" s="6">
        <v>3</v>
      </c>
      <c r="H736" t="s">
        <v>17</v>
      </c>
      <c r="I736" t="s">
        <v>28</v>
      </c>
      <c r="J736" t="str">
        <f>UPPER(Customers3[[#This Row],[State]])</f>
        <v>NSW</v>
      </c>
      <c r="K736" t="s">
        <v>2708</v>
      </c>
      <c r="L736" t="s">
        <v>850</v>
      </c>
      <c r="M736">
        <v>2000</v>
      </c>
      <c r="N736">
        <v>600</v>
      </c>
      <c r="O736">
        <f>Customers3[[#This Row],[Quantity Ordered]]*Customers3[[#This Row],[Sales Price (Per unit)]]</f>
        <v>1800</v>
      </c>
      <c r="P736" t="s">
        <v>2709</v>
      </c>
    </row>
    <row r="737" spans="1:16" x14ac:dyDescent="0.25">
      <c r="A737" t="s">
        <v>347</v>
      </c>
      <c r="B737" t="s">
        <v>1005</v>
      </c>
      <c r="C737" t="str">
        <f>PROPER(TRIM(Customers3[[#This Row],[Customer First Name]]))</f>
        <v>Nicolas</v>
      </c>
      <c r="D737">
        <v>1968</v>
      </c>
      <c r="E737" t="s">
        <v>16</v>
      </c>
      <c r="F737" s="7">
        <v>45625</v>
      </c>
      <c r="G737" s="6">
        <v>2</v>
      </c>
      <c r="H737" t="s">
        <v>56</v>
      </c>
      <c r="I737" t="s">
        <v>66</v>
      </c>
      <c r="J737" t="str">
        <f>UPPER(Customers3[[#This Row],[State]])</f>
        <v>NT</v>
      </c>
      <c r="K737" t="s">
        <v>2710</v>
      </c>
      <c r="L737" t="s">
        <v>1265</v>
      </c>
      <c r="M737">
        <v>800</v>
      </c>
      <c r="N737">
        <v>250</v>
      </c>
      <c r="O737">
        <f>Customers3[[#This Row],[Quantity Ordered]]*Customers3[[#This Row],[Sales Price (Per unit)]]</f>
        <v>500</v>
      </c>
      <c r="P737" t="s">
        <v>2711</v>
      </c>
    </row>
    <row r="738" spans="1:16" x14ac:dyDescent="0.25">
      <c r="A738" t="s">
        <v>1006</v>
      </c>
      <c r="B738" t="s">
        <v>1007</v>
      </c>
      <c r="C738" t="str">
        <f>PROPER(TRIM(Customers3[[#This Row],[Customer First Name]]))</f>
        <v>Caiden</v>
      </c>
      <c r="D738">
        <v>1969</v>
      </c>
      <c r="E738" t="s">
        <v>27</v>
      </c>
      <c r="F738" s="7">
        <v>45374</v>
      </c>
      <c r="G738" s="6">
        <v>2</v>
      </c>
      <c r="H738" t="s">
        <v>17</v>
      </c>
      <c r="I738" t="s">
        <v>18</v>
      </c>
      <c r="J738" t="str">
        <f>UPPER(Customers3[[#This Row],[State]])</f>
        <v>WA</v>
      </c>
      <c r="K738" t="s">
        <v>2712</v>
      </c>
      <c r="L738" t="s">
        <v>1244</v>
      </c>
      <c r="M738">
        <v>6160</v>
      </c>
      <c r="N738">
        <v>300</v>
      </c>
      <c r="O738">
        <f>Customers3[[#This Row],[Quantity Ordered]]*Customers3[[#This Row],[Sales Price (Per unit)]]</f>
        <v>600</v>
      </c>
      <c r="P738" t="s">
        <v>2713</v>
      </c>
    </row>
    <row r="739" spans="1:16" x14ac:dyDescent="0.25">
      <c r="A739" t="s">
        <v>214</v>
      </c>
      <c r="B739" t="s">
        <v>1008</v>
      </c>
      <c r="C739" t="str">
        <f>PROPER(TRIM(Customers3[[#This Row],[Customer First Name]]))</f>
        <v>Dallas</v>
      </c>
      <c r="D739">
        <v>1970</v>
      </c>
      <c r="E739" t="s">
        <v>77</v>
      </c>
      <c r="F739" s="7">
        <v>45483</v>
      </c>
      <c r="G739" s="6">
        <v>3</v>
      </c>
      <c r="H739" s="1" t="s">
        <v>37</v>
      </c>
      <c r="I739" t="s">
        <v>42</v>
      </c>
      <c r="J739" t="str">
        <f>UPPER(Customers3[[#This Row],[State]])</f>
        <v>SA</v>
      </c>
      <c r="K739" t="s">
        <v>2714</v>
      </c>
      <c r="L739" t="s">
        <v>1335</v>
      </c>
      <c r="M739">
        <v>5600</v>
      </c>
      <c r="N739">
        <v>600</v>
      </c>
      <c r="O739">
        <f>Customers3[[#This Row],[Quantity Ordered]]*Customers3[[#This Row],[Sales Price (Per unit)]]</f>
        <v>1800</v>
      </c>
      <c r="P739" t="s">
        <v>2715</v>
      </c>
    </row>
    <row r="740" spans="1:16" x14ac:dyDescent="0.25">
      <c r="A740" t="s">
        <v>20</v>
      </c>
      <c r="B740" t="s">
        <v>92</v>
      </c>
      <c r="C740" t="str">
        <f>PROPER(TRIM(Customers3[[#This Row],[Customer First Name]]))</f>
        <v>Sawyer</v>
      </c>
      <c r="D740">
        <v>1971</v>
      </c>
      <c r="E740" t="s">
        <v>61</v>
      </c>
      <c r="F740" s="7">
        <v>45358</v>
      </c>
      <c r="G740" s="6">
        <v>2</v>
      </c>
      <c r="H740" t="s">
        <v>17</v>
      </c>
      <c r="I740" t="s">
        <v>24</v>
      </c>
      <c r="J740" t="str">
        <f>UPPER(Customers3[[#This Row],[State]])</f>
        <v>ACT</v>
      </c>
      <c r="K740" t="s">
        <v>2716</v>
      </c>
      <c r="L740" t="s">
        <v>1226</v>
      </c>
      <c r="M740">
        <v>2600</v>
      </c>
      <c r="N740">
        <v>1200</v>
      </c>
      <c r="O740">
        <f>Customers3[[#This Row],[Quantity Ordered]]*Customers3[[#This Row],[Sales Price (Per unit)]]</f>
        <v>2400</v>
      </c>
      <c r="P740" t="s">
        <v>2717</v>
      </c>
    </row>
    <row r="741" spans="1:16" x14ac:dyDescent="0.25">
      <c r="A741" t="s">
        <v>796</v>
      </c>
      <c r="B741" t="s">
        <v>602</v>
      </c>
      <c r="C741" t="str">
        <f>PROPER(TRIM(Customers3[[#This Row],[Customer First Name]]))</f>
        <v>Oakley</v>
      </c>
      <c r="D741">
        <v>1972</v>
      </c>
      <c r="E741" t="s">
        <v>27</v>
      </c>
      <c r="F741" s="7">
        <v>45303</v>
      </c>
      <c r="G741" s="6">
        <v>2</v>
      </c>
      <c r="H741" t="s">
        <v>17</v>
      </c>
      <c r="I741" t="s">
        <v>49</v>
      </c>
      <c r="J741" t="str">
        <f>UPPER(Customers3[[#This Row],[State]])</f>
        <v>TAS</v>
      </c>
      <c r="K741" t="s">
        <v>2718</v>
      </c>
      <c r="L741" t="s">
        <v>1250</v>
      </c>
      <c r="M741">
        <v>7000</v>
      </c>
      <c r="N741">
        <v>300</v>
      </c>
      <c r="O741">
        <f>Customers3[[#This Row],[Quantity Ordered]]*Customers3[[#This Row],[Sales Price (Per unit)]]</f>
        <v>600</v>
      </c>
      <c r="P741" t="s">
        <v>2719</v>
      </c>
    </row>
    <row r="742" spans="1:16" x14ac:dyDescent="0.25">
      <c r="A742" t="s">
        <v>167</v>
      </c>
      <c r="B742" t="s">
        <v>98</v>
      </c>
      <c r="C742" t="str">
        <f>PROPER(TRIM(Customers3[[#This Row],[Customer First Name]]))</f>
        <v>Kaiden</v>
      </c>
      <c r="D742">
        <v>1973</v>
      </c>
      <c r="E742" t="s">
        <v>61</v>
      </c>
      <c r="F742" s="7">
        <v>45574</v>
      </c>
      <c r="G742" s="6">
        <v>2</v>
      </c>
      <c r="H742" s="1" t="s">
        <v>37</v>
      </c>
      <c r="I742" t="s">
        <v>24</v>
      </c>
      <c r="J742" t="str">
        <f>UPPER(Customers3[[#This Row],[State]])</f>
        <v>ACT</v>
      </c>
      <c r="K742" t="s">
        <v>2720</v>
      </c>
      <c r="L742" t="s">
        <v>1226</v>
      </c>
      <c r="M742">
        <v>2600</v>
      </c>
      <c r="N742">
        <v>1200</v>
      </c>
      <c r="O742">
        <f>Customers3[[#This Row],[Quantity Ordered]]*Customers3[[#This Row],[Sales Price (Per unit)]]</f>
        <v>2400</v>
      </c>
      <c r="P742" t="s">
        <v>2721</v>
      </c>
    </row>
    <row r="743" spans="1:16" x14ac:dyDescent="0.25">
      <c r="A743" t="s">
        <v>393</v>
      </c>
      <c r="B743" t="s">
        <v>367</v>
      </c>
      <c r="C743" t="str">
        <f>PROPER(TRIM(Customers3[[#This Row],[Customer First Name]]))</f>
        <v>Declan</v>
      </c>
      <c r="D743">
        <v>1974</v>
      </c>
      <c r="E743" t="s">
        <v>61</v>
      </c>
      <c r="F743" s="7">
        <v>45376</v>
      </c>
      <c r="G743" s="6">
        <v>3</v>
      </c>
      <c r="H743" t="s">
        <v>17</v>
      </c>
      <c r="I743" t="s">
        <v>66</v>
      </c>
      <c r="J743" t="str">
        <f>UPPER(Customers3[[#This Row],[State]])</f>
        <v>NT</v>
      </c>
      <c r="K743" t="s">
        <v>2722</v>
      </c>
      <c r="L743" t="s">
        <v>1346</v>
      </c>
      <c r="M743">
        <v>870</v>
      </c>
      <c r="N743">
        <v>1200</v>
      </c>
      <c r="O743">
        <f>Customers3[[#This Row],[Quantity Ordered]]*Customers3[[#This Row],[Sales Price (Per unit)]]</f>
        <v>3600</v>
      </c>
      <c r="P743" t="s">
        <v>2723</v>
      </c>
    </row>
    <row r="744" spans="1:16" x14ac:dyDescent="0.25">
      <c r="A744" t="s">
        <v>622</v>
      </c>
      <c r="B744" t="s">
        <v>330</v>
      </c>
      <c r="C744" t="str">
        <f>PROPER(TRIM(Customers3[[#This Row],[Customer First Name]]))</f>
        <v>Reed</v>
      </c>
      <c r="D744">
        <v>1975</v>
      </c>
      <c r="E744" t="s">
        <v>61</v>
      </c>
      <c r="F744" s="7">
        <v>45640</v>
      </c>
      <c r="G744" s="6">
        <v>3</v>
      </c>
      <c r="H744" s="1" t="s">
        <v>37</v>
      </c>
      <c r="I744" t="s">
        <v>28</v>
      </c>
      <c r="J744" t="str">
        <f>UPPER(Customers3[[#This Row],[State]])</f>
        <v>NSW</v>
      </c>
      <c r="K744" t="s">
        <v>2724</v>
      </c>
      <c r="L744" t="s">
        <v>850</v>
      </c>
      <c r="M744">
        <v>2000</v>
      </c>
      <c r="N744">
        <v>1200</v>
      </c>
      <c r="O744">
        <f>Customers3[[#This Row],[Quantity Ordered]]*Customers3[[#This Row],[Sales Price (Per unit)]]</f>
        <v>3600</v>
      </c>
      <c r="P744" t="s">
        <v>2725</v>
      </c>
    </row>
    <row r="745" spans="1:16" x14ac:dyDescent="0.25">
      <c r="A745" t="s">
        <v>1009</v>
      </c>
      <c r="B745" t="s">
        <v>1010</v>
      </c>
      <c r="C745" t="str">
        <f>PROPER(TRIM(Customers3[[#This Row],[Customer First Name]]))</f>
        <v>Carolina</v>
      </c>
      <c r="D745">
        <v>1976</v>
      </c>
      <c r="E745" t="s">
        <v>61</v>
      </c>
      <c r="F745" s="7">
        <v>45363</v>
      </c>
      <c r="G745" s="6">
        <v>2</v>
      </c>
      <c r="H745" t="s">
        <v>56</v>
      </c>
      <c r="I745" t="s">
        <v>42</v>
      </c>
      <c r="J745" t="str">
        <f>UPPER(Customers3[[#This Row],[State]])</f>
        <v>SA</v>
      </c>
      <c r="K745" t="s">
        <v>2726</v>
      </c>
      <c r="L745" t="s">
        <v>1238</v>
      </c>
      <c r="M745">
        <v>5290</v>
      </c>
      <c r="N745">
        <v>1200</v>
      </c>
      <c r="O745">
        <f>Customers3[[#This Row],[Quantity Ordered]]*Customers3[[#This Row],[Sales Price (Per unit)]]</f>
        <v>2400</v>
      </c>
      <c r="P745" t="s">
        <v>2727</v>
      </c>
    </row>
    <row r="746" spans="1:16" x14ac:dyDescent="0.25">
      <c r="A746" t="s">
        <v>883</v>
      </c>
      <c r="B746" t="s">
        <v>1011</v>
      </c>
      <c r="C746" t="str">
        <f>PROPER(TRIM(Customers3[[#This Row],[Customer First Name]]))</f>
        <v>Ayden</v>
      </c>
      <c r="D746">
        <v>1977</v>
      </c>
      <c r="E746" t="s">
        <v>16</v>
      </c>
      <c r="F746" s="7">
        <v>45537</v>
      </c>
      <c r="G746" s="6">
        <v>2</v>
      </c>
      <c r="H746" s="1" t="s">
        <v>37</v>
      </c>
      <c r="I746" t="s">
        <v>24</v>
      </c>
      <c r="J746" t="str">
        <f>UPPER(Customers3[[#This Row],[State]])</f>
        <v>ACT</v>
      </c>
      <c r="K746" t="s">
        <v>2728</v>
      </c>
      <c r="L746" t="s">
        <v>1226</v>
      </c>
      <c r="M746">
        <v>2600</v>
      </c>
      <c r="N746">
        <v>250</v>
      </c>
      <c r="O746">
        <f>Customers3[[#This Row],[Quantity Ordered]]*Customers3[[#This Row],[Sales Price (Per unit)]]</f>
        <v>500</v>
      </c>
      <c r="P746" t="s">
        <v>2729</v>
      </c>
    </row>
    <row r="747" spans="1:16" x14ac:dyDescent="0.25">
      <c r="A747" t="s">
        <v>511</v>
      </c>
      <c r="B747" t="s">
        <v>1012</v>
      </c>
      <c r="C747" t="str">
        <f>PROPER(TRIM(Customers3[[#This Row],[Customer First Name]]))</f>
        <v>Skylar</v>
      </c>
      <c r="D747">
        <v>1978</v>
      </c>
      <c r="E747" t="s">
        <v>36</v>
      </c>
      <c r="F747" s="7">
        <v>45574</v>
      </c>
      <c r="G747" s="6">
        <v>2</v>
      </c>
      <c r="H747" t="s">
        <v>56</v>
      </c>
      <c r="I747" t="s">
        <v>66</v>
      </c>
      <c r="J747" t="str">
        <f>UPPER(Customers3[[#This Row],[State]])</f>
        <v>NT</v>
      </c>
      <c r="K747" t="s">
        <v>2730</v>
      </c>
      <c r="L747" t="s">
        <v>1346</v>
      </c>
      <c r="M747">
        <v>870</v>
      </c>
      <c r="N747">
        <v>250</v>
      </c>
      <c r="O747">
        <f>Customers3[[#This Row],[Quantity Ordered]]*Customers3[[#This Row],[Sales Price (Per unit)]]</f>
        <v>500</v>
      </c>
      <c r="P747" t="s">
        <v>2731</v>
      </c>
    </row>
    <row r="748" spans="1:16" x14ac:dyDescent="0.25">
      <c r="A748" t="s">
        <v>1013</v>
      </c>
      <c r="B748" t="s">
        <v>648</v>
      </c>
      <c r="C748" t="str">
        <f>PROPER(TRIM(Customers3[[#This Row],[Customer First Name]]))</f>
        <v>Josephine</v>
      </c>
      <c r="D748">
        <v>1979</v>
      </c>
      <c r="E748" t="s">
        <v>16</v>
      </c>
      <c r="F748" s="7">
        <v>45529</v>
      </c>
      <c r="G748" s="6">
        <v>3</v>
      </c>
      <c r="H748" t="s">
        <v>56</v>
      </c>
      <c r="I748" t="s">
        <v>18</v>
      </c>
      <c r="J748" t="str">
        <f>UPPER(Customers3[[#This Row],[State]])</f>
        <v>WA</v>
      </c>
      <c r="K748" t="s">
        <v>2732</v>
      </c>
      <c r="L748" t="s">
        <v>1287</v>
      </c>
      <c r="M748">
        <v>6000</v>
      </c>
      <c r="N748">
        <v>250</v>
      </c>
      <c r="O748">
        <f>Customers3[[#This Row],[Quantity Ordered]]*Customers3[[#This Row],[Sales Price (Per unit)]]</f>
        <v>750</v>
      </c>
      <c r="P748" t="s">
        <v>2733</v>
      </c>
    </row>
    <row r="749" spans="1:16" x14ac:dyDescent="0.25">
      <c r="A749" t="s">
        <v>703</v>
      </c>
      <c r="B749" t="s">
        <v>777</v>
      </c>
      <c r="C749" t="str">
        <f>PROPER(TRIM(Customers3[[#This Row],[Customer First Name]]))</f>
        <v>Sage</v>
      </c>
      <c r="D749">
        <v>1980</v>
      </c>
      <c r="E749" t="s">
        <v>61</v>
      </c>
      <c r="F749" s="7">
        <v>45455</v>
      </c>
      <c r="G749" s="6">
        <v>3</v>
      </c>
      <c r="H749" t="s">
        <v>17</v>
      </c>
      <c r="I749" t="s">
        <v>38</v>
      </c>
      <c r="J749" t="str">
        <f>UPPER(Customers3[[#This Row],[State]])</f>
        <v>QLD</v>
      </c>
      <c r="K749" t="s">
        <v>2734</v>
      </c>
      <c r="L749" t="s">
        <v>1253</v>
      </c>
      <c r="M749">
        <v>4870</v>
      </c>
      <c r="N749">
        <v>1200</v>
      </c>
      <c r="O749">
        <f>Customers3[[#This Row],[Quantity Ordered]]*Customers3[[#This Row],[Sales Price (Per unit)]]</f>
        <v>3600</v>
      </c>
      <c r="P749" t="s">
        <v>2735</v>
      </c>
    </row>
    <row r="750" spans="1:16" x14ac:dyDescent="0.25">
      <c r="A750" t="s">
        <v>1014</v>
      </c>
      <c r="B750" t="s">
        <v>267</v>
      </c>
      <c r="C750" t="str">
        <f>PROPER(TRIM(Customers3[[#This Row],[Customer First Name]]))</f>
        <v>Bryce</v>
      </c>
      <c r="D750">
        <v>1981</v>
      </c>
      <c r="E750" t="s">
        <v>61</v>
      </c>
      <c r="F750" s="7">
        <v>45633</v>
      </c>
      <c r="G750" s="6">
        <v>1</v>
      </c>
      <c r="H750" s="1" t="s">
        <v>37</v>
      </c>
      <c r="I750" t="s">
        <v>66</v>
      </c>
      <c r="J750" t="str">
        <f>UPPER(Customers3[[#This Row],[State]])</f>
        <v>NT</v>
      </c>
      <c r="K750" t="s">
        <v>2736</v>
      </c>
      <c r="L750" t="s">
        <v>1346</v>
      </c>
      <c r="M750">
        <v>870</v>
      </c>
      <c r="N750">
        <v>1200</v>
      </c>
      <c r="O750">
        <f>Customers3[[#This Row],[Quantity Ordered]]*Customers3[[#This Row],[Sales Price (Per unit)]]</f>
        <v>1200</v>
      </c>
      <c r="P750" t="s">
        <v>2737</v>
      </c>
    </row>
    <row r="751" spans="1:16" x14ac:dyDescent="0.25">
      <c r="A751" t="s">
        <v>349</v>
      </c>
      <c r="B751" t="s">
        <v>1015</v>
      </c>
      <c r="C751" t="str">
        <f>PROPER(TRIM(Customers3[[#This Row],[Customer First Name]]))</f>
        <v>Ivy</v>
      </c>
      <c r="D751">
        <v>1982</v>
      </c>
      <c r="E751" t="s">
        <v>27</v>
      </c>
      <c r="F751" s="7">
        <v>45615</v>
      </c>
      <c r="G751" s="6">
        <v>2</v>
      </c>
      <c r="H751" t="s">
        <v>17</v>
      </c>
      <c r="I751" t="s">
        <v>66</v>
      </c>
      <c r="J751" t="str">
        <f>UPPER(Customers3[[#This Row],[State]])</f>
        <v>NT</v>
      </c>
      <c r="K751" t="s">
        <v>2738</v>
      </c>
      <c r="L751" t="s">
        <v>1346</v>
      </c>
      <c r="M751">
        <v>870</v>
      </c>
      <c r="N751">
        <v>300</v>
      </c>
      <c r="O751">
        <f>Customers3[[#This Row],[Quantity Ordered]]*Customers3[[#This Row],[Sales Price (Per unit)]]</f>
        <v>600</v>
      </c>
      <c r="P751" t="s">
        <v>2739</v>
      </c>
    </row>
    <row r="752" spans="1:16" x14ac:dyDescent="0.25">
      <c r="A752" t="s">
        <v>19</v>
      </c>
      <c r="B752" t="s">
        <v>1016</v>
      </c>
      <c r="C752" t="str">
        <f>PROPER(TRIM(Customers3[[#This Row],[Customer First Name]]))</f>
        <v>Kayson</v>
      </c>
      <c r="D752">
        <v>1983</v>
      </c>
      <c r="E752" t="s">
        <v>22</v>
      </c>
      <c r="F752" s="7">
        <v>45359</v>
      </c>
      <c r="G752" s="6">
        <v>3</v>
      </c>
      <c r="H752" s="1" t="s">
        <v>23</v>
      </c>
      <c r="I752" t="s">
        <v>32</v>
      </c>
      <c r="J752" t="str">
        <f>UPPER(Customers3[[#This Row],[State]])</f>
        <v>VIC</v>
      </c>
      <c r="K752" t="s">
        <v>2740</v>
      </c>
      <c r="L752" t="s">
        <v>1232</v>
      </c>
      <c r="M752">
        <v>3350</v>
      </c>
      <c r="N752">
        <v>800</v>
      </c>
      <c r="O752">
        <f>Customers3[[#This Row],[Quantity Ordered]]*Customers3[[#This Row],[Sales Price (Per unit)]]</f>
        <v>2400</v>
      </c>
      <c r="P752" t="s">
        <v>2741</v>
      </c>
    </row>
    <row r="753" spans="1:16" x14ac:dyDescent="0.25">
      <c r="A753" t="s">
        <v>1017</v>
      </c>
      <c r="B753" t="s">
        <v>1018</v>
      </c>
      <c r="C753" t="str">
        <f>PROPER(TRIM(Customers3[[#This Row],[Customer First Name]]))</f>
        <v>Savannah</v>
      </c>
      <c r="D753">
        <v>1984</v>
      </c>
      <c r="E753" t="s">
        <v>61</v>
      </c>
      <c r="F753" s="7">
        <v>45599</v>
      </c>
      <c r="G753" s="6">
        <v>2</v>
      </c>
      <c r="H753" s="1" t="s">
        <v>23</v>
      </c>
      <c r="I753" t="s">
        <v>42</v>
      </c>
      <c r="J753" t="str">
        <f>UPPER(Customers3[[#This Row],[State]])</f>
        <v>SA</v>
      </c>
      <c r="K753" t="s">
        <v>2742</v>
      </c>
      <c r="L753" t="s">
        <v>1238</v>
      </c>
      <c r="M753">
        <v>5290</v>
      </c>
      <c r="N753">
        <v>1200</v>
      </c>
      <c r="O753">
        <f>Customers3[[#This Row],[Quantity Ordered]]*Customers3[[#This Row],[Sales Price (Per unit)]]</f>
        <v>2400</v>
      </c>
      <c r="P753" t="s">
        <v>2743</v>
      </c>
    </row>
    <row r="754" spans="1:16" x14ac:dyDescent="0.25">
      <c r="A754" t="s">
        <v>547</v>
      </c>
      <c r="B754" t="s">
        <v>947</v>
      </c>
      <c r="C754" t="str">
        <f>PROPER(TRIM(Customers3[[#This Row],[Customer First Name]]))</f>
        <v>Georgia</v>
      </c>
      <c r="D754">
        <v>1985</v>
      </c>
      <c r="E754" t="s">
        <v>36</v>
      </c>
      <c r="F754" s="7">
        <v>45313</v>
      </c>
      <c r="G754" s="6">
        <v>3</v>
      </c>
      <c r="H754" t="s">
        <v>17</v>
      </c>
      <c r="I754" t="s">
        <v>18</v>
      </c>
      <c r="J754" t="str">
        <f>UPPER(Customers3[[#This Row],[State]])</f>
        <v>WA</v>
      </c>
      <c r="K754" t="s">
        <v>2744</v>
      </c>
      <c r="L754" t="s">
        <v>1287</v>
      </c>
      <c r="M754">
        <v>6000</v>
      </c>
      <c r="N754">
        <v>250</v>
      </c>
      <c r="O754">
        <f>Customers3[[#This Row],[Quantity Ordered]]*Customers3[[#This Row],[Sales Price (Per unit)]]</f>
        <v>750</v>
      </c>
      <c r="P754" t="s">
        <v>2745</v>
      </c>
    </row>
    <row r="755" spans="1:16" x14ac:dyDescent="0.25">
      <c r="A755" t="s">
        <v>1019</v>
      </c>
      <c r="B755" t="s">
        <v>1020</v>
      </c>
      <c r="C755" t="str">
        <f>PROPER(TRIM(Customers3[[#This Row],[Customer First Name]]))</f>
        <v>Alan</v>
      </c>
      <c r="D755">
        <v>1986</v>
      </c>
      <c r="E755" t="s">
        <v>22</v>
      </c>
      <c r="F755" s="7">
        <v>45510</v>
      </c>
      <c r="G755" s="6">
        <v>2</v>
      </c>
      <c r="H755" s="1" t="s">
        <v>37</v>
      </c>
      <c r="I755" t="s">
        <v>28</v>
      </c>
      <c r="J755" t="str">
        <f>UPPER(Customers3[[#This Row],[State]])</f>
        <v>NSW</v>
      </c>
      <c r="K755" t="s">
        <v>2746</v>
      </c>
      <c r="L755" t="s">
        <v>1229</v>
      </c>
      <c r="M755">
        <v>2300</v>
      </c>
      <c r="N755">
        <v>800</v>
      </c>
      <c r="O755">
        <f>Customers3[[#This Row],[Quantity Ordered]]*Customers3[[#This Row],[Sales Price (Per unit)]]</f>
        <v>1600</v>
      </c>
      <c r="P755" t="s">
        <v>2747</v>
      </c>
    </row>
    <row r="756" spans="1:16" x14ac:dyDescent="0.25">
      <c r="A756" t="s">
        <v>1021</v>
      </c>
      <c r="B756" t="s">
        <v>1022</v>
      </c>
      <c r="C756" t="str">
        <f>PROPER(TRIM(Customers3[[#This Row],[Customer First Name]]))</f>
        <v>Valerie</v>
      </c>
      <c r="D756">
        <v>1987</v>
      </c>
      <c r="E756" t="s">
        <v>22</v>
      </c>
      <c r="F756" s="7">
        <v>45585</v>
      </c>
      <c r="G756" s="6">
        <v>3</v>
      </c>
      <c r="H756" t="s">
        <v>17</v>
      </c>
      <c r="I756" t="s">
        <v>24</v>
      </c>
      <c r="J756" t="str">
        <f>UPPER(Customers3[[#This Row],[State]])</f>
        <v>ACT</v>
      </c>
      <c r="K756" t="s">
        <v>2748</v>
      </c>
      <c r="L756" t="s">
        <v>1226</v>
      </c>
      <c r="M756">
        <v>2600</v>
      </c>
      <c r="N756">
        <v>800</v>
      </c>
      <c r="O756">
        <f>Customers3[[#This Row],[Quantity Ordered]]*Customers3[[#This Row],[Sales Price (Per unit)]]</f>
        <v>2400</v>
      </c>
      <c r="P756" t="s">
        <v>2749</v>
      </c>
    </row>
    <row r="757" spans="1:16" x14ac:dyDescent="0.25">
      <c r="A757" t="s">
        <v>1023</v>
      </c>
      <c r="B757" t="s">
        <v>119</v>
      </c>
      <c r="C757" t="str">
        <f>PROPER(TRIM(Customers3[[#This Row],[Customer First Name]]))</f>
        <v>Helen</v>
      </c>
      <c r="D757">
        <v>1988</v>
      </c>
      <c r="E757" t="s">
        <v>77</v>
      </c>
      <c r="F757" s="7">
        <v>45654</v>
      </c>
      <c r="G757" s="6">
        <v>2</v>
      </c>
      <c r="H757" s="1" t="s">
        <v>37</v>
      </c>
      <c r="I757" t="s">
        <v>66</v>
      </c>
      <c r="J757" t="str">
        <f>UPPER(Customers3[[#This Row],[State]])</f>
        <v>NT</v>
      </c>
      <c r="K757" t="s">
        <v>2750</v>
      </c>
      <c r="L757" t="s">
        <v>1346</v>
      </c>
      <c r="M757">
        <v>870</v>
      </c>
      <c r="N757">
        <v>600</v>
      </c>
      <c r="O757">
        <f>Customers3[[#This Row],[Quantity Ordered]]*Customers3[[#This Row],[Sales Price (Per unit)]]</f>
        <v>1200</v>
      </c>
      <c r="P757" t="s">
        <v>2751</v>
      </c>
    </row>
    <row r="758" spans="1:16" x14ac:dyDescent="0.25">
      <c r="A758" t="s">
        <v>397</v>
      </c>
      <c r="B758" t="s">
        <v>1020</v>
      </c>
      <c r="C758" t="str">
        <f>PROPER(TRIM(Customers3[[#This Row],[Customer First Name]]))</f>
        <v>Alan</v>
      </c>
      <c r="D758">
        <v>1989</v>
      </c>
      <c r="E758" t="s">
        <v>77</v>
      </c>
      <c r="F758" s="7">
        <v>45647</v>
      </c>
      <c r="G758" s="6">
        <v>3</v>
      </c>
      <c r="H758" s="1" t="s">
        <v>37</v>
      </c>
      <c r="I758" t="s">
        <v>28</v>
      </c>
      <c r="J758" t="str">
        <f>UPPER(Customers3[[#This Row],[State]])</f>
        <v>NSW</v>
      </c>
      <c r="K758" t="s">
        <v>2752</v>
      </c>
      <c r="L758" t="s">
        <v>1284</v>
      </c>
      <c r="M758">
        <v>2500</v>
      </c>
      <c r="N758">
        <v>600</v>
      </c>
      <c r="O758">
        <f>Customers3[[#This Row],[Quantity Ordered]]*Customers3[[#This Row],[Sales Price (Per unit)]]</f>
        <v>1800</v>
      </c>
      <c r="P758" t="s">
        <v>2753</v>
      </c>
    </row>
    <row r="759" spans="1:16" x14ac:dyDescent="0.25">
      <c r="A759" t="s">
        <v>662</v>
      </c>
      <c r="B759" t="s">
        <v>1024</v>
      </c>
      <c r="C759" t="str">
        <f>PROPER(TRIM(Customers3[[#This Row],[Customer First Name]]))</f>
        <v>Itzel</v>
      </c>
      <c r="D759">
        <v>1990</v>
      </c>
      <c r="E759" t="s">
        <v>61</v>
      </c>
      <c r="F759" s="7">
        <v>45356</v>
      </c>
      <c r="G759" s="6">
        <v>2</v>
      </c>
      <c r="H759" t="s">
        <v>17</v>
      </c>
      <c r="I759" t="s">
        <v>18</v>
      </c>
      <c r="J759" t="str">
        <f>UPPER(Customers3[[#This Row],[State]])</f>
        <v>WA</v>
      </c>
      <c r="K759" t="s">
        <v>2754</v>
      </c>
      <c r="L759" t="s">
        <v>1244</v>
      </c>
      <c r="M759">
        <v>6160</v>
      </c>
      <c r="N759">
        <v>1200</v>
      </c>
      <c r="O759">
        <f>Customers3[[#This Row],[Quantity Ordered]]*Customers3[[#This Row],[Sales Price (Per unit)]]</f>
        <v>2400</v>
      </c>
      <c r="P759" t="s">
        <v>2755</v>
      </c>
    </row>
    <row r="760" spans="1:16" x14ac:dyDescent="0.25">
      <c r="A760" t="s">
        <v>57</v>
      </c>
      <c r="B760" t="s">
        <v>1025</v>
      </c>
      <c r="C760" t="str">
        <f>PROPER(TRIM(Customers3[[#This Row],[Customer First Name]]))</f>
        <v>Jimena</v>
      </c>
      <c r="D760">
        <v>1991</v>
      </c>
      <c r="E760" t="s">
        <v>27</v>
      </c>
      <c r="F760" s="7">
        <v>45419</v>
      </c>
      <c r="G760" s="6">
        <v>2</v>
      </c>
      <c r="H760" t="s">
        <v>17</v>
      </c>
      <c r="I760" t="s">
        <v>66</v>
      </c>
      <c r="J760" t="str">
        <f>UPPER(Customers3[[#This Row],[State]])</f>
        <v>NT</v>
      </c>
      <c r="K760" t="s">
        <v>2756</v>
      </c>
      <c r="L760" t="s">
        <v>1346</v>
      </c>
      <c r="M760">
        <v>870</v>
      </c>
      <c r="N760">
        <v>300</v>
      </c>
      <c r="O760">
        <f>Customers3[[#This Row],[Quantity Ordered]]*Customers3[[#This Row],[Sales Price (Per unit)]]</f>
        <v>600</v>
      </c>
      <c r="P760" t="s">
        <v>2757</v>
      </c>
    </row>
    <row r="761" spans="1:16" x14ac:dyDescent="0.25">
      <c r="A761" t="s">
        <v>532</v>
      </c>
      <c r="B761" t="s">
        <v>1026</v>
      </c>
      <c r="C761" t="str">
        <f>PROPER(TRIM(Customers3[[#This Row],[Customer First Name]]))</f>
        <v>Alyssa</v>
      </c>
      <c r="D761">
        <v>1992</v>
      </c>
      <c r="E761" t="s">
        <v>36</v>
      </c>
      <c r="F761" s="7">
        <v>45525</v>
      </c>
      <c r="G761" s="6">
        <v>1</v>
      </c>
      <c r="H761" s="1" t="s">
        <v>23</v>
      </c>
      <c r="I761" t="s">
        <v>38</v>
      </c>
      <c r="J761" t="str">
        <f>UPPER(Customers3[[#This Row],[State]])</f>
        <v>QLD</v>
      </c>
      <c r="K761" t="s">
        <v>2758</v>
      </c>
      <c r="L761" t="s">
        <v>1235</v>
      </c>
      <c r="M761">
        <v>4217</v>
      </c>
      <c r="N761">
        <v>250</v>
      </c>
      <c r="O761">
        <f>Customers3[[#This Row],[Quantity Ordered]]*Customers3[[#This Row],[Sales Price (Per unit)]]</f>
        <v>250</v>
      </c>
      <c r="P761" t="s">
        <v>2759</v>
      </c>
    </row>
    <row r="762" spans="1:16" x14ac:dyDescent="0.25">
      <c r="A762" t="s">
        <v>424</v>
      </c>
      <c r="B762" t="s">
        <v>367</v>
      </c>
      <c r="C762" t="str">
        <f>PROPER(TRIM(Customers3[[#This Row],[Customer First Name]]))</f>
        <v>Declan</v>
      </c>
      <c r="D762">
        <v>1993</v>
      </c>
      <c r="E762" t="s">
        <v>16</v>
      </c>
      <c r="F762" s="7">
        <v>45523</v>
      </c>
      <c r="G762" s="6">
        <v>1</v>
      </c>
      <c r="H762" s="1" t="s">
        <v>37</v>
      </c>
      <c r="I762" t="s">
        <v>38</v>
      </c>
      <c r="J762" t="str">
        <f>UPPER(Customers3[[#This Row],[State]])</f>
        <v>QLD</v>
      </c>
      <c r="K762" t="s">
        <v>2760</v>
      </c>
      <c r="L762" t="s">
        <v>1235</v>
      </c>
      <c r="M762">
        <v>4217</v>
      </c>
      <c r="N762">
        <v>250</v>
      </c>
      <c r="O762">
        <f>Customers3[[#This Row],[Quantity Ordered]]*Customers3[[#This Row],[Sales Price (Per unit)]]</f>
        <v>250</v>
      </c>
      <c r="P762" t="s">
        <v>2761</v>
      </c>
    </row>
    <row r="763" spans="1:16" x14ac:dyDescent="0.25">
      <c r="A763" t="s">
        <v>797</v>
      </c>
      <c r="B763" t="s">
        <v>477</v>
      </c>
      <c r="C763" t="str">
        <f>PROPER(TRIM(Customers3[[#This Row],[Customer First Name]]))</f>
        <v>Gideon</v>
      </c>
      <c r="D763">
        <v>1994</v>
      </c>
      <c r="E763" t="s">
        <v>61</v>
      </c>
      <c r="F763" s="7">
        <v>45641</v>
      </c>
      <c r="G763" s="6">
        <v>2</v>
      </c>
      <c r="H763" t="s">
        <v>17</v>
      </c>
      <c r="I763" t="s">
        <v>49</v>
      </c>
      <c r="J763" t="str">
        <f>UPPER(Customers3[[#This Row],[State]])</f>
        <v>TAS</v>
      </c>
      <c r="K763" t="s">
        <v>2762</v>
      </c>
      <c r="L763" t="s">
        <v>1250</v>
      </c>
      <c r="M763">
        <v>7000</v>
      </c>
      <c r="N763">
        <v>1200</v>
      </c>
      <c r="O763">
        <f>Customers3[[#This Row],[Quantity Ordered]]*Customers3[[#This Row],[Sales Price (Per unit)]]</f>
        <v>2400</v>
      </c>
      <c r="P763" t="s">
        <v>2763</v>
      </c>
    </row>
    <row r="764" spans="1:16" x14ac:dyDescent="0.25">
      <c r="A764" t="s">
        <v>1027</v>
      </c>
      <c r="B764" t="s">
        <v>449</v>
      </c>
      <c r="C764" t="str">
        <f>PROPER(TRIM(Customers3[[#This Row],[Customer First Name]]))</f>
        <v>Celine</v>
      </c>
      <c r="D764">
        <v>1995</v>
      </c>
      <c r="E764" t="s">
        <v>16</v>
      </c>
      <c r="F764" s="7">
        <v>45452</v>
      </c>
      <c r="G764" s="6">
        <v>3</v>
      </c>
      <c r="H764" t="s">
        <v>17</v>
      </c>
      <c r="I764" t="s">
        <v>18</v>
      </c>
      <c r="J764" t="str">
        <f>UPPER(Customers3[[#This Row],[State]])</f>
        <v>WA</v>
      </c>
      <c r="K764" t="s">
        <v>2764</v>
      </c>
      <c r="L764" t="s">
        <v>1244</v>
      </c>
      <c r="M764">
        <v>6160</v>
      </c>
      <c r="N764">
        <v>250</v>
      </c>
      <c r="O764">
        <f>Customers3[[#This Row],[Quantity Ordered]]*Customers3[[#This Row],[Sales Price (Per unit)]]</f>
        <v>750</v>
      </c>
      <c r="P764" t="s">
        <v>2765</v>
      </c>
    </row>
    <row r="765" spans="1:16" x14ac:dyDescent="0.25">
      <c r="A765" t="s">
        <v>1028</v>
      </c>
      <c r="B765" t="s">
        <v>1025</v>
      </c>
      <c r="C765" t="str">
        <f>PROPER(TRIM(Customers3[[#This Row],[Customer First Name]]))</f>
        <v>Jimena</v>
      </c>
      <c r="D765">
        <v>1996</v>
      </c>
      <c r="E765" t="s">
        <v>36</v>
      </c>
      <c r="F765" s="7">
        <v>45591</v>
      </c>
      <c r="G765" s="6">
        <v>3</v>
      </c>
      <c r="H765" s="1" t="s">
        <v>37</v>
      </c>
      <c r="I765" t="s">
        <v>38</v>
      </c>
      <c r="J765" t="str">
        <f>UPPER(Customers3[[#This Row],[State]])</f>
        <v>QLD</v>
      </c>
      <c r="K765" t="s">
        <v>2766</v>
      </c>
      <c r="L765" t="s">
        <v>1253</v>
      </c>
      <c r="M765">
        <v>4870</v>
      </c>
      <c r="N765">
        <v>250</v>
      </c>
      <c r="O765">
        <f>Customers3[[#This Row],[Quantity Ordered]]*Customers3[[#This Row],[Sales Price (Per unit)]]</f>
        <v>750</v>
      </c>
      <c r="P765" t="s">
        <v>2767</v>
      </c>
    </row>
    <row r="766" spans="1:16" x14ac:dyDescent="0.25">
      <c r="A766" t="s">
        <v>798</v>
      </c>
      <c r="B766" t="s">
        <v>1029</v>
      </c>
      <c r="C766" t="str">
        <f>PROPER(TRIM(Customers3[[#This Row],[Customer First Name]]))</f>
        <v>Emma</v>
      </c>
      <c r="D766">
        <v>1997</v>
      </c>
      <c r="E766" t="s">
        <v>16</v>
      </c>
      <c r="F766" s="7">
        <v>45364</v>
      </c>
      <c r="G766" s="6">
        <v>1</v>
      </c>
      <c r="H766" s="1" t="s">
        <v>37</v>
      </c>
      <c r="I766" t="s">
        <v>49</v>
      </c>
      <c r="J766" t="str">
        <f>UPPER(Customers3[[#This Row],[State]])</f>
        <v>TAS</v>
      </c>
      <c r="K766" t="s">
        <v>2768</v>
      </c>
      <c r="L766" t="s">
        <v>1247</v>
      </c>
      <c r="M766">
        <v>7250</v>
      </c>
      <c r="N766">
        <v>250</v>
      </c>
      <c r="O766">
        <f>Customers3[[#This Row],[Quantity Ordered]]*Customers3[[#This Row],[Sales Price (Per unit)]]</f>
        <v>250</v>
      </c>
      <c r="P766" t="s">
        <v>2769</v>
      </c>
    </row>
    <row r="767" spans="1:16" x14ac:dyDescent="0.25">
      <c r="A767" t="s">
        <v>89</v>
      </c>
      <c r="B767" t="s">
        <v>1030</v>
      </c>
      <c r="C767" t="str">
        <f>PROPER(TRIM(Customers3[[#This Row],[Customer First Name]]))</f>
        <v>Fatima</v>
      </c>
      <c r="D767">
        <v>1998</v>
      </c>
      <c r="E767" t="s">
        <v>61</v>
      </c>
      <c r="F767" s="7">
        <v>45355</v>
      </c>
      <c r="G767" s="6">
        <v>3</v>
      </c>
      <c r="H767" t="s">
        <v>56</v>
      </c>
      <c r="I767" t="s">
        <v>66</v>
      </c>
      <c r="J767" t="str">
        <f>UPPER(Customers3[[#This Row],[State]])</f>
        <v>NT</v>
      </c>
      <c r="K767" t="s">
        <v>2770</v>
      </c>
      <c r="L767" t="s">
        <v>1265</v>
      </c>
      <c r="M767">
        <v>800</v>
      </c>
      <c r="N767">
        <v>1200</v>
      </c>
      <c r="O767">
        <f>Customers3[[#This Row],[Quantity Ordered]]*Customers3[[#This Row],[Sales Price (Per unit)]]</f>
        <v>3600</v>
      </c>
      <c r="P767" t="s">
        <v>2771</v>
      </c>
    </row>
    <row r="768" spans="1:16" x14ac:dyDescent="0.25">
      <c r="A768" t="s">
        <v>703</v>
      </c>
      <c r="B768" t="s">
        <v>1026</v>
      </c>
      <c r="C768" t="str">
        <f>PROPER(TRIM(Customers3[[#This Row],[Customer First Name]]))</f>
        <v>Alyssa</v>
      </c>
      <c r="D768">
        <v>1999</v>
      </c>
      <c r="E768" t="s">
        <v>36</v>
      </c>
      <c r="F768" s="7">
        <v>45511</v>
      </c>
      <c r="G768" s="6">
        <v>3</v>
      </c>
      <c r="H768" t="s">
        <v>17</v>
      </c>
      <c r="I768" t="s">
        <v>18</v>
      </c>
      <c r="J768" t="str">
        <f>UPPER(Customers3[[#This Row],[State]])</f>
        <v>WA</v>
      </c>
      <c r="K768" t="s">
        <v>2772</v>
      </c>
      <c r="L768" t="s">
        <v>1244</v>
      </c>
      <c r="M768">
        <v>6160</v>
      </c>
      <c r="N768">
        <v>250</v>
      </c>
      <c r="O768">
        <f>Customers3[[#This Row],[Quantity Ordered]]*Customers3[[#This Row],[Sales Price (Per unit)]]</f>
        <v>750</v>
      </c>
      <c r="P768" t="s">
        <v>2773</v>
      </c>
    </row>
    <row r="769" spans="1:16" x14ac:dyDescent="0.25">
      <c r="A769" t="s">
        <v>1031</v>
      </c>
      <c r="B769" t="s">
        <v>395</v>
      </c>
      <c r="C769" t="str">
        <f>PROPER(TRIM(Customers3[[#This Row],[Customer First Name]]))</f>
        <v>Melanie</v>
      </c>
      <c r="D769">
        <v>2000</v>
      </c>
      <c r="E769" t="s">
        <v>61</v>
      </c>
      <c r="F769" s="7">
        <v>45653</v>
      </c>
      <c r="G769" s="6">
        <v>3</v>
      </c>
      <c r="H769" s="1" t="s">
        <v>37</v>
      </c>
      <c r="I769" t="s">
        <v>18</v>
      </c>
      <c r="J769" t="str">
        <f>UPPER(Customers3[[#This Row],[State]])</f>
        <v>WA</v>
      </c>
      <c r="K769" t="s">
        <v>2774</v>
      </c>
      <c r="L769" t="s">
        <v>1287</v>
      </c>
      <c r="M769">
        <v>6000</v>
      </c>
      <c r="N769">
        <v>1200</v>
      </c>
      <c r="O769">
        <f>Customers3[[#This Row],[Quantity Ordered]]*Customers3[[#This Row],[Sales Price (Per unit)]]</f>
        <v>3600</v>
      </c>
      <c r="P769" t="s">
        <v>2775</v>
      </c>
    </row>
    <row r="770" spans="1:16" x14ac:dyDescent="0.25">
      <c r="A770" t="s">
        <v>122</v>
      </c>
      <c r="B770" t="s">
        <v>610</v>
      </c>
      <c r="C770" t="str">
        <f>PROPER(TRIM(Customers3[[#This Row],[Customer First Name]]))</f>
        <v>Holden</v>
      </c>
      <c r="D770">
        <v>2001</v>
      </c>
      <c r="E770" t="s">
        <v>61</v>
      </c>
      <c r="F770" s="7">
        <v>45369</v>
      </c>
      <c r="G770" s="6">
        <v>3</v>
      </c>
      <c r="H770" t="s">
        <v>17</v>
      </c>
      <c r="I770" t="s">
        <v>28</v>
      </c>
      <c r="J770" t="str">
        <f>UPPER(Customers3[[#This Row],[State]])</f>
        <v>NSW</v>
      </c>
      <c r="K770" t="s">
        <v>2776</v>
      </c>
      <c r="L770" t="s">
        <v>1284</v>
      </c>
      <c r="M770">
        <v>2500</v>
      </c>
      <c r="N770">
        <v>1200</v>
      </c>
      <c r="O770">
        <f>Customers3[[#This Row],[Quantity Ordered]]*Customers3[[#This Row],[Sales Price (Per unit)]]</f>
        <v>3600</v>
      </c>
      <c r="P770" t="s">
        <v>2777</v>
      </c>
    </row>
    <row r="771" spans="1:16" x14ac:dyDescent="0.25">
      <c r="A771" t="s">
        <v>381</v>
      </c>
      <c r="B771" t="s">
        <v>763</v>
      </c>
      <c r="C771" t="str">
        <f>PROPER(TRIM(Customers3[[#This Row],[Customer First Name]]))</f>
        <v>Haven</v>
      </c>
      <c r="D771">
        <v>2002</v>
      </c>
      <c r="E771" t="s">
        <v>61</v>
      </c>
      <c r="F771" s="7">
        <v>45552</v>
      </c>
      <c r="G771" s="6">
        <v>2</v>
      </c>
      <c r="H771" s="1" t="s">
        <v>37</v>
      </c>
      <c r="I771" t="s">
        <v>32</v>
      </c>
      <c r="J771" t="str">
        <f>UPPER(Customers3[[#This Row],[State]])</f>
        <v>VIC</v>
      </c>
      <c r="K771" t="s">
        <v>2778</v>
      </c>
      <c r="L771" t="s">
        <v>1232</v>
      </c>
      <c r="M771">
        <v>3350</v>
      </c>
      <c r="N771">
        <v>1200</v>
      </c>
      <c r="O771">
        <f>Customers3[[#This Row],[Quantity Ordered]]*Customers3[[#This Row],[Sales Price (Per unit)]]</f>
        <v>2400</v>
      </c>
      <c r="P771" t="s">
        <v>2779</v>
      </c>
    </row>
    <row r="772" spans="1:16" x14ac:dyDescent="0.25">
      <c r="A772" t="s">
        <v>254</v>
      </c>
      <c r="B772" t="s">
        <v>1032</v>
      </c>
      <c r="C772" t="str">
        <f>PROPER(TRIM(Customers3[[#This Row],[Customer First Name]]))</f>
        <v>Zander</v>
      </c>
      <c r="D772">
        <v>2003</v>
      </c>
      <c r="E772" t="s">
        <v>22</v>
      </c>
      <c r="F772" s="7">
        <v>45651</v>
      </c>
      <c r="G772" s="6">
        <v>2</v>
      </c>
      <c r="H772" s="1" t="s">
        <v>37</v>
      </c>
      <c r="I772" t="s">
        <v>28</v>
      </c>
      <c r="J772" t="str">
        <f>UPPER(Customers3[[#This Row],[State]])</f>
        <v>NSW</v>
      </c>
      <c r="K772" t="s">
        <v>2780</v>
      </c>
      <c r="L772" t="s">
        <v>1284</v>
      </c>
      <c r="M772">
        <v>2500</v>
      </c>
      <c r="N772">
        <v>800</v>
      </c>
      <c r="O772">
        <f>Customers3[[#This Row],[Quantity Ordered]]*Customers3[[#This Row],[Sales Price (Per unit)]]</f>
        <v>1600</v>
      </c>
      <c r="P772" t="s">
        <v>2781</v>
      </c>
    </row>
    <row r="773" spans="1:16" x14ac:dyDescent="0.25">
      <c r="A773" t="s">
        <v>645</v>
      </c>
      <c r="B773" t="s">
        <v>958</v>
      </c>
      <c r="C773" t="str">
        <f>PROPER(TRIM(Customers3[[#This Row],[Customer First Name]]))</f>
        <v>Aisha</v>
      </c>
      <c r="D773">
        <v>2004</v>
      </c>
      <c r="E773" t="s">
        <v>16</v>
      </c>
      <c r="F773" s="7">
        <v>45622</v>
      </c>
      <c r="G773" s="6">
        <v>1</v>
      </c>
      <c r="H773" s="1" t="s">
        <v>37</v>
      </c>
      <c r="I773" t="s">
        <v>28</v>
      </c>
      <c r="J773" t="str">
        <f>UPPER(Customers3[[#This Row],[State]])</f>
        <v>NSW</v>
      </c>
      <c r="K773" t="s">
        <v>2782</v>
      </c>
      <c r="L773" t="s">
        <v>1284</v>
      </c>
      <c r="M773">
        <v>2500</v>
      </c>
      <c r="N773">
        <v>250</v>
      </c>
      <c r="O773">
        <f>Customers3[[#This Row],[Quantity Ordered]]*Customers3[[#This Row],[Sales Price (Per unit)]]</f>
        <v>250</v>
      </c>
      <c r="P773" t="s">
        <v>2783</v>
      </c>
    </row>
    <row r="774" spans="1:16" x14ac:dyDescent="0.25">
      <c r="A774" t="s">
        <v>334</v>
      </c>
      <c r="B774" t="s">
        <v>1033</v>
      </c>
      <c r="C774" t="str">
        <f>PROPER(TRIM(Customers3[[#This Row],[Customer First Name]]))</f>
        <v>Maddox</v>
      </c>
      <c r="D774">
        <v>2005</v>
      </c>
      <c r="E774" t="s">
        <v>77</v>
      </c>
      <c r="F774" s="7">
        <v>45327</v>
      </c>
      <c r="G774" s="6">
        <v>2</v>
      </c>
      <c r="H774" t="s">
        <v>17</v>
      </c>
      <c r="I774" t="s">
        <v>42</v>
      </c>
      <c r="J774" t="str">
        <f>UPPER(Customers3[[#This Row],[State]])</f>
        <v>SA</v>
      </c>
      <c r="K774" t="s">
        <v>2784</v>
      </c>
      <c r="L774" t="s">
        <v>1238</v>
      </c>
      <c r="M774">
        <v>5290</v>
      </c>
      <c r="N774">
        <v>600</v>
      </c>
      <c r="O774">
        <f>Customers3[[#This Row],[Quantity Ordered]]*Customers3[[#This Row],[Sales Price (Per unit)]]</f>
        <v>1200</v>
      </c>
      <c r="P774" t="s">
        <v>2785</v>
      </c>
    </row>
    <row r="775" spans="1:16" x14ac:dyDescent="0.25">
      <c r="A775" t="s">
        <v>833</v>
      </c>
      <c r="B775" t="s">
        <v>188</v>
      </c>
      <c r="C775" t="str">
        <f>PROPER(TRIM(Customers3[[#This Row],[Customer First Name]]))</f>
        <v>Cooper</v>
      </c>
      <c r="D775">
        <v>2006</v>
      </c>
      <c r="E775" t="s">
        <v>36</v>
      </c>
      <c r="F775" s="7">
        <v>45591</v>
      </c>
      <c r="G775" s="6">
        <v>1</v>
      </c>
      <c r="H775" s="1" t="s">
        <v>37</v>
      </c>
      <c r="I775" t="s">
        <v>28</v>
      </c>
      <c r="J775" t="str">
        <f>UPPER(Customers3[[#This Row],[State]])</f>
        <v>NSW</v>
      </c>
      <c r="K775" t="s">
        <v>2786</v>
      </c>
      <c r="L775" t="s">
        <v>1284</v>
      </c>
      <c r="M775">
        <v>2500</v>
      </c>
      <c r="N775">
        <v>250</v>
      </c>
      <c r="O775">
        <f>Customers3[[#This Row],[Quantity Ordered]]*Customers3[[#This Row],[Sales Price (Per unit)]]</f>
        <v>250</v>
      </c>
      <c r="P775" t="s">
        <v>2787</v>
      </c>
    </row>
    <row r="776" spans="1:16" x14ac:dyDescent="0.25">
      <c r="A776" t="s">
        <v>381</v>
      </c>
      <c r="B776" t="s">
        <v>905</v>
      </c>
      <c r="C776" t="str">
        <f>PROPER(TRIM(Customers3[[#This Row],[Customer First Name]]))</f>
        <v>Trinity</v>
      </c>
      <c r="D776">
        <v>2007</v>
      </c>
      <c r="E776" t="s">
        <v>36</v>
      </c>
      <c r="F776" s="7">
        <v>45361</v>
      </c>
      <c r="G776" s="6">
        <v>3</v>
      </c>
      <c r="H776" s="1" t="s">
        <v>37</v>
      </c>
      <c r="I776" t="s">
        <v>28</v>
      </c>
      <c r="J776" t="str">
        <f>UPPER(Customers3[[#This Row],[State]])</f>
        <v>NSW</v>
      </c>
      <c r="K776" t="s">
        <v>2788</v>
      </c>
      <c r="L776" t="s">
        <v>1229</v>
      </c>
      <c r="M776">
        <v>2300</v>
      </c>
      <c r="N776">
        <v>250</v>
      </c>
      <c r="O776">
        <f>Customers3[[#This Row],[Quantity Ordered]]*Customers3[[#This Row],[Sales Price (Per unit)]]</f>
        <v>750</v>
      </c>
      <c r="P776" t="s">
        <v>2789</v>
      </c>
    </row>
    <row r="777" spans="1:16" x14ac:dyDescent="0.25">
      <c r="A777" t="s">
        <v>551</v>
      </c>
      <c r="B777" t="s">
        <v>48</v>
      </c>
      <c r="C777" t="str">
        <f>PROPER(TRIM(Customers3[[#This Row],[Customer First Name]]))</f>
        <v>Rosalie</v>
      </c>
      <c r="D777">
        <v>2008</v>
      </c>
      <c r="E777" t="s">
        <v>22</v>
      </c>
      <c r="F777" s="7">
        <v>45617</v>
      </c>
      <c r="G777" s="6">
        <v>1</v>
      </c>
      <c r="H777" s="1" t="s">
        <v>37</v>
      </c>
      <c r="I777" t="s">
        <v>18</v>
      </c>
      <c r="J777" t="str">
        <f>UPPER(Customers3[[#This Row],[State]])</f>
        <v>WA</v>
      </c>
      <c r="K777" t="s">
        <v>2790</v>
      </c>
      <c r="L777" t="s">
        <v>1223</v>
      </c>
      <c r="M777">
        <v>6725</v>
      </c>
      <c r="N777">
        <v>800</v>
      </c>
      <c r="O777">
        <f>Customers3[[#This Row],[Quantity Ordered]]*Customers3[[#This Row],[Sales Price (Per unit)]]</f>
        <v>800</v>
      </c>
      <c r="P777" t="s">
        <v>2791</v>
      </c>
    </row>
    <row r="778" spans="1:16" x14ac:dyDescent="0.25">
      <c r="A778" t="s">
        <v>15</v>
      </c>
      <c r="B778" t="s">
        <v>81</v>
      </c>
      <c r="C778" t="str">
        <f>PROPER(TRIM(Customers3[[#This Row],[Customer First Name]]))</f>
        <v>Frank</v>
      </c>
      <c r="D778">
        <v>2009</v>
      </c>
      <c r="E778" t="s">
        <v>77</v>
      </c>
      <c r="F778" s="7">
        <v>45293</v>
      </c>
      <c r="G778" s="6">
        <v>3</v>
      </c>
      <c r="H778" s="1" t="s">
        <v>23</v>
      </c>
      <c r="I778" t="s">
        <v>42</v>
      </c>
      <c r="J778" t="str">
        <f>UPPER(Customers3[[#This Row],[State]])</f>
        <v>SA</v>
      </c>
      <c r="K778" t="s">
        <v>2792</v>
      </c>
      <c r="L778" t="s">
        <v>1238</v>
      </c>
      <c r="M778">
        <v>5290</v>
      </c>
      <c r="N778">
        <v>600</v>
      </c>
      <c r="O778">
        <f>Customers3[[#This Row],[Quantity Ordered]]*Customers3[[#This Row],[Sales Price (Per unit)]]</f>
        <v>1800</v>
      </c>
      <c r="P778" t="s">
        <v>2793</v>
      </c>
    </row>
    <row r="779" spans="1:16" x14ac:dyDescent="0.25">
      <c r="A779" t="s">
        <v>1034</v>
      </c>
      <c r="B779" t="s">
        <v>1035</v>
      </c>
      <c r="C779" t="str">
        <f>PROPER(TRIM(Customers3[[#This Row],[Customer First Name]]))</f>
        <v>Messiah</v>
      </c>
      <c r="D779">
        <v>2010</v>
      </c>
      <c r="E779" t="s">
        <v>16</v>
      </c>
      <c r="F779" s="7">
        <v>45323</v>
      </c>
      <c r="G779" s="6">
        <v>2</v>
      </c>
      <c r="H779" s="1" t="s">
        <v>37</v>
      </c>
      <c r="I779" t="s">
        <v>49</v>
      </c>
      <c r="J779" t="str">
        <f>UPPER(Customers3[[#This Row],[State]])</f>
        <v>TAS</v>
      </c>
      <c r="K779" t="s">
        <v>2794</v>
      </c>
      <c r="L779" t="s">
        <v>1250</v>
      </c>
      <c r="M779">
        <v>7000</v>
      </c>
      <c r="N779">
        <v>250</v>
      </c>
      <c r="O779">
        <f>Customers3[[#This Row],[Quantity Ordered]]*Customers3[[#This Row],[Sales Price (Per unit)]]</f>
        <v>500</v>
      </c>
      <c r="P779" t="s">
        <v>2795</v>
      </c>
    </row>
    <row r="780" spans="1:16" x14ac:dyDescent="0.25">
      <c r="A780" t="s">
        <v>977</v>
      </c>
      <c r="B780" t="s">
        <v>1036</v>
      </c>
      <c r="C780" t="str">
        <f>PROPER(TRIM(Customers3[[#This Row],[Customer First Name]]))</f>
        <v>Owen</v>
      </c>
      <c r="D780">
        <v>2011</v>
      </c>
      <c r="E780" t="s">
        <v>77</v>
      </c>
      <c r="F780" s="7">
        <v>45557</v>
      </c>
      <c r="G780" s="6">
        <v>3</v>
      </c>
      <c r="H780" t="s">
        <v>17</v>
      </c>
      <c r="I780" t="s">
        <v>32</v>
      </c>
      <c r="J780" t="str">
        <f>UPPER(Customers3[[#This Row],[State]])</f>
        <v>VIC</v>
      </c>
      <c r="K780" t="s">
        <v>2796</v>
      </c>
      <c r="L780" t="s">
        <v>1260</v>
      </c>
      <c r="M780">
        <v>3000</v>
      </c>
      <c r="N780">
        <v>600</v>
      </c>
      <c r="O780">
        <f>Customers3[[#This Row],[Quantity Ordered]]*Customers3[[#This Row],[Sales Price (Per unit)]]</f>
        <v>1800</v>
      </c>
      <c r="P780" t="s">
        <v>2797</v>
      </c>
    </row>
    <row r="781" spans="1:16" x14ac:dyDescent="0.25">
      <c r="A781" t="s">
        <v>1021</v>
      </c>
      <c r="B781" t="s">
        <v>231</v>
      </c>
      <c r="C781" t="str">
        <f>PROPER(TRIM(Customers3[[#This Row],[Customer First Name]]))</f>
        <v>Luke</v>
      </c>
      <c r="D781">
        <v>2012</v>
      </c>
      <c r="E781" t="s">
        <v>36</v>
      </c>
      <c r="F781" s="7">
        <v>45450</v>
      </c>
      <c r="G781" s="6">
        <v>1</v>
      </c>
      <c r="H781" t="s">
        <v>17</v>
      </c>
      <c r="I781" t="s">
        <v>66</v>
      </c>
      <c r="J781" t="str">
        <f>UPPER(Customers3[[#This Row],[State]])</f>
        <v>NT</v>
      </c>
      <c r="K781" t="s">
        <v>2798</v>
      </c>
      <c r="L781" t="s">
        <v>1265</v>
      </c>
      <c r="M781">
        <v>800</v>
      </c>
      <c r="N781">
        <v>250</v>
      </c>
      <c r="O781">
        <f>Customers3[[#This Row],[Quantity Ordered]]*Customers3[[#This Row],[Sales Price (Per unit)]]</f>
        <v>250</v>
      </c>
      <c r="P781" t="s">
        <v>2799</v>
      </c>
    </row>
    <row r="782" spans="1:16" x14ac:dyDescent="0.25">
      <c r="A782" t="s">
        <v>681</v>
      </c>
      <c r="B782" t="s">
        <v>1037</v>
      </c>
      <c r="C782" t="str">
        <f>PROPER(TRIM(Customers3[[#This Row],[Customer First Name]]))</f>
        <v>Kendrick</v>
      </c>
      <c r="D782">
        <v>2013</v>
      </c>
      <c r="E782" t="s">
        <v>61</v>
      </c>
      <c r="F782" s="7">
        <v>45585</v>
      </c>
      <c r="G782" s="6">
        <v>1</v>
      </c>
      <c r="H782" t="s">
        <v>17</v>
      </c>
      <c r="I782" t="s">
        <v>32</v>
      </c>
      <c r="J782" t="str">
        <f>UPPER(Customers3[[#This Row],[State]])</f>
        <v>VIC</v>
      </c>
      <c r="K782" t="s">
        <v>2800</v>
      </c>
      <c r="L782" t="s">
        <v>1241</v>
      </c>
      <c r="M782">
        <v>3220</v>
      </c>
      <c r="N782">
        <v>1200</v>
      </c>
      <c r="O782">
        <f>Customers3[[#This Row],[Quantity Ordered]]*Customers3[[#This Row],[Sales Price (Per unit)]]</f>
        <v>1200</v>
      </c>
      <c r="P782" t="s">
        <v>2801</v>
      </c>
    </row>
    <row r="783" spans="1:16" x14ac:dyDescent="0.25">
      <c r="A783" t="s">
        <v>1038</v>
      </c>
      <c r="B783" t="s">
        <v>696</v>
      </c>
      <c r="C783" t="str">
        <f>PROPER(TRIM(Customers3[[#This Row],[Customer First Name]]))</f>
        <v>Amari</v>
      </c>
      <c r="D783">
        <v>2014</v>
      </c>
      <c r="E783" t="s">
        <v>77</v>
      </c>
      <c r="F783" s="7">
        <v>45333</v>
      </c>
      <c r="G783" s="6">
        <v>2</v>
      </c>
      <c r="H783" t="s">
        <v>17</v>
      </c>
      <c r="I783" t="s">
        <v>18</v>
      </c>
      <c r="J783" t="str">
        <f>UPPER(Customers3[[#This Row],[State]])</f>
        <v>WA</v>
      </c>
      <c r="K783" t="s">
        <v>2802</v>
      </c>
      <c r="L783" t="s">
        <v>1223</v>
      </c>
      <c r="M783">
        <v>6725</v>
      </c>
      <c r="N783">
        <v>600</v>
      </c>
      <c r="O783">
        <f>Customers3[[#This Row],[Quantity Ordered]]*Customers3[[#This Row],[Sales Price (Per unit)]]</f>
        <v>1200</v>
      </c>
      <c r="P783" t="s">
        <v>2803</v>
      </c>
    </row>
    <row r="784" spans="1:16" x14ac:dyDescent="0.25">
      <c r="A784" t="s">
        <v>1039</v>
      </c>
      <c r="B784" t="s">
        <v>111</v>
      </c>
      <c r="C784" t="str">
        <f>PROPER(TRIM(Customers3[[#This Row],[Customer First Name]]))</f>
        <v>Cade</v>
      </c>
      <c r="D784">
        <v>2015</v>
      </c>
      <c r="E784" t="s">
        <v>27</v>
      </c>
      <c r="F784" s="7">
        <v>45456</v>
      </c>
      <c r="G784" s="6">
        <v>3</v>
      </c>
      <c r="H784" t="s">
        <v>17</v>
      </c>
      <c r="I784" t="s">
        <v>32</v>
      </c>
      <c r="J784" t="str">
        <f>UPPER(Customers3[[#This Row],[State]])</f>
        <v>VIC</v>
      </c>
      <c r="K784" t="s">
        <v>2804</v>
      </c>
      <c r="L784" t="s">
        <v>1260</v>
      </c>
      <c r="M784">
        <v>3000</v>
      </c>
      <c r="N784">
        <v>300</v>
      </c>
      <c r="O784">
        <f>Customers3[[#This Row],[Quantity Ordered]]*Customers3[[#This Row],[Sales Price (Per unit)]]</f>
        <v>900</v>
      </c>
      <c r="P784" t="s">
        <v>2805</v>
      </c>
    </row>
    <row r="785" spans="1:16" x14ac:dyDescent="0.25">
      <c r="A785" t="s">
        <v>1040</v>
      </c>
      <c r="B785" t="s">
        <v>1041</v>
      </c>
      <c r="C785" t="str">
        <f>PROPER(TRIM(Customers3[[#This Row],[Customer First Name]]))</f>
        <v>Serenity</v>
      </c>
      <c r="D785">
        <v>2016</v>
      </c>
      <c r="E785" t="s">
        <v>61</v>
      </c>
      <c r="F785" s="7">
        <v>45426</v>
      </c>
      <c r="G785" s="6">
        <v>3</v>
      </c>
      <c r="H785" t="s">
        <v>17</v>
      </c>
      <c r="I785" t="s">
        <v>18</v>
      </c>
      <c r="J785" t="str">
        <f>UPPER(Customers3[[#This Row],[State]])</f>
        <v>WA</v>
      </c>
      <c r="K785" t="s">
        <v>2806</v>
      </c>
      <c r="L785" t="s">
        <v>1244</v>
      </c>
      <c r="M785">
        <v>6160</v>
      </c>
      <c r="N785">
        <v>1200</v>
      </c>
      <c r="O785">
        <f>Customers3[[#This Row],[Quantity Ordered]]*Customers3[[#This Row],[Sales Price (Per unit)]]</f>
        <v>3600</v>
      </c>
      <c r="P785" t="s">
        <v>2807</v>
      </c>
    </row>
    <row r="786" spans="1:16" x14ac:dyDescent="0.25">
      <c r="A786" t="s">
        <v>1042</v>
      </c>
      <c r="B786" t="s">
        <v>1043</v>
      </c>
      <c r="C786" t="str">
        <f>PROPER(TRIM(Customers3[[#This Row],[Customer First Name]]))</f>
        <v>Leonardo</v>
      </c>
      <c r="D786">
        <v>2017</v>
      </c>
      <c r="E786" t="s">
        <v>77</v>
      </c>
      <c r="F786" s="7">
        <v>45642</v>
      </c>
      <c r="G786" s="6">
        <v>2</v>
      </c>
      <c r="H786" t="s">
        <v>17</v>
      </c>
      <c r="I786" t="s">
        <v>32</v>
      </c>
      <c r="J786" t="str">
        <f>UPPER(Customers3[[#This Row],[State]])</f>
        <v>VIC</v>
      </c>
      <c r="K786" t="s">
        <v>2808</v>
      </c>
      <c r="L786" t="s">
        <v>1260</v>
      </c>
      <c r="M786">
        <v>3000</v>
      </c>
      <c r="N786">
        <v>600</v>
      </c>
      <c r="O786">
        <f>Customers3[[#This Row],[Quantity Ordered]]*Customers3[[#This Row],[Sales Price (Per unit)]]</f>
        <v>1200</v>
      </c>
      <c r="P786" t="s">
        <v>2809</v>
      </c>
    </row>
    <row r="787" spans="1:16" x14ac:dyDescent="0.25">
      <c r="A787" t="s">
        <v>547</v>
      </c>
      <c r="B787" t="s">
        <v>1041</v>
      </c>
      <c r="C787" t="str">
        <f>PROPER(TRIM(Customers3[[#This Row],[Customer First Name]]))</f>
        <v>Serenity</v>
      </c>
      <c r="D787">
        <v>2018</v>
      </c>
      <c r="E787" t="s">
        <v>36</v>
      </c>
      <c r="F787" s="7">
        <v>45470</v>
      </c>
      <c r="G787" s="6">
        <v>2</v>
      </c>
      <c r="H787" t="s">
        <v>17</v>
      </c>
      <c r="I787" t="s">
        <v>38</v>
      </c>
      <c r="J787" t="str">
        <f>UPPER(Customers3[[#This Row],[State]])</f>
        <v>QLD</v>
      </c>
      <c r="K787" t="s">
        <v>2810</v>
      </c>
      <c r="L787" t="s">
        <v>1235</v>
      </c>
      <c r="M787">
        <v>4217</v>
      </c>
      <c r="N787">
        <v>250</v>
      </c>
      <c r="O787">
        <f>Customers3[[#This Row],[Quantity Ordered]]*Customers3[[#This Row],[Sales Price (Per unit)]]</f>
        <v>500</v>
      </c>
      <c r="P787" t="s">
        <v>2811</v>
      </c>
    </row>
    <row r="788" spans="1:16" x14ac:dyDescent="0.25">
      <c r="A788" t="s">
        <v>558</v>
      </c>
      <c r="B788" t="s">
        <v>876</v>
      </c>
      <c r="C788" t="str">
        <f>PROPER(TRIM(Customers3[[#This Row],[Customer First Name]]))</f>
        <v>Payton</v>
      </c>
      <c r="D788">
        <v>2019</v>
      </c>
      <c r="E788" t="s">
        <v>61</v>
      </c>
      <c r="F788" s="7">
        <v>45548</v>
      </c>
      <c r="G788" s="6">
        <v>2</v>
      </c>
      <c r="H788" t="s">
        <v>17</v>
      </c>
      <c r="I788" t="s">
        <v>28</v>
      </c>
      <c r="J788" t="str">
        <f>UPPER(Customers3[[#This Row],[State]])</f>
        <v>NSW</v>
      </c>
      <c r="K788" t="s">
        <v>2812</v>
      </c>
      <c r="L788" t="s">
        <v>1229</v>
      </c>
      <c r="M788">
        <v>2300</v>
      </c>
      <c r="N788">
        <v>1200</v>
      </c>
      <c r="O788">
        <f>Customers3[[#This Row],[Quantity Ordered]]*Customers3[[#This Row],[Sales Price (Per unit)]]</f>
        <v>2400</v>
      </c>
      <c r="P788" t="s">
        <v>2813</v>
      </c>
    </row>
    <row r="789" spans="1:16" x14ac:dyDescent="0.25">
      <c r="A789" t="s">
        <v>549</v>
      </c>
      <c r="B789" t="s">
        <v>826</v>
      </c>
      <c r="C789" t="str">
        <f>PROPER(TRIM(Customers3[[#This Row],[Customer First Name]]))</f>
        <v>Atticus</v>
      </c>
      <c r="D789">
        <v>2020</v>
      </c>
      <c r="E789" t="s">
        <v>16</v>
      </c>
      <c r="F789" s="7">
        <v>45511</v>
      </c>
      <c r="G789" s="6">
        <v>1</v>
      </c>
      <c r="H789" s="1" t="s">
        <v>37</v>
      </c>
      <c r="I789" t="s">
        <v>42</v>
      </c>
      <c r="J789" t="str">
        <f>UPPER(Customers3[[#This Row],[State]])</f>
        <v>SA</v>
      </c>
      <c r="K789" t="s">
        <v>2814</v>
      </c>
      <c r="L789" t="s">
        <v>1238</v>
      </c>
      <c r="M789">
        <v>5290</v>
      </c>
      <c r="N789">
        <v>250</v>
      </c>
      <c r="O789">
        <f>Customers3[[#This Row],[Quantity Ordered]]*Customers3[[#This Row],[Sales Price (Per unit)]]</f>
        <v>250</v>
      </c>
      <c r="P789" t="s">
        <v>2815</v>
      </c>
    </row>
    <row r="790" spans="1:16" x14ac:dyDescent="0.25">
      <c r="A790" t="s">
        <v>1044</v>
      </c>
      <c r="B790" t="s">
        <v>783</v>
      </c>
      <c r="C790" t="str">
        <f>PROPER(TRIM(Customers3[[#This Row],[Customer First Name]]))</f>
        <v>Zyaire</v>
      </c>
      <c r="D790">
        <v>2021</v>
      </c>
      <c r="E790" t="s">
        <v>27</v>
      </c>
      <c r="F790" s="7">
        <v>45594</v>
      </c>
      <c r="G790" s="6">
        <v>1</v>
      </c>
      <c r="H790" s="1" t="s">
        <v>23</v>
      </c>
      <c r="I790" t="s">
        <v>38</v>
      </c>
      <c r="J790" t="str">
        <f>UPPER(Customers3[[#This Row],[State]])</f>
        <v>QLD</v>
      </c>
      <c r="K790" t="s">
        <v>2816</v>
      </c>
      <c r="L790" t="s">
        <v>1253</v>
      </c>
      <c r="M790">
        <v>4870</v>
      </c>
      <c r="N790">
        <v>300</v>
      </c>
      <c r="O790">
        <f>Customers3[[#This Row],[Quantity Ordered]]*Customers3[[#This Row],[Sales Price (Per unit)]]</f>
        <v>300</v>
      </c>
      <c r="P790" t="s">
        <v>2817</v>
      </c>
    </row>
    <row r="791" spans="1:16" x14ac:dyDescent="0.25">
      <c r="A791" t="s">
        <v>1045</v>
      </c>
      <c r="B791" t="s">
        <v>221</v>
      </c>
      <c r="C791" t="str">
        <f>PROPER(TRIM(Customers3[[#This Row],[Customer First Name]]))</f>
        <v>Myles</v>
      </c>
      <c r="D791">
        <v>2022</v>
      </c>
      <c r="E791" t="s">
        <v>22</v>
      </c>
      <c r="F791" s="7">
        <v>45556</v>
      </c>
      <c r="G791" s="6">
        <v>1</v>
      </c>
      <c r="H791" s="1" t="s">
        <v>37</v>
      </c>
      <c r="I791" t="s">
        <v>24</v>
      </c>
      <c r="J791" t="str">
        <f>UPPER(Customers3[[#This Row],[State]])</f>
        <v>ACT</v>
      </c>
      <c r="K791" t="s">
        <v>2818</v>
      </c>
      <c r="L791" t="s">
        <v>1226</v>
      </c>
      <c r="M791">
        <v>2600</v>
      </c>
      <c r="N791">
        <v>800</v>
      </c>
      <c r="O791">
        <f>Customers3[[#This Row],[Quantity Ordered]]*Customers3[[#This Row],[Sales Price (Per unit)]]</f>
        <v>800</v>
      </c>
      <c r="P791" t="s">
        <v>2819</v>
      </c>
    </row>
    <row r="792" spans="1:16" x14ac:dyDescent="0.25">
      <c r="A792" t="s">
        <v>1046</v>
      </c>
      <c r="B792" t="s">
        <v>1047</v>
      </c>
      <c r="C792" t="str">
        <f>PROPER(TRIM(Customers3[[#This Row],[Customer First Name]]))</f>
        <v>Liliana</v>
      </c>
      <c r="D792">
        <v>2023</v>
      </c>
      <c r="E792" t="s">
        <v>77</v>
      </c>
      <c r="F792" s="7">
        <v>45528</v>
      </c>
      <c r="G792" s="6">
        <v>3</v>
      </c>
      <c r="H792" s="1" t="s">
        <v>37</v>
      </c>
      <c r="I792" t="s">
        <v>49</v>
      </c>
      <c r="J792" t="str">
        <f>UPPER(Customers3[[#This Row],[State]])</f>
        <v>TAS</v>
      </c>
      <c r="K792" t="s">
        <v>2820</v>
      </c>
      <c r="L792" t="s">
        <v>1247</v>
      </c>
      <c r="M792">
        <v>7250</v>
      </c>
      <c r="N792">
        <v>600</v>
      </c>
      <c r="O792">
        <f>Customers3[[#This Row],[Quantity Ordered]]*Customers3[[#This Row],[Sales Price (Per unit)]]</f>
        <v>1800</v>
      </c>
      <c r="P792" t="s">
        <v>2821</v>
      </c>
    </row>
    <row r="793" spans="1:16" x14ac:dyDescent="0.25">
      <c r="A793" t="s">
        <v>890</v>
      </c>
      <c r="B793" t="s">
        <v>820</v>
      </c>
      <c r="C793" t="str">
        <f>PROPER(TRIM(Customers3[[#This Row],[Customer First Name]]))</f>
        <v>Gianna</v>
      </c>
      <c r="D793">
        <v>2024</v>
      </c>
      <c r="E793" t="s">
        <v>61</v>
      </c>
      <c r="F793" s="7">
        <v>45475</v>
      </c>
      <c r="G793" s="6">
        <v>1</v>
      </c>
      <c r="H793" t="s">
        <v>56</v>
      </c>
      <c r="I793" t="s">
        <v>49</v>
      </c>
      <c r="J793" t="str">
        <f>UPPER(Customers3[[#This Row],[State]])</f>
        <v>TAS</v>
      </c>
      <c r="K793" t="s">
        <v>2822</v>
      </c>
      <c r="L793" t="s">
        <v>1247</v>
      </c>
      <c r="M793">
        <v>7250</v>
      </c>
      <c r="N793">
        <v>1200</v>
      </c>
      <c r="O793">
        <f>Customers3[[#This Row],[Quantity Ordered]]*Customers3[[#This Row],[Sales Price (Per unit)]]</f>
        <v>1200</v>
      </c>
      <c r="P793" t="s">
        <v>2823</v>
      </c>
    </row>
    <row r="794" spans="1:16" x14ac:dyDescent="0.25">
      <c r="A794" t="s">
        <v>1048</v>
      </c>
      <c r="B794" t="s">
        <v>587</v>
      </c>
      <c r="C794" t="str">
        <f>PROPER(TRIM(Customers3[[#This Row],[Customer First Name]]))</f>
        <v>Robert</v>
      </c>
      <c r="D794">
        <v>2025</v>
      </c>
      <c r="E794" t="s">
        <v>61</v>
      </c>
      <c r="F794" s="7">
        <v>45612</v>
      </c>
      <c r="G794" s="6">
        <v>3</v>
      </c>
      <c r="H794" t="s">
        <v>17</v>
      </c>
      <c r="I794" t="s">
        <v>32</v>
      </c>
      <c r="J794" t="str">
        <f>UPPER(Customers3[[#This Row],[State]])</f>
        <v>VIC</v>
      </c>
      <c r="K794" t="s">
        <v>2824</v>
      </c>
      <c r="L794" t="s">
        <v>1232</v>
      </c>
      <c r="M794">
        <v>3350</v>
      </c>
      <c r="N794">
        <v>1200</v>
      </c>
      <c r="O794">
        <f>Customers3[[#This Row],[Quantity Ordered]]*Customers3[[#This Row],[Sales Price (Per unit)]]</f>
        <v>3600</v>
      </c>
      <c r="P794" t="s">
        <v>2825</v>
      </c>
    </row>
    <row r="795" spans="1:16" x14ac:dyDescent="0.25">
      <c r="A795" t="s">
        <v>659</v>
      </c>
      <c r="B795" t="s">
        <v>848</v>
      </c>
      <c r="C795" t="str">
        <f>PROPER(TRIM(Customers3[[#This Row],[Customer First Name]]))</f>
        <v>Nadia</v>
      </c>
      <c r="D795">
        <v>2026</v>
      </c>
      <c r="E795" t="s">
        <v>77</v>
      </c>
      <c r="F795" s="7">
        <v>45478</v>
      </c>
      <c r="G795" s="6">
        <v>3</v>
      </c>
      <c r="H795" t="s">
        <v>17</v>
      </c>
      <c r="I795" t="s">
        <v>38</v>
      </c>
      <c r="J795" t="str">
        <f>UPPER(Customers3[[#This Row],[State]])</f>
        <v>QLD</v>
      </c>
      <c r="K795" t="s">
        <v>2826</v>
      </c>
      <c r="L795" t="s">
        <v>1253</v>
      </c>
      <c r="M795">
        <v>4870</v>
      </c>
      <c r="N795">
        <v>600</v>
      </c>
      <c r="O795">
        <f>Customers3[[#This Row],[Quantity Ordered]]*Customers3[[#This Row],[Sales Price (Per unit)]]</f>
        <v>1800</v>
      </c>
      <c r="P795" t="s">
        <v>2827</v>
      </c>
    </row>
    <row r="796" spans="1:16" x14ac:dyDescent="0.25">
      <c r="A796" t="s">
        <v>1049</v>
      </c>
      <c r="B796" t="s">
        <v>1050</v>
      </c>
      <c r="C796" t="str">
        <f>PROPER(TRIM(Customers3[[#This Row],[Customer First Name]]))</f>
        <v>Claire</v>
      </c>
      <c r="D796">
        <v>2027</v>
      </c>
      <c r="E796" t="s">
        <v>61</v>
      </c>
      <c r="F796" s="7">
        <v>45623</v>
      </c>
      <c r="G796" s="6">
        <v>3</v>
      </c>
      <c r="H796" t="s">
        <v>17</v>
      </c>
      <c r="I796" t="s">
        <v>66</v>
      </c>
      <c r="J796" t="str">
        <f>UPPER(Customers3[[#This Row],[State]])</f>
        <v>NT</v>
      </c>
      <c r="K796" t="s">
        <v>2828</v>
      </c>
      <c r="L796" t="s">
        <v>1346</v>
      </c>
      <c r="M796">
        <v>870</v>
      </c>
      <c r="N796">
        <v>1200</v>
      </c>
      <c r="O796">
        <f>Customers3[[#This Row],[Quantity Ordered]]*Customers3[[#This Row],[Sales Price (Per unit)]]</f>
        <v>3600</v>
      </c>
      <c r="P796" t="s">
        <v>2829</v>
      </c>
    </row>
    <row r="797" spans="1:16" x14ac:dyDescent="0.25">
      <c r="A797" t="s">
        <v>1051</v>
      </c>
      <c r="B797" t="s">
        <v>700</v>
      </c>
      <c r="C797" t="str">
        <f>PROPER(TRIM(Customers3[[#This Row],[Customer First Name]]))</f>
        <v>Alison</v>
      </c>
      <c r="D797">
        <v>2028</v>
      </c>
      <c r="E797" t="s">
        <v>16</v>
      </c>
      <c r="F797" s="7">
        <v>45370</v>
      </c>
      <c r="G797" s="6">
        <v>3</v>
      </c>
      <c r="H797" t="s">
        <v>17</v>
      </c>
      <c r="I797" t="s">
        <v>66</v>
      </c>
      <c r="J797" t="str">
        <f>UPPER(Customers3[[#This Row],[State]])</f>
        <v>NT</v>
      </c>
      <c r="K797" t="s">
        <v>2830</v>
      </c>
      <c r="L797" t="s">
        <v>1346</v>
      </c>
      <c r="M797">
        <v>870</v>
      </c>
      <c r="N797">
        <v>250</v>
      </c>
      <c r="O797">
        <f>Customers3[[#This Row],[Quantity Ordered]]*Customers3[[#This Row],[Sales Price (Per unit)]]</f>
        <v>750</v>
      </c>
      <c r="P797" t="s">
        <v>2831</v>
      </c>
    </row>
    <row r="798" spans="1:16" x14ac:dyDescent="0.25">
      <c r="A798" t="s">
        <v>1052</v>
      </c>
      <c r="B798" t="s">
        <v>1053</v>
      </c>
      <c r="C798" t="str">
        <f>PROPER(TRIM(Customers3[[#This Row],[Customer First Name]]))</f>
        <v>Salem</v>
      </c>
      <c r="D798">
        <v>2029</v>
      </c>
      <c r="E798" t="s">
        <v>16</v>
      </c>
      <c r="F798" s="7">
        <v>45539</v>
      </c>
      <c r="G798" s="6">
        <v>3</v>
      </c>
      <c r="H798" s="1" t="s">
        <v>37</v>
      </c>
      <c r="I798" t="s">
        <v>18</v>
      </c>
      <c r="J798" t="str">
        <f>UPPER(Customers3[[#This Row],[State]])</f>
        <v>WA</v>
      </c>
      <c r="K798" t="s">
        <v>2832</v>
      </c>
      <c r="L798" t="s">
        <v>1244</v>
      </c>
      <c r="M798">
        <v>6160</v>
      </c>
      <c r="N798">
        <v>250</v>
      </c>
      <c r="O798">
        <f>Customers3[[#This Row],[Quantity Ordered]]*Customers3[[#This Row],[Sales Price (Per unit)]]</f>
        <v>750</v>
      </c>
      <c r="P798" t="s">
        <v>2833</v>
      </c>
    </row>
    <row r="799" spans="1:16" x14ac:dyDescent="0.25">
      <c r="A799" t="s">
        <v>693</v>
      </c>
      <c r="B799" t="s">
        <v>710</v>
      </c>
      <c r="C799" t="str">
        <f>PROPER(TRIM(Customers3[[#This Row],[Customer First Name]]))</f>
        <v>Brooklynn</v>
      </c>
      <c r="D799">
        <v>2030</v>
      </c>
      <c r="E799" t="s">
        <v>61</v>
      </c>
      <c r="F799" s="7">
        <v>45546</v>
      </c>
      <c r="G799" s="6">
        <v>2</v>
      </c>
      <c r="H799" s="1" t="s">
        <v>37</v>
      </c>
      <c r="I799" t="s">
        <v>32</v>
      </c>
      <c r="J799" t="str">
        <f>UPPER(Customers3[[#This Row],[State]])</f>
        <v>VIC</v>
      </c>
      <c r="K799" t="s">
        <v>2834</v>
      </c>
      <c r="L799" t="s">
        <v>1260</v>
      </c>
      <c r="M799">
        <v>3000</v>
      </c>
      <c r="N799">
        <v>1200</v>
      </c>
      <c r="O799">
        <f>Customers3[[#This Row],[Quantity Ordered]]*Customers3[[#This Row],[Sales Price (Per unit)]]</f>
        <v>2400</v>
      </c>
      <c r="P799" t="s">
        <v>2835</v>
      </c>
    </row>
    <row r="800" spans="1:16" x14ac:dyDescent="0.25">
      <c r="A800" t="s">
        <v>660</v>
      </c>
      <c r="B800" t="s">
        <v>1054</v>
      </c>
      <c r="C800" t="str">
        <f>PROPER(TRIM(Customers3[[#This Row],[Customer First Name]]))</f>
        <v>Charlee</v>
      </c>
      <c r="D800">
        <v>2031</v>
      </c>
      <c r="E800" t="s">
        <v>16</v>
      </c>
      <c r="F800" s="7">
        <v>45492</v>
      </c>
      <c r="G800" s="6">
        <v>1</v>
      </c>
      <c r="H800" t="s">
        <v>17</v>
      </c>
      <c r="I800" t="s">
        <v>32</v>
      </c>
      <c r="J800" t="str">
        <f>UPPER(Customers3[[#This Row],[State]])</f>
        <v>VIC</v>
      </c>
      <c r="K800" t="s">
        <v>2836</v>
      </c>
      <c r="L800" t="s">
        <v>1241</v>
      </c>
      <c r="M800">
        <v>3220</v>
      </c>
      <c r="N800">
        <v>250</v>
      </c>
      <c r="O800">
        <f>Customers3[[#This Row],[Quantity Ordered]]*Customers3[[#This Row],[Sales Price (Per unit)]]</f>
        <v>250</v>
      </c>
      <c r="P800" t="s">
        <v>2837</v>
      </c>
    </row>
    <row r="801" spans="1:16" x14ac:dyDescent="0.25">
      <c r="A801" t="s">
        <v>827</v>
      </c>
      <c r="B801" t="s">
        <v>968</v>
      </c>
      <c r="C801" t="str">
        <f>PROPER(TRIM(Customers3[[#This Row],[Customer First Name]]))</f>
        <v>Sophia</v>
      </c>
      <c r="D801">
        <v>2032</v>
      </c>
      <c r="E801" t="s">
        <v>27</v>
      </c>
      <c r="F801" s="7">
        <v>45389</v>
      </c>
      <c r="G801" s="6">
        <v>3</v>
      </c>
      <c r="H801" t="s">
        <v>17</v>
      </c>
      <c r="I801" t="s">
        <v>24</v>
      </c>
      <c r="J801" t="str">
        <f>UPPER(Customers3[[#This Row],[State]])</f>
        <v>ACT</v>
      </c>
      <c r="K801" t="s">
        <v>2838</v>
      </c>
      <c r="L801" t="s">
        <v>1226</v>
      </c>
      <c r="M801">
        <v>2600</v>
      </c>
      <c r="N801">
        <v>300</v>
      </c>
      <c r="O801">
        <f>Customers3[[#This Row],[Quantity Ordered]]*Customers3[[#This Row],[Sales Price (Per unit)]]</f>
        <v>900</v>
      </c>
      <c r="P801" t="s">
        <v>2839</v>
      </c>
    </row>
    <row r="802" spans="1:16" x14ac:dyDescent="0.25">
      <c r="A802" t="s">
        <v>1031</v>
      </c>
      <c r="B802" t="s">
        <v>830</v>
      </c>
      <c r="C802" t="str">
        <f>PROPER(TRIM(Customers3[[#This Row],[Customer First Name]]))</f>
        <v>Sullivan</v>
      </c>
      <c r="D802">
        <v>2033</v>
      </c>
      <c r="E802" t="s">
        <v>27</v>
      </c>
      <c r="F802" s="7">
        <v>45618</v>
      </c>
      <c r="G802" s="6">
        <v>2</v>
      </c>
      <c r="H802" s="1" t="s">
        <v>37</v>
      </c>
      <c r="I802" t="s">
        <v>32</v>
      </c>
      <c r="J802" t="str">
        <f>UPPER(Customers3[[#This Row],[State]])</f>
        <v>VIC</v>
      </c>
      <c r="K802" t="s">
        <v>2840</v>
      </c>
      <c r="L802" t="s">
        <v>1260</v>
      </c>
      <c r="M802">
        <v>3000</v>
      </c>
      <c r="N802">
        <v>300</v>
      </c>
      <c r="O802">
        <f>Customers3[[#This Row],[Quantity Ordered]]*Customers3[[#This Row],[Sales Price (Per unit)]]</f>
        <v>600</v>
      </c>
      <c r="P802" t="s">
        <v>2841</v>
      </c>
    </row>
    <row r="803" spans="1:16" x14ac:dyDescent="0.25">
      <c r="A803" t="s">
        <v>884</v>
      </c>
      <c r="B803" t="s">
        <v>304</v>
      </c>
      <c r="C803" t="str">
        <f>PROPER(TRIM(Customers3[[#This Row],[Customer First Name]]))</f>
        <v>Callie</v>
      </c>
      <c r="D803">
        <v>2034</v>
      </c>
      <c r="E803" t="s">
        <v>22</v>
      </c>
      <c r="F803" s="7">
        <v>45622</v>
      </c>
      <c r="G803" s="6">
        <v>2</v>
      </c>
      <c r="H803" s="1" t="s">
        <v>37</v>
      </c>
      <c r="I803" t="s">
        <v>18</v>
      </c>
      <c r="J803" t="str">
        <f>UPPER(Customers3[[#This Row],[State]])</f>
        <v>WA</v>
      </c>
      <c r="K803" t="s">
        <v>2842</v>
      </c>
      <c r="L803" t="s">
        <v>1287</v>
      </c>
      <c r="M803">
        <v>6000</v>
      </c>
      <c r="N803">
        <v>800</v>
      </c>
      <c r="O803">
        <f>Customers3[[#This Row],[Quantity Ordered]]*Customers3[[#This Row],[Sales Price (Per unit)]]</f>
        <v>1600</v>
      </c>
      <c r="P803" t="s">
        <v>2843</v>
      </c>
    </row>
    <row r="804" spans="1:16" x14ac:dyDescent="0.25">
      <c r="A804" t="s">
        <v>608</v>
      </c>
      <c r="B804" t="s">
        <v>830</v>
      </c>
      <c r="C804" t="str">
        <f>PROPER(TRIM(Customers3[[#This Row],[Customer First Name]]))</f>
        <v>Sullivan</v>
      </c>
      <c r="D804">
        <v>2035</v>
      </c>
      <c r="E804" t="s">
        <v>61</v>
      </c>
      <c r="F804" s="7">
        <v>45614</v>
      </c>
      <c r="G804" s="6">
        <v>2</v>
      </c>
      <c r="H804" t="s">
        <v>17</v>
      </c>
      <c r="I804" t="s">
        <v>18</v>
      </c>
      <c r="J804" t="str">
        <f>UPPER(Customers3[[#This Row],[State]])</f>
        <v>WA</v>
      </c>
      <c r="K804" t="s">
        <v>2844</v>
      </c>
      <c r="L804" t="s">
        <v>1244</v>
      </c>
      <c r="M804">
        <v>6160</v>
      </c>
      <c r="N804">
        <v>1200</v>
      </c>
      <c r="O804">
        <f>Customers3[[#This Row],[Quantity Ordered]]*Customers3[[#This Row],[Sales Price (Per unit)]]</f>
        <v>2400</v>
      </c>
      <c r="P804" t="s">
        <v>2845</v>
      </c>
    </row>
    <row r="805" spans="1:16" x14ac:dyDescent="0.25">
      <c r="A805" t="s">
        <v>1055</v>
      </c>
      <c r="B805" t="s">
        <v>1056</v>
      </c>
      <c r="C805" t="str">
        <f>PROPER(TRIM(Customers3[[#This Row],[Customer First Name]]))</f>
        <v>Hannah</v>
      </c>
      <c r="D805">
        <v>2036</v>
      </c>
      <c r="E805" t="s">
        <v>61</v>
      </c>
      <c r="F805" s="7">
        <v>45479</v>
      </c>
      <c r="G805" s="6">
        <v>1</v>
      </c>
      <c r="H805" s="1" t="s">
        <v>37</v>
      </c>
      <c r="I805" t="s">
        <v>24</v>
      </c>
      <c r="J805" t="str">
        <f>UPPER(Customers3[[#This Row],[State]])</f>
        <v>ACT</v>
      </c>
      <c r="K805" t="s">
        <v>2846</v>
      </c>
      <c r="L805" t="s">
        <v>1226</v>
      </c>
      <c r="M805">
        <v>2600</v>
      </c>
      <c r="N805">
        <v>1200</v>
      </c>
      <c r="O805">
        <f>Customers3[[#This Row],[Quantity Ordered]]*Customers3[[#This Row],[Sales Price (Per unit)]]</f>
        <v>1200</v>
      </c>
      <c r="P805" t="s">
        <v>2847</v>
      </c>
    </row>
    <row r="806" spans="1:16" x14ac:dyDescent="0.25">
      <c r="A806" t="s">
        <v>1057</v>
      </c>
      <c r="B806" t="s">
        <v>1058</v>
      </c>
      <c r="C806" t="str">
        <f>PROPER(TRIM(Customers3[[#This Row],[Customer First Name]]))</f>
        <v>Gracelynn</v>
      </c>
      <c r="D806">
        <v>2037</v>
      </c>
      <c r="E806" t="s">
        <v>27</v>
      </c>
      <c r="F806" s="7">
        <v>45404</v>
      </c>
      <c r="G806" s="6">
        <v>3</v>
      </c>
      <c r="H806" s="1" t="s">
        <v>37</v>
      </c>
      <c r="I806" t="s">
        <v>49</v>
      </c>
      <c r="J806" t="str">
        <f>UPPER(Customers3[[#This Row],[State]])</f>
        <v>TAS</v>
      </c>
      <c r="K806" t="s">
        <v>2848</v>
      </c>
      <c r="L806" t="s">
        <v>1250</v>
      </c>
      <c r="M806">
        <v>7000</v>
      </c>
      <c r="N806">
        <v>300</v>
      </c>
      <c r="O806">
        <f>Customers3[[#This Row],[Quantity Ordered]]*Customers3[[#This Row],[Sales Price (Per unit)]]</f>
        <v>900</v>
      </c>
      <c r="P806" t="s">
        <v>2849</v>
      </c>
    </row>
    <row r="807" spans="1:16" x14ac:dyDescent="0.25">
      <c r="A807" t="s">
        <v>671</v>
      </c>
      <c r="B807" t="s">
        <v>885</v>
      </c>
      <c r="C807" t="str">
        <f>PROPER(TRIM(Customers3[[#This Row],[Customer First Name]]))</f>
        <v>Maria</v>
      </c>
      <c r="D807">
        <v>2038</v>
      </c>
      <c r="E807" t="s">
        <v>27</v>
      </c>
      <c r="F807" s="7">
        <v>45511</v>
      </c>
      <c r="G807" s="6">
        <v>3</v>
      </c>
      <c r="H807" t="s">
        <v>17</v>
      </c>
      <c r="I807" t="s">
        <v>66</v>
      </c>
      <c r="J807" t="str">
        <f>UPPER(Customers3[[#This Row],[State]])</f>
        <v>NT</v>
      </c>
      <c r="K807" t="s">
        <v>2850</v>
      </c>
      <c r="L807" t="s">
        <v>1346</v>
      </c>
      <c r="M807">
        <v>870</v>
      </c>
      <c r="N807">
        <v>300</v>
      </c>
      <c r="O807">
        <f>Customers3[[#This Row],[Quantity Ordered]]*Customers3[[#This Row],[Sales Price (Per unit)]]</f>
        <v>900</v>
      </c>
      <c r="P807" t="s">
        <v>2851</v>
      </c>
    </row>
    <row r="808" spans="1:16" x14ac:dyDescent="0.25">
      <c r="A808" t="s">
        <v>999</v>
      </c>
      <c r="B808" t="s">
        <v>441</v>
      </c>
      <c r="C808" t="str">
        <f>PROPER(TRIM(Customers3[[#This Row],[Customer First Name]]))</f>
        <v>Cataleya</v>
      </c>
      <c r="D808">
        <v>2039</v>
      </c>
      <c r="E808" t="s">
        <v>77</v>
      </c>
      <c r="F808" s="7">
        <v>45530</v>
      </c>
      <c r="G808" s="6">
        <v>3</v>
      </c>
      <c r="H808" s="1" t="s">
        <v>37</v>
      </c>
      <c r="I808" t="s">
        <v>38</v>
      </c>
      <c r="J808" t="str">
        <f>UPPER(Customers3[[#This Row],[State]])</f>
        <v>QLD</v>
      </c>
      <c r="K808" t="s">
        <v>2852</v>
      </c>
      <c r="L808" t="s">
        <v>1235</v>
      </c>
      <c r="M808">
        <v>4217</v>
      </c>
      <c r="N808">
        <v>600</v>
      </c>
      <c r="O808">
        <f>Customers3[[#This Row],[Quantity Ordered]]*Customers3[[#This Row],[Sales Price (Per unit)]]</f>
        <v>1800</v>
      </c>
      <c r="P808" t="s">
        <v>2853</v>
      </c>
    </row>
    <row r="809" spans="1:16" x14ac:dyDescent="0.25">
      <c r="A809" t="s">
        <v>1059</v>
      </c>
      <c r="B809" t="s">
        <v>268</v>
      </c>
      <c r="C809" t="str">
        <f>PROPER(TRIM(Customers3[[#This Row],[Customer First Name]]))</f>
        <v>Princeton</v>
      </c>
      <c r="D809">
        <v>2040</v>
      </c>
      <c r="E809" t="s">
        <v>36</v>
      </c>
      <c r="F809" s="7">
        <v>45360</v>
      </c>
      <c r="G809" s="6">
        <v>2</v>
      </c>
      <c r="H809" t="s">
        <v>56</v>
      </c>
      <c r="I809" t="s">
        <v>28</v>
      </c>
      <c r="J809" t="str">
        <f>UPPER(Customers3[[#This Row],[State]])</f>
        <v>NSW</v>
      </c>
      <c r="K809" t="s">
        <v>2854</v>
      </c>
      <c r="L809" t="s">
        <v>850</v>
      </c>
      <c r="M809">
        <v>2000</v>
      </c>
      <c r="N809">
        <v>250</v>
      </c>
      <c r="O809">
        <f>Customers3[[#This Row],[Quantity Ordered]]*Customers3[[#This Row],[Sales Price (Per unit)]]</f>
        <v>500</v>
      </c>
      <c r="P809" t="s">
        <v>2855</v>
      </c>
    </row>
    <row r="810" spans="1:16" x14ac:dyDescent="0.25">
      <c r="A810" t="s">
        <v>1060</v>
      </c>
      <c r="B810" t="s">
        <v>1061</v>
      </c>
      <c r="C810" t="str">
        <f>PROPER(TRIM(Customers3[[#This Row],[Customer First Name]]))</f>
        <v>Justin</v>
      </c>
      <c r="D810">
        <v>2041</v>
      </c>
      <c r="E810" t="s">
        <v>22</v>
      </c>
      <c r="F810" s="7">
        <v>45300</v>
      </c>
      <c r="G810" s="6">
        <v>1</v>
      </c>
      <c r="H810" t="s">
        <v>17</v>
      </c>
      <c r="I810" t="s">
        <v>42</v>
      </c>
      <c r="J810" t="str">
        <f>UPPER(Customers3[[#This Row],[State]])</f>
        <v>SA</v>
      </c>
      <c r="K810" t="s">
        <v>2856</v>
      </c>
      <c r="L810" t="s">
        <v>1238</v>
      </c>
      <c r="M810">
        <v>5290</v>
      </c>
      <c r="N810">
        <v>800</v>
      </c>
      <c r="O810">
        <f>Customers3[[#This Row],[Quantity Ordered]]*Customers3[[#This Row],[Sales Price (Per unit)]]</f>
        <v>800</v>
      </c>
      <c r="P810" t="s">
        <v>2857</v>
      </c>
    </row>
    <row r="811" spans="1:16" x14ac:dyDescent="0.25">
      <c r="A811" t="s">
        <v>689</v>
      </c>
      <c r="B811" t="s">
        <v>181</v>
      </c>
      <c r="C811" t="str">
        <f>PROPER(TRIM(Customers3[[#This Row],[Customer First Name]]))</f>
        <v>Tatum</v>
      </c>
      <c r="D811">
        <v>2042</v>
      </c>
      <c r="E811" t="s">
        <v>27</v>
      </c>
      <c r="F811" s="7">
        <v>45393</v>
      </c>
      <c r="G811" s="6">
        <v>1</v>
      </c>
      <c r="H811" t="s">
        <v>17</v>
      </c>
      <c r="I811" t="s">
        <v>49</v>
      </c>
      <c r="J811" t="str">
        <f>UPPER(Customers3[[#This Row],[State]])</f>
        <v>TAS</v>
      </c>
      <c r="K811" t="s">
        <v>2858</v>
      </c>
      <c r="L811" t="s">
        <v>1385</v>
      </c>
      <c r="M811">
        <v>7310</v>
      </c>
      <c r="N811">
        <v>300</v>
      </c>
      <c r="O811">
        <f>Customers3[[#This Row],[Quantity Ordered]]*Customers3[[#This Row],[Sales Price (Per unit)]]</f>
        <v>300</v>
      </c>
      <c r="P811" t="s">
        <v>2859</v>
      </c>
    </row>
    <row r="812" spans="1:16" x14ac:dyDescent="0.25">
      <c r="A812" t="s">
        <v>1062</v>
      </c>
      <c r="B812" t="s">
        <v>1063</v>
      </c>
      <c r="C812" t="str">
        <f>PROPER(TRIM(Customers3[[#This Row],[Customer First Name]]))</f>
        <v>Jaxton</v>
      </c>
      <c r="D812">
        <v>2043</v>
      </c>
      <c r="E812" t="s">
        <v>36</v>
      </c>
      <c r="F812" s="7">
        <v>45543</v>
      </c>
      <c r="G812" s="6">
        <v>2</v>
      </c>
      <c r="H812" s="1" t="s">
        <v>23</v>
      </c>
      <c r="I812" t="s">
        <v>28</v>
      </c>
      <c r="J812" t="str">
        <f>UPPER(Customers3[[#This Row],[State]])</f>
        <v>NSW</v>
      </c>
      <c r="K812" t="s">
        <v>2860</v>
      </c>
      <c r="L812" t="s">
        <v>1229</v>
      </c>
      <c r="M812">
        <v>2300</v>
      </c>
      <c r="N812">
        <v>250</v>
      </c>
      <c r="O812">
        <f>Customers3[[#This Row],[Quantity Ordered]]*Customers3[[#This Row],[Sales Price (Per unit)]]</f>
        <v>500</v>
      </c>
      <c r="P812" t="s">
        <v>2861</v>
      </c>
    </row>
    <row r="813" spans="1:16" x14ac:dyDescent="0.25">
      <c r="A813" t="s">
        <v>188</v>
      </c>
      <c r="B813" t="s">
        <v>1064</v>
      </c>
      <c r="C813" t="str">
        <f>PROPER(TRIM(Customers3[[#This Row],[Customer First Name]]))</f>
        <v>Makenna</v>
      </c>
      <c r="D813">
        <v>2044</v>
      </c>
      <c r="E813" t="s">
        <v>16</v>
      </c>
      <c r="F813" s="7">
        <v>45597</v>
      </c>
      <c r="G813" s="6">
        <v>2</v>
      </c>
      <c r="H813" t="s">
        <v>17</v>
      </c>
      <c r="I813" t="s">
        <v>32</v>
      </c>
      <c r="J813" t="str">
        <f>UPPER(Customers3[[#This Row],[State]])</f>
        <v>VIC</v>
      </c>
      <c r="K813" t="s">
        <v>2862</v>
      </c>
      <c r="L813" t="s">
        <v>1241</v>
      </c>
      <c r="M813">
        <v>3220</v>
      </c>
      <c r="N813">
        <v>250</v>
      </c>
      <c r="O813">
        <f>Customers3[[#This Row],[Quantity Ordered]]*Customers3[[#This Row],[Sales Price (Per unit)]]</f>
        <v>500</v>
      </c>
      <c r="P813" t="s">
        <v>2863</v>
      </c>
    </row>
    <row r="814" spans="1:16" x14ac:dyDescent="0.25">
      <c r="A814" t="s">
        <v>1065</v>
      </c>
      <c r="B814" t="s">
        <v>520</v>
      </c>
      <c r="C814" t="str">
        <f>PROPER(TRIM(Customers3[[#This Row],[Customer First Name]]))</f>
        <v>Donovan</v>
      </c>
      <c r="D814">
        <v>2045</v>
      </c>
      <c r="E814" t="s">
        <v>22</v>
      </c>
      <c r="F814" s="7">
        <v>45295</v>
      </c>
      <c r="G814" s="6">
        <v>3</v>
      </c>
      <c r="H814" t="s">
        <v>17</v>
      </c>
      <c r="I814" t="s">
        <v>28</v>
      </c>
      <c r="J814" t="str">
        <f>UPPER(Customers3[[#This Row],[State]])</f>
        <v>NSW</v>
      </c>
      <c r="K814" t="s">
        <v>2864</v>
      </c>
      <c r="L814" t="s">
        <v>1284</v>
      </c>
      <c r="M814">
        <v>2500</v>
      </c>
      <c r="N814">
        <v>800</v>
      </c>
      <c r="O814">
        <f>Customers3[[#This Row],[Quantity Ordered]]*Customers3[[#This Row],[Sales Price (Per unit)]]</f>
        <v>2400</v>
      </c>
      <c r="P814" t="s">
        <v>2865</v>
      </c>
    </row>
    <row r="815" spans="1:16" x14ac:dyDescent="0.25">
      <c r="A815" t="s">
        <v>803</v>
      </c>
      <c r="B815" t="s">
        <v>1066</v>
      </c>
      <c r="C815" t="str">
        <f>PROPER(TRIM(Customers3[[#This Row],[Customer First Name]]))</f>
        <v>Reese</v>
      </c>
      <c r="D815">
        <v>2046</v>
      </c>
      <c r="E815" t="s">
        <v>77</v>
      </c>
      <c r="F815" s="7">
        <v>45512</v>
      </c>
      <c r="G815" s="6">
        <v>1</v>
      </c>
      <c r="H815" t="s">
        <v>56</v>
      </c>
      <c r="I815" t="s">
        <v>32</v>
      </c>
      <c r="J815" t="str">
        <f>UPPER(Customers3[[#This Row],[State]])</f>
        <v>VIC</v>
      </c>
      <c r="K815" t="s">
        <v>2866</v>
      </c>
      <c r="L815" t="s">
        <v>1260</v>
      </c>
      <c r="M815">
        <v>3000</v>
      </c>
      <c r="N815">
        <v>600</v>
      </c>
      <c r="O815">
        <f>Customers3[[#This Row],[Quantity Ordered]]*Customers3[[#This Row],[Sales Price (Per unit)]]</f>
        <v>600</v>
      </c>
      <c r="P815" t="s">
        <v>2867</v>
      </c>
    </row>
    <row r="816" spans="1:16" x14ac:dyDescent="0.25">
      <c r="A816" t="s">
        <v>1067</v>
      </c>
      <c r="B816" t="s">
        <v>773</v>
      </c>
      <c r="C816" t="str">
        <f>PROPER(TRIM(Customers3[[#This Row],[Customer First Name]]))</f>
        <v>Renata</v>
      </c>
      <c r="D816">
        <v>2047</v>
      </c>
      <c r="E816" t="s">
        <v>22</v>
      </c>
      <c r="F816" s="7">
        <v>45376</v>
      </c>
      <c r="G816" s="6">
        <v>1</v>
      </c>
      <c r="H816" s="1" t="s">
        <v>37</v>
      </c>
      <c r="I816" t="s">
        <v>28</v>
      </c>
      <c r="J816" t="str">
        <f>UPPER(Customers3[[#This Row],[State]])</f>
        <v>NSW</v>
      </c>
      <c r="K816" t="s">
        <v>2868</v>
      </c>
      <c r="L816" t="s">
        <v>1229</v>
      </c>
      <c r="M816">
        <v>2300</v>
      </c>
      <c r="N816">
        <v>800</v>
      </c>
      <c r="O816">
        <f>Customers3[[#This Row],[Quantity Ordered]]*Customers3[[#This Row],[Sales Price (Per unit)]]</f>
        <v>800</v>
      </c>
      <c r="P816" t="s">
        <v>2869</v>
      </c>
    </row>
    <row r="817" spans="1:16" x14ac:dyDescent="0.25">
      <c r="A817" t="s">
        <v>45</v>
      </c>
      <c r="B817" t="s">
        <v>1068</v>
      </c>
      <c r="C817" t="str">
        <f>PROPER(TRIM(Customers3[[#This Row],[Customer First Name]]))</f>
        <v>Millie</v>
      </c>
      <c r="D817">
        <v>2048</v>
      </c>
      <c r="E817" t="s">
        <v>22</v>
      </c>
      <c r="F817" s="7">
        <v>45401</v>
      </c>
      <c r="G817" s="6">
        <v>2</v>
      </c>
      <c r="H817" t="s">
        <v>56</v>
      </c>
      <c r="I817" t="s">
        <v>38</v>
      </c>
      <c r="J817" t="str">
        <f>UPPER(Customers3[[#This Row],[State]])</f>
        <v>QLD</v>
      </c>
      <c r="K817" t="s">
        <v>2870</v>
      </c>
      <c r="L817" t="s">
        <v>1253</v>
      </c>
      <c r="M817">
        <v>4870</v>
      </c>
      <c r="N817">
        <v>800</v>
      </c>
      <c r="O817">
        <f>Customers3[[#This Row],[Quantity Ordered]]*Customers3[[#This Row],[Sales Price (Per unit)]]</f>
        <v>1600</v>
      </c>
      <c r="P817" t="s">
        <v>2871</v>
      </c>
    </row>
    <row r="818" spans="1:16" x14ac:dyDescent="0.25">
      <c r="A818" t="s">
        <v>317</v>
      </c>
      <c r="B818" t="s">
        <v>1069</v>
      </c>
      <c r="C818" t="str">
        <f>PROPER(TRIM(Customers3[[#This Row],[Customer First Name]]))</f>
        <v>Harlow</v>
      </c>
      <c r="D818">
        <v>2049</v>
      </c>
      <c r="E818" t="s">
        <v>61</v>
      </c>
      <c r="F818" s="7">
        <v>45436</v>
      </c>
      <c r="G818" s="6">
        <v>2</v>
      </c>
      <c r="H818" s="1" t="s">
        <v>37</v>
      </c>
      <c r="I818" t="s">
        <v>38</v>
      </c>
      <c r="J818" t="str">
        <f>UPPER(Customers3[[#This Row],[State]])</f>
        <v>QLD</v>
      </c>
      <c r="K818" t="s">
        <v>2872</v>
      </c>
      <c r="L818" t="s">
        <v>1253</v>
      </c>
      <c r="M818">
        <v>4870</v>
      </c>
      <c r="N818">
        <v>1200</v>
      </c>
      <c r="O818">
        <f>Customers3[[#This Row],[Quantity Ordered]]*Customers3[[#This Row],[Sales Price (Per unit)]]</f>
        <v>2400</v>
      </c>
      <c r="P818" t="s">
        <v>2873</v>
      </c>
    </row>
    <row r="819" spans="1:16" x14ac:dyDescent="0.25">
      <c r="A819" t="s">
        <v>1070</v>
      </c>
      <c r="B819" t="s">
        <v>1071</v>
      </c>
      <c r="C819" t="str">
        <f>PROPER(TRIM(Customers3[[#This Row],[Customer First Name]]))</f>
        <v>Camille</v>
      </c>
      <c r="D819">
        <v>2050</v>
      </c>
      <c r="E819" t="s">
        <v>61</v>
      </c>
      <c r="F819" s="7">
        <v>45313</v>
      </c>
      <c r="G819" s="6">
        <v>2</v>
      </c>
      <c r="H819" s="1" t="s">
        <v>23</v>
      </c>
      <c r="I819" t="s">
        <v>38</v>
      </c>
      <c r="J819" t="str">
        <f>UPPER(Customers3[[#This Row],[State]])</f>
        <v>QLD</v>
      </c>
      <c r="K819" t="s">
        <v>2874</v>
      </c>
      <c r="L819" t="s">
        <v>1235</v>
      </c>
      <c r="M819">
        <v>4217</v>
      </c>
      <c r="N819">
        <v>1200</v>
      </c>
      <c r="O819">
        <f>Customers3[[#This Row],[Quantity Ordered]]*Customers3[[#This Row],[Sales Price (Per unit)]]</f>
        <v>2400</v>
      </c>
      <c r="P819" t="s">
        <v>2875</v>
      </c>
    </row>
    <row r="820" spans="1:16" x14ac:dyDescent="0.25">
      <c r="A820" t="s">
        <v>1072</v>
      </c>
      <c r="B820" t="s">
        <v>976</v>
      </c>
      <c r="C820" t="str">
        <f>PROPER(TRIM(Customers3[[#This Row],[Customer First Name]]))</f>
        <v>Gracie</v>
      </c>
      <c r="D820">
        <v>2051</v>
      </c>
      <c r="E820" t="s">
        <v>16</v>
      </c>
      <c r="F820" s="7">
        <v>45633</v>
      </c>
      <c r="G820" s="6">
        <v>1</v>
      </c>
      <c r="H820" t="s">
        <v>17</v>
      </c>
      <c r="I820" t="s">
        <v>24</v>
      </c>
      <c r="J820" t="str">
        <f>UPPER(Customers3[[#This Row],[State]])</f>
        <v>ACT</v>
      </c>
      <c r="K820" t="s">
        <v>2876</v>
      </c>
      <c r="L820" t="s">
        <v>1226</v>
      </c>
      <c r="M820">
        <v>2600</v>
      </c>
      <c r="N820">
        <v>250</v>
      </c>
      <c r="O820">
        <f>Customers3[[#This Row],[Quantity Ordered]]*Customers3[[#This Row],[Sales Price (Per unit)]]</f>
        <v>250</v>
      </c>
      <c r="P820" t="s">
        <v>2877</v>
      </c>
    </row>
    <row r="821" spans="1:16" x14ac:dyDescent="0.25">
      <c r="A821" t="s">
        <v>198</v>
      </c>
      <c r="B821" t="s">
        <v>1073</v>
      </c>
      <c r="C821" t="str">
        <f>PROPER(TRIM(Customers3[[#This Row],[Customer First Name]]))</f>
        <v>Lia</v>
      </c>
      <c r="D821">
        <v>2052</v>
      </c>
      <c r="E821" t="s">
        <v>36</v>
      </c>
      <c r="F821" s="7">
        <v>45615</v>
      </c>
      <c r="G821" s="6">
        <v>3</v>
      </c>
      <c r="H821" t="s">
        <v>17</v>
      </c>
      <c r="I821" t="s">
        <v>42</v>
      </c>
      <c r="J821" t="str">
        <f>UPPER(Customers3[[#This Row],[State]])</f>
        <v>SA</v>
      </c>
      <c r="K821" t="s">
        <v>2878</v>
      </c>
      <c r="L821" t="s">
        <v>1080</v>
      </c>
      <c r="M821">
        <v>5000</v>
      </c>
      <c r="N821">
        <v>250</v>
      </c>
      <c r="O821">
        <f>Customers3[[#This Row],[Quantity Ordered]]*Customers3[[#This Row],[Sales Price (Per unit)]]</f>
        <v>750</v>
      </c>
      <c r="P821" t="s">
        <v>2879</v>
      </c>
    </row>
    <row r="822" spans="1:16" x14ac:dyDescent="0.25">
      <c r="A822" t="s">
        <v>1074</v>
      </c>
      <c r="B822" t="s">
        <v>1075</v>
      </c>
      <c r="C822" t="str">
        <f>PROPER(TRIM(Customers3[[#This Row],[Customer First Name]]))</f>
        <v>Franklin</v>
      </c>
      <c r="D822">
        <v>2053</v>
      </c>
      <c r="E822" t="s">
        <v>22</v>
      </c>
      <c r="F822" s="7">
        <v>45642</v>
      </c>
      <c r="G822" s="6">
        <v>1</v>
      </c>
      <c r="H822" s="1" t="s">
        <v>23</v>
      </c>
      <c r="I822" t="s">
        <v>38</v>
      </c>
      <c r="J822" t="str">
        <f>UPPER(Customers3[[#This Row],[State]])</f>
        <v>QLD</v>
      </c>
      <c r="K822" t="s">
        <v>2880</v>
      </c>
      <c r="L822" t="s">
        <v>1235</v>
      </c>
      <c r="M822">
        <v>4217</v>
      </c>
      <c r="N822">
        <v>800</v>
      </c>
      <c r="O822">
        <f>Customers3[[#This Row],[Quantity Ordered]]*Customers3[[#This Row],[Sales Price (Per unit)]]</f>
        <v>800</v>
      </c>
      <c r="P822" t="s">
        <v>2881</v>
      </c>
    </row>
    <row r="823" spans="1:16" x14ac:dyDescent="0.25">
      <c r="A823" t="s">
        <v>1076</v>
      </c>
      <c r="B823" t="s">
        <v>792</v>
      </c>
      <c r="C823" t="str">
        <f>PROPER(TRIM(Customers3[[#This Row],[Customer First Name]]))</f>
        <v>Raelynn</v>
      </c>
      <c r="D823">
        <v>2054</v>
      </c>
      <c r="E823" t="s">
        <v>36</v>
      </c>
      <c r="F823" s="7">
        <v>45500</v>
      </c>
      <c r="G823" s="6">
        <v>1</v>
      </c>
      <c r="H823" s="1" t="s">
        <v>37</v>
      </c>
      <c r="I823" t="s">
        <v>49</v>
      </c>
      <c r="J823" t="str">
        <f>UPPER(Customers3[[#This Row],[State]])</f>
        <v>TAS</v>
      </c>
      <c r="K823" t="s">
        <v>2882</v>
      </c>
      <c r="L823" t="s">
        <v>1385</v>
      </c>
      <c r="M823">
        <v>7310</v>
      </c>
      <c r="N823">
        <v>250</v>
      </c>
      <c r="O823">
        <f>Customers3[[#This Row],[Quantity Ordered]]*Customers3[[#This Row],[Sales Price (Per unit)]]</f>
        <v>250</v>
      </c>
      <c r="P823" t="s">
        <v>2883</v>
      </c>
    </row>
    <row r="824" spans="1:16" x14ac:dyDescent="0.25">
      <c r="A824" t="s">
        <v>1077</v>
      </c>
      <c r="B824" t="s">
        <v>649</v>
      </c>
      <c r="C824" t="str">
        <f>PROPER(TRIM(Customers3[[#This Row],[Customer First Name]]))</f>
        <v>Kali</v>
      </c>
      <c r="D824">
        <v>2055</v>
      </c>
      <c r="E824" t="s">
        <v>27</v>
      </c>
      <c r="F824" s="7">
        <v>45452</v>
      </c>
      <c r="G824" s="6">
        <v>1</v>
      </c>
      <c r="H824" t="s">
        <v>17</v>
      </c>
      <c r="I824" t="s">
        <v>32</v>
      </c>
      <c r="J824" t="str">
        <f>UPPER(Customers3[[#This Row],[State]])</f>
        <v>VIC</v>
      </c>
      <c r="K824" t="s">
        <v>2884</v>
      </c>
      <c r="L824" t="s">
        <v>1232</v>
      </c>
      <c r="M824">
        <v>3350</v>
      </c>
      <c r="N824">
        <v>300</v>
      </c>
      <c r="O824">
        <f>Customers3[[#This Row],[Quantity Ordered]]*Customers3[[#This Row],[Sales Price (Per unit)]]</f>
        <v>300</v>
      </c>
      <c r="P824" t="s">
        <v>2885</v>
      </c>
    </row>
    <row r="825" spans="1:16" x14ac:dyDescent="0.25">
      <c r="A825" t="s">
        <v>643</v>
      </c>
      <c r="B825" t="s">
        <v>609</v>
      </c>
      <c r="C825" t="str">
        <f>PROPER(TRIM(Customers3[[#This Row],[Customer First Name]]))</f>
        <v>Kyler</v>
      </c>
      <c r="D825">
        <v>2056</v>
      </c>
      <c r="E825" t="s">
        <v>36</v>
      </c>
      <c r="F825" s="7">
        <v>45411</v>
      </c>
      <c r="G825" s="6">
        <v>2</v>
      </c>
      <c r="H825" t="s">
        <v>17</v>
      </c>
      <c r="I825" t="s">
        <v>49</v>
      </c>
      <c r="J825" t="str">
        <f>UPPER(Customers3[[#This Row],[State]])</f>
        <v>TAS</v>
      </c>
      <c r="K825" t="s">
        <v>2886</v>
      </c>
      <c r="L825" t="s">
        <v>1385</v>
      </c>
      <c r="M825">
        <v>7310</v>
      </c>
      <c r="N825">
        <v>250</v>
      </c>
      <c r="O825">
        <f>Customers3[[#This Row],[Quantity Ordered]]*Customers3[[#This Row],[Sales Price (Per unit)]]</f>
        <v>500</v>
      </c>
      <c r="P825" t="s">
        <v>2887</v>
      </c>
    </row>
    <row r="826" spans="1:16" x14ac:dyDescent="0.25">
      <c r="A826" t="s">
        <v>718</v>
      </c>
      <c r="B826" t="s">
        <v>108</v>
      </c>
      <c r="C826" t="str">
        <f>PROPER(TRIM(Customers3[[#This Row],[Customer First Name]]))</f>
        <v>Avery</v>
      </c>
      <c r="D826">
        <v>2057</v>
      </c>
      <c r="E826" t="s">
        <v>27</v>
      </c>
      <c r="F826" s="7">
        <v>45370</v>
      </c>
      <c r="G826" s="6">
        <v>2</v>
      </c>
      <c r="H826" s="1" t="s">
        <v>37</v>
      </c>
      <c r="I826" t="s">
        <v>38</v>
      </c>
      <c r="J826" t="str">
        <f>UPPER(Customers3[[#This Row],[State]])</f>
        <v>QLD</v>
      </c>
      <c r="K826" t="s">
        <v>2888</v>
      </c>
      <c r="L826" t="s">
        <v>1253</v>
      </c>
      <c r="M826">
        <v>4870</v>
      </c>
      <c r="N826">
        <v>300</v>
      </c>
      <c r="O826">
        <f>Customers3[[#This Row],[Quantity Ordered]]*Customers3[[#This Row],[Sales Price (Per unit)]]</f>
        <v>600</v>
      </c>
      <c r="P826" t="s">
        <v>2889</v>
      </c>
    </row>
    <row r="827" spans="1:16" x14ac:dyDescent="0.25">
      <c r="A827" t="s">
        <v>1078</v>
      </c>
      <c r="B827" t="s">
        <v>1079</v>
      </c>
      <c r="C827" t="str">
        <f>PROPER(TRIM(Customers3[[#This Row],[Customer First Name]]))</f>
        <v>Alayah</v>
      </c>
      <c r="D827">
        <v>2058</v>
      </c>
      <c r="E827" t="s">
        <v>61</v>
      </c>
      <c r="F827" s="7">
        <v>45458</v>
      </c>
      <c r="G827" s="6">
        <v>1</v>
      </c>
      <c r="H827" s="1" t="s">
        <v>37</v>
      </c>
      <c r="I827" t="s">
        <v>28</v>
      </c>
      <c r="J827" t="str">
        <f>UPPER(Customers3[[#This Row],[State]])</f>
        <v>NSW</v>
      </c>
      <c r="K827" t="s">
        <v>2890</v>
      </c>
      <c r="L827" t="s">
        <v>850</v>
      </c>
      <c r="M827">
        <v>2000</v>
      </c>
      <c r="N827">
        <v>1200</v>
      </c>
      <c r="O827">
        <f>Customers3[[#This Row],[Quantity Ordered]]*Customers3[[#This Row],[Sales Price (Per unit)]]</f>
        <v>1200</v>
      </c>
      <c r="P827" t="s">
        <v>2891</v>
      </c>
    </row>
    <row r="828" spans="1:16" x14ac:dyDescent="0.25">
      <c r="A828" t="s">
        <v>869</v>
      </c>
      <c r="B828" t="s">
        <v>1080</v>
      </c>
      <c r="C828" t="str">
        <f>PROPER(TRIM(Customers3[[#This Row],[Customer First Name]]))</f>
        <v>Adelaide</v>
      </c>
      <c r="D828">
        <v>2059</v>
      </c>
      <c r="E828" t="s">
        <v>36</v>
      </c>
      <c r="F828" s="7">
        <v>45299</v>
      </c>
      <c r="G828" s="6">
        <v>2</v>
      </c>
      <c r="H828" t="s">
        <v>17</v>
      </c>
      <c r="I828" t="s">
        <v>28</v>
      </c>
      <c r="J828" t="str">
        <f>UPPER(Customers3[[#This Row],[State]])</f>
        <v>NSW</v>
      </c>
      <c r="K828" t="s">
        <v>2892</v>
      </c>
      <c r="L828" t="s">
        <v>1284</v>
      </c>
      <c r="M828">
        <v>2500</v>
      </c>
      <c r="N828">
        <v>250</v>
      </c>
      <c r="O828">
        <f>Customers3[[#This Row],[Quantity Ordered]]*Customers3[[#This Row],[Sales Price (Per unit)]]</f>
        <v>500</v>
      </c>
      <c r="P828" t="s">
        <v>2893</v>
      </c>
    </row>
    <row r="829" spans="1:16" x14ac:dyDescent="0.25">
      <c r="A829" t="s">
        <v>532</v>
      </c>
      <c r="B829" t="s">
        <v>380</v>
      </c>
      <c r="C829" t="str">
        <f>PROPER(TRIM(Customers3[[#This Row],[Customer First Name]]))</f>
        <v>Hallie</v>
      </c>
      <c r="D829">
        <v>2060</v>
      </c>
      <c r="E829" t="s">
        <v>36</v>
      </c>
      <c r="F829" s="7">
        <v>45631</v>
      </c>
      <c r="G829" s="6">
        <v>1</v>
      </c>
      <c r="H829" t="s">
        <v>56</v>
      </c>
      <c r="I829" t="s">
        <v>32</v>
      </c>
      <c r="J829" t="str">
        <f>UPPER(Customers3[[#This Row],[State]])</f>
        <v>VIC</v>
      </c>
      <c r="K829" t="s">
        <v>2894</v>
      </c>
      <c r="L829" t="s">
        <v>1232</v>
      </c>
      <c r="M829">
        <v>3350</v>
      </c>
      <c r="N829">
        <v>250</v>
      </c>
      <c r="O829">
        <f>Customers3[[#This Row],[Quantity Ordered]]*Customers3[[#This Row],[Sales Price (Per unit)]]</f>
        <v>250</v>
      </c>
      <c r="P829" t="s">
        <v>2895</v>
      </c>
    </row>
    <row r="830" spans="1:16" x14ac:dyDescent="0.25">
      <c r="A830" t="s">
        <v>160</v>
      </c>
      <c r="B830" t="s">
        <v>1081</v>
      </c>
      <c r="C830" t="str">
        <f>PROPER(TRIM(Customers3[[#This Row],[Customer First Name]]))</f>
        <v>Elaine</v>
      </c>
      <c r="D830">
        <v>2061</v>
      </c>
      <c r="E830" t="s">
        <v>61</v>
      </c>
      <c r="F830" s="7">
        <v>45353</v>
      </c>
      <c r="G830" s="6">
        <v>1</v>
      </c>
      <c r="H830" s="1" t="s">
        <v>23</v>
      </c>
      <c r="I830" t="s">
        <v>38</v>
      </c>
      <c r="J830" t="str">
        <f>UPPER(Customers3[[#This Row],[State]])</f>
        <v>QLD</v>
      </c>
      <c r="K830" t="s">
        <v>2896</v>
      </c>
      <c r="L830" t="s">
        <v>1253</v>
      </c>
      <c r="M830">
        <v>4870</v>
      </c>
      <c r="N830">
        <v>1200</v>
      </c>
      <c r="O830">
        <f>Customers3[[#This Row],[Quantity Ordered]]*Customers3[[#This Row],[Sales Price (Per unit)]]</f>
        <v>1200</v>
      </c>
      <c r="P830" t="s">
        <v>2897</v>
      </c>
    </row>
    <row r="831" spans="1:16" x14ac:dyDescent="0.25">
      <c r="A831" t="s">
        <v>1082</v>
      </c>
      <c r="B831" t="s">
        <v>1083</v>
      </c>
      <c r="C831" t="str">
        <f>PROPER(TRIM(Customers3[[#This Row],[Customer First Name]]))</f>
        <v>Ronan</v>
      </c>
      <c r="D831">
        <v>2062</v>
      </c>
      <c r="E831" t="s">
        <v>61</v>
      </c>
      <c r="F831" s="7">
        <v>45485</v>
      </c>
      <c r="G831" s="6">
        <v>1</v>
      </c>
      <c r="H831" s="1" t="s">
        <v>37</v>
      </c>
      <c r="I831" t="s">
        <v>18</v>
      </c>
      <c r="J831" t="str">
        <f>UPPER(Customers3[[#This Row],[State]])</f>
        <v>WA</v>
      </c>
      <c r="K831" t="s">
        <v>2898</v>
      </c>
      <c r="L831" t="s">
        <v>1223</v>
      </c>
      <c r="M831">
        <v>6725</v>
      </c>
      <c r="N831">
        <v>1200</v>
      </c>
      <c r="O831">
        <f>Customers3[[#This Row],[Quantity Ordered]]*Customers3[[#This Row],[Sales Price (Per unit)]]</f>
        <v>1200</v>
      </c>
      <c r="P831" t="s">
        <v>2899</v>
      </c>
    </row>
    <row r="832" spans="1:16" x14ac:dyDescent="0.25">
      <c r="A832" t="s">
        <v>183</v>
      </c>
      <c r="B832" t="s">
        <v>1084</v>
      </c>
      <c r="C832" t="str">
        <f>PROPER(TRIM(Customers3[[#This Row],[Customer First Name]]))</f>
        <v>Aurora</v>
      </c>
      <c r="D832">
        <v>2063</v>
      </c>
      <c r="E832" t="s">
        <v>22</v>
      </c>
      <c r="F832" s="7">
        <v>45444</v>
      </c>
      <c r="G832" s="6">
        <v>3</v>
      </c>
      <c r="H832" s="1" t="s">
        <v>37</v>
      </c>
      <c r="I832" t="s">
        <v>28</v>
      </c>
      <c r="J832" t="str">
        <f>UPPER(Customers3[[#This Row],[State]])</f>
        <v>NSW</v>
      </c>
      <c r="K832" t="s">
        <v>2900</v>
      </c>
      <c r="L832" t="s">
        <v>1229</v>
      </c>
      <c r="M832">
        <v>2300</v>
      </c>
      <c r="N832">
        <v>800</v>
      </c>
      <c r="O832">
        <f>Customers3[[#This Row],[Quantity Ordered]]*Customers3[[#This Row],[Sales Price (Per unit)]]</f>
        <v>2400</v>
      </c>
      <c r="P832" t="s">
        <v>2901</v>
      </c>
    </row>
    <row r="833" spans="1:16" x14ac:dyDescent="0.25">
      <c r="A833" t="s">
        <v>869</v>
      </c>
      <c r="B833" t="s">
        <v>657</v>
      </c>
      <c r="C833" t="str">
        <f>PROPER(TRIM(Customers3[[#This Row],[Customer First Name]]))</f>
        <v>Garrett</v>
      </c>
      <c r="D833">
        <v>2064</v>
      </c>
      <c r="E833" t="s">
        <v>61</v>
      </c>
      <c r="F833" s="7">
        <v>45357</v>
      </c>
      <c r="G833" s="6">
        <v>2</v>
      </c>
      <c r="H833" s="1" t="s">
        <v>37</v>
      </c>
      <c r="I833" t="s">
        <v>28</v>
      </c>
      <c r="J833" t="str">
        <f>UPPER(Customers3[[#This Row],[State]])</f>
        <v>NSW</v>
      </c>
      <c r="K833" t="s">
        <v>2902</v>
      </c>
      <c r="L833" t="s">
        <v>850</v>
      </c>
      <c r="M833">
        <v>2000</v>
      </c>
      <c r="N833">
        <v>1200</v>
      </c>
      <c r="O833">
        <f>Customers3[[#This Row],[Quantity Ordered]]*Customers3[[#This Row],[Sales Price (Per unit)]]</f>
        <v>2400</v>
      </c>
      <c r="P833" t="s">
        <v>2903</v>
      </c>
    </row>
    <row r="834" spans="1:16" x14ac:dyDescent="0.25">
      <c r="A834" t="s">
        <v>657</v>
      </c>
      <c r="B834" t="s">
        <v>1085</v>
      </c>
      <c r="C834" t="str">
        <f>PROPER(TRIM(Customers3[[#This Row],[Customer First Name]]))</f>
        <v>Ricardo</v>
      </c>
      <c r="D834">
        <v>2065</v>
      </c>
      <c r="E834" t="s">
        <v>22</v>
      </c>
      <c r="F834" s="7">
        <v>45480</v>
      </c>
      <c r="G834" s="6">
        <v>1</v>
      </c>
      <c r="H834" t="s">
        <v>17</v>
      </c>
      <c r="I834" t="s">
        <v>38</v>
      </c>
      <c r="J834" t="str">
        <f>UPPER(Customers3[[#This Row],[State]])</f>
        <v>QLD</v>
      </c>
      <c r="K834" t="s">
        <v>2904</v>
      </c>
      <c r="L834" t="s">
        <v>1253</v>
      </c>
      <c r="M834">
        <v>4870</v>
      </c>
      <c r="N834">
        <v>800</v>
      </c>
      <c r="O834">
        <f>Customers3[[#This Row],[Quantity Ordered]]*Customers3[[#This Row],[Sales Price (Per unit)]]</f>
        <v>800</v>
      </c>
      <c r="P834" t="s">
        <v>2905</v>
      </c>
    </row>
    <row r="835" spans="1:16" x14ac:dyDescent="0.25">
      <c r="A835" t="s">
        <v>595</v>
      </c>
      <c r="B835" t="s">
        <v>184</v>
      </c>
      <c r="C835" t="str">
        <f>PROPER(TRIM(Customers3[[#This Row],[Customer First Name]]))</f>
        <v>Gunner</v>
      </c>
      <c r="D835">
        <v>2066</v>
      </c>
      <c r="E835" t="s">
        <v>61</v>
      </c>
      <c r="F835" s="7">
        <v>45535</v>
      </c>
      <c r="G835" s="6">
        <v>3</v>
      </c>
      <c r="H835" s="1" t="s">
        <v>23</v>
      </c>
      <c r="I835" t="s">
        <v>66</v>
      </c>
      <c r="J835" t="str">
        <f>UPPER(Customers3[[#This Row],[State]])</f>
        <v>NT</v>
      </c>
      <c r="K835" t="s">
        <v>2906</v>
      </c>
      <c r="L835" t="s">
        <v>1265</v>
      </c>
      <c r="M835">
        <v>800</v>
      </c>
      <c r="N835">
        <v>1200</v>
      </c>
      <c r="O835">
        <f>Customers3[[#This Row],[Quantity Ordered]]*Customers3[[#This Row],[Sales Price (Per unit)]]</f>
        <v>3600</v>
      </c>
      <c r="P835" t="s">
        <v>2907</v>
      </c>
    </row>
    <row r="836" spans="1:16" x14ac:dyDescent="0.25">
      <c r="A836" t="s">
        <v>1086</v>
      </c>
      <c r="B836" t="s">
        <v>1087</v>
      </c>
      <c r="C836" t="str">
        <f>PROPER(TRIM(Customers3[[#This Row],[Customer First Name]]))</f>
        <v>Lilah</v>
      </c>
      <c r="D836">
        <v>2067</v>
      </c>
      <c r="E836" t="s">
        <v>61</v>
      </c>
      <c r="F836" s="7">
        <v>45343</v>
      </c>
      <c r="G836" s="6">
        <v>1</v>
      </c>
      <c r="H836" t="s">
        <v>56</v>
      </c>
      <c r="I836" t="s">
        <v>18</v>
      </c>
      <c r="J836" t="str">
        <f>UPPER(Customers3[[#This Row],[State]])</f>
        <v>WA</v>
      </c>
      <c r="K836" t="s">
        <v>2908</v>
      </c>
      <c r="L836" t="s">
        <v>1287</v>
      </c>
      <c r="M836">
        <v>6000</v>
      </c>
      <c r="N836">
        <v>1200</v>
      </c>
      <c r="O836">
        <f>Customers3[[#This Row],[Quantity Ordered]]*Customers3[[#This Row],[Sales Price (Per unit)]]</f>
        <v>1200</v>
      </c>
      <c r="P836" t="s">
        <v>2909</v>
      </c>
    </row>
    <row r="837" spans="1:16" x14ac:dyDescent="0.25">
      <c r="A837" t="s">
        <v>1088</v>
      </c>
      <c r="B837" t="s">
        <v>1089</v>
      </c>
      <c r="C837" t="str">
        <f>PROPER(TRIM(Customers3[[#This Row],[Customer First Name]]))</f>
        <v>Sylas</v>
      </c>
      <c r="D837">
        <v>2068</v>
      </c>
      <c r="E837" t="s">
        <v>36</v>
      </c>
      <c r="F837" s="7">
        <v>45419</v>
      </c>
      <c r="G837" s="6">
        <v>1</v>
      </c>
      <c r="H837" t="s">
        <v>17</v>
      </c>
      <c r="I837" t="s">
        <v>18</v>
      </c>
      <c r="J837" t="str">
        <f>UPPER(Customers3[[#This Row],[State]])</f>
        <v>WA</v>
      </c>
      <c r="K837" t="s">
        <v>2910</v>
      </c>
      <c r="L837" t="s">
        <v>1244</v>
      </c>
      <c r="M837">
        <v>6160</v>
      </c>
      <c r="N837">
        <v>250</v>
      </c>
      <c r="O837">
        <f>Customers3[[#This Row],[Quantity Ordered]]*Customers3[[#This Row],[Sales Price (Per unit)]]</f>
        <v>250</v>
      </c>
      <c r="P837" t="s">
        <v>2911</v>
      </c>
    </row>
    <row r="838" spans="1:16" x14ac:dyDescent="0.25">
      <c r="A838" t="s">
        <v>705</v>
      </c>
      <c r="B838" t="s">
        <v>1090</v>
      </c>
      <c r="C838" t="str">
        <f>PROPER(TRIM(Customers3[[#This Row],[Customer First Name]]))</f>
        <v>Lyla</v>
      </c>
      <c r="D838">
        <v>2069</v>
      </c>
      <c r="E838" t="s">
        <v>61</v>
      </c>
      <c r="F838" s="7">
        <v>45470</v>
      </c>
      <c r="G838" s="6">
        <v>1</v>
      </c>
      <c r="H838" s="1" t="s">
        <v>37</v>
      </c>
      <c r="I838" t="s">
        <v>24</v>
      </c>
      <c r="J838" t="str">
        <f>UPPER(Customers3[[#This Row],[State]])</f>
        <v>ACT</v>
      </c>
      <c r="K838" t="s">
        <v>2912</v>
      </c>
      <c r="L838" t="s">
        <v>1226</v>
      </c>
      <c r="M838">
        <v>2600</v>
      </c>
      <c r="N838">
        <v>1200</v>
      </c>
      <c r="O838">
        <f>Customers3[[#This Row],[Quantity Ordered]]*Customers3[[#This Row],[Sales Price (Per unit)]]</f>
        <v>1200</v>
      </c>
      <c r="P838" t="s">
        <v>2913</v>
      </c>
    </row>
    <row r="839" spans="1:16" x14ac:dyDescent="0.25">
      <c r="A839" t="s">
        <v>1091</v>
      </c>
      <c r="B839" t="s">
        <v>53</v>
      </c>
      <c r="C839" t="str">
        <f>PROPER(TRIM(Customers3[[#This Row],[Customer First Name]]))</f>
        <v>Walter</v>
      </c>
      <c r="D839">
        <v>2070</v>
      </c>
      <c r="E839" t="s">
        <v>22</v>
      </c>
      <c r="F839" s="7">
        <v>45546</v>
      </c>
      <c r="G839" s="6">
        <v>1</v>
      </c>
      <c r="H839" s="1" t="s">
        <v>37</v>
      </c>
      <c r="I839" t="s">
        <v>18</v>
      </c>
      <c r="J839" t="str">
        <f>UPPER(Customers3[[#This Row],[State]])</f>
        <v>WA</v>
      </c>
      <c r="K839" t="s">
        <v>2914</v>
      </c>
      <c r="L839" t="s">
        <v>1287</v>
      </c>
      <c r="M839">
        <v>6000</v>
      </c>
      <c r="N839">
        <v>800</v>
      </c>
      <c r="O839">
        <f>Customers3[[#This Row],[Quantity Ordered]]*Customers3[[#This Row],[Sales Price (Per unit)]]</f>
        <v>800</v>
      </c>
      <c r="P839" t="s">
        <v>2915</v>
      </c>
    </row>
    <row r="840" spans="1:16" x14ac:dyDescent="0.25">
      <c r="A840" t="s">
        <v>1092</v>
      </c>
      <c r="B840" t="s">
        <v>92</v>
      </c>
      <c r="C840" t="str">
        <f>PROPER(TRIM(Customers3[[#This Row],[Customer First Name]]))</f>
        <v>Sawyer</v>
      </c>
      <c r="D840">
        <v>2071</v>
      </c>
      <c r="E840" t="s">
        <v>61</v>
      </c>
      <c r="F840" s="7">
        <v>45529</v>
      </c>
      <c r="G840" s="6">
        <v>2</v>
      </c>
      <c r="H840" s="1" t="s">
        <v>37</v>
      </c>
      <c r="I840" t="s">
        <v>18</v>
      </c>
      <c r="J840" t="str">
        <f>UPPER(Customers3[[#This Row],[State]])</f>
        <v>WA</v>
      </c>
      <c r="K840" t="s">
        <v>2916</v>
      </c>
      <c r="L840" t="s">
        <v>1287</v>
      </c>
      <c r="M840">
        <v>6000</v>
      </c>
      <c r="N840">
        <v>1200</v>
      </c>
      <c r="O840">
        <f>Customers3[[#This Row],[Quantity Ordered]]*Customers3[[#This Row],[Sales Price (Per unit)]]</f>
        <v>2400</v>
      </c>
      <c r="P840" t="s">
        <v>2917</v>
      </c>
    </row>
    <row r="841" spans="1:16" x14ac:dyDescent="0.25">
      <c r="A841" t="s">
        <v>224</v>
      </c>
      <c r="B841" t="s">
        <v>89</v>
      </c>
      <c r="C841" t="str">
        <f>PROPER(TRIM(Customers3[[#This Row],[Customer First Name]]))</f>
        <v>Kane</v>
      </c>
      <c r="D841">
        <v>2072</v>
      </c>
      <c r="E841" t="s">
        <v>61</v>
      </c>
      <c r="F841" s="7">
        <v>45350</v>
      </c>
      <c r="G841" s="6">
        <v>2</v>
      </c>
      <c r="H841" s="1" t="s">
        <v>37</v>
      </c>
      <c r="I841" t="s">
        <v>42</v>
      </c>
      <c r="J841" t="str">
        <f>UPPER(Customers3[[#This Row],[State]])</f>
        <v>SA</v>
      </c>
      <c r="K841" t="s">
        <v>2918</v>
      </c>
      <c r="L841" t="s">
        <v>1080</v>
      </c>
      <c r="M841">
        <v>5000</v>
      </c>
      <c r="N841">
        <v>1200</v>
      </c>
      <c r="O841">
        <f>Customers3[[#This Row],[Quantity Ordered]]*Customers3[[#This Row],[Sales Price (Per unit)]]</f>
        <v>2400</v>
      </c>
      <c r="P841" t="s">
        <v>2919</v>
      </c>
    </row>
    <row r="842" spans="1:16" x14ac:dyDescent="0.25">
      <c r="A842" t="s">
        <v>641</v>
      </c>
      <c r="B842" t="s">
        <v>1093</v>
      </c>
      <c r="C842" t="str">
        <f>PROPER(TRIM(Customers3[[#This Row],[Customer First Name]]))</f>
        <v>Everleigh</v>
      </c>
      <c r="D842">
        <v>2073</v>
      </c>
      <c r="E842" t="s">
        <v>16</v>
      </c>
      <c r="F842" s="7">
        <v>45619</v>
      </c>
      <c r="G842" s="6">
        <v>3</v>
      </c>
      <c r="H842" t="s">
        <v>17</v>
      </c>
      <c r="I842" t="s">
        <v>28</v>
      </c>
      <c r="J842" t="str">
        <f>UPPER(Customers3[[#This Row],[State]])</f>
        <v>NSW</v>
      </c>
      <c r="K842" t="s">
        <v>2920</v>
      </c>
      <c r="L842" t="s">
        <v>850</v>
      </c>
      <c r="M842">
        <v>2000</v>
      </c>
      <c r="N842">
        <v>250</v>
      </c>
      <c r="O842">
        <f>Customers3[[#This Row],[Quantity Ordered]]*Customers3[[#This Row],[Sales Price (Per unit)]]</f>
        <v>750</v>
      </c>
      <c r="P842" t="s">
        <v>2921</v>
      </c>
    </row>
    <row r="843" spans="1:16" x14ac:dyDescent="0.25">
      <c r="A843" t="s">
        <v>574</v>
      </c>
      <c r="B843" t="s">
        <v>706</v>
      </c>
      <c r="C843" t="str">
        <f>PROPER(TRIM(Customers3[[#This Row],[Customer First Name]]))</f>
        <v>Felix</v>
      </c>
      <c r="D843">
        <v>2074</v>
      </c>
      <c r="E843" t="s">
        <v>16</v>
      </c>
      <c r="F843" s="7">
        <v>45648</v>
      </c>
      <c r="G843" s="6">
        <v>2</v>
      </c>
      <c r="H843" s="1" t="s">
        <v>23</v>
      </c>
      <c r="I843" t="s">
        <v>32</v>
      </c>
      <c r="J843" t="str">
        <f>UPPER(Customers3[[#This Row],[State]])</f>
        <v>VIC</v>
      </c>
      <c r="K843" t="s">
        <v>2922</v>
      </c>
      <c r="L843" t="s">
        <v>1232</v>
      </c>
      <c r="M843">
        <v>3350</v>
      </c>
      <c r="N843">
        <v>250</v>
      </c>
      <c r="O843">
        <f>Customers3[[#This Row],[Quantity Ordered]]*Customers3[[#This Row],[Sales Price (Per unit)]]</f>
        <v>500</v>
      </c>
      <c r="P843" t="s">
        <v>2923</v>
      </c>
    </row>
    <row r="844" spans="1:16" x14ac:dyDescent="0.25">
      <c r="A844" t="s">
        <v>641</v>
      </c>
      <c r="B844" t="s">
        <v>1094</v>
      </c>
      <c r="C844" t="str">
        <f>PROPER(TRIM(Customers3[[#This Row],[Customer First Name]]))</f>
        <v>Bryson</v>
      </c>
      <c r="D844">
        <v>2075</v>
      </c>
      <c r="E844" t="s">
        <v>77</v>
      </c>
      <c r="F844" s="7">
        <v>45544</v>
      </c>
      <c r="G844" s="6">
        <v>2</v>
      </c>
      <c r="H844" t="s">
        <v>56</v>
      </c>
      <c r="I844" t="s">
        <v>66</v>
      </c>
      <c r="J844" t="str">
        <f>UPPER(Customers3[[#This Row],[State]])</f>
        <v>NT</v>
      </c>
      <c r="K844" t="s">
        <v>2924</v>
      </c>
      <c r="L844" t="s">
        <v>1346</v>
      </c>
      <c r="M844">
        <v>870</v>
      </c>
      <c r="N844">
        <v>600</v>
      </c>
      <c r="O844">
        <f>Customers3[[#This Row],[Quantity Ordered]]*Customers3[[#This Row],[Sales Price (Per unit)]]</f>
        <v>1200</v>
      </c>
      <c r="P844" t="s">
        <v>2925</v>
      </c>
    </row>
    <row r="845" spans="1:16" x14ac:dyDescent="0.25">
      <c r="A845" t="s">
        <v>1095</v>
      </c>
      <c r="B845" t="s">
        <v>907</v>
      </c>
      <c r="C845" t="str">
        <f>PROPER(TRIM(Customers3[[#This Row],[Customer First Name]]))</f>
        <v>Cole</v>
      </c>
      <c r="D845">
        <v>2076</v>
      </c>
      <c r="E845" t="s">
        <v>77</v>
      </c>
      <c r="F845" s="7">
        <v>45543</v>
      </c>
      <c r="G845" s="6">
        <v>3</v>
      </c>
      <c r="H845" s="1" t="s">
        <v>37</v>
      </c>
      <c r="I845" t="s">
        <v>28</v>
      </c>
      <c r="J845" t="str">
        <f>UPPER(Customers3[[#This Row],[State]])</f>
        <v>NSW</v>
      </c>
      <c r="K845" t="s">
        <v>2926</v>
      </c>
      <c r="L845" t="s">
        <v>1284</v>
      </c>
      <c r="M845">
        <v>2500</v>
      </c>
      <c r="N845">
        <v>600</v>
      </c>
      <c r="O845">
        <f>Customers3[[#This Row],[Quantity Ordered]]*Customers3[[#This Row],[Sales Price (Per unit)]]</f>
        <v>1800</v>
      </c>
      <c r="P845" t="s">
        <v>2927</v>
      </c>
    </row>
    <row r="846" spans="1:16" x14ac:dyDescent="0.25">
      <c r="A846" t="s">
        <v>1096</v>
      </c>
      <c r="B846" t="s">
        <v>1097</v>
      </c>
      <c r="C846" t="str">
        <f>PROPER(TRIM(Customers3[[#This Row],[Customer First Name]]))</f>
        <v>Caroline</v>
      </c>
      <c r="D846">
        <v>2077</v>
      </c>
      <c r="E846" t="s">
        <v>27</v>
      </c>
      <c r="F846" s="7">
        <v>45501</v>
      </c>
      <c r="G846" s="6">
        <v>2</v>
      </c>
      <c r="H846" t="s">
        <v>17</v>
      </c>
      <c r="I846" t="s">
        <v>28</v>
      </c>
      <c r="J846" t="str">
        <f>UPPER(Customers3[[#This Row],[State]])</f>
        <v>NSW</v>
      </c>
      <c r="K846" t="s">
        <v>2928</v>
      </c>
      <c r="L846" t="s">
        <v>1284</v>
      </c>
      <c r="M846">
        <v>2500</v>
      </c>
      <c r="N846">
        <v>300</v>
      </c>
      <c r="O846">
        <f>Customers3[[#This Row],[Quantity Ordered]]*Customers3[[#This Row],[Sales Price (Per unit)]]</f>
        <v>600</v>
      </c>
      <c r="P846" t="s">
        <v>2929</v>
      </c>
    </row>
    <row r="847" spans="1:16" x14ac:dyDescent="0.25">
      <c r="A847" t="s">
        <v>402</v>
      </c>
      <c r="B847" t="s">
        <v>644</v>
      </c>
      <c r="C847" t="str">
        <f>PROPER(TRIM(Customers3[[#This Row],[Customer First Name]]))</f>
        <v>Judah</v>
      </c>
      <c r="D847">
        <v>2078</v>
      </c>
      <c r="E847" t="s">
        <v>61</v>
      </c>
      <c r="F847" s="7">
        <v>45431</v>
      </c>
      <c r="G847" s="6">
        <v>1</v>
      </c>
      <c r="H847" t="s">
        <v>56</v>
      </c>
      <c r="I847" t="s">
        <v>49</v>
      </c>
      <c r="J847" t="str">
        <f>UPPER(Customers3[[#This Row],[State]])</f>
        <v>TAS</v>
      </c>
      <c r="K847" t="s">
        <v>2930</v>
      </c>
      <c r="L847" t="s">
        <v>1247</v>
      </c>
      <c r="M847">
        <v>7250</v>
      </c>
      <c r="N847">
        <v>1200</v>
      </c>
      <c r="O847">
        <f>Customers3[[#This Row],[Quantity Ordered]]*Customers3[[#This Row],[Sales Price (Per unit)]]</f>
        <v>1200</v>
      </c>
      <c r="P847" t="s">
        <v>2931</v>
      </c>
    </row>
    <row r="848" spans="1:16" x14ac:dyDescent="0.25">
      <c r="A848" t="s">
        <v>1098</v>
      </c>
      <c r="B848" t="s">
        <v>696</v>
      </c>
      <c r="C848" t="str">
        <f>PROPER(TRIM(Customers3[[#This Row],[Customer First Name]]))</f>
        <v>Amari</v>
      </c>
      <c r="D848">
        <v>2079</v>
      </c>
      <c r="E848" t="s">
        <v>77</v>
      </c>
      <c r="F848" s="7">
        <v>45462</v>
      </c>
      <c r="G848" s="6">
        <v>2</v>
      </c>
      <c r="H848" s="1" t="s">
        <v>23</v>
      </c>
      <c r="I848" t="s">
        <v>42</v>
      </c>
      <c r="J848" t="str">
        <f>UPPER(Customers3[[#This Row],[State]])</f>
        <v>SA</v>
      </c>
      <c r="K848" t="s">
        <v>2932</v>
      </c>
      <c r="L848" t="s">
        <v>1238</v>
      </c>
      <c r="M848">
        <v>5290</v>
      </c>
      <c r="N848">
        <v>600</v>
      </c>
      <c r="O848">
        <f>Customers3[[#This Row],[Quantity Ordered]]*Customers3[[#This Row],[Sales Price (Per unit)]]</f>
        <v>1200</v>
      </c>
      <c r="P848" t="s">
        <v>2933</v>
      </c>
    </row>
    <row r="849" spans="1:16" x14ac:dyDescent="0.25">
      <c r="A849" t="s">
        <v>470</v>
      </c>
      <c r="B849" t="s">
        <v>1099</v>
      </c>
      <c r="C849" t="str">
        <f>PROPER(TRIM(Customers3[[#This Row],[Customer First Name]]))</f>
        <v>Jaylen</v>
      </c>
      <c r="D849">
        <v>2080</v>
      </c>
      <c r="E849" t="s">
        <v>27</v>
      </c>
      <c r="F849" s="7">
        <v>45308</v>
      </c>
      <c r="G849" s="6">
        <v>3</v>
      </c>
      <c r="H849" s="1" t="s">
        <v>37</v>
      </c>
      <c r="I849" t="s">
        <v>32</v>
      </c>
      <c r="J849" t="str">
        <f>UPPER(Customers3[[#This Row],[State]])</f>
        <v>VIC</v>
      </c>
      <c r="K849" t="s">
        <v>2934</v>
      </c>
      <c r="L849" t="s">
        <v>1241</v>
      </c>
      <c r="M849">
        <v>3220</v>
      </c>
      <c r="N849">
        <v>300</v>
      </c>
      <c r="O849">
        <f>Customers3[[#This Row],[Quantity Ordered]]*Customers3[[#This Row],[Sales Price (Per unit)]]</f>
        <v>900</v>
      </c>
      <c r="P849" t="s">
        <v>2935</v>
      </c>
    </row>
    <row r="850" spans="1:16" x14ac:dyDescent="0.25">
      <c r="A850" t="s">
        <v>1100</v>
      </c>
      <c r="B850" t="s">
        <v>138</v>
      </c>
      <c r="C850" t="str">
        <f>PROPER(TRIM(Customers3[[#This Row],[Customer First Name]]))</f>
        <v>Greyson</v>
      </c>
      <c r="D850">
        <v>2081</v>
      </c>
      <c r="E850" t="s">
        <v>36</v>
      </c>
      <c r="F850" s="7">
        <v>45637</v>
      </c>
      <c r="G850" s="6">
        <v>1</v>
      </c>
      <c r="H850" s="1" t="s">
        <v>23</v>
      </c>
      <c r="I850" t="s">
        <v>18</v>
      </c>
      <c r="J850" t="str">
        <f>UPPER(Customers3[[#This Row],[State]])</f>
        <v>WA</v>
      </c>
      <c r="K850" t="s">
        <v>2936</v>
      </c>
      <c r="L850" t="s">
        <v>1223</v>
      </c>
      <c r="M850">
        <v>6725</v>
      </c>
      <c r="N850">
        <v>250</v>
      </c>
      <c r="O850">
        <f>Customers3[[#This Row],[Quantity Ordered]]*Customers3[[#This Row],[Sales Price (Per unit)]]</f>
        <v>250</v>
      </c>
      <c r="P850" t="s">
        <v>2937</v>
      </c>
    </row>
    <row r="851" spans="1:16" x14ac:dyDescent="0.25">
      <c r="A851" t="s">
        <v>748</v>
      </c>
      <c r="B851" t="s">
        <v>1101</v>
      </c>
      <c r="C851" t="str">
        <f>PROPER(TRIM(Customers3[[#This Row],[Customer First Name]]))</f>
        <v>Grayson</v>
      </c>
      <c r="D851">
        <v>2082</v>
      </c>
      <c r="E851" t="s">
        <v>61</v>
      </c>
      <c r="F851" s="7">
        <v>45489</v>
      </c>
      <c r="G851" s="6">
        <v>2</v>
      </c>
      <c r="H851" s="1" t="s">
        <v>37</v>
      </c>
      <c r="I851" t="s">
        <v>28</v>
      </c>
      <c r="J851" t="str">
        <f>UPPER(Customers3[[#This Row],[State]])</f>
        <v>NSW</v>
      </c>
      <c r="K851" t="s">
        <v>2938</v>
      </c>
      <c r="L851" t="s">
        <v>1284</v>
      </c>
      <c r="M851">
        <v>2500</v>
      </c>
      <c r="N851">
        <v>1200</v>
      </c>
      <c r="O851">
        <f>Customers3[[#This Row],[Quantity Ordered]]*Customers3[[#This Row],[Sales Price (Per unit)]]</f>
        <v>2400</v>
      </c>
      <c r="P851" t="s">
        <v>2939</v>
      </c>
    </row>
    <row r="852" spans="1:16" x14ac:dyDescent="0.25">
      <c r="A852" t="s">
        <v>1102</v>
      </c>
      <c r="B852" t="s">
        <v>300</v>
      </c>
      <c r="C852" t="str">
        <f>PROPER(TRIM(Customers3[[#This Row],[Customer First Name]]))</f>
        <v>Rose</v>
      </c>
      <c r="D852">
        <v>2083</v>
      </c>
      <c r="E852" t="s">
        <v>61</v>
      </c>
      <c r="F852" s="7">
        <v>45567</v>
      </c>
      <c r="G852" s="6">
        <v>2</v>
      </c>
      <c r="H852" t="s">
        <v>56</v>
      </c>
      <c r="I852" t="s">
        <v>49</v>
      </c>
      <c r="J852" t="str">
        <f>UPPER(Customers3[[#This Row],[State]])</f>
        <v>TAS</v>
      </c>
      <c r="K852" t="s">
        <v>2940</v>
      </c>
      <c r="L852" t="s">
        <v>1385</v>
      </c>
      <c r="M852">
        <v>7310</v>
      </c>
      <c r="N852">
        <v>1200</v>
      </c>
      <c r="O852">
        <f>Customers3[[#This Row],[Quantity Ordered]]*Customers3[[#This Row],[Sales Price (Per unit)]]</f>
        <v>2400</v>
      </c>
      <c r="P852" t="s">
        <v>2941</v>
      </c>
    </row>
    <row r="853" spans="1:16" x14ac:dyDescent="0.25">
      <c r="A853" t="s">
        <v>1103</v>
      </c>
      <c r="B853" t="s">
        <v>484</v>
      </c>
      <c r="C853" t="str">
        <f>PROPER(TRIM(Customers3[[#This Row],[Customer First Name]]))</f>
        <v>Marlee</v>
      </c>
      <c r="D853">
        <v>2084</v>
      </c>
      <c r="E853" t="s">
        <v>16</v>
      </c>
      <c r="F853" s="7">
        <v>45292</v>
      </c>
      <c r="G853" s="6">
        <v>3</v>
      </c>
      <c r="H853" t="s">
        <v>17</v>
      </c>
      <c r="I853" t="s">
        <v>38</v>
      </c>
      <c r="J853" t="str">
        <f>UPPER(Customers3[[#This Row],[State]])</f>
        <v>QLD</v>
      </c>
      <c r="K853" t="s">
        <v>2942</v>
      </c>
      <c r="L853" t="s">
        <v>1253</v>
      </c>
      <c r="M853">
        <v>4870</v>
      </c>
      <c r="N853">
        <v>250</v>
      </c>
      <c r="O853">
        <f>Customers3[[#This Row],[Quantity Ordered]]*Customers3[[#This Row],[Sales Price (Per unit)]]</f>
        <v>750</v>
      </c>
      <c r="P853" t="s">
        <v>2943</v>
      </c>
    </row>
    <row r="854" spans="1:16" x14ac:dyDescent="0.25">
      <c r="A854" t="s">
        <v>1104</v>
      </c>
      <c r="B854" t="s">
        <v>1105</v>
      </c>
      <c r="C854" t="str">
        <f>PROPER(TRIM(Customers3[[#This Row],[Customer First Name]]))</f>
        <v>Phoebe</v>
      </c>
      <c r="D854">
        <v>2085</v>
      </c>
      <c r="E854" t="s">
        <v>16</v>
      </c>
      <c r="F854" s="7">
        <v>45335</v>
      </c>
      <c r="G854" s="6">
        <v>3</v>
      </c>
      <c r="H854" s="1" t="s">
        <v>23</v>
      </c>
      <c r="I854" t="s">
        <v>18</v>
      </c>
      <c r="J854" t="str">
        <f>UPPER(Customers3[[#This Row],[State]])</f>
        <v>WA</v>
      </c>
      <c r="K854" t="s">
        <v>2944</v>
      </c>
      <c r="L854" t="s">
        <v>1223</v>
      </c>
      <c r="M854">
        <v>6725</v>
      </c>
      <c r="N854">
        <v>250</v>
      </c>
      <c r="O854">
        <f>Customers3[[#This Row],[Quantity Ordered]]*Customers3[[#This Row],[Sales Price (Per unit)]]</f>
        <v>750</v>
      </c>
      <c r="P854" t="s">
        <v>2945</v>
      </c>
    </row>
    <row r="855" spans="1:16" x14ac:dyDescent="0.25">
      <c r="A855" t="s">
        <v>391</v>
      </c>
      <c r="B855" t="s">
        <v>1047</v>
      </c>
      <c r="C855" t="str">
        <f>PROPER(TRIM(Customers3[[#This Row],[Customer First Name]]))</f>
        <v>Liliana</v>
      </c>
      <c r="D855">
        <v>2086</v>
      </c>
      <c r="E855" t="s">
        <v>77</v>
      </c>
      <c r="F855" s="7">
        <v>45413</v>
      </c>
      <c r="G855" s="6">
        <v>3</v>
      </c>
      <c r="H855" s="1" t="s">
        <v>37</v>
      </c>
      <c r="I855" t="s">
        <v>32</v>
      </c>
      <c r="J855" t="str">
        <f>UPPER(Customers3[[#This Row],[State]])</f>
        <v>VIC</v>
      </c>
      <c r="K855" t="s">
        <v>2946</v>
      </c>
      <c r="L855" t="s">
        <v>1241</v>
      </c>
      <c r="M855">
        <v>3220</v>
      </c>
      <c r="N855">
        <v>600</v>
      </c>
      <c r="O855">
        <f>Customers3[[#This Row],[Quantity Ordered]]*Customers3[[#This Row],[Sales Price (Per unit)]]</f>
        <v>1800</v>
      </c>
      <c r="P855" t="s">
        <v>2947</v>
      </c>
    </row>
    <row r="856" spans="1:16" x14ac:dyDescent="0.25">
      <c r="A856" t="s">
        <v>1088</v>
      </c>
      <c r="B856" t="s">
        <v>301</v>
      </c>
      <c r="C856" t="str">
        <f>PROPER(TRIM(Customers3[[#This Row],[Customer First Name]]))</f>
        <v>Annabelle</v>
      </c>
      <c r="D856">
        <v>2087</v>
      </c>
      <c r="E856" t="s">
        <v>36</v>
      </c>
      <c r="F856" s="7">
        <v>45443</v>
      </c>
      <c r="G856" s="6">
        <v>1</v>
      </c>
      <c r="H856" t="s">
        <v>17</v>
      </c>
      <c r="I856" t="s">
        <v>38</v>
      </c>
      <c r="J856" t="str">
        <f>UPPER(Customers3[[#This Row],[State]])</f>
        <v>QLD</v>
      </c>
      <c r="K856" t="s">
        <v>2948</v>
      </c>
      <c r="L856" t="s">
        <v>1253</v>
      </c>
      <c r="M856">
        <v>4870</v>
      </c>
      <c r="N856">
        <v>250</v>
      </c>
      <c r="O856">
        <f>Customers3[[#This Row],[Quantity Ordered]]*Customers3[[#This Row],[Sales Price (Per unit)]]</f>
        <v>250</v>
      </c>
      <c r="P856" t="s">
        <v>2949</v>
      </c>
    </row>
    <row r="857" spans="1:16" x14ac:dyDescent="0.25">
      <c r="A857" t="s">
        <v>1106</v>
      </c>
      <c r="B857" t="s">
        <v>1107</v>
      </c>
      <c r="C857" t="str">
        <f>PROPER(TRIM(Customers3[[#This Row],[Customer First Name]]))</f>
        <v>Sophie</v>
      </c>
      <c r="D857">
        <v>2088</v>
      </c>
      <c r="E857" t="s">
        <v>16</v>
      </c>
      <c r="F857" s="7">
        <v>45518</v>
      </c>
      <c r="G857" s="6">
        <v>2</v>
      </c>
      <c r="H857" t="s">
        <v>17</v>
      </c>
      <c r="I857" t="s">
        <v>32</v>
      </c>
      <c r="J857" t="str">
        <f>UPPER(Customers3[[#This Row],[State]])</f>
        <v>VIC</v>
      </c>
      <c r="K857" t="s">
        <v>2950</v>
      </c>
      <c r="L857" t="s">
        <v>1232</v>
      </c>
      <c r="M857">
        <v>3350</v>
      </c>
      <c r="N857">
        <v>250</v>
      </c>
      <c r="O857">
        <f>Customers3[[#This Row],[Quantity Ordered]]*Customers3[[#This Row],[Sales Price (Per unit)]]</f>
        <v>500</v>
      </c>
      <c r="P857" t="s">
        <v>2951</v>
      </c>
    </row>
    <row r="858" spans="1:16" x14ac:dyDescent="0.25">
      <c r="A858" t="s">
        <v>664</v>
      </c>
      <c r="B858" t="s">
        <v>1108</v>
      </c>
      <c r="C858" t="str">
        <f>PROPER(TRIM(Customers3[[#This Row],[Customer First Name]]))</f>
        <v>Javier</v>
      </c>
      <c r="D858">
        <v>2089</v>
      </c>
      <c r="E858" t="s">
        <v>16</v>
      </c>
      <c r="F858" s="7">
        <v>45421</v>
      </c>
      <c r="G858" s="6">
        <v>1</v>
      </c>
      <c r="H858" t="s">
        <v>56</v>
      </c>
      <c r="I858" t="s">
        <v>32</v>
      </c>
      <c r="J858" t="str">
        <f>UPPER(Customers3[[#This Row],[State]])</f>
        <v>VIC</v>
      </c>
      <c r="K858" t="s">
        <v>2952</v>
      </c>
      <c r="L858" t="s">
        <v>1260</v>
      </c>
      <c r="M858">
        <v>3000</v>
      </c>
      <c r="N858">
        <v>250</v>
      </c>
      <c r="O858">
        <f>Customers3[[#This Row],[Quantity Ordered]]*Customers3[[#This Row],[Sales Price (Per unit)]]</f>
        <v>250</v>
      </c>
      <c r="P858" t="s">
        <v>2953</v>
      </c>
    </row>
    <row r="859" spans="1:16" x14ac:dyDescent="0.25">
      <c r="A859" t="s">
        <v>1109</v>
      </c>
      <c r="B859" t="s">
        <v>981</v>
      </c>
      <c r="C859" t="str">
        <f>PROPER(TRIM(Customers3[[#This Row],[Customer First Name]]))</f>
        <v>Timothy</v>
      </c>
      <c r="D859">
        <v>2090</v>
      </c>
      <c r="E859" t="s">
        <v>22</v>
      </c>
      <c r="F859" s="7">
        <v>45657</v>
      </c>
      <c r="G859" s="6">
        <v>2</v>
      </c>
      <c r="H859" t="s">
        <v>17</v>
      </c>
      <c r="I859" t="s">
        <v>18</v>
      </c>
      <c r="J859" t="str">
        <f>UPPER(Customers3[[#This Row],[State]])</f>
        <v>WA</v>
      </c>
      <c r="K859" t="s">
        <v>2954</v>
      </c>
      <c r="L859" t="s">
        <v>1244</v>
      </c>
      <c r="M859">
        <v>6160</v>
      </c>
      <c r="N859">
        <v>800</v>
      </c>
      <c r="O859">
        <f>Customers3[[#This Row],[Quantity Ordered]]*Customers3[[#This Row],[Sales Price (Per unit)]]</f>
        <v>1600</v>
      </c>
      <c r="P859" t="s">
        <v>2955</v>
      </c>
    </row>
    <row r="860" spans="1:16" x14ac:dyDescent="0.25">
      <c r="A860" t="s">
        <v>600</v>
      </c>
      <c r="B860" t="s">
        <v>601</v>
      </c>
      <c r="C860" t="str">
        <f>PROPER(TRIM(Customers3[[#This Row],[Customer First Name]]))</f>
        <v>Blake</v>
      </c>
      <c r="D860">
        <v>1588</v>
      </c>
      <c r="E860" t="s">
        <v>27</v>
      </c>
      <c r="F860" s="7">
        <v>45317</v>
      </c>
      <c r="G860" s="6">
        <v>2</v>
      </c>
      <c r="H860" s="1" t="s">
        <v>37</v>
      </c>
      <c r="I860" t="s">
        <v>38</v>
      </c>
      <c r="J860" t="str">
        <f>UPPER(Customers3[[#This Row],[State]])</f>
        <v>QLD</v>
      </c>
      <c r="K860" t="s">
        <v>2956</v>
      </c>
      <c r="L860" t="s">
        <v>1290</v>
      </c>
      <c r="M860">
        <v>4000</v>
      </c>
      <c r="N860">
        <v>300</v>
      </c>
      <c r="O860">
        <f>Customers3[[#This Row],[Quantity Ordered]]*Customers3[[#This Row],[Sales Price (Per unit)]]</f>
        <v>600</v>
      </c>
      <c r="P860" t="s">
        <v>2957</v>
      </c>
    </row>
    <row r="861" spans="1:16" x14ac:dyDescent="0.25">
      <c r="A861" t="s">
        <v>1110</v>
      </c>
      <c r="B861" t="s">
        <v>157</v>
      </c>
      <c r="C861" t="str">
        <f>PROPER(TRIM(Customers3[[#This Row],[Customer First Name]]))</f>
        <v>Bentley</v>
      </c>
      <c r="D861">
        <v>2091</v>
      </c>
      <c r="E861" t="s">
        <v>61</v>
      </c>
      <c r="F861" s="7">
        <v>45324</v>
      </c>
      <c r="G861" s="6">
        <v>2</v>
      </c>
      <c r="H861" t="s">
        <v>56</v>
      </c>
      <c r="I861" t="s">
        <v>24</v>
      </c>
      <c r="J861" t="str">
        <f>UPPER(Customers3[[#This Row],[State]])</f>
        <v>ACT</v>
      </c>
      <c r="K861" t="s">
        <v>2958</v>
      </c>
      <c r="L861" t="s">
        <v>1226</v>
      </c>
      <c r="M861">
        <v>2600</v>
      </c>
      <c r="N861">
        <v>1200</v>
      </c>
      <c r="O861">
        <f>Customers3[[#This Row],[Quantity Ordered]]*Customers3[[#This Row],[Sales Price (Per unit)]]</f>
        <v>2400</v>
      </c>
      <c r="P861" t="s">
        <v>2959</v>
      </c>
    </row>
    <row r="862" spans="1:16" x14ac:dyDescent="0.25">
      <c r="A862" t="s">
        <v>1111</v>
      </c>
      <c r="B862" t="s">
        <v>1112</v>
      </c>
      <c r="C862" t="str">
        <f>PROPER(TRIM(Customers3[[#This Row],[Customer First Name]]))</f>
        <v>Octavia</v>
      </c>
      <c r="D862">
        <v>2092</v>
      </c>
      <c r="E862" t="s">
        <v>16</v>
      </c>
      <c r="F862" s="7">
        <v>45312</v>
      </c>
      <c r="G862" s="6">
        <v>2</v>
      </c>
      <c r="H862" t="s">
        <v>17</v>
      </c>
      <c r="I862" t="s">
        <v>24</v>
      </c>
      <c r="J862" t="str">
        <f>UPPER(Customers3[[#This Row],[State]])</f>
        <v>ACT</v>
      </c>
      <c r="K862" t="s">
        <v>2960</v>
      </c>
      <c r="L862" t="s">
        <v>1226</v>
      </c>
      <c r="M862">
        <v>2600</v>
      </c>
      <c r="N862">
        <v>250</v>
      </c>
      <c r="O862">
        <f>Customers3[[#This Row],[Quantity Ordered]]*Customers3[[#This Row],[Sales Price (Per unit)]]</f>
        <v>500</v>
      </c>
      <c r="P862" t="s">
        <v>2961</v>
      </c>
    </row>
    <row r="863" spans="1:16" x14ac:dyDescent="0.25">
      <c r="A863" t="s">
        <v>1113</v>
      </c>
      <c r="B863" t="s">
        <v>526</v>
      </c>
      <c r="C863" t="str">
        <f>PROPER(TRIM(Customers3[[#This Row],[Customer First Name]]))</f>
        <v>Gael</v>
      </c>
      <c r="D863">
        <v>2093</v>
      </c>
      <c r="E863" t="s">
        <v>36</v>
      </c>
      <c r="F863" s="7">
        <v>45606</v>
      </c>
      <c r="G863" s="6">
        <v>2</v>
      </c>
      <c r="H863" t="s">
        <v>17</v>
      </c>
      <c r="I863" t="s">
        <v>42</v>
      </c>
      <c r="J863" t="str">
        <f>UPPER(Customers3[[#This Row],[State]])</f>
        <v>SA</v>
      </c>
      <c r="K863" t="s">
        <v>2962</v>
      </c>
      <c r="L863" t="s">
        <v>1080</v>
      </c>
      <c r="M863">
        <v>5000</v>
      </c>
      <c r="N863">
        <v>250</v>
      </c>
      <c r="O863">
        <f>Customers3[[#This Row],[Quantity Ordered]]*Customers3[[#This Row],[Sales Price (Per unit)]]</f>
        <v>500</v>
      </c>
      <c r="P863" t="s">
        <v>2963</v>
      </c>
    </row>
    <row r="864" spans="1:16" x14ac:dyDescent="0.25">
      <c r="A864" t="s">
        <v>310</v>
      </c>
      <c r="B864" t="s">
        <v>903</v>
      </c>
      <c r="C864" t="str">
        <f>PROPER(TRIM(Customers3[[#This Row],[Customer First Name]]))</f>
        <v>Catalina</v>
      </c>
      <c r="D864">
        <v>2094</v>
      </c>
      <c r="E864" t="s">
        <v>27</v>
      </c>
      <c r="F864" s="7">
        <v>45646</v>
      </c>
      <c r="G864" s="6">
        <v>1</v>
      </c>
      <c r="H864" t="s">
        <v>17</v>
      </c>
      <c r="I864" t="s">
        <v>42</v>
      </c>
      <c r="J864" t="str">
        <f>UPPER(Customers3[[#This Row],[State]])</f>
        <v>SA</v>
      </c>
      <c r="K864" t="s">
        <v>2964</v>
      </c>
      <c r="L864" t="s">
        <v>1238</v>
      </c>
      <c r="M864">
        <v>5290</v>
      </c>
      <c r="N864">
        <v>300</v>
      </c>
      <c r="O864">
        <f>Customers3[[#This Row],[Quantity Ordered]]*Customers3[[#This Row],[Sales Price (Per unit)]]</f>
        <v>300</v>
      </c>
      <c r="P864" t="s">
        <v>2965</v>
      </c>
    </row>
    <row r="865" spans="1:16" x14ac:dyDescent="0.25">
      <c r="A865" t="s">
        <v>1114</v>
      </c>
      <c r="B865" t="s">
        <v>590</v>
      </c>
      <c r="C865" t="str">
        <f>PROPER(TRIM(Customers3[[#This Row],[Customer First Name]]))</f>
        <v>Dahlia</v>
      </c>
      <c r="D865">
        <v>2095</v>
      </c>
      <c r="E865" t="s">
        <v>16</v>
      </c>
      <c r="F865" s="7">
        <v>45455</v>
      </c>
      <c r="G865" s="6">
        <v>2</v>
      </c>
      <c r="H865" t="s">
        <v>17</v>
      </c>
      <c r="I865" t="s">
        <v>24</v>
      </c>
      <c r="J865" t="str">
        <f>UPPER(Customers3[[#This Row],[State]])</f>
        <v>ACT</v>
      </c>
      <c r="K865" t="s">
        <v>2966</v>
      </c>
      <c r="L865" t="s">
        <v>1226</v>
      </c>
      <c r="M865">
        <v>2600</v>
      </c>
      <c r="N865">
        <v>250</v>
      </c>
      <c r="O865">
        <f>Customers3[[#This Row],[Quantity Ordered]]*Customers3[[#This Row],[Sales Price (Per unit)]]</f>
        <v>500</v>
      </c>
      <c r="P865" t="s">
        <v>2967</v>
      </c>
    </row>
    <row r="866" spans="1:16" x14ac:dyDescent="0.25">
      <c r="A866" t="s">
        <v>619</v>
      </c>
      <c r="B866" t="s">
        <v>308</v>
      </c>
      <c r="C866" t="str">
        <f>PROPER(TRIM(Customers3[[#This Row],[Customer First Name]]))</f>
        <v>Finley</v>
      </c>
      <c r="D866">
        <v>2096</v>
      </c>
      <c r="E866" t="s">
        <v>16</v>
      </c>
      <c r="F866" s="7">
        <v>45620</v>
      </c>
      <c r="G866" s="6">
        <v>1</v>
      </c>
      <c r="H866" t="s">
        <v>17</v>
      </c>
      <c r="I866" t="s">
        <v>49</v>
      </c>
      <c r="J866" t="str">
        <f>UPPER(Customers3[[#This Row],[State]])</f>
        <v>TAS</v>
      </c>
      <c r="K866" t="s">
        <v>2968</v>
      </c>
      <c r="L866" t="s">
        <v>1250</v>
      </c>
      <c r="M866">
        <v>7000</v>
      </c>
      <c r="N866">
        <v>250</v>
      </c>
      <c r="O866">
        <f>Customers3[[#This Row],[Quantity Ordered]]*Customers3[[#This Row],[Sales Price (Per unit)]]</f>
        <v>250</v>
      </c>
      <c r="P866" t="s">
        <v>2969</v>
      </c>
    </row>
    <row r="867" spans="1:16" x14ac:dyDescent="0.25">
      <c r="A867" t="s">
        <v>71</v>
      </c>
      <c r="B867" t="s">
        <v>532</v>
      </c>
      <c r="C867" t="str">
        <f>PROPER(TRIM(Customers3[[#This Row],[Customer First Name]]))</f>
        <v>Nash</v>
      </c>
      <c r="D867">
        <v>2097</v>
      </c>
      <c r="E867" t="s">
        <v>27</v>
      </c>
      <c r="F867" s="7">
        <v>45586</v>
      </c>
      <c r="G867" s="6">
        <v>2</v>
      </c>
      <c r="H867" t="s">
        <v>56</v>
      </c>
      <c r="I867" t="s">
        <v>49</v>
      </c>
      <c r="J867" t="str">
        <f>UPPER(Customers3[[#This Row],[State]])</f>
        <v>TAS</v>
      </c>
      <c r="K867" t="s">
        <v>2970</v>
      </c>
      <c r="L867" t="s">
        <v>1247</v>
      </c>
      <c r="M867">
        <v>7250</v>
      </c>
      <c r="N867">
        <v>300</v>
      </c>
      <c r="O867">
        <f>Customers3[[#This Row],[Quantity Ordered]]*Customers3[[#This Row],[Sales Price (Per unit)]]</f>
        <v>600</v>
      </c>
      <c r="P867" t="s">
        <v>2971</v>
      </c>
    </row>
    <row r="868" spans="1:16" x14ac:dyDescent="0.25">
      <c r="A868" t="s">
        <v>598</v>
      </c>
      <c r="B868" t="s">
        <v>739</v>
      </c>
      <c r="C868" t="str">
        <f>PROPER(TRIM(Customers3[[#This Row],[Customer First Name]]))</f>
        <v>Stephanie</v>
      </c>
      <c r="D868">
        <v>2098</v>
      </c>
      <c r="E868" t="s">
        <v>61</v>
      </c>
      <c r="F868" s="7">
        <v>45519</v>
      </c>
      <c r="G868" s="6">
        <v>1</v>
      </c>
      <c r="H868" t="s">
        <v>17</v>
      </c>
      <c r="I868" t="s">
        <v>24</v>
      </c>
      <c r="J868" t="str">
        <f>UPPER(Customers3[[#This Row],[State]])</f>
        <v>ACT</v>
      </c>
      <c r="K868" t="s">
        <v>2972</v>
      </c>
      <c r="L868" t="s">
        <v>1226</v>
      </c>
      <c r="M868">
        <v>2600</v>
      </c>
      <c r="N868">
        <v>1200</v>
      </c>
      <c r="O868">
        <f>Customers3[[#This Row],[Quantity Ordered]]*Customers3[[#This Row],[Sales Price (Per unit)]]</f>
        <v>1200</v>
      </c>
      <c r="P868" t="s">
        <v>2973</v>
      </c>
    </row>
    <row r="869" spans="1:16" x14ac:dyDescent="0.25">
      <c r="A869" t="s">
        <v>656</v>
      </c>
      <c r="B869" t="s">
        <v>1115</v>
      </c>
      <c r="C869" t="str">
        <f>PROPER(TRIM(Customers3[[#This Row],[Customer First Name]]))</f>
        <v>Sabrina</v>
      </c>
      <c r="D869">
        <v>2099</v>
      </c>
      <c r="E869" t="s">
        <v>22</v>
      </c>
      <c r="F869" s="7">
        <v>45511</v>
      </c>
      <c r="G869" s="6">
        <v>2</v>
      </c>
      <c r="H869" t="s">
        <v>56</v>
      </c>
      <c r="I869" t="s">
        <v>38</v>
      </c>
      <c r="J869" t="str">
        <f>UPPER(Customers3[[#This Row],[State]])</f>
        <v>QLD</v>
      </c>
      <c r="K869" t="s">
        <v>2974</v>
      </c>
      <c r="L869" t="s">
        <v>1253</v>
      </c>
      <c r="M869">
        <v>4870</v>
      </c>
      <c r="N869">
        <v>800</v>
      </c>
      <c r="O869">
        <f>Customers3[[#This Row],[Quantity Ordered]]*Customers3[[#This Row],[Sales Price (Per unit)]]</f>
        <v>1600</v>
      </c>
      <c r="P869" t="s">
        <v>2975</v>
      </c>
    </row>
    <row r="870" spans="1:16" x14ac:dyDescent="0.25">
      <c r="A870" t="s">
        <v>679</v>
      </c>
      <c r="B870" t="s">
        <v>626</v>
      </c>
      <c r="C870" t="str">
        <f>PROPER(TRIM(Customers3[[#This Row],[Customer First Name]]))</f>
        <v>Laura</v>
      </c>
      <c r="D870">
        <v>2100</v>
      </c>
      <c r="E870" t="s">
        <v>61</v>
      </c>
      <c r="F870" s="7">
        <v>45293</v>
      </c>
      <c r="G870" s="6">
        <v>3</v>
      </c>
      <c r="H870" s="1" t="s">
        <v>23</v>
      </c>
      <c r="I870" t="s">
        <v>42</v>
      </c>
      <c r="J870" t="str">
        <f>UPPER(Customers3[[#This Row],[State]])</f>
        <v>SA</v>
      </c>
      <c r="K870" t="s">
        <v>2976</v>
      </c>
      <c r="L870" t="s">
        <v>1080</v>
      </c>
      <c r="M870">
        <v>5000</v>
      </c>
      <c r="N870">
        <v>1200</v>
      </c>
      <c r="O870">
        <f>Customers3[[#This Row],[Quantity Ordered]]*Customers3[[#This Row],[Sales Price (Per unit)]]</f>
        <v>3600</v>
      </c>
      <c r="P870" t="s">
        <v>2977</v>
      </c>
    </row>
    <row r="871" spans="1:16" x14ac:dyDescent="0.25">
      <c r="A871" t="s">
        <v>319</v>
      </c>
      <c r="B871" t="s">
        <v>1116</v>
      </c>
      <c r="C871" t="str">
        <f>PROPER(TRIM(Customers3[[#This Row],[Customer First Name]]))</f>
        <v>Augustus</v>
      </c>
      <c r="D871">
        <v>2101</v>
      </c>
      <c r="E871" t="s">
        <v>61</v>
      </c>
      <c r="F871" s="7">
        <v>45419</v>
      </c>
      <c r="G871" s="6">
        <v>1</v>
      </c>
      <c r="H871" s="1" t="s">
        <v>37</v>
      </c>
      <c r="I871" t="s">
        <v>42</v>
      </c>
      <c r="J871" t="str">
        <f>UPPER(Customers3[[#This Row],[State]])</f>
        <v>SA</v>
      </c>
      <c r="K871" t="s">
        <v>2978</v>
      </c>
      <c r="L871" t="s">
        <v>1238</v>
      </c>
      <c r="M871">
        <v>5290</v>
      </c>
      <c r="N871">
        <v>1200</v>
      </c>
      <c r="O871">
        <f>Customers3[[#This Row],[Quantity Ordered]]*Customers3[[#This Row],[Sales Price (Per unit)]]</f>
        <v>1200</v>
      </c>
      <c r="P871" t="s">
        <v>2979</v>
      </c>
    </row>
    <row r="872" spans="1:16" x14ac:dyDescent="0.25">
      <c r="A872" t="s">
        <v>1117</v>
      </c>
      <c r="B872" t="s">
        <v>156</v>
      </c>
      <c r="C872" t="str">
        <f>PROPER(TRIM(Customers3[[#This Row],[Customer First Name]]))</f>
        <v>Russell</v>
      </c>
      <c r="D872">
        <v>2102</v>
      </c>
      <c r="E872" t="s">
        <v>27</v>
      </c>
      <c r="F872" s="7">
        <v>45387</v>
      </c>
      <c r="G872" s="6">
        <v>3</v>
      </c>
      <c r="H872" t="s">
        <v>17</v>
      </c>
      <c r="I872" t="s">
        <v>32</v>
      </c>
      <c r="J872" t="str">
        <f>UPPER(Customers3[[#This Row],[State]])</f>
        <v>VIC</v>
      </c>
      <c r="K872" t="s">
        <v>2980</v>
      </c>
      <c r="L872" t="s">
        <v>1232</v>
      </c>
      <c r="M872">
        <v>3350</v>
      </c>
      <c r="N872">
        <v>300</v>
      </c>
      <c r="O872">
        <f>Customers3[[#This Row],[Quantity Ordered]]*Customers3[[#This Row],[Sales Price (Per unit)]]</f>
        <v>900</v>
      </c>
      <c r="P872" t="s">
        <v>2981</v>
      </c>
    </row>
    <row r="873" spans="1:16" x14ac:dyDescent="0.25">
      <c r="A873" t="s">
        <v>144</v>
      </c>
      <c r="B873" t="s">
        <v>1118</v>
      </c>
      <c r="C873" t="str">
        <f>PROPER(TRIM(Customers3[[#This Row],[Customer First Name]]))</f>
        <v>Joel</v>
      </c>
      <c r="D873">
        <v>2103</v>
      </c>
      <c r="E873" t="s">
        <v>61</v>
      </c>
      <c r="F873" s="7">
        <v>45646</v>
      </c>
      <c r="G873" s="6">
        <v>1</v>
      </c>
      <c r="H873" s="1" t="s">
        <v>37</v>
      </c>
      <c r="I873" t="s">
        <v>49</v>
      </c>
      <c r="J873" t="str">
        <f>UPPER(Customers3[[#This Row],[State]])</f>
        <v>TAS</v>
      </c>
      <c r="K873" t="s">
        <v>2982</v>
      </c>
      <c r="L873" t="s">
        <v>1247</v>
      </c>
      <c r="M873">
        <v>7250</v>
      </c>
      <c r="N873">
        <v>1200</v>
      </c>
      <c r="O873">
        <f>Customers3[[#This Row],[Quantity Ordered]]*Customers3[[#This Row],[Sales Price (Per unit)]]</f>
        <v>1200</v>
      </c>
      <c r="P873" t="s">
        <v>2983</v>
      </c>
    </row>
    <row r="874" spans="1:16" x14ac:dyDescent="0.25">
      <c r="A874" t="s">
        <v>476</v>
      </c>
      <c r="B874" t="s">
        <v>936</v>
      </c>
      <c r="C874" t="str">
        <f>PROPER(TRIM(Customers3[[#This Row],[Customer First Name]]))</f>
        <v>Sutton</v>
      </c>
      <c r="D874">
        <v>2104</v>
      </c>
      <c r="E874" t="s">
        <v>36</v>
      </c>
      <c r="F874" s="7">
        <v>45423</v>
      </c>
      <c r="G874" s="6">
        <v>1</v>
      </c>
      <c r="H874" t="s">
        <v>17</v>
      </c>
      <c r="I874" t="s">
        <v>28</v>
      </c>
      <c r="J874" t="str">
        <f>UPPER(Customers3[[#This Row],[State]])</f>
        <v>NSW</v>
      </c>
      <c r="K874" t="s">
        <v>2984</v>
      </c>
      <c r="L874" t="s">
        <v>850</v>
      </c>
      <c r="M874">
        <v>2000</v>
      </c>
      <c r="N874">
        <v>250</v>
      </c>
      <c r="O874">
        <f>Customers3[[#This Row],[Quantity Ordered]]*Customers3[[#This Row],[Sales Price (Per unit)]]</f>
        <v>250</v>
      </c>
      <c r="P874" t="s">
        <v>2985</v>
      </c>
    </row>
    <row r="875" spans="1:16" x14ac:dyDescent="0.25">
      <c r="A875" t="s">
        <v>556</v>
      </c>
      <c r="B875" t="s">
        <v>1119</v>
      </c>
      <c r="C875" t="str">
        <f>PROPER(TRIM(Customers3[[#This Row],[Customer First Name]]))</f>
        <v>Remington</v>
      </c>
      <c r="D875">
        <v>2105</v>
      </c>
      <c r="E875" t="s">
        <v>61</v>
      </c>
      <c r="F875" s="7">
        <v>45378</v>
      </c>
      <c r="G875" s="6">
        <v>3</v>
      </c>
      <c r="H875" s="1" t="s">
        <v>23</v>
      </c>
      <c r="I875" t="s">
        <v>49</v>
      </c>
      <c r="J875" t="str">
        <f>UPPER(Customers3[[#This Row],[State]])</f>
        <v>TAS</v>
      </c>
      <c r="K875" t="s">
        <v>2986</v>
      </c>
      <c r="L875" t="s">
        <v>1385</v>
      </c>
      <c r="M875">
        <v>7310</v>
      </c>
      <c r="N875">
        <v>1200</v>
      </c>
      <c r="O875">
        <f>Customers3[[#This Row],[Quantity Ordered]]*Customers3[[#This Row],[Sales Price (Per unit)]]</f>
        <v>3600</v>
      </c>
      <c r="P875" t="s">
        <v>2987</v>
      </c>
    </row>
    <row r="876" spans="1:16" x14ac:dyDescent="0.25">
      <c r="A876" t="s">
        <v>1120</v>
      </c>
      <c r="B876" t="s">
        <v>737</v>
      </c>
      <c r="C876" t="str">
        <f>PROPER(TRIM(Customers3[[#This Row],[Customer First Name]]))</f>
        <v>Isabel</v>
      </c>
      <c r="D876">
        <v>2106</v>
      </c>
      <c r="E876" t="s">
        <v>27</v>
      </c>
      <c r="F876" s="7">
        <v>45590</v>
      </c>
      <c r="G876" s="6">
        <v>1</v>
      </c>
      <c r="H876" t="s">
        <v>56</v>
      </c>
      <c r="I876" t="s">
        <v>49</v>
      </c>
      <c r="J876" t="str">
        <f>UPPER(Customers3[[#This Row],[State]])</f>
        <v>TAS</v>
      </c>
      <c r="K876" t="s">
        <v>2988</v>
      </c>
      <c r="L876" t="s">
        <v>1247</v>
      </c>
      <c r="M876">
        <v>7250</v>
      </c>
      <c r="N876">
        <v>300</v>
      </c>
      <c r="O876">
        <f>Customers3[[#This Row],[Quantity Ordered]]*Customers3[[#This Row],[Sales Price (Per unit)]]</f>
        <v>300</v>
      </c>
      <c r="P876" t="s">
        <v>2989</v>
      </c>
    </row>
    <row r="877" spans="1:16" x14ac:dyDescent="0.25">
      <c r="A877" t="s">
        <v>729</v>
      </c>
      <c r="B877" t="s">
        <v>1121</v>
      </c>
      <c r="C877" t="str">
        <f>PROPER(TRIM(Customers3[[#This Row],[Customer First Name]]))</f>
        <v>Francesca</v>
      </c>
      <c r="D877">
        <v>2107</v>
      </c>
      <c r="E877" t="s">
        <v>16</v>
      </c>
      <c r="F877" s="7">
        <v>45531</v>
      </c>
      <c r="G877" s="6">
        <v>3</v>
      </c>
      <c r="H877" s="1" t="s">
        <v>23</v>
      </c>
      <c r="I877" t="s">
        <v>24</v>
      </c>
      <c r="J877" t="str">
        <f>UPPER(Customers3[[#This Row],[State]])</f>
        <v>ACT</v>
      </c>
      <c r="K877" t="s">
        <v>2990</v>
      </c>
      <c r="L877" t="s">
        <v>1226</v>
      </c>
      <c r="M877">
        <v>2600</v>
      </c>
      <c r="N877">
        <v>250</v>
      </c>
      <c r="O877">
        <f>Customers3[[#This Row],[Quantity Ordered]]*Customers3[[#This Row],[Sales Price (Per unit)]]</f>
        <v>750</v>
      </c>
      <c r="P877" t="s">
        <v>2991</v>
      </c>
    </row>
    <row r="878" spans="1:16" x14ac:dyDescent="0.25">
      <c r="A878" t="s">
        <v>1122</v>
      </c>
      <c r="B878" t="s">
        <v>1123</v>
      </c>
      <c r="C878" t="str">
        <f>PROPER(TRIM(Customers3[[#This Row],[Customer First Name]]))</f>
        <v>Violet</v>
      </c>
      <c r="D878">
        <v>2108</v>
      </c>
      <c r="E878" t="s">
        <v>36</v>
      </c>
      <c r="F878" s="7">
        <v>45508</v>
      </c>
      <c r="G878" s="6">
        <v>3</v>
      </c>
      <c r="H878" s="1" t="s">
        <v>37</v>
      </c>
      <c r="I878" t="s">
        <v>24</v>
      </c>
      <c r="J878" t="str">
        <f>UPPER(Customers3[[#This Row],[State]])</f>
        <v>ACT</v>
      </c>
      <c r="K878" t="s">
        <v>2992</v>
      </c>
      <c r="L878" t="s">
        <v>1226</v>
      </c>
      <c r="M878">
        <v>2600</v>
      </c>
      <c r="N878">
        <v>250</v>
      </c>
      <c r="O878">
        <f>Customers3[[#This Row],[Quantity Ordered]]*Customers3[[#This Row],[Sales Price (Per unit)]]</f>
        <v>750</v>
      </c>
      <c r="P878" t="s">
        <v>2993</v>
      </c>
    </row>
    <row r="879" spans="1:16" x14ac:dyDescent="0.25">
      <c r="A879" t="s">
        <v>342</v>
      </c>
      <c r="B879" t="s">
        <v>1124</v>
      </c>
      <c r="C879" t="str">
        <f>PROPER(TRIM(Customers3[[#This Row],[Customer First Name]]))</f>
        <v>Journee</v>
      </c>
      <c r="D879">
        <v>2109</v>
      </c>
      <c r="E879" t="s">
        <v>77</v>
      </c>
      <c r="F879" s="7">
        <v>45378</v>
      </c>
      <c r="G879" s="6">
        <v>3</v>
      </c>
      <c r="H879" t="s">
        <v>17</v>
      </c>
      <c r="I879" t="s">
        <v>24</v>
      </c>
      <c r="J879" t="str">
        <f>UPPER(Customers3[[#This Row],[State]])</f>
        <v>ACT</v>
      </c>
      <c r="K879" t="s">
        <v>2994</v>
      </c>
      <c r="L879" t="s">
        <v>1226</v>
      </c>
      <c r="M879">
        <v>2600</v>
      </c>
      <c r="N879">
        <v>600</v>
      </c>
      <c r="O879">
        <f>Customers3[[#This Row],[Quantity Ordered]]*Customers3[[#This Row],[Sales Price (Per unit)]]</f>
        <v>1800</v>
      </c>
      <c r="P879" t="s">
        <v>2995</v>
      </c>
    </row>
    <row r="880" spans="1:16" x14ac:dyDescent="0.25">
      <c r="A880" t="s">
        <v>495</v>
      </c>
      <c r="B880" t="s">
        <v>428</v>
      </c>
      <c r="C880" t="str">
        <f>PROPER(TRIM(Customers3[[#This Row],[Customer First Name]]))</f>
        <v>Marley</v>
      </c>
      <c r="D880">
        <v>2110</v>
      </c>
      <c r="E880" t="s">
        <v>61</v>
      </c>
      <c r="F880" s="7">
        <v>45370</v>
      </c>
      <c r="G880" s="6">
        <v>1</v>
      </c>
      <c r="H880" s="1" t="s">
        <v>37</v>
      </c>
      <c r="I880" t="s">
        <v>18</v>
      </c>
      <c r="J880" t="str">
        <f>UPPER(Customers3[[#This Row],[State]])</f>
        <v>WA</v>
      </c>
      <c r="K880" t="s">
        <v>2996</v>
      </c>
      <c r="L880" t="s">
        <v>1287</v>
      </c>
      <c r="M880">
        <v>6000</v>
      </c>
      <c r="N880">
        <v>1200</v>
      </c>
      <c r="O880">
        <f>Customers3[[#This Row],[Quantity Ordered]]*Customers3[[#This Row],[Sales Price (Per unit)]]</f>
        <v>1200</v>
      </c>
      <c r="P880" t="s">
        <v>2997</v>
      </c>
    </row>
    <row r="881" spans="1:16" x14ac:dyDescent="0.25">
      <c r="A881" t="s">
        <v>1125</v>
      </c>
      <c r="B881" t="s">
        <v>1126</v>
      </c>
      <c r="C881" t="str">
        <f>PROPER(TRIM(Customers3[[#This Row],[Customer First Name]]))</f>
        <v>Valentina</v>
      </c>
      <c r="D881">
        <v>2111</v>
      </c>
      <c r="E881" t="s">
        <v>61</v>
      </c>
      <c r="F881" s="7">
        <v>45444</v>
      </c>
      <c r="G881" s="6">
        <v>3</v>
      </c>
      <c r="H881" t="s">
        <v>56</v>
      </c>
      <c r="I881" t="s">
        <v>38</v>
      </c>
      <c r="J881" t="str">
        <f>UPPER(Customers3[[#This Row],[State]])</f>
        <v>QLD</v>
      </c>
      <c r="K881" t="s">
        <v>2998</v>
      </c>
      <c r="L881" t="s">
        <v>1235</v>
      </c>
      <c r="M881">
        <v>4217</v>
      </c>
      <c r="N881">
        <v>1200</v>
      </c>
      <c r="O881">
        <f>Customers3[[#This Row],[Quantity Ordered]]*Customers3[[#This Row],[Sales Price (Per unit)]]</f>
        <v>3600</v>
      </c>
      <c r="P881" t="s">
        <v>2999</v>
      </c>
    </row>
    <row r="882" spans="1:16" x14ac:dyDescent="0.25">
      <c r="A882" t="s">
        <v>1127</v>
      </c>
      <c r="B882" t="s">
        <v>1128</v>
      </c>
      <c r="C882" t="str">
        <f>PROPER(TRIM(Customers3[[#This Row],[Customer First Name]]))</f>
        <v>Jett</v>
      </c>
      <c r="D882">
        <v>2112</v>
      </c>
      <c r="E882" t="s">
        <v>36</v>
      </c>
      <c r="F882" s="7">
        <v>45485</v>
      </c>
      <c r="G882" s="6">
        <v>2</v>
      </c>
      <c r="H882" s="1" t="s">
        <v>37</v>
      </c>
      <c r="I882" t="s">
        <v>18</v>
      </c>
      <c r="J882" t="str">
        <f>UPPER(Customers3[[#This Row],[State]])</f>
        <v>WA</v>
      </c>
      <c r="K882" t="s">
        <v>3000</v>
      </c>
      <c r="L882" t="s">
        <v>1287</v>
      </c>
      <c r="M882">
        <v>6000</v>
      </c>
      <c r="N882">
        <v>250</v>
      </c>
      <c r="O882">
        <f>Customers3[[#This Row],[Quantity Ordered]]*Customers3[[#This Row],[Sales Price (Per unit)]]</f>
        <v>500</v>
      </c>
      <c r="P882" t="s">
        <v>3001</v>
      </c>
    </row>
    <row r="883" spans="1:16" x14ac:dyDescent="0.25">
      <c r="A883" t="s">
        <v>1129</v>
      </c>
      <c r="B883" t="s">
        <v>1130</v>
      </c>
      <c r="C883" t="str">
        <f>PROPER(TRIM(Customers3[[#This Row],[Customer First Name]]))</f>
        <v>Adalyn</v>
      </c>
      <c r="D883">
        <v>2113</v>
      </c>
      <c r="E883" t="s">
        <v>61</v>
      </c>
      <c r="F883" s="7">
        <v>45599</v>
      </c>
      <c r="G883" s="6">
        <v>1</v>
      </c>
      <c r="H883" s="1" t="s">
        <v>37</v>
      </c>
      <c r="I883" t="s">
        <v>32</v>
      </c>
      <c r="J883" t="str">
        <f>UPPER(Customers3[[#This Row],[State]])</f>
        <v>VIC</v>
      </c>
      <c r="K883" t="s">
        <v>3002</v>
      </c>
      <c r="L883" t="s">
        <v>1260</v>
      </c>
      <c r="M883">
        <v>3000</v>
      </c>
      <c r="N883">
        <v>1200</v>
      </c>
      <c r="O883">
        <f>Customers3[[#This Row],[Quantity Ordered]]*Customers3[[#This Row],[Sales Price (Per unit)]]</f>
        <v>1200</v>
      </c>
      <c r="P883" t="s">
        <v>3003</v>
      </c>
    </row>
    <row r="884" spans="1:16" x14ac:dyDescent="0.25">
      <c r="A884" t="s">
        <v>721</v>
      </c>
      <c r="B884" t="s">
        <v>247</v>
      </c>
      <c r="C884" t="str">
        <f>PROPER(TRIM(Customers3[[#This Row],[Customer First Name]]))</f>
        <v>Joshua</v>
      </c>
      <c r="D884">
        <v>2114</v>
      </c>
      <c r="E884" t="s">
        <v>16</v>
      </c>
      <c r="F884" s="7">
        <v>45442</v>
      </c>
      <c r="G884" s="6">
        <v>1</v>
      </c>
      <c r="H884" t="s">
        <v>17</v>
      </c>
      <c r="I884" t="s">
        <v>28</v>
      </c>
      <c r="J884" t="str">
        <f>UPPER(Customers3[[#This Row],[State]])</f>
        <v>NSW</v>
      </c>
      <c r="K884" t="s">
        <v>3004</v>
      </c>
      <c r="L884" t="s">
        <v>1229</v>
      </c>
      <c r="M884">
        <v>2300</v>
      </c>
      <c r="N884">
        <v>250</v>
      </c>
      <c r="O884">
        <f>Customers3[[#This Row],[Quantity Ordered]]*Customers3[[#This Row],[Sales Price (Per unit)]]</f>
        <v>250</v>
      </c>
      <c r="P884" t="s">
        <v>3005</v>
      </c>
    </row>
    <row r="885" spans="1:16" x14ac:dyDescent="0.25">
      <c r="A885" t="s">
        <v>487</v>
      </c>
      <c r="B885" t="s">
        <v>920</v>
      </c>
      <c r="C885" t="str">
        <f>PROPER(TRIM(Customers3[[#This Row],[Customer First Name]]))</f>
        <v>Martin</v>
      </c>
      <c r="D885">
        <v>2115</v>
      </c>
      <c r="E885" t="s">
        <v>27</v>
      </c>
      <c r="F885" s="7">
        <v>45614</v>
      </c>
      <c r="G885" s="6">
        <v>2</v>
      </c>
      <c r="H885" t="s">
        <v>17</v>
      </c>
      <c r="I885" t="s">
        <v>38</v>
      </c>
      <c r="J885" t="str">
        <f>UPPER(Customers3[[#This Row],[State]])</f>
        <v>QLD</v>
      </c>
      <c r="K885" t="s">
        <v>3006</v>
      </c>
      <c r="L885" t="s">
        <v>1290</v>
      </c>
      <c r="M885">
        <v>4000</v>
      </c>
      <c r="N885">
        <v>300</v>
      </c>
      <c r="O885">
        <f>Customers3[[#This Row],[Quantity Ordered]]*Customers3[[#This Row],[Sales Price (Per unit)]]</f>
        <v>600</v>
      </c>
      <c r="P885" t="s">
        <v>3007</v>
      </c>
    </row>
    <row r="886" spans="1:16" x14ac:dyDescent="0.25">
      <c r="A886" t="s">
        <v>1131</v>
      </c>
      <c r="B886" t="s">
        <v>1132</v>
      </c>
      <c r="C886" t="str">
        <f>PROPER(TRIM(Customers3[[#This Row],[Customer First Name]]))</f>
        <v>Jose</v>
      </c>
      <c r="D886">
        <v>2116</v>
      </c>
      <c r="E886" t="s">
        <v>61</v>
      </c>
      <c r="F886" s="7">
        <v>45530</v>
      </c>
      <c r="G886" s="6">
        <v>2</v>
      </c>
      <c r="H886" t="s">
        <v>17</v>
      </c>
      <c r="I886" t="s">
        <v>28</v>
      </c>
      <c r="J886" t="str">
        <f>UPPER(Customers3[[#This Row],[State]])</f>
        <v>NSW</v>
      </c>
      <c r="K886" t="s">
        <v>3008</v>
      </c>
      <c r="L886" t="s">
        <v>850</v>
      </c>
      <c r="M886">
        <v>2000</v>
      </c>
      <c r="N886">
        <v>1200</v>
      </c>
      <c r="O886">
        <f>Customers3[[#This Row],[Quantity Ordered]]*Customers3[[#This Row],[Sales Price (Per unit)]]</f>
        <v>2400</v>
      </c>
      <c r="P886" t="s">
        <v>3009</v>
      </c>
    </row>
    <row r="887" spans="1:16" x14ac:dyDescent="0.25">
      <c r="A887" t="s">
        <v>1133</v>
      </c>
      <c r="B887" t="s">
        <v>1037</v>
      </c>
      <c r="C887" t="str">
        <f>PROPER(TRIM(Customers3[[#This Row],[Customer First Name]]))</f>
        <v>Kendrick</v>
      </c>
      <c r="D887">
        <v>2117</v>
      </c>
      <c r="E887" t="s">
        <v>16</v>
      </c>
      <c r="F887" s="7">
        <v>45640</v>
      </c>
      <c r="G887" s="6">
        <v>2</v>
      </c>
      <c r="H887" t="s">
        <v>56</v>
      </c>
      <c r="I887" t="s">
        <v>32</v>
      </c>
      <c r="J887" t="str">
        <f>UPPER(Customers3[[#This Row],[State]])</f>
        <v>VIC</v>
      </c>
      <c r="K887" t="s">
        <v>3010</v>
      </c>
      <c r="L887" t="s">
        <v>1260</v>
      </c>
      <c r="M887">
        <v>3000</v>
      </c>
      <c r="N887">
        <v>250</v>
      </c>
      <c r="O887">
        <f>Customers3[[#This Row],[Quantity Ordered]]*Customers3[[#This Row],[Sales Price (Per unit)]]</f>
        <v>500</v>
      </c>
      <c r="P887" t="s">
        <v>3011</v>
      </c>
    </row>
    <row r="888" spans="1:16" x14ac:dyDescent="0.25">
      <c r="A888" t="s">
        <v>1134</v>
      </c>
      <c r="B888" t="s">
        <v>763</v>
      </c>
      <c r="C888" t="str">
        <f>PROPER(TRIM(Customers3[[#This Row],[Customer First Name]]))</f>
        <v>Haven</v>
      </c>
      <c r="D888">
        <v>2118</v>
      </c>
      <c r="E888" t="s">
        <v>77</v>
      </c>
      <c r="F888" s="7">
        <v>45398</v>
      </c>
      <c r="G888" s="6">
        <v>1</v>
      </c>
      <c r="H888" s="1" t="s">
        <v>23</v>
      </c>
      <c r="I888" t="s">
        <v>49</v>
      </c>
      <c r="J888" t="str">
        <f>UPPER(Customers3[[#This Row],[State]])</f>
        <v>TAS</v>
      </c>
      <c r="K888" t="s">
        <v>3012</v>
      </c>
      <c r="L888" t="s">
        <v>1385</v>
      </c>
      <c r="M888">
        <v>7310</v>
      </c>
      <c r="N888">
        <v>600</v>
      </c>
      <c r="O888">
        <f>Customers3[[#This Row],[Quantity Ordered]]*Customers3[[#This Row],[Sales Price (Per unit)]]</f>
        <v>600</v>
      </c>
      <c r="P888" t="s">
        <v>3013</v>
      </c>
    </row>
    <row r="889" spans="1:16" x14ac:dyDescent="0.25">
      <c r="A889" t="s">
        <v>650</v>
      </c>
      <c r="B889" t="s">
        <v>219</v>
      </c>
      <c r="C889" t="str">
        <f>PROPER(TRIM(Customers3[[#This Row],[Customer First Name]]))</f>
        <v>Raphael</v>
      </c>
      <c r="D889">
        <v>2119</v>
      </c>
      <c r="E889" t="s">
        <v>36</v>
      </c>
      <c r="F889" s="7">
        <v>45313</v>
      </c>
      <c r="G889" s="6">
        <v>3</v>
      </c>
      <c r="H889" s="1" t="s">
        <v>23</v>
      </c>
      <c r="I889" t="s">
        <v>28</v>
      </c>
      <c r="J889" t="str">
        <f>UPPER(Customers3[[#This Row],[State]])</f>
        <v>NSW</v>
      </c>
      <c r="K889" t="s">
        <v>3014</v>
      </c>
      <c r="L889" t="s">
        <v>1229</v>
      </c>
      <c r="M889">
        <v>2300</v>
      </c>
      <c r="N889">
        <v>250</v>
      </c>
      <c r="O889">
        <f>Customers3[[#This Row],[Quantity Ordered]]*Customers3[[#This Row],[Sales Price (Per unit)]]</f>
        <v>750</v>
      </c>
      <c r="P889" t="s">
        <v>3015</v>
      </c>
    </row>
    <row r="890" spans="1:16" x14ac:dyDescent="0.25">
      <c r="A890" t="s">
        <v>198</v>
      </c>
      <c r="B890" t="s">
        <v>1135</v>
      </c>
      <c r="C890" t="str">
        <f>PROPER(TRIM(Customers3[[#This Row],[Customer First Name]]))</f>
        <v>Zoey</v>
      </c>
      <c r="D890">
        <v>2120</v>
      </c>
      <c r="E890" t="s">
        <v>61</v>
      </c>
      <c r="F890" s="7">
        <v>45589</v>
      </c>
      <c r="G890" s="6">
        <v>2</v>
      </c>
      <c r="H890" s="1" t="s">
        <v>37</v>
      </c>
      <c r="I890" t="s">
        <v>28</v>
      </c>
      <c r="J890" t="str">
        <f>UPPER(Customers3[[#This Row],[State]])</f>
        <v>NSW</v>
      </c>
      <c r="K890" t="s">
        <v>3016</v>
      </c>
      <c r="L890" t="s">
        <v>1284</v>
      </c>
      <c r="M890">
        <v>2500</v>
      </c>
      <c r="N890">
        <v>1200</v>
      </c>
      <c r="O890">
        <f>Customers3[[#This Row],[Quantity Ordered]]*Customers3[[#This Row],[Sales Price (Per unit)]]</f>
        <v>2400</v>
      </c>
      <c r="P890" t="s">
        <v>3017</v>
      </c>
    </row>
    <row r="891" spans="1:16" x14ac:dyDescent="0.25">
      <c r="A891" t="s">
        <v>71</v>
      </c>
      <c r="B891" t="s">
        <v>687</v>
      </c>
      <c r="C891" t="str">
        <f>PROPER(TRIM(Customers3[[#This Row],[Customer First Name]]))</f>
        <v>Brody</v>
      </c>
      <c r="D891">
        <v>2121</v>
      </c>
      <c r="E891" t="s">
        <v>27</v>
      </c>
      <c r="F891" s="7">
        <v>45334</v>
      </c>
      <c r="G891" s="6">
        <v>2</v>
      </c>
      <c r="H891" t="s">
        <v>17</v>
      </c>
      <c r="I891" t="s">
        <v>49</v>
      </c>
      <c r="J891" t="str">
        <f>UPPER(Customers3[[#This Row],[State]])</f>
        <v>TAS</v>
      </c>
      <c r="K891" t="s">
        <v>3018</v>
      </c>
      <c r="L891" t="s">
        <v>1247</v>
      </c>
      <c r="M891">
        <v>7250</v>
      </c>
      <c r="N891">
        <v>300</v>
      </c>
      <c r="O891">
        <f>Customers3[[#This Row],[Quantity Ordered]]*Customers3[[#This Row],[Sales Price (Per unit)]]</f>
        <v>600</v>
      </c>
      <c r="P891" t="s">
        <v>3019</v>
      </c>
    </row>
    <row r="892" spans="1:16" x14ac:dyDescent="0.25">
      <c r="A892" t="s">
        <v>1136</v>
      </c>
      <c r="B892" t="s">
        <v>1137</v>
      </c>
      <c r="C892" t="str">
        <f>PROPER(TRIM(Customers3[[#This Row],[Customer First Name]]))</f>
        <v>Willow</v>
      </c>
      <c r="D892">
        <v>2122</v>
      </c>
      <c r="E892" t="s">
        <v>27</v>
      </c>
      <c r="F892" s="7">
        <v>45506</v>
      </c>
      <c r="G892" s="6">
        <v>3</v>
      </c>
      <c r="H892" t="s">
        <v>17</v>
      </c>
      <c r="I892" t="s">
        <v>32</v>
      </c>
      <c r="J892" t="str">
        <f>UPPER(Customers3[[#This Row],[State]])</f>
        <v>VIC</v>
      </c>
      <c r="K892" t="s">
        <v>3020</v>
      </c>
      <c r="L892" t="s">
        <v>1260</v>
      </c>
      <c r="M892">
        <v>3000</v>
      </c>
      <c r="N892">
        <v>300</v>
      </c>
      <c r="O892">
        <f>Customers3[[#This Row],[Quantity Ordered]]*Customers3[[#This Row],[Sales Price (Per unit)]]</f>
        <v>900</v>
      </c>
      <c r="P892" t="s">
        <v>3021</v>
      </c>
    </row>
    <row r="893" spans="1:16" x14ac:dyDescent="0.25">
      <c r="A893" t="s">
        <v>1138</v>
      </c>
      <c r="B893" t="s">
        <v>1139</v>
      </c>
      <c r="C893" t="str">
        <f>PROPER(TRIM(Customers3[[#This Row],[Customer First Name]]))</f>
        <v>Zayden</v>
      </c>
      <c r="D893">
        <v>2123</v>
      </c>
      <c r="E893" t="s">
        <v>61</v>
      </c>
      <c r="F893" s="7">
        <v>45639</v>
      </c>
      <c r="G893" s="6">
        <v>3</v>
      </c>
      <c r="H893" t="s">
        <v>17</v>
      </c>
      <c r="I893" t="s">
        <v>24</v>
      </c>
      <c r="J893" t="str">
        <f>UPPER(Customers3[[#This Row],[State]])</f>
        <v>ACT</v>
      </c>
      <c r="K893" t="s">
        <v>3022</v>
      </c>
      <c r="L893" t="s">
        <v>1226</v>
      </c>
      <c r="M893">
        <v>2600</v>
      </c>
      <c r="N893">
        <v>1200</v>
      </c>
      <c r="O893">
        <f>Customers3[[#This Row],[Quantity Ordered]]*Customers3[[#This Row],[Sales Price (Per unit)]]</f>
        <v>3600</v>
      </c>
      <c r="P893" t="s">
        <v>3023</v>
      </c>
    </row>
    <row r="894" spans="1:16" x14ac:dyDescent="0.25">
      <c r="A894" t="s">
        <v>157</v>
      </c>
      <c r="B894" t="s">
        <v>1140</v>
      </c>
      <c r="C894" t="str">
        <f>PROPER(TRIM(Customers3[[#This Row],[Customer First Name]]))</f>
        <v>Royalty</v>
      </c>
      <c r="D894">
        <v>2124</v>
      </c>
      <c r="E894" t="s">
        <v>16</v>
      </c>
      <c r="F894" s="7">
        <v>45533</v>
      </c>
      <c r="G894" s="6">
        <v>2</v>
      </c>
      <c r="H894" s="1" t="s">
        <v>37</v>
      </c>
      <c r="I894" t="s">
        <v>18</v>
      </c>
      <c r="J894" t="str">
        <f>UPPER(Customers3[[#This Row],[State]])</f>
        <v>WA</v>
      </c>
      <c r="K894" t="s">
        <v>3024</v>
      </c>
      <c r="L894" t="s">
        <v>1244</v>
      </c>
      <c r="M894">
        <v>6160</v>
      </c>
      <c r="N894">
        <v>250</v>
      </c>
      <c r="O894">
        <f>Customers3[[#This Row],[Quantity Ordered]]*Customers3[[#This Row],[Sales Price (Per unit)]]</f>
        <v>500</v>
      </c>
      <c r="P894" t="s">
        <v>3025</v>
      </c>
    </row>
    <row r="895" spans="1:16" x14ac:dyDescent="0.25">
      <c r="A895" t="s">
        <v>1141</v>
      </c>
      <c r="B895" t="s">
        <v>1142</v>
      </c>
      <c r="C895" t="str">
        <f>PROPER(TRIM(Customers3[[#This Row],[Customer First Name]]))</f>
        <v>Adrian</v>
      </c>
      <c r="D895">
        <v>2125</v>
      </c>
      <c r="E895" t="s">
        <v>36</v>
      </c>
      <c r="F895" s="7">
        <v>45619</v>
      </c>
      <c r="G895" s="6">
        <v>1</v>
      </c>
      <c r="H895" t="s">
        <v>17</v>
      </c>
      <c r="I895" t="s">
        <v>28</v>
      </c>
      <c r="J895" t="str">
        <f>UPPER(Customers3[[#This Row],[State]])</f>
        <v>NSW</v>
      </c>
      <c r="K895" t="s">
        <v>3026</v>
      </c>
      <c r="L895" t="s">
        <v>1284</v>
      </c>
      <c r="M895">
        <v>2500</v>
      </c>
      <c r="N895">
        <v>250</v>
      </c>
      <c r="O895">
        <f>Customers3[[#This Row],[Quantity Ordered]]*Customers3[[#This Row],[Sales Price (Per unit)]]</f>
        <v>250</v>
      </c>
      <c r="P895" t="s">
        <v>3027</v>
      </c>
    </row>
    <row r="896" spans="1:16" x14ac:dyDescent="0.25">
      <c r="A896" t="s">
        <v>1143</v>
      </c>
      <c r="B896" t="s">
        <v>969</v>
      </c>
      <c r="C896" t="str">
        <f>PROPER(TRIM(Customers3[[#This Row],[Customer First Name]]))</f>
        <v>Quinn</v>
      </c>
      <c r="D896">
        <v>2126</v>
      </c>
      <c r="E896" t="s">
        <v>36</v>
      </c>
      <c r="F896" s="7">
        <v>45323</v>
      </c>
      <c r="G896" s="6">
        <v>3</v>
      </c>
      <c r="H896" t="s">
        <v>56</v>
      </c>
      <c r="I896" t="s">
        <v>28</v>
      </c>
      <c r="J896" t="str">
        <f>UPPER(Customers3[[#This Row],[State]])</f>
        <v>NSW</v>
      </c>
      <c r="K896" t="s">
        <v>3028</v>
      </c>
      <c r="L896" t="s">
        <v>1284</v>
      </c>
      <c r="M896">
        <v>2500</v>
      </c>
      <c r="N896">
        <v>250</v>
      </c>
      <c r="O896">
        <f>Customers3[[#This Row],[Quantity Ordered]]*Customers3[[#This Row],[Sales Price (Per unit)]]</f>
        <v>750</v>
      </c>
      <c r="P896" t="s">
        <v>3029</v>
      </c>
    </row>
    <row r="897" spans="1:16" x14ac:dyDescent="0.25">
      <c r="A897" t="s">
        <v>936</v>
      </c>
      <c r="B897" t="s">
        <v>363</v>
      </c>
      <c r="C897" t="str">
        <f>PROPER(TRIM(Customers3[[#This Row],[Customer First Name]]))</f>
        <v>Zayn</v>
      </c>
      <c r="D897">
        <v>2127</v>
      </c>
      <c r="E897" t="s">
        <v>27</v>
      </c>
      <c r="F897" s="7">
        <v>45448</v>
      </c>
      <c r="G897" s="6">
        <v>3</v>
      </c>
      <c r="H897" s="1" t="s">
        <v>23</v>
      </c>
      <c r="I897" t="s">
        <v>66</v>
      </c>
      <c r="J897" t="str">
        <f>UPPER(Customers3[[#This Row],[State]])</f>
        <v>NT</v>
      </c>
      <c r="K897" t="s">
        <v>3030</v>
      </c>
      <c r="L897" t="s">
        <v>1346</v>
      </c>
      <c r="M897">
        <v>870</v>
      </c>
      <c r="N897">
        <v>300</v>
      </c>
      <c r="O897">
        <f>Customers3[[#This Row],[Quantity Ordered]]*Customers3[[#This Row],[Sales Price (Per unit)]]</f>
        <v>900</v>
      </c>
      <c r="P897" t="s">
        <v>3031</v>
      </c>
    </row>
    <row r="898" spans="1:16" x14ac:dyDescent="0.25">
      <c r="A898" t="s">
        <v>1144</v>
      </c>
      <c r="B898" t="s">
        <v>428</v>
      </c>
      <c r="C898" t="str">
        <f>PROPER(TRIM(Customers3[[#This Row],[Customer First Name]]))</f>
        <v>Marley</v>
      </c>
      <c r="D898">
        <v>2128</v>
      </c>
      <c r="E898" t="s">
        <v>22</v>
      </c>
      <c r="F898" s="7">
        <v>45610</v>
      </c>
      <c r="G898" s="6">
        <v>1</v>
      </c>
      <c r="H898" t="s">
        <v>17</v>
      </c>
      <c r="I898" t="s">
        <v>42</v>
      </c>
      <c r="J898" t="str">
        <f>UPPER(Customers3[[#This Row],[State]])</f>
        <v>SA</v>
      </c>
      <c r="K898" t="s">
        <v>3032</v>
      </c>
      <c r="L898" t="s">
        <v>1238</v>
      </c>
      <c r="M898">
        <v>5290</v>
      </c>
      <c r="N898">
        <v>800</v>
      </c>
      <c r="O898">
        <f>Customers3[[#This Row],[Quantity Ordered]]*Customers3[[#This Row],[Sales Price (Per unit)]]</f>
        <v>800</v>
      </c>
      <c r="P898" t="s">
        <v>3033</v>
      </c>
    </row>
    <row r="899" spans="1:16" x14ac:dyDescent="0.25">
      <c r="A899" t="s">
        <v>57</v>
      </c>
      <c r="B899" t="s">
        <v>109</v>
      </c>
      <c r="C899" t="str">
        <f>PROPER(TRIM(Customers3[[#This Row],[Customer First Name]]))</f>
        <v>Aspen</v>
      </c>
      <c r="D899">
        <v>2129</v>
      </c>
      <c r="E899" t="s">
        <v>36</v>
      </c>
      <c r="F899" s="7">
        <v>45644</v>
      </c>
      <c r="G899" s="6">
        <v>3</v>
      </c>
      <c r="H899" t="s">
        <v>17</v>
      </c>
      <c r="I899" t="s">
        <v>42</v>
      </c>
      <c r="J899" t="str">
        <f>UPPER(Customers3[[#This Row],[State]])</f>
        <v>SA</v>
      </c>
      <c r="K899" t="s">
        <v>3034</v>
      </c>
      <c r="L899" t="s">
        <v>1335</v>
      </c>
      <c r="M899">
        <v>5600</v>
      </c>
      <c r="N899">
        <v>250</v>
      </c>
      <c r="O899">
        <f>Customers3[[#This Row],[Quantity Ordered]]*Customers3[[#This Row],[Sales Price (Per unit)]]</f>
        <v>750</v>
      </c>
      <c r="P899" t="s">
        <v>3035</v>
      </c>
    </row>
    <row r="900" spans="1:16" x14ac:dyDescent="0.25">
      <c r="A900" t="s">
        <v>1145</v>
      </c>
      <c r="B900" t="s">
        <v>436</v>
      </c>
      <c r="C900" t="str">
        <f>PROPER(TRIM(Customers3[[#This Row],[Customer First Name]]))</f>
        <v>Stevie</v>
      </c>
      <c r="D900">
        <v>2130</v>
      </c>
      <c r="E900" t="s">
        <v>61</v>
      </c>
      <c r="F900" s="7">
        <v>45465</v>
      </c>
      <c r="G900" s="6">
        <v>3</v>
      </c>
      <c r="H900" t="s">
        <v>56</v>
      </c>
      <c r="I900" t="s">
        <v>38</v>
      </c>
      <c r="J900" t="str">
        <f>UPPER(Customers3[[#This Row],[State]])</f>
        <v>QLD</v>
      </c>
      <c r="K900" t="s">
        <v>3036</v>
      </c>
      <c r="L900" t="s">
        <v>1253</v>
      </c>
      <c r="M900">
        <v>4870</v>
      </c>
      <c r="N900">
        <v>1200</v>
      </c>
      <c r="O900">
        <f>Customers3[[#This Row],[Quantity Ordered]]*Customers3[[#This Row],[Sales Price (Per unit)]]</f>
        <v>3600</v>
      </c>
      <c r="P900" t="s">
        <v>3037</v>
      </c>
    </row>
    <row r="901" spans="1:16" x14ac:dyDescent="0.25">
      <c r="A901" t="s">
        <v>1146</v>
      </c>
      <c r="B901" t="s">
        <v>1147</v>
      </c>
      <c r="C901" t="str">
        <f>PROPER(TRIM(Customers3[[#This Row],[Customer First Name]]))</f>
        <v>Remi</v>
      </c>
      <c r="D901">
        <v>2131</v>
      </c>
      <c r="E901" t="s">
        <v>22</v>
      </c>
      <c r="F901" s="7">
        <v>45294</v>
      </c>
      <c r="G901" s="6">
        <v>2</v>
      </c>
      <c r="H901" s="1" t="s">
        <v>37</v>
      </c>
      <c r="I901" t="s">
        <v>38</v>
      </c>
      <c r="J901" t="str">
        <f>UPPER(Customers3[[#This Row],[State]])</f>
        <v>QLD</v>
      </c>
      <c r="K901" t="s">
        <v>3038</v>
      </c>
      <c r="L901" t="s">
        <v>1235</v>
      </c>
      <c r="M901">
        <v>4217</v>
      </c>
      <c r="N901">
        <v>800</v>
      </c>
      <c r="O901">
        <f>Customers3[[#This Row],[Quantity Ordered]]*Customers3[[#This Row],[Sales Price (Per unit)]]</f>
        <v>1600</v>
      </c>
      <c r="P901" t="s">
        <v>3039</v>
      </c>
    </row>
    <row r="902" spans="1:16" x14ac:dyDescent="0.25">
      <c r="A902" t="s">
        <v>1148</v>
      </c>
      <c r="B902" t="s">
        <v>1149</v>
      </c>
      <c r="C902" t="str">
        <f>PROPER(TRIM(Customers3[[#This Row],[Customer First Name]]))</f>
        <v>Eleanor</v>
      </c>
      <c r="D902">
        <v>2132</v>
      </c>
      <c r="E902" t="s">
        <v>61</v>
      </c>
      <c r="F902" s="7">
        <v>45322</v>
      </c>
      <c r="G902" s="6">
        <v>1</v>
      </c>
      <c r="H902" t="s">
        <v>17</v>
      </c>
      <c r="I902" t="s">
        <v>24</v>
      </c>
      <c r="J902" t="str">
        <f>UPPER(Customers3[[#This Row],[State]])</f>
        <v>ACT</v>
      </c>
      <c r="K902" t="s">
        <v>3040</v>
      </c>
      <c r="L902" t="s">
        <v>1226</v>
      </c>
      <c r="M902">
        <v>2600</v>
      </c>
      <c r="N902">
        <v>1200</v>
      </c>
      <c r="O902">
        <f>Customers3[[#This Row],[Quantity Ordered]]*Customers3[[#This Row],[Sales Price (Per unit)]]</f>
        <v>1200</v>
      </c>
      <c r="P902" t="s">
        <v>3041</v>
      </c>
    </row>
    <row r="903" spans="1:16" x14ac:dyDescent="0.25">
      <c r="A903" t="s">
        <v>824</v>
      </c>
      <c r="B903" t="s">
        <v>92</v>
      </c>
      <c r="C903" t="str">
        <f>PROPER(TRIM(Customers3[[#This Row],[Customer First Name]]))</f>
        <v>Sawyer</v>
      </c>
      <c r="D903">
        <v>2133</v>
      </c>
      <c r="E903" t="s">
        <v>61</v>
      </c>
      <c r="F903" s="7">
        <v>45563</v>
      </c>
      <c r="G903" s="6">
        <v>2</v>
      </c>
      <c r="H903" t="s">
        <v>17</v>
      </c>
      <c r="I903" t="s">
        <v>66</v>
      </c>
      <c r="J903" t="str">
        <f>UPPER(Customers3[[#This Row],[State]])</f>
        <v>NT</v>
      </c>
      <c r="K903" t="s">
        <v>3042</v>
      </c>
      <c r="L903" t="s">
        <v>1346</v>
      </c>
      <c r="M903">
        <v>870</v>
      </c>
      <c r="N903">
        <v>1200</v>
      </c>
      <c r="O903">
        <f>Customers3[[#This Row],[Quantity Ordered]]*Customers3[[#This Row],[Sales Price (Per unit)]]</f>
        <v>2400</v>
      </c>
      <c r="P903" t="s">
        <v>3043</v>
      </c>
    </row>
    <row r="904" spans="1:16" x14ac:dyDescent="0.25">
      <c r="A904" t="s">
        <v>1150</v>
      </c>
      <c r="B904" t="s">
        <v>1151</v>
      </c>
      <c r="C904" t="str">
        <f>PROPER(TRIM(Customers3[[#This Row],[Customer First Name]]))</f>
        <v>Aubree</v>
      </c>
      <c r="D904">
        <v>2134</v>
      </c>
      <c r="E904" t="s">
        <v>27</v>
      </c>
      <c r="F904" s="7">
        <v>45460</v>
      </c>
      <c r="G904" s="6">
        <v>2</v>
      </c>
      <c r="H904" s="1" t="s">
        <v>37</v>
      </c>
      <c r="I904" t="s">
        <v>18</v>
      </c>
      <c r="J904" t="str">
        <f>UPPER(Customers3[[#This Row],[State]])</f>
        <v>WA</v>
      </c>
      <c r="K904" t="s">
        <v>3044</v>
      </c>
      <c r="L904" t="s">
        <v>1287</v>
      </c>
      <c r="M904">
        <v>6000</v>
      </c>
      <c r="N904">
        <v>300</v>
      </c>
      <c r="O904">
        <f>Customers3[[#This Row],[Quantity Ordered]]*Customers3[[#This Row],[Sales Price (Per unit)]]</f>
        <v>600</v>
      </c>
      <c r="P904" t="s">
        <v>3045</v>
      </c>
    </row>
    <row r="905" spans="1:16" x14ac:dyDescent="0.25">
      <c r="A905" t="s">
        <v>81</v>
      </c>
      <c r="B905" t="s">
        <v>87</v>
      </c>
      <c r="C905" t="str">
        <f>PROPER(TRIM(Customers3[[#This Row],[Customer First Name]]))</f>
        <v>Collin</v>
      </c>
      <c r="D905">
        <v>2135</v>
      </c>
      <c r="E905" t="s">
        <v>16</v>
      </c>
      <c r="F905" s="7">
        <v>45642</v>
      </c>
      <c r="G905" s="6">
        <v>3</v>
      </c>
      <c r="H905" s="1" t="s">
        <v>37</v>
      </c>
      <c r="I905" t="s">
        <v>28</v>
      </c>
      <c r="J905" t="str">
        <f>UPPER(Customers3[[#This Row],[State]])</f>
        <v>NSW</v>
      </c>
      <c r="K905" t="s">
        <v>3046</v>
      </c>
      <c r="L905" t="s">
        <v>1229</v>
      </c>
      <c r="M905">
        <v>2300</v>
      </c>
      <c r="N905">
        <v>250</v>
      </c>
      <c r="O905">
        <f>Customers3[[#This Row],[Quantity Ordered]]*Customers3[[#This Row],[Sales Price (Per unit)]]</f>
        <v>750</v>
      </c>
      <c r="P905" t="s">
        <v>3047</v>
      </c>
    </row>
    <row r="906" spans="1:16" x14ac:dyDescent="0.25">
      <c r="A906" t="s">
        <v>1152</v>
      </c>
      <c r="B906" t="s">
        <v>1153</v>
      </c>
      <c r="C906" t="str">
        <f>PROPER(TRIM(Customers3[[#This Row],[Customer First Name]]))</f>
        <v>Kira</v>
      </c>
      <c r="D906">
        <v>2136</v>
      </c>
      <c r="E906" t="s">
        <v>61</v>
      </c>
      <c r="F906" s="7">
        <v>45523</v>
      </c>
      <c r="G906" s="6">
        <v>2</v>
      </c>
      <c r="H906" t="s">
        <v>17</v>
      </c>
      <c r="I906" t="s">
        <v>32</v>
      </c>
      <c r="J906" t="str">
        <f>UPPER(Customers3[[#This Row],[State]])</f>
        <v>VIC</v>
      </c>
      <c r="K906" t="s">
        <v>3048</v>
      </c>
      <c r="L906" t="s">
        <v>1232</v>
      </c>
      <c r="M906">
        <v>3350</v>
      </c>
      <c r="N906">
        <v>1200</v>
      </c>
      <c r="O906">
        <f>Customers3[[#This Row],[Quantity Ordered]]*Customers3[[#This Row],[Sales Price (Per unit)]]</f>
        <v>2400</v>
      </c>
      <c r="P906" t="s">
        <v>3049</v>
      </c>
    </row>
    <row r="907" spans="1:16" x14ac:dyDescent="0.25">
      <c r="A907" t="s">
        <v>1154</v>
      </c>
      <c r="B907" t="s">
        <v>811</v>
      </c>
      <c r="C907" t="str">
        <f>PROPER(TRIM(Customers3[[#This Row],[Customer First Name]]))</f>
        <v>Alayna</v>
      </c>
      <c r="D907">
        <v>2137</v>
      </c>
      <c r="E907" t="s">
        <v>36</v>
      </c>
      <c r="F907" s="7">
        <v>45578</v>
      </c>
      <c r="G907" s="6">
        <v>3</v>
      </c>
      <c r="H907" t="s">
        <v>17</v>
      </c>
      <c r="I907" t="s">
        <v>38</v>
      </c>
      <c r="J907" t="str">
        <f>UPPER(Customers3[[#This Row],[State]])</f>
        <v>QLD</v>
      </c>
      <c r="K907" t="s">
        <v>3050</v>
      </c>
      <c r="L907" t="s">
        <v>1235</v>
      </c>
      <c r="M907">
        <v>4217</v>
      </c>
      <c r="N907">
        <v>250</v>
      </c>
      <c r="O907">
        <f>Customers3[[#This Row],[Quantity Ordered]]*Customers3[[#This Row],[Sales Price (Per unit)]]</f>
        <v>750</v>
      </c>
      <c r="P907" t="s">
        <v>3051</v>
      </c>
    </row>
    <row r="908" spans="1:16" x14ac:dyDescent="0.25">
      <c r="A908" t="s">
        <v>319</v>
      </c>
      <c r="B908" t="s">
        <v>1155</v>
      </c>
      <c r="C908" t="str">
        <f>PROPER(TRIM(Customers3[[#This Row],[Customer First Name]]))</f>
        <v>Luis</v>
      </c>
      <c r="D908">
        <v>2138</v>
      </c>
      <c r="E908" t="s">
        <v>27</v>
      </c>
      <c r="F908" s="7">
        <v>45613</v>
      </c>
      <c r="G908" s="6">
        <v>3</v>
      </c>
      <c r="H908" s="1" t="s">
        <v>23</v>
      </c>
      <c r="I908" t="s">
        <v>66</v>
      </c>
      <c r="J908" t="str">
        <f>UPPER(Customers3[[#This Row],[State]])</f>
        <v>NT</v>
      </c>
      <c r="K908" t="s">
        <v>3052</v>
      </c>
      <c r="L908" t="s">
        <v>1265</v>
      </c>
      <c r="M908">
        <v>800</v>
      </c>
      <c r="N908">
        <v>300</v>
      </c>
      <c r="O908">
        <f>Customers3[[#This Row],[Quantity Ordered]]*Customers3[[#This Row],[Sales Price (Per unit)]]</f>
        <v>900</v>
      </c>
      <c r="P908" t="s">
        <v>3053</v>
      </c>
    </row>
    <row r="909" spans="1:16" x14ac:dyDescent="0.25">
      <c r="A909" t="s">
        <v>1156</v>
      </c>
      <c r="B909" t="s">
        <v>1115</v>
      </c>
      <c r="C909" t="str">
        <f>PROPER(TRIM(Customers3[[#This Row],[Customer First Name]]))</f>
        <v>Sabrina</v>
      </c>
      <c r="D909">
        <v>2139</v>
      </c>
      <c r="E909" t="s">
        <v>61</v>
      </c>
      <c r="F909" s="7">
        <v>45434</v>
      </c>
      <c r="G909" s="6">
        <v>3</v>
      </c>
      <c r="H909" s="1" t="s">
        <v>37</v>
      </c>
      <c r="I909" t="s">
        <v>28</v>
      </c>
      <c r="J909" t="str">
        <f>UPPER(Customers3[[#This Row],[State]])</f>
        <v>NSW</v>
      </c>
      <c r="K909" t="s">
        <v>3054</v>
      </c>
      <c r="L909" t="s">
        <v>850</v>
      </c>
      <c r="M909">
        <v>2000</v>
      </c>
      <c r="N909">
        <v>1200</v>
      </c>
      <c r="O909">
        <f>Customers3[[#This Row],[Quantity Ordered]]*Customers3[[#This Row],[Sales Price (Per unit)]]</f>
        <v>3600</v>
      </c>
      <c r="P909" t="s">
        <v>3055</v>
      </c>
    </row>
    <row r="910" spans="1:16" x14ac:dyDescent="0.25">
      <c r="A910" t="s">
        <v>493</v>
      </c>
      <c r="B910" t="s">
        <v>690</v>
      </c>
      <c r="C910" t="str">
        <f>PROPER(TRIM(Customers3[[#This Row],[Customer First Name]]))</f>
        <v>Jasper</v>
      </c>
      <c r="D910">
        <v>2140</v>
      </c>
      <c r="E910" t="s">
        <v>36</v>
      </c>
      <c r="F910" s="7">
        <v>45592</v>
      </c>
      <c r="G910" s="6">
        <v>3</v>
      </c>
      <c r="H910" t="s">
        <v>17</v>
      </c>
      <c r="I910" t="s">
        <v>24</v>
      </c>
      <c r="J910" t="str">
        <f>UPPER(Customers3[[#This Row],[State]])</f>
        <v>ACT</v>
      </c>
      <c r="K910" t="s">
        <v>3056</v>
      </c>
      <c r="L910" t="s">
        <v>1226</v>
      </c>
      <c r="M910">
        <v>2600</v>
      </c>
      <c r="N910">
        <v>250</v>
      </c>
      <c r="O910">
        <f>Customers3[[#This Row],[Quantity Ordered]]*Customers3[[#This Row],[Sales Price (Per unit)]]</f>
        <v>750</v>
      </c>
      <c r="P910" t="s">
        <v>3057</v>
      </c>
    </row>
    <row r="911" spans="1:16" x14ac:dyDescent="0.25">
      <c r="A911" t="s">
        <v>1157</v>
      </c>
      <c r="B911" t="s">
        <v>730</v>
      </c>
      <c r="C911" t="str">
        <f>PROPER(TRIM(Customers3[[#This Row],[Customer First Name]]))</f>
        <v>Aubrey</v>
      </c>
      <c r="D911">
        <v>2141</v>
      </c>
      <c r="E911" t="s">
        <v>22</v>
      </c>
      <c r="F911" s="7">
        <v>45612</v>
      </c>
      <c r="G911" s="6">
        <v>3</v>
      </c>
      <c r="H911" s="1" t="s">
        <v>37</v>
      </c>
      <c r="I911" t="s">
        <v>66</v>
      </c>
      <c r="J911" t="str">
        <f>UPPER(Customers3[[#This Row],[State]])</f>
        <v>NT</v>
      </c>
      <c r="K911" t="s">
        <v>3058</v>
      </c>
      <c r="L911" t="s">
        <v>1265</v>
      </c>
      <c r="M911">
        <v>800</v>
      </c>
      <c r="N911">
        <v>800</v>
      </c>
      <c r="O911">
        <f>Customers3[[#This Row],[Quantity Ordered]]*Customers3[[#This Row],[Sales Price (Per unit)]]</f>
        <v>2400</v>
      </c>
      <c r="P911" t="s">
        <v>3059</v>
      </c>
    </row>
    <row r="912" spans="1:16" x14ac:dyDescent="0.25">
      <c r="A912" t="s">
        <v>1158</v>
      </c>
      <c r="B912" t="s">
        <v>504</v>
      </c>
      <c r="C912" t="str">
        <f>PROPER(TRIM(Customers3[[#This Row],[Customer First Name]]))</f>
        <v>Charlotte</v>
      </c>
      <c r="D912">
        <v>2142</v>
      </c>
      <c r="E912" t="s">
        <v>36</v>
      </c>
      <c r="F912" s="7">
        <v>45531</v>
      </c>
      <c r="G912" s="6">
        <v>3</v>
      </c>
      <c r="H912" t="s">
        <v>17</v>
      </c>
      <c r="I912" t="s">
        <v>42</v>
      </c>
      <c r="J912" t="str">
        <f>UPPER(Customers3[[#This Row],[State]])</f>
        <v>SA</v>
      </c>
      <c r="K912" t="s">
        <v>3060</v>
      </c>
      <c r="L912" t="s">
        <v>1335</v>
      </c>
      <c r="M912">
        <v>5600</v>
      </c>
      <c r="N912">
        <v>250</v>
      </c>
      <c r="O912">
        <f>Customers3[[#This Row],[Quantity Ordered]]*Customers3[[#This Row],[Sales Price (Per unit)]]</f>
        <v>750</v>
      </c>
      <c r="P912" t="s">
        <v>3061</v>
      </c>
    </row>
    <row r="913" spans="1:16" x14ac:dyDescent="0.25">
      <c r="A913" t="s">
        <v>393</v>
      </c>
      <c r="B913" t="s">
        <v>312</v>
      </c>
      <c r="C913" t="str">
        <f>PROPER(TRIM(Customers3[[#This Row],[Customer First Name]]))</f>
        <v>Abel</v>
      </c>
      <c r="D913">
        <v>2143</v>
      </c>
      <c r="E913" t="s">
        <v>27</v>
      </c>
      <c r="F913" s="7">
        <v>45472</v>
      </c>
      <c r="G913" s="6">
        <v>3</v>
      </c>
      <c r="H913" t="s">
        <v>17</v>
      </c>
      <c r="I913" t="s">
        <v>38</v>
      </c>
      <c r="J913" t="str">
        <f>UPPER(Customers3[[#This Row],[State]])</f>
        <v>QLD</v>
      </c>
      <c r="K913" t="s">
        <v>3062</v>
      </c>
      <c r="L913" t="s">
        <v>1235</v>
      </c>
      <c r="M913">
        <v>4217</v>
      </c>
      <c r="N913">
        <v>300</v>
      </c>
      <c r="O913">
        <f>Customers3[[#This Row],[Quantity Ordered]]*Customers3[[#This Row],[Sales Price (Per unit)]]</f>
        <v>900</v>
      </c>
      <c r="P913" t="s">
        <v>3063</v>
      </c>
    </row>
    <row r="914" spans="1:16" x14ac:dyDescent="0.25">
      <c r="A914" t="s">
        <v>91</v>
      </c>
      <c r="B914" t="s">
        <v>360</v>
      </c>
      <c r="C914" t="str">
        <f>PROPER(TRIM(Customers3[[#This Row],[Customer First Name]]))</f>
        <v>Everett</v>
      </c>
      <c r="D914">
        <v>2144</v>
      </c>
      <c r="E914" t="s">
        <v>77</v>
      </c>
      <c r="F914" s="7">
        <v>45588</v>
      </c>
      <c r="G914" s="6">
        <v>1</v>
      </c>
      <c r="H914" s="1" t="s">
        <v>37</v>
      </c>
      <c r="I914" t="s">
        <v>18</v>
      </c>
      <c r="J914" t="str">
        <f>UPPER(Customers3[[#This Row],[State]])</f>
        <v>WA</v>
      </c>
      <c r="K914" t="s">
        <v>3064</v>
      </c>
      <c r="L914" t="s">
        <v>1244</v>
      </c>
      <c r="M914">
        <v>6160</v>
      </c>
      <c r="N914">
        <v>600</v>
      </c>
      <c r="O914">
        <f>Customers3[[#This Row],[Quantity Ordered]]*Customers3[[#This Row],[Sales Price (Per unit)]]</f>
        <v>600</v>
      </c>
      <c r="P914" t="s">
        <v>3065</v>
      </c>
    </row>
    <row r="915" spans="1:16" x14ac:dyDescent="0.25">
      <c r="A915" t="s">
        <v>1006</v>
      </c>
      <c r="B915" t="s">
        <v>599</v>
      </c>
      <c r="C915" t="str">
        <f>PROPER(TRIM(Customers3[[#This Row],[Customer First Name]]))</f>
        <v>Esme</v>
      </c>
      <c r="D915">
        <v>2145</v>
      </c>
      <c r="E915" t="s">
        <v>61</v>
      </c>
      <c r="F915" s="7">
        <v>45456</v>
      </c>
      <c r="G915" s="6">
        <v>3</v>
      </c>
      <c r="H915" s="1" t="s">
        <v>37</v>
      </c>
      <c r="I915" t="s">
        <v>66</v>
      </c>
      <c r="J915" t="str">
        <f>UPPER(Customers3[[#This Row],[State]])</f>
        <v>NT</v>
      </c>
      <c r="K915" t="s">
        <v>3066</v>
      </c>
      <c r="L915" t="s">
        <v>1265</v>
      </c>
      <c r="M915">
        <v>800</v>
      </c>
      <c r="N915">
        <v>1200</v>
      </c>
      <c r="O915">
        <f>Customers3[[#This Row],[Quantity Ordered]]*Customers3[[#This Row],[Sales Price (Per unit)]]</f>
        <v>3600</v>
      </c>
      <c r="P915" t="s">
        <v>3067</v>
      </c>
    </row>
    <row r="916" spans="1:16" x14ac:dyDescent="0.25">
      <c r="A916" t="s">
        <v>1159</v>
      </c>
      <c r="B916" t="s">
        <v>1160</v>
      </c>
      <c r="C916" t="str">
        <f>PROPER(TRIM(Customers3[[#This Row],[Customer First Name]]))</f>
        <v>Delaney</v>
      </c>
      <c r="D916">
        <v>2146</v>
      </c>
      <c r="E916" t="s">
        <v>22</v>
      </c>
      <c r="F916" s="7">
        <v>45517</v>
      </c>
      <c r="G916" s="6">
        <v>3</v>
      </c>
      <c r="H916" t="s">
        <v>17</v>
      </c>
      <c r="I916" t="s">
        <v>38</v>
      </c>
      <c r="J916" t="str">
        <f>UPPER(Customers3[[#This Row],[State]])</f>
        <v>QLD</v>
      </c>
      <c r="K916" t="s">
        <v>3068</v>
      </c>
      <c r="L916" t="s">
        <v>1290</v>
      </c>
      <c r="M916">
        <v>4000</v>
      </c>
      <c r="N916">
        <v>800</v>
      </c>
      <c r="O916">
        <f>Customers3[[#This Row],[Quantity Ordered]]*Customers3[[#This Row],[Sales Price (Per unit)]]</f>
        <v>2400</v>
      </c>
      <c r="P916" t="s">
        <v>3069</v>
      </c>
    </row>
    <row r="917" spans="1:16" x14ac:dyDescent="0.25">
      <c r="A917" t="s">
        <v>225</v>
      </c>
      <c r="B917" t="s">
        <v>1161</v>
      </c>
      <c r="C917" t="str">
        <f>PROPER(TRIM(Customers3[[#This Row],[Customer First Name]]))</f>
        <v>Callan</v>
      </c>
      <c r="D917">
        <v>2147</v>
      </c>
      <c r="E917" t="s">
        <v>16</v>
      </c>
      <c r="F917" s="7">
        <v>45647</v>
      </c>
      <c r="G917" s="6">
        <v>3</v>
      </c>
      <c r="H917" s="1" t="s">
        <v>37</v>
      </c>
      <c r="I917" t="s">
        <v>38</v>
      </c>
      <c r="J917" t="str">
        <f>UPPER(Customers3[[#This Row],[State]])</f>
        <v>QLD</v>
      </c>
      <c r="K917" t="s">
        <v>3070</v>
      </c>
      <c r="L917" t="s">
        <v>1253</v>
      </c>
      <c r="M917">
        <v>4870</v>
      </c>
      <c r="N917">
        <v>250</v>
      </c>
      <c r="O917">
        <f>Customers3[[#This Row],[Quantity Ordered]]*Customers3[[#This Row],[Sales Price (Per unit)]]</f>
        <v>750</v>
      </c>
      <c r="P917" t="s">
        <v>3071</v>
      </c>
    </row>
    <row r="918" spans="1:16" x14ac:dyDescent="0.25">
      <c r="A918" t="s">
        <v>277</v>
      </c>
      <c r="B918" t="s">
        <v>269</v>
      </c>
      <c r="C918" t="str">
        <f>PROPER(TRIM(Customers3[[#This Row],[Customer First Name]]))</f>
        <v>Griffin</v>
      </c>
      <c r="D918">
        <v>2148</v>
      </c>
      <c r="E918" t="s">
        <v>77</v>
      </c>
      <c r="F918" s="7">
        <v>45448</v>
      </c>
      <c r="G918" s="6">
        <v>2</v>
      </c>
      <c r="H918" s="1" t="s">
        <v>37</v>
      </c>
      <c r="I918" t="s">
        <v>38</v>
      </c>
      <c r="J918" t="str">
        <f>UPPER(Customers3[[#This Row],[State]])</f>
        <v>QLD</v>
      </c>
      <c r="K918" t="s">
        <v>3072</v>
      </c>
      <c r="L918" t="s">
        <v>1290</v>
      </c>
      <c r="M918">
        <v>4000</v>
      </c>
      <c r="N918">
        <v>600</v>
      </c>
      <c r="O918">
        <f>Customers3[[#This Row],[Quantity Ordered]]*Customers3[[#This Row],[Sales Price (Per unit)]]</f>
        <v>1200</v>
      </c>
      <c r="P918" t="s">
        <v>3073</v>
      </c>
    </row>
    <row r="919" spans="1:16" x14ac:dyDescent="0.25">
      <c r="A919" t="s">
        <v>1117</v>
      </c>
      <c r="B919" t="s">
        <v>1162</v>
      </c>
      <c r="C919" t="str">
        <f>PROPER(TRIM(Customers3[[#This Row],[Customer First Name]]))</f>
        <v>Danielle</v>
      </c>
      <c r="D919">
        <v>2149</v>
      </c>
      <c r="E919" t="s">
        <v>36</v>
      </c>
      <c r="F919" s="7">
        <v>45605</v>
      </c>
      <c r="G919" s="6">
        <v>2</v>
      </c>
      <c r="H919" s="1" t="s">
        <v>37</v>
      </c>
      <c r="I919" t="s">
        <v>28</v>
      </c>
      <c r="J919" t="str">
        <f>UPPER(Customers3[[#This Row],[State]])</f>
        <v>NSW</v>
      </c>
      <c r="K919" t="s">
        <v>3074</v>
      </c>
      <c r="L919" t="s">
        <v>1229</v>
      </c>
      <c r="M919">
        <v>2300</v>
      </c>
      <c r="N919">
        <v>250</v>
      </c>
      <c r="O919">
        <f>Customers3[[#This Row],[Quantity Ordered]]*Customers3[[#This Row],[Sales Price (Per unit)]]</f>
        <v>500</v>
      </c>
      <c r="P919" t="s">
        <v>3075</v>
      </c>
    </row>
    <row r="920" spans="1:16" x14ac:dyDescent="0.25">
      <c r="A920" t="s">
        <v>1163</v>
      </c>
      <c r="B920" t="s">
        <v>422</v>
      </c>
      <c r="C920" t="str">
        <f>PROPER(TRIM(Customers3[[#This Row],[Customer First Name]]))</f>
        <v>Kashton</v>
      </c>
      <c r="D920">
        <v>2150</v>
      </c>
      <c r="E920" t="s">
        <v>22</v>
      </c>
      <c r="F920" s="7">
        <v>45502</v>
      </c>
      <c r="G920" s="6">
        <v>3</v>
      </c>
      <c r="H920" t="s">
        <v>17</v>
      </c>
      <c r="I920" t="s">
        <v>66</v>
      </c>
      <c r="J920" t="str">
        <f>UPPER(Customers3[[#This Row],[State]])</f>
        <v>NT</v>
      </c>
      <c r="K920" t="s">
        <v>3076</v>
      </c>
      <c r="L920" t="s">
        <v>1346</v>
      </c>
      <c r="M920">
        <v>870</v>
      </c>
      <c r="N920">
        <v>800</v>
      </c>
      <c r="O920">
        <f>Customers3[[#This Row],[Quantity Ordered]]*Customers3[[#This Row],[Sales Price (Per unit)]]</f>
        <v>2400</v>
      </c>
      <c r="P920" t="s">
        <v>3077</v>
      </c>
    </row>
    <row r="921" spans="1:16" x14ac:dyDescent="0.25">
      <c r="A921" t="s">
        <v>1164</v>
      </c>
      <c r="B921" t="s">
        <v>1165</v>
      </c>
      <c r="C921" t="str">
        <f>PROPER(TRIM(Customers3[[#This Row],[Customer First Name]]))</f>
        <v>Poppy</v>
      </c>
      <c r="D921">
        <v>2151</v>
      </c>
      <c r="E921" t="s">
        <v>27</v>
      </c>
      <c r="F921" s="7">
        <v>45616</v>
      </c>
      <c r="G921" s="6">
        <v>3</v>
      </c>
      <c r="H921" t="s">
        <v>17</v>
      </c>
      <c r="I921" t="s">
        <v>28</v>
      </c>
      <c r="J921" t="str">
        <f>UPPER(Customers3[[#This Row],[State]])</f>
        <v>NSW</v>
      </c>
      <c r="K921" t="s">
        <v>3078</v>
      </c>
      <c r="L921" t="s">
        <v>1284</v>
      </c>
      <c r="M921">
        <v>2500</v>
      </c>
      <c r="N921">
        <v>300</v>
      </c>
      <c r="O921">
        <f>Customers3[[#This Row],[Quantity Ordered]]*Customers3[[#This Row],[Sales Price (Per unit)]]</f>
        <v>900</v>
      </c>
      <c r="P921" t="s">
        <v>3079</v>
      </c>
    </row>
    <row r="922" spans="1:16" x14ac:dyDescent="0.25">
      <c r="A922" t="s">
        <v>1166</v>
      </c>
      <c r="B922" t="s">
        <v>1167</v>
      </c>
      <c r="C922" t="str">
        <f>PROPER(TRIM(Customers3[[#This Row],[Customer First Name]]))</f>
        <v>Cody</v>
      </c>
      <c r="D922">
        <v>2152</v>
      </c>
      <c r="E922" t="s">
        <v>61</v>
      </c>
      <c r="F922" s="7">
        <v>45591</v>
      </c>
      <c r="G922" s="6">
        <v>2</v>
      </c>
      <c r="H922" t="s">
        <v>17</v>
      </c>
      <c r="I922" t="s">
        <v>18</v>
      </c>
      <c r="J922" t="str">
        <f>UPPER(Customers3[[#This Row],[State]])</f>
        <v>WA</v>
      </c>
      <c r="K922" t="s">
        <v>3080</v>
      </c>
      <c r="L922" t="s">
        <v>1244</v>
      </c>
      <c r="M922">
        <v>6160</v>
      </c>
      <c r="N922">
        <v>1200</v>
      </c>
      <c r="O922">
        <f>Customers3[[#This Row],[Quantity Ordered]]*Customers3[[#This Row],[Sales Price (Per unit)]]</f>
        <v>2400</v>
      </c>
      <c r="P922" t="s">
        <v>3081</v>
      </c>
    </row>
    <row r="923" spans="1:16" x14ac:dyDescent="0.25">
      <c r="A923" t="s">
        <v>1168</v>
      </c>
      <c r="B923" t="s">
        <v>998</v>
      </c>
      <c r="C923" t="str">
        <f>PROPER(TRIM(Customers3[[#This Row],[Customer First Name]]))</f>
        <v>Emiliano</v>
      </c>
      <c r="D923">
        <v>2153</v>
      </c>
      <c r="E923" t="s">
        <v>22</v>
      </c>
      <c r="F923" s="7">
        <v>45491</v>
      </c>
      <c r="G923" s="6">
        <v>1</v>
      </c>
      <c r="H923" s="1" t="s">
        <v>23</v>
      </c>
      <c r="I923" t="s">
        <v>28</v>
      </c>
      <c r="J923" t="str">
        <f>UPPER(Customers3[[#This Row],[State]])</f>
        <v>NSW</v>
      </c>
      <c r="K923" t="s">
        <v>3082</v>
      </c>
      <c r="L923" t="s">
        <v>1229</v>
      </c>
      <c r="M923">
        <v>2300</v>
      </c>
      <c r="N923">
        <v>800</v>
      </c>
      <c r="O923">
        <f>Customers3[[#This Row],[Quantity Ordered]]*Customers3[[#This Row],[Sales Price (Per unit)]]</f>
        <v>800</v>
      </c>
      <c r="P923" t="s">
        <v>3083</v>
      </c>
    </row>
    <row r="924" spans="1:16" x14ac:dyDescent="0.25">
      <c r="A924" t="s">
        <v>798</v>
      </c>
      <c r="B924" t="s">
        <v>460</v>
      </c>
      <c r="C924" t="str">
        <f>PROPER(TRIM(Customers3[[#This Row],[Customer First Name]]))</f>
        <v>Joy</v>
      </c>
      <c r="D924">
        <v>2154</v>
      </c>
      <c r="E924" t="s">
        <v>27</v>
      </c>
      <c r="F924" s="7">
        <v>45439</v>
      </c>
      <c r="G924" s="6">
        <v>2</v>
      </c>
      <c r="H924" t="s">
        <v>56</v>
      </c>
      <c r="I924" t="s">
        <v>32</v>
      </c>
      <c r="J924" t="str">
        <f>UPPER(Customers3[[#This Row],[State]])</f>
        <v>VIC</v>
      </c>
      <c r="K924" t="s">
        <v>3084</v>
      </c>
      <c r="L924" t="s">
        <v>1260</v>
      </c>
      <c r="M924">
        <v>3000</v>
      </c>
      <c r="N924">
        <v>300</v>
      </c>
      <c r="O924">
        <f>Customers3[[#This Row],[Quantity Ordered]]*Customers3[[#This Row],[Sales Price (Per unit)]]</f>
        <v>600</v>
      </c>
      <c r="P924" t="s">
        <v>3085</v>
      </c>
    </row>
    <row r="925" spans="1:16" x14ac:dyDescent="0.25">
      <c r="A925" t="s">
        <v>200</v>
      </c>
      <c r="B925" t="s">
        <v>1068</v>
      </c>
      <c r="C925" t="str">
        <f>PROPER(TRIM(Customers3[[#This Row],[Customer First Name]]))</f>
        <v>Millie</v>
      </c>
      <c r="D925">
        <v>2155</v>
      </c>
      <c r="E925" t="s">
        <v>77</v>
      </c>
      <c r="F925" s="7">
        <v>45558</v>
      </c>
      <c r="G925" s="6">
        <v>2</v>
      </c>
      <c r="H925" t="s">
        <v>17</v>
      </c>
      <c r="I925" t="s">
        <v>49</v>
      </c>
      <c r="J925" t="str">
        <f>UPPER(Customers3[[#This Row],[State]])</f>
        <v>TAS</v>
      </c>
      <c r="K925" t="s">
        <v>3086</v>
      </c>
      <c r="L925" t="s">
        <v>1385</v>
      </c>
      <c r="M925">
        <v>7310</v>
      </c>
      <c r="N925">
        <v>600</v>
      </c>
      <c r="O925">
        <f>Customers3[[#This Row],[Quantity Ordered]]*Customers3[[#This Row],[Sales Price (Per unit)]]</f>
        <v>1200</v>
      </c>
      <c r="P925" t="s">
        <v>3087</v>
      </c>
    </row>
    <row r="926" spans="1:16" x14ac:dyDescent="0.25">
      <c r="A926" t="s">
        <v>1055</v>
      </c>
      <c r="B926" t="s">
        <v>951</v>
      </c>
      <c r="C926" t="str">
        <f>PROPER(TRIM(Customers3[[#This Row],[Customer First Name]]))</f>
        <v>Warren</v>
      </c>
      <c r="D926">
        <v>2156</v>
      </c>
      <c r="E926" t="s">
        <v>77</v>
      </c>
      <c r="F926" s="7">
        <v>45343</v>
      </c>
      <c r="G926" s="6">
        <v>1</v>
      </c>
      <c r="H926" s="1" t="s">
        <v>37</v>
      </c>
      <c r="I926" t="s">
        <v>66</v>
      </c>
      <c r="J926" t="str">
        <f>UPPER(Customers3[[#This Row],[State]])</f>
        <v>NT</v>
      </c>
      <c r="K926" t="s">
        <v>3088</v>
      </c>
      <c r="L926" t="s">
        <v>1346</v>
      </c>
      <c r="M926">
        <v>870</v>
      </c>
      <c r="N926">
        <v>600</v>
      </c>
      <c r="O926">
        <f>Customers3[[#This Row],[Quantity Ordered]]*Customers3[[#This Row],[Sales Price (Per unit)]]</f>
        <v>600</v>
      </c>
      <c r="P926" t="s">
        <v>3089</v>
      </c>
    </row>
    <row r="927" spans="1:16" x14ac:dyDescent="0.25">
      <c r="A927" t="s">
        <v>1169</v>
      </c>
      <c r="B927" t="s">
        <v>303</v>
      </c>
      <c r="C927" t="str">
        <f>PROPER(TRIM(Customers3[[#This Row],[Customer First Name]]))</f>
        <v>Spencer</v>
      </c>
      <c r="D927">
        <v>2157</v>
      </c>
      <c r="E927" t="s">
        <v>61</v>
      </c>
      <c r="F927" s="7">
        <v>45488</v>
      </c>
      <c r="G927" s="6">
        <v>1</v>
      </c>
      <c r="H927" t="s">
        <v>17</v>
      </c>
      <c r="I927" t="s">
        <v>38</v>
      </c>
      <c r="J927" t="str">
        <f>UPPER(Customers3[[#This Row],[State]])</f>
        <v>QLD</v>
      </c>
      <c r="K927" t="s">
        <v>3090</v>
      </c>
      <c r="L927" t="s">
        <v>1253</v>
      </c>
      <c r="M927">
        <v>4870</v>
      </c>
      <c r="N927">
        <v>1200</v>
      </c>
      <c r="O927">
        <f>Customers3[[#This Row],[Quantity Ordered]]*Customers3[[#This Row],[Sales Price (Per unit)]]</f>
        <v>1200</v>
      </c>
      <c r="P927" t="s">
        <v>3091</v>
      </c>
    </row>
    <row r="928" spans="1:16" x14ac:dyDescent="0.25">
      <c r="A928" t="s">
        <v>188</v>
      </c>
      <c r="B928" t="s">
        <v>1170</v>
      </c>
      <c r="C928" t="str">
        <f>PROPER(TRIM(Customers3[[#This Row],[Customer First Name]]))</f>
        <v>Tristan</v>
      </c>
      <c r="D928">
        <v>2158</v>
      </c>
      <c r="E928" t="s">
        <v>61</v>
      </c>
      <c r="F928" s="7">
        <v>45620</v>
      </c>
      <c r="G928" s="6">
        <v>3</v>
      </c>
      <c r="H928" s="1" t="s">
        <v>23</v>
      </c>
      <c r="I928" t="s">
        <v>66</v>
      </c>
      <c r="J928" t="str">
        <f>UPPER(Customers3[[#This Row],[State]])</f>
        <v>NT</v>
      </c>
      <c r="K928" t="s">
        <v>3092</v>
      </c>
      <c r="L928" t="s">
        <v>1346</v>
      </c>
      <c r="M928">
        <v>870</v>
      </c>
      <c r="N928">
        <v>1200</v>
      </c>
      <c r="O928">
        <f>Customers3[[#This Row],[Quantity Ordered]]*Customers3[[#This Row],[Sales Price (Per unit)]]</f>
        <v>3600</v>
      </c>
      <c r="P928" t="s">
        <v>3093</v>
      </c>
    </row>
    <row r="929" spans="1:16" x14ac:dyDescent="0.25">
      <c r="A929" t="s">
        <v>731</v>
      </c>
      <c r="B929" t="s">
        <v>92</v>
      </c>
      <c r="C929" t="str">
        <f>PROPER(TRIM(Customers3[[#This Row],[Customer First Name]]))</f>
        <v>Sawyer</v>
      </c>
      <c r="D929">
        <v>2159</v>
      </c>
      <c r="E929" t="s">
        <v>22</v>
      </c>
      <c r="F929" s="7">
        <v>45529</v>
      </c>
      <c r="G929" s="6">
        <v>1</v>
      </c>
      <c r="H929" t="s">
        <v>17</v>
      </c>
      <c r="I929" t="s">
        <v>38</v>
      </c>
      <c r="J929" t="str">
        <f>UPPER(Customers3[[#This Row],[State]])</f>
        <v>QLD</v>
      </c>
      <c r="K929" t="s">
        <v>3094</v>
      </c>
      <c r="L929" t="s">
        <v>1253</v>
      </c>
      <c r="M929">
        <v>4870</v>
      </c>
      <c r="N929">
        <v>800</v>
      </c>
      <c r="O929">
        <f>Customers3[[#This Row],[Quantity Ordered]]*Customers3[[#This Row],[Sales Price (Per unit)]]</f>
        <v>800</v>
      </c>
      <c r="P929" t="s">
        <v>3095</v>
      </c>
    </row>
    <row r="930" spans="1:16" x14ac:dyDescent="0.25">
      <c r="A930" t="s">
        <v>1028</v>
      </c>
      <c r="B930" t="s">
        <v>1171</v>
      </c>
      <c r="C930" t="str">
        <f>PROPER(TRIM(Customers3[[#This Row],[Customer First Name]]))</f>
        <v>Mckenzie</v>
      </c>
      <c r="D930">
        <v>2160</v>
      </c>
      <c r="E930" t="s">
        <v>61</v>
      </c>
      <c r="F930" s="7">
        <v>45350</v>
      </c>
      <c r="G930" s="6">
        <v>3</v>
      </c>
      <c r="H930" t="s">
        <v>17</v>
      </c>
      <c r="I930" t="s">
        <v>18</v>
      </c>
      <c r="J930" t="str">
        <f>UPPER(Customers3[[#This Row],[State]])</f>
        <v>WA</v>
      </c>
      <c r="K930" t="s">
        <v>3096</v>
      </c>
      <c r="L930" t="s">
        <v>1244</v>
      </c>
      <c r="M930">
        <v>6160</v>
      </c>
      <c r="N930">
        <v>1200</v>
      </c>
      <c r="O930">
        <f>Customers3[[#This Row],[Quantity Ordered]]*Customers3[[#This Row],[Sales Price (Per unit)]]</f>
        <v>3600</v>
      </c>
      <c r="P930" t="s">
        <v>3097</v>
      </c>
    </row>
    <row r="931" spans="1:16" x14ac:dyDescent="0.25">
      <c r="A931" t="s">
        <v>214</v>
      </c>
      <c r="B931" t="s">
        <v>479</v>
      </c>
      <c r="C931" t="str">
        <f>PROPER(TRIM(Customers3[[#This Row],[Customer First Name]]))</f>
        <v>Ryker</v>
      </c>
      <c r="D931">
        <v>2161</v>
      </c>
      <c r="E931" t="s">
        <v>61</v>
      </c>
      <c r="F931" s="7">
        <v>45358</v>
      </c>
      <c r="G931" s="6">
        <v>2</v>
      </c>
      <c r="H931" t="s">
        <v>17</v>
      </c>
      <c r="I931" t="s">
        <v>28</v>
      </c>
      <c r="J931" t="str">
        <f>UPPER(Customers3[[#This Row],[State]])</f>
        <v>NSW</v>
      </c>
      <c r="K931" t="s">
        <v>3098</v>
      </c>
      <c r="L931" t="s">
        <v>1229</v>
      </c>
      <c r="M931">
        <v>2300</v>
      </c>
      <c r="N931">
        <v>1200</v>
      </c>
      <c r="O931">
        <f>Customers3[[#This Row],[Quantity Ordered]]*Customers3[[#This Row],[Sales Price (Per unit)]]</f>
        <v>2400</v>
      </c>
      <c r="P931" t="s">
        <v>3099</v>
      </c>
    </row>
    <row r="932" spans="1:16" x14ac:dyDescent="0.25">
      <c r="A932" t="s">
        <v>1172</v>
      </c>
      <c r="B932" t="s">
        <v>735</v>
      </c>
      <c r="C932" t="str">
        <f>PROPER(TRIM(Customers3[[#This Row],[Customer First Name]]))</f>
        <v>Frances</v>
      </c>
      <c r="D932">
        <v>2162</v>
      </c>
      <c r="E932" t="s">
        <v>36</v>
      </c>
      <c r="F932" s="7">
        <v>45551</v>
      </c>
      <c r="G932" s="6">
        <v>1</v>
      </c>
      <c r="H932" s="1" t="s">
        <v>37</v>
      </c>
      <c r="I932" t="s">
        <v>38</v>
      </c>
      <c r="J932" t="str">
        <f>UPPER(Customers3[[#This Row],[State]])</f>
        <v>QLD</v>
      </c>
      <c r="K932" t="s">
        <v>3100</v>
      </c>
      <c r="L932" t="s">
        <v>1253</v>
      </c>
      <c r="M932">
        <v>4870</v>
      </c>
      <c r="N932">
        <v>250</v>
      </c>
      <c r="O932">
        <f>Customers3[[#This Row],[Quantity Ordered]]*Customers3[[#This Row],[Sales Price (Per unit)]]</f>
        <v>250</v>
      </c>
      <c r="P932" t="s">
        <v>3101</v>
      </c>
    </row>
    <row r="933" spans="1:16" x14ac:dyDescent="0.25">
      <c r="A933" t="s">
        <v>849</v>
      </c>
      <c r="B933" t="s">
        <v>631</v>
      </c>
      <c r="C933" t="str">
        <f>PROPER(TRIM(Customers3[[#This Row],[Customer First Name]]))</f>
        <v>Armani</v>
      </c>
      <c r="D933">
        <v>2163</v>
      </c>
      <c r="E933" t="s">
        <v>22</v>
      </c>
      <c r="F933" s="7">
        <v>45297</v>
      </c>
      <c r="G933" s="6">
        <v>3</v>
      </c>
      <c r="H933" s="1" t="s">
        <v>37</v>
      </c>
      <c r="I933" t="s">
        <v>24</v>
      </c>
      <c r="J933" t="str">
        <f>UPPER(Customers3[[#This Row],[State]])</f>
        <v>ACT</v>
      </c>
      <c r="K933" t="s">
        <v>3102</v>
      </c>
      <c r="L933" t="s">
        <v>1226</v>
      </c>
      <c r="M933">
        <v>2600</v>
      </c>
      <c r="N933">
        <v>800</v>
      </c>
      <c r="O933">
        <f>Customers3[[#This Row],[Quantity Ordered]]*Customers3[[#This Row],[Sales Price (Per unit)]]</f>
        <v>2400</v>
      </c>
      <c r="P933" t="s">
        <v>3103</v>
      </c>
    </row>
    <row r="934" spans="1:16" x14ac:dyDescent="0.25">
      <c r="A934" t="s">
        <v>1173</v>
      </c>
      <c r="B934" t="s">
        <v>584</v>
      </c>
      <c r="C934" t="str">
        <f>PROPER(TRIM(Customers3[[#This Row],[Customer First Name]]))</f>
        <v>Aylin</v>
      </c>
      <c r="D934">
        <v>2164</v>
      </c>
      <c r="E934" t="s">
        <v>61</v>
      </c>
      <c r="F934" s="7">
        <v>45625</v>
      </c>
      <c r="G934" s="6">
        <v>2</v>
      </c>
      <c r="H934" s="1" t="s">
        <v>23</v>
      </c>
      <c r="I934" t="s">
        <v>18</v>
      </c>
      <c r="J934" t="str">
        <f>UPPER(Customers3[[#This Row],[State]])</f>
        <v>WA</v>
      </c>
      <c r="K934" t="s">
        <v>3104</v>
      </c>
      <c r="L934" t="s">
        <v>1244</v>
      </c>
      <c r="M934">
        <v>6160</v>
      </c>
      <c r="N934">
        <v>1200</v>
      </c>
      <c r="O934">
        <f>Customers3[[#This Row],[Quantity Ordered]]*Customers3[[#This Row],[Sales Price (Per unit)]]</f>
        <v>2400</v>
      </c>
      <c r="P934" t="s">
        <v>3105</v>
      </c>
    </row>
    <row r="935" spans="1:16" x14ac:dyDescent="0.25">
      <c r="A935" t="s">
        <v>1174</v>
      </c>
      <c r="B935" t="s">
        <v>353</v>
      </c>
      <c r="C935" t="str">
        <f>PROPER(TRIM(Customers3[[#This Row],[Customer First Name]]))</f>
        <v>Dax</v>
      </c>
      <c r="D935">
        <v>2165</v>
      </c>
      <c r="E935" t="s">
        <v>16</v>
      </c>
      <c r="F935" s="7">
        <v>45474</v>
      </c>
      <c r="G935" s="6">
        <v>2</v>
      </c>
      <c r="H935" t="s">
        <v>56</v>
      </c>
      <c r="I935" t="s">
        <v>42</v>
      </c>
      <c r="J935" t="str">
        <f>UPPER(Customers3[[#This Row],[State]])</f>
        <v>SA</v>
      </c>
      <c r="K935" t="s">
        <v>3106</v>
      </c>
      <c r="L935" t="s">
        <v>1080</v>
      </c>
      <c r="M935">
        <v>5000</v>
      </c>
      <c r="N935">
        <v>250</v>
      </c>
      <c r="O935">
        <f>Customers3[[#This Row],[Quantity Ordered]]*Customers3[[#This Row],[Sales Price (Per unit)]]</f>
        <v>500</v>
      </c>
      <c r="P935" t="s">
        <v>3107</v>
      </c>
    </row>
    <row r="936" spans="1:16" x14ac:dyDescent="0.25">
      <c r="A936" t="s">
        <v>736</v>
      </c>
      <c r="B936" t="s">
        <v>1175</v>
      </c>
      <c r="C936" t="str">
        <f>PROPER(TRIM(Customers3[[#This Row],[Customer First Name]]))</f>
        <v>Catherine</v>
      </c>
      <c r="D936">
        <v>2166</v>
      </c>
      <c r="E936" t="s">
        <v>77</v>
      </c>
      <c r="F936" s="7">
        <v>45365</v>
      </c>
      <c r="G936" s="6">
        <v>2</v>
      </c>
      <c r="H936" s="1" t="s">
        <v>37</v>
      </c>
      <c r="I936" t="s">
        <v>42</v>
      </c>
      <c r="J936" t="str">
        <f>UPPER(Customers3[[#This Row],[State]])</f>
        <v>SA</v>
      </c>
      <c r="K936" t="s">
        <v>3108</v>
      </c>
      <c r="L936" t="s">
        <v>1238</v>
      </c>
      <c r="M936">
        <v>5290</v>
      </c>
      <c r="N936">
        <v>600</v>
      </c>
      <c r="O936">
        <f>Customers3[[#This Row],[Quantity Ordered]]*Customers3[[#This Row],[Sales Price (Per unit)]]</f>
        <v>1200</v>
      </c>
      <c r="P936" t="s">
        <v>3109</v>
      </c>
    </row>
    <row r="937" spans="1:16" x14ac:dyDescent="0.25">
      <c r="A937" t="s">
        <v>146</v>
      </c>
      <c r="B937" t="s">
        <v>1176</v>
      </c>
      <c r="C937" t="str">
        <f>PROPER(TRIM(Customers3[[#This Row],[Customer First Name]]))</f>
        <v>Beckett</v>
      </c>
      <c r="D937">
        <v>2167</v>
      </c>
      <c r="E937" t="s">
        <v>77</v>
      </c>
      <c r="F937" s="7">
        <v>45463</v>
      </c>
      <c r="G937" s="6">
        <v>3</v>
      </c>
      <c r="H937" s="1" t="s">
        <v>37</v>
      </c>
      <c r="I937" t="s">
        <v>66</v>
      </c>
      <c r="J937" t="str">
        <f>UPPER(Customers3[[#This Row],[State]])</f>
        <v>NT</v>
      </c>
      <c r="K937" t="s">
        <v>3110</v>
      </c>
      <c r="L937" t="s">
        <v>1265</v>
      </c>
      <c r="M937">
        <v>800</v>
      </c>
      <c r="N937">
        <v>600</v>
      </c>
      <c r="O937">
        <f>Customers3[[#This Row],[Quantity Ordered]]*Customers3[[#This Row],[Sales Price (Per unit)]]</f>
        <v>1800</v>
      </c>
      <c r="P937" t="s">
        <v>3111</v>
      </c>
    </row>
    <row r="938" spans="1:16" x14ac:dyDescent="0.25">
      <c r="A938" t="s">
        <v>719</v>
      </c>
      <c r="B938" t="s">
        <v>1177</v>
      </c>
      <c r="C938" t="str">
        <f>PROPER(TRIM(Customers3[[#This Row],[Customer First Name]]))</f>
        <v>Muhammad</v>
      </c>
      <c r="D938">
        <v>2168</v>
      </c>
      <c r="E938" t="s">
        <v>27</v>
      </c>
      <c r="F938" s="7">
        <v>45592</v>
      </c>
      <c r="G938" s="6">
        <v>1</v>
      </c>
      <c r="H938" t="s">
        <v>56</v>
      </c>
      <c r="I938" t="s">
        <v>28</v>
      </c>
      <c r="J938" t="str">
        <f>UPPER(Customers3[[#This Row],[State]])</f>
        <v>NSW</v>
      </c>
      <c r="K938" t="s">
        <v>3112</v>
      </c>
      <c r="L938" t="s">
        <v>1229</v>
      </c>
      <c r="M938">
        <v>2300</v>
      </c>
      <c r="N938">
        <v>300</v>
      </c>
      <c r="O938">
        <f>Customers3[[#This Row],[Quantity Ordered]]*Customers3[[#This Row],[Sales Price (Per unit)]]</f>
        <v>300</v>
      </c>
      <c r="P938" t="s">
        <v>3113</v>
      </c>
    </row>
    <row r="939" spans="1:16" x14ac:dyDescent="0.25">
      <c r="A939" t="s">
        <v>1178</v>
      </c>
      <c r="B939" t="s">
        <v>567</v>
      </c>
      <c r="C939" t="str">
        <f>PROPER(TRIM(Customers3[[#This Row],[Customer First Name]]))</f>
        <v>Angelina</v>
      </c>
      <c r="D939">
        <v>2169</v>
      </c>
      <c r="E939" t="s">
        <v>36</v>
      </c>
      <c r="F939" s="7">
        <v>45642</v>
      </c>
      <c r="G939" s="6">
        <v>2</v>
      </c>
      <c r="H939" t="s">
        <v>17</v>
      </c>
      <c r="I939" t="s">
        <v>28</v>
      </c>
      <c r="J939" t="str">
        <f>UPPER(Customers3[[#This Row],[State]])</f>
        <v>NSW</v>
      </c>
      <c r="K939" t="s">
        <v>3114</v>
      </c>
      <c r="L939" t="s">
        <v>1229</v>
      </c>
      <c r="M939">
        <v>2300</v>
      </c>
      <c r="N939">
        <v>250</v>
      </c>
      <c r="O939">
        <f>Customers3[[#This Row],[Quantity Ordered]]*Customers3[[#This Row],[Sales Price (Per unit)]]</f>
        <v>500</v>
      </c>
      <c r="P939" t="s">
        <v>3115</v>
      </c>
    </row>
    <row r="940" spans="1:16" x14ac:dyDescent="0.25">
      <c r="A940" t="s">
        <v>1171</v>
      </c>
      <c r="B940" t="s">
        <v>771</v>
      </c>
      <c r="C940" t="str">
        <f>PROPER(TRIM(Customers3[[#This Row],[Customer First Name]]))</f>
        <v>Ivan</v>
      </c>
      <c r="D940">
        <v>2170</v>
      </c>
      <c r="E940" t="s">
        <v>77</v>
      </c>
      <c r="F940" s="7">
        <v>45353</v>
      </c>
      <c r="G940" s="6">
        <v>2</v>
      </c>
      <c r="H940" t="s">
        <v>17</v>
      </c>
      <c r="I940" t="s">
        <v>24</v>
      </c>
      <c r="J940" t="str">
        <f>UPPER(Customers3[[#This Row],[State]])</f>
        <v>ACT</v>
      </c>
      <c r="K940" t="s">
        <v>3116</v>
      </c>
      <c r="L940" t="s">
        <v>1226</v>
      </c>
      <c r="M940">
        <v>2600</v>
      </c>
      <c r="N940">
        <v>600</v>
      </c>
      <c r="O940">
        <f>Customers3[[#This Row],[Quantity Ordered]]*Customers3[[#This Row],[Sales Price (Per unit)]]</f>
        <v>1200</v>
      </c>
      <c r="P940" t="s">
        <v>3117</v>
      </c>
    </row>
    <row r="941" spans="1:16" x14ac:dyDescent="0.25">
      <c r="A941" t="s">
        <v>1179</v>
      </c>
      <c r="B941" t="s">
        <v>1180</v>
      </c>
      <c r="C941" t="str">
        <f>PROPER(TRIM(Customers3[[#This Row],[Customer First Name]]))</f>
        <v>Carmen</v>
      </c>
      <c r="D941">
        <v>2171</v>
      </c>
      <c r="E941" t="s">
        <v>61</v>
      </c>
      <c r="F941" s="7">
        <v>45358</v>
      </c>
      <c r="G941" s="6">
        <v>1</v>
      </c>
      <c r="H941" s="1" t="s">
        <v>37</v>
      </c>
      <c r="I941" t="s">
        <v>18</v>
      </c>
      <c r="J941" t="str">
        <f>UPPER(Customers3[[#This Row],[State]])</f>
        <v>WA</v>
      </c>
      <c r="K941" t="s">
        <v>3118</v>
      </c>
      <c r="L941" t="s">
        <v>1287</v>
      </c>
      <c r="M941">
        <v>6000</v>
      </c>
      <c r="N941">
        <v>1200</v>
      </c>
      <c r="O941">
        <f>Customers3[[#This Row],[Quantity Ordered]]*Customers3[[#This Row],[Sales Price (Per unit)]]</f>
        <v>1200</v>
      </c>
      <c r="P941" t="s">
        <v>3119</v>
      </c>
    </row>
    <row r="942" spans="1:16" x14ac:dyDescent="0.25">
      <c r="A942" t="s">
        <v>967</v>
      </c>
      <c r="B942" t="s">
        <v>221</v>
      </c>
      <c r="C942" t="str">
        <f>PROPER(TRIM(Customers3[[#This Row],[Customer First Name]]))</f>
        <v>Myles</v>
      </c>
      <c r="D942">
        <v>2172</v>
      </c>
      <c r="E942" t="s">
        <v>27</v>
      </c>
      <c r="F942" s="7">
        <v>45343</v>
      </c>
      <c r="G942" s="6">
        <v>2</v>
      </c>
      <c r="H942" s="1" t="s">
        <v>37</v>
      </c>
      <c r="I942" t="s">
        <v>38</v>
      </c>
      <c r="J942" t="str">
        <f>UPPER(Customers3[[#This Row],[State]])</f>
        <v>QLD</v>
      </c>
      <c r="K942" t="s">
        <v>3120</v>
      </c>
      <c r="L942" t="s">
        <v>1253</v>
      </c>
      <c r="M942">
        <v>4870</v>
      </c>
      <c r="N942">
        <v>300</v>
      </c>
      <c r="O942">
        <f>Customers3[[#This Row],[Quantity Ordered]]*Customers3[[#This Row],[Sales Price (Per unit)]]</f>
        <v>600</v>
      </c>
      <c r="P942" t="s">
        <v>3121</v>
      </c>
    </row>
    <row r="943" spans="1:16" x14ac:dyDescent="0.25">
      <c r="A943" t="s">
        <v>1049</v>
      </c>
      <c r="B943" t="s">
        <v>601</v>
      </c>
      <c r="C943" t="str">
        <f>PROPER(TRIM(Customers3[[#This Row],[Customer First Name]]))</f>
        <v>Blake</v>
      </c>
      <c r="D943">
        <v>2173</v>
      </c>
      <c r="E943" t="s">
        <v>36</v>
      </c>
      <c r="F943" s="7">
        <v>45657</v>
      </c>
      <c r="G943" s="6">
        <v>3</v>
      </c>
      <c r="H943" t="s">
        <v>17</v>
      </c>
      <c r="I943" t="s">
        <v>32</v>
      </c>
      <c r="J943" t="str">
        <f>UPPER(Customers3[[#This Row],[State]])</f>
        <v>VIC</v>
      </c>
      <c r="K943" t="s">
        <v>3122</v>
      </c>
      <c r="L943" t="s">
        <v>1260</v>
      </c>
      <c r="M943">
        <v>3000</v>
      </c>
      <c r="N943">
        <v>250</v>
      </c>
      <c r="O943">
        <f>Customers3[[#This Row],[Quantity Ordered]]*Customers3[[#This Row],[Sales Price (Per unit)]]</f>
        <v>750</v>
      </c>
      <c r="P943" t="s">
        <v>3123</v>
      </c>
    </row>
    <row r="944" spans="1:16" x14ac:dyDescent="0.25">
      <c r="A944" t="s">
        <v>697</v>
      </c>
      <c r="B944" t="s">
        <v>907</v>
      </c>
      <c r="C944" t="str">
        <f>PROPER(TRIM(Customers3[[#This Row],[Customer First Name]]))</f>
        <v>Cole</v>
      </c>
      <c r="D944">
        <v>2174</v>
      </c>
      <c r="E944" t="s">
        <v>77</v>
      </c>
      <c r="F944" s="7">
        <v>45643</v>
      </c>
      <c r="G944" s="6">
        <v>2</v>
      </c>
      <c r="H944" t="s">
        <v>56</v>
      </c>
      <c r="I944" t="s">
        <v>38</v>
      </c>
      <c r="J944" t="str">
        <f>UPPER(Customers3[[#This Row],[State]])</f>
        <v>QLD</v>
      </c>
      <c r="K944" t="s">
        <v>3124</v>
      </c>
      <c r="L944" t="s">
        <v>1253</v>
      </c>
      <c r="M944">
        <v>4870</v>
      </c>
      <c r="N944">
        <v>600</v>
      </c>
      <c r="O944">
        <f>Customers3[[#This Row],[Quantity Ordered]]*Customers3[[#This Row],[Sales Price (Per unit)]]</f>
        <v>1200</v>
      </c>
      <c r="P944" t="s">
        <v>3125</v>
      </c>
    </row>
    <row r="945" spans="1:16" x14ac:dyDescent="0.25">
      <c r="A945" t="s">
        <v>14</v>
      </c>
      <c r="B945" t="s">
        <v>1181</v>
      </c>
      <c r="C945" t="str">
        <f>PROPER(TRIM(Customers3[[#This Row],[Customer First Name]]))</f>
        <v>Kenneth</v>
      </c>
      <c r="D945">
        <v>2175</v>
      </c>
      <c r="E945" t="s">
        <v>61</v>
      </c>
      <c r="F945" s="7">
        <v>45395</v>
      </c>
      <c r="G945" s="6">
        <v>1</v>
      </c>
      <c r="H945" s="1" t="s">
        <v>23</v>
      </c>
      <c r="I945" t="s">
        <v>28</v>
      </c>
      <c r="J945" t="str">
        <f>UPPER(Customers3[[#This Row],[State]])</f>
        <v>NSW</v>
      </c>
      <c r="K945" t="s">
        <v>3126</v>
      </c>
      <c r="L945" t="s">
        <v>850</v>
      </c>
      <c r="M945">
        <v>2000</v>
      </c>
      <c r="N945">
        <v>1200</v>
      </c>
      <c r="O945">
        <f>Customers3[[#This Row],[Quantity Ordered]]*Customers3[[#This Row],[Sales Price (Per unit)]]</f>
        <v>1200</v>
      </c>
      <c r="P945" t="s">
        <v>3127</v>
      </c>
    </row>
    <row r="946" spans="1:16" x14ac:dyDescent="0.25">
      <c r="A946" t="s">
        <v>218</v>
      </c>
      <c r="B946" t="s">
        <v>1030</v>
      </c>
      <c r="C946" t="str">
        <f>PROPER(TRIM(Customers3[[#This Row],[Customer First Name]]))</f>
        <v>Fatima</v>
      </c>
      <c r="D946">
        <v>2176</v>
      </c>
      <c r="E946" t="s">
        <v>77</v>
      </c>
      <c r="F946" s="7">
        <v>45572</v>
      </c>
      <c r="G946" s="6">
        <v>3</v>
      </c>
      <c r="H946" t="s">
        <v>17</v>
      </c>
      <c r="I946" t="s">
        <v>66</v>
      </c>
      <c r="J946" t="str">
        <f>UPPER(Customers3[[#This Row],[State]])</f>
        <v>NT</v>
      </c>
      <c r="K946" t="s">
        <v>3128</v>
      </c>
      <c r="L946" t="s">
        <v>1265</v>
      </c>
      <c r="M946">
        <v>800</v>
      </c>
      <c r="N946">
        <v>600</v>
      </c>
      <c r="O946">
        <f>Customers3[[#This Row],[Quantity Ordered]]*Customers3[[#This Row],[Sales Price (Per unit)]]</f>
        <v>1800</v>
      </c>
      <c r="P946" t="s">
        <v>3129</v>
      </c>
    </row>
    <row r="947" spans="1:16" x14ac:dyDescent="0.25">
      <c r="A947" t="s">
        <v>183</v>
      </c>
      <c r="B947" t="s">
        <v>1033</v>
      </c>
      <c r="C947" t="str">
        <f>PROPER(TRIM(Customers3[[#This Row],[Customer First Name]]))</f>
        <v>Maddox</v>
      </c>
      <c r="D947">
        <v>2177</v>
      </c>
      <c r="E947" t="s">
        <v>27</v>
      </c>
      <c r="F947" s="7">
        <v>45447</v>
      </c>
      <c r="G947" s="6">
        <v>1</v>
      </c>
      <c r="H947" s="1" t="s">
        <v>37</v>
      </c>
      <c r="I947" t="s">
        <v>42</v>
      </c>
      <c r="J947" t="str">
        <f>UPPER(Customers3[[#This Row],[State]])</f>
        <v>SA</v>
      </c>
      <c r="K947" t="s">
        <v>3130</v>
      </c>
      <c r="L947" t="s">
        <v>1335</v>
      </c>
      <c r="M947">
        <v>5600</v>
      </c>
      <c r="N947">
        <v>300</v>
      </c>
      <c r="O947">
        <f>Customers3[[#This Row],[Quantity Ordered]]*Customers3[[#This Row],[Sales Price (Per unit)]]</f>
        <v>300</v>
      </c>
      <c r="P947" t="s">
        <v>3131</v>
      </c>
    </row>
    <row r="948" spans="1:16" x14ac:dyDescent="0.25">
      <c r="A948" t="s">
        <v>1182</v>
      </c>
      <c r="B948" t="s">
        <v>247</v>
      </c>
      <c r="C948" t="str">
        <f>PROPER(TRIM(Customers3[[#This Row],[Customer First Name]]))</f>
        <v>Joshua</v>
      </c>
      <c r="D948">
        <v>2178</v>
      </c>
      <c r="E948" t="s">
        <v>61</v>
      </c>
      <c r="F948" s="7">
        <v>45652</v>
      </c>
      <c r="G948" s="6">
        <v>2</v>
      </c>
      <c r="H948" t="s">
        <v>17</v>
      </c>
      <c r="I948" t="s">
        <v>38</v>
      </c>
      <c r="J948" t="str">
        <f>UPPER(Customers3[[#This Row],[State]])</f>
        <v>QLD</v>
      </c>
      <c r="K948" t="s">
        <v>3132</v>
      </c>
      <c r="L948" t="s">
        <v>1253</v>
      </c>
      <c r="M948">
        <v>4870</v>
      </c>
      <c r="N948">
        <v>1200</v>
      </c>
      <c r="O948">
        <f>Customers3[[#This Row],[Quantity Ordered]]*Customers3[[#This Row],[Sales Price (Per unit)]]</f>
        <v>2400</v>
      </c>
      <c r="P948" t="s">
        <v>3133</v>
      </c>
    </row>
    <row r="949" spans="1:16" x14ac:dyDescent="0.25">
      <c r="A949" t="s">
        <v>59</v>
      </c>
      <c r="B949" t="s">
        <v>1183</v>
      </c>
      <c r="C949" t="str">
        <f>PROPER(TRIM(Customers3[[#This Row],[Customer First Name]]))</f>
        <v>Andy</v>
      </c>
      <c r="D949">
        <v>2179</v>
      </c>
      <c r="E949" t="s">
        <v>61</v>
      </c>
      <c r="F949" s="7">
        <v>45583</v>
      </c>
      <c r="G949" s="6">
        <v>2</v>
      </c>
      <c r="H949" s="1" t="s">
        <v>37</v>
      </c>
      <c r="I949" t="s">
        <v>42</v>
      </c>
      <c r="J949" t="str">
        <f>UPPER(Customers3[[#This Row],[State]])</f>
        <v>SA</v>
      </c>
      <c r="K949" t="s">
        <v>3134</v>
      </c>
      <c r="L949" t="s">
        <v>1335</v>
      </c>
      <c r="M949">
        <v>5600</v>
      </c>
      <c r="N949">
        <v>1200</v>
      </c>
      <c r="O949">
        <f>Customers3[[#This Row],[Quantity Ordered]]*Customers3[[#This Row],[Sales Price (Per unit)]]</f>
        <v>2400</v>
      </c>
      <c r="P949" t="s">
        <v>3135</v>
      </c>
    </row>
    <row r="950" spans="1:16" x14ac:dyDescent="0.25">
      <c r="A950" t="s">
        <v>50</v>
      </c>
      <c r="B950" t="s">
        <v>791</v>
      </c>
      <c r="C950" t="str">
        <f>PROPER(TRIM(Customers3[[#This Row],[Customer First Name]]))</f>
        <v>Connor</v>
      </c>
      <c r="D950">
        <v>2180</v>
      </c>
      <c r="E950" t="s">
        <v>77</v>
      </c>
      <c r="F950" s="7">
        <v>45528</v>
      </c>
      <c r="G950" s="6">
        <v>1</v>
      </c>
      <c r="H950" t="s">
        <v>17</v>
      </c>
      <c r="I950" t="s">
        <v>38</v>
      </c>
      <c r="J950" t="str">
        <f>UPPER(Customers3[[#This Row],[State]])</f>
        <v>QLD</v>
      </c>
      <c r="K950" t="s">
        <v>3136</v>
      </c>
      <c r="L950" t="s">
        <v>1253</v>
      </c>
      <c r="M950">
        <v>4870</v>
      </c>
      <c r="N950">
        <v>600</v>
      </c>
      <c r="O950">
        <f>Customers3[[#This Row],[Quantity Ordered]]*Customers3[[#This Row],[Sales Price (Per unit)]]</f>
        <v>600</v>
      </c>
      <c r="P950" t="s">
        <v>3137</v>
      </c>
    </row>
    <row r="951" spans="1:16" x14ac:dyDescent="0.25">
      <c r="A951" t="s">
        <v>1184</v>
      </c>
      <c r="B951" t="s">
        <v>1185</v>
      </c>
      <c r="C951" t="str">
        <f>PROPER(TRIM(Customers3[[#This Row],[Customer First Name]]))</f>
        <v>Evangeline</v>
      </c>
      <c r="D951">
        <v>2181</v>
      </c>
      <c r="E951" t="s">
        <v>61</v>
      </c>
      <c r="F951" s="7">
        <v>45461</v>
      </c>
      <c r="G951" s="6">
        <v>1</v>
      </c>
      <c r="H951" s="1" t="s">
        <v>23</v>
      </c>
      <c r="I951" t="s">
        <v>28</v>
      </c>
      <c r="J951" t="str">
        <f>UPPER(Customers3[[#This Row],[State]])</f>
        <v>NSW</v>
      </c>
      <c r="K951" t="s">
        <v>3138</v>
      </c>
      <c r="L951" t="s">
        <v>1229</v>
      </c>
      <c r="M951">
        <v>2300</v>
      </c>
      <c r="N951">
        <v>1200</v>
      </c>
      <c r="O951">
        <f>Customers3[[#This Row],[Quantity Ordered]]*Customers3[[#This Row],[Sales Price (Per unit)]]</f>
        <v>1200</v>
      </c>
      <c r="P951" t="s">
        <v>3139</v>
      </c>
    </row>
    <row r="952" spans="1:16" x14ac:dyDescent="0.25">
      <c r="A952" t="s">
        <v>863</v>
      </c>
      <c r="B952" t="s">
        <v>730</v>
      </c>
      <c r="C952" t="str">
        <f>PROPER(TRIM(Customers3[[#This Row],[Customer First Name]]))</f>
        <v>Aubrey</v>
      </c>
      <c r="D952">
        <v>2182</v>
      </c>
      <c r="E952" t="s">
        <v>16</v>
      </c>
      <c r="F952" s="7">
        <v>45465</v>
      </c>
      <c r="G952" s="6">
        <v>2</v>
      </c>
      <c r="H952" s="1" t="s">
        <v>37</v>
      </c>
      <c r="I952" t="s">
        <v>28</v>
      </c>
      <c r="J952" t="str">
        <f>UPPER(Customers3[[#This Row],[State]])</f>
        <v>NSW</v>
      </c>
      <c r="K952" t="s">
        <v>3140</v>
      </c>
      <c r="L952" t="s">
        <v>1284</v>
      </c>
      <c r="M952">
        <v>2500</v>
      </c>
      <c r="N952">
        <v>250</v>
      </c>
      <c r="O952">
        <f>Customers3[[#This Row],[Quantity Ordered]]*Customers3[[#This Row],[Sales Price (Per unit)]]</f>
        <v>500</v>
      </c>
      <c r="P952" t="s">
        <v>3141</v>
      </c>
    </row>
    <row r="953" spans="1:16" x14ac:dyDescent="0.25">
      <c r="A953" t="s">
        <v>1186</v>
      </c>
      <c r="B953" t="s">
        <v>1187</v>
      </c>
      <c r="C953" t="str">
        <f>PROPER(TRIM(Customers3[[#This Row],[Customer First Name]]))</f>
        <v>Gabriella</v>
      </c>
      <c r="D953">
        <v>2183</v>
      </c>
      <c r="E953" t="s">
        <v>16</v>
      </c>
      <c r="F953" s="7">
        <v>45503</v>
      </c>
      <c r="G953" s="6">
        <v>1</v>
      </c>
      <c r="H953" t="s">
        <v>56</v>
      </c>
      <c r="I953" t="s">
        <v>28</v>
      </c>
      <c r="J953" t="str">
        <f>UPPER(Customers3[[#This Row],[State]])</f>
        <v>NSW</v>
      </c>
      <c r="K953" t="s">
        <v>3142</v>
      </c>
      <c r="L953" t="s">
        <v>1229</v>
      </c>
      <c r="M953">
        <v>2300</v>
      </c>
      <c r="N953">
        <v>250</v>
      </c>
      <c r="O953">
        <f>Customers3[[#This Row],[Quantity Ordered]]*Customers3[[#This Row],[Sales Price (Per unit)]]</f>
        <v>250</v>
      </c>
      <c r="P953" t="s">
        <v>3143</v>
      </c>
    </row>
    <row r="954" spans="1:16" x14ac:dyDescent="0.25">
      <c r="A954" t="s">
        <v>210</v>
      </c>
      <c r="B954" t="s">
        <v>125</v>
      </c>
      <c r="C954" t="str">
        <f>PROPER(TRIM(Customers3[[#This Row],[Customer First Name]]))</f>
        <v>Wyatt</v>
      </c>
      <c r="D954">
        <v>2184</v>
      </c>
      <c r="E954" t="s">
        <v>61</v>
      </c>
      <c r="F954" s="7">
        <v>45376</v>
      </c>
      <c r="G954" s="6">
        <v>1</v>
      </c>
      <c r="H954" s="1" t="s">
        <v>37</v>
      </c>
      <c r="I954" t="s">
        <v>38</v>
      </c>
      <c r="J954" t="str">
        <f>UPPER(Customers3[[#This Row],[State]])</f>
        <v>QLD</v>
      </c>
      <c r="K954" t="s">
        <v>3144</v>
      </c>
      <c r="L954" t="s">
        <v>1235</v>
      </c>
      <c r="M954">
        <v>4217</v>
      </c>
      <c r="N954">
        <v>1200</v>
      </c>
      <c r="O954">
        <f>Customers3[[#This Row],[Quantity Ordered]]*Customers3[[#This Row],[Sales Price (Per unit)]]</f>
        <v>1200</v>
      </c>
      <c r="P954" t="s">
        <v>3145</v>
      </c>
    </row>
    <row r="955" spans="1:16" x14ac:dyDescent="0.25">
      <c r="A955" t="s">
        <v>861</v>
      </c>
      <c r="B955" t="s">
        <v>1071</v>
      </c>
      <c r="C955" t="str">
        <f>PROPER(TRIM(Customers3[[#This Row],[Customer First Name]]))</f>
        <v>Camille</v>
      </c>
      <c r="D955">
        <v>2185</v>
      </c>
      <c r="E955" t="s">
        <v>36</v>
      </c>
      <c r="F955" s="7">
        <v>45340</v>
      </c>
      <c r="G955" s="6">
        <v>3</v>
      </c>
      <c r="H955" s="1" t="s">
        <v>37</v>
      </c>
      <c r="I955" t="s">
        <v>42</v>
      </c>
      <c r="J955" t="str">
        <f>UPPER(Customers3[[#This Row],[State]])</f>
        <v>SA</v>
      </c>
      <c r="K955" t="s">
        <v>3146</v>
      </c>
      <c r="L955" t="s">
        <v>1080</v>
      </c>
      <c r="M955">
        <v>5000</v>
      </c>
      <c r="N955">
        <v>250</v>
      </c>
      <c r="O955">
        <f>Customers3[[#This Row],[Quantity Ordered]]*Customers3[[#This Row],[Sales Price (Per unit)]]</f>
        <v>750</v>
      </c>
      <c r="P955" t="s">
        <v>3147</v>
      </c>
    </row>
    <row r="956" spans="1:16" x14ac:dyDescent="0.25">
      <c r="A956" t="s">
        <v>1188</v>
      </c>
      <c r="B956" t="s">
        <v>791</v>
      </c>
      <c r="C956" t="str">
        <f>PROPER(TRIM(Customers3[[#This Row],[Customer First Name]]))</f>
        <v>Connor</v>
      </c>
      <c r="D956">
        <v>2186</v>
      </c>
      <c r="E956" t="s">
        <v>61</v>
      </c>
      <c r="F956" s="7">
        <v>45605</v>
      </c>
      <c r="G956" s="6">
        <v>2</v>
      </c>
      <c r="H956" t="s">
        <v>56</v>
      </c>
      <c r="I956" t="s">
        <v>49</v>
      </c>
      <c r="J956" t="str">
        <f>UPPER(Customers3[[#This Row],[State]])</f>
        <v>TAS</v>
      </c>
      <c r="K956" t="s">
        <v>3148</v>
      </c>
      <c r="L956" t="s">
        <v>1385</v>
      </c>
      <c r="M956">
        <v>7310</v>
      </c>
      <c r="N956">
        <v>1200</v>
      </c>
      <c r="O956">
        <f>Customers3[[#This Row],[Quantity Ordered]]*Customers3[[#This Row],[Sales Price (Per unit)]]</f>
        <v>2400</v>
      </c>
      <c r="P956" t="s">
        <v>3149</v>
      </c>
    </row>
    <row r="957" spans="1:16" x14ac:dyDescent="0.25">
      <c r="A957" t="s">
        <v>874</v>
      </c>
      <c r="B957" t="s">
        <v>657</v>
      </c>
      <c r="C957" t="str">
        <f>PROPER(TRIM(Customers3[[#This Row],[Customer First Name]]))</f>
        <v>Garrett</v>
      </c>
      <c r="D957">
        <v>2187</v>
      </c>
      <c r="E957" t="s">
        <v>61</v>
      </c>
      <c r="F957" s="7">
        <v>45505</v>
      </c>
      <c r="G957" s="6">
        <v>1</v>
      </c>
      <c r="H957" t="s">
        <v>17</v>
      </c>
      <c r="I957" t="s">
        <v>49</v>
      </c>
      <c r="J957" t="str">
        <f>UPPER(Customers3[[#This Row],[State]])</f>
        <v>TAS</v>
      </c>
      <c r="K957" t="s">
        <v>3150</v>
      </c>
      <c r="L957" t="s">
        <v>1385</v>
      </c>
      <c r="M957">
        <v>7310</v>
      </c>
      <c r="N957">
        <v>1200</v>
      </c>
      <c r="O957">
        <f>Customers3[[#This Row],[Quantity Ordered]]*Customers3[[#This Row],[Sales Price (Per unit)]]</f>
        <v>1200</v>
      </c>
      <c r="P957" t="s">
        <v>3151</v>
      </c>
    </row>
    <row r="958" spans="1:16" x14ac:dyDescent="0.25">
      <c r="A958" t="s">
        <v>761</v>
      </c>
      <c r="B958" t="s">
        <v>297</v>
      </c>
      <c r="C958" t="str">
        <f>PROPER(TRIM(Customers3[[#This Row],[Customer First Name]]))</f>
        <v>Erick</v>
      </c>
      <c r="D958">
        <v>2188</v>
      </c>
      <c r="E958" t="s">
        <v>77</v>
      </c>
      <c r="F958" s="7">
        <v>45387</v>
      </c>
      <c r="G958" s="6">
        <v>3</v>
      </c>
      <c r="H958" t="s">
        <v>56</v>
      </c>
      <c r="I958" t="s">
        <v>32</v>
      </c>
      <c r="J958" t="str">
        <f>UPPER(Customers3[[#This Row],[State]])</f>
        <v>VIC</v>
      </c>
      <c r="K958" t="s">
        <v>3152</v>
      </c>
      <c r="L958" t="s">
        <v>1260</v>
      </c>
      <c r="M958">
        <v>3000</v>
      </c>
      <c r="N958">
        <v>600</v>
      </c>
      <c r="O958">
        <f>Customers3[[#This Row],[Quantity Ordered]]*Customers3[[#This Row],[Sales Price (Per unit)]]</f>
        <v>1800</v>
      </c>
      <c r="P958" t="s">
        <v>3153</v>
      </c>
    </row>
    <row r="959" spans="1:16" x14ac:dyDescent="0.25">
      <c r="A959" t="s">
        <v>386</v>
      </c>
      <c r="B959" t="s">
        <v>1189</v>
      </c>
      <c r="C959" t="str">
        <f>PROPER(TRIM(Customers3[[#This Row],[Customer First Name]]))</f>
        <v>Tobias</v>
      </c>
      <c r="D959">
        <v>2189</v>
      </c>
      <c r="E959" t="s">
        <v>61</v>
      </c>
      <c r="F959" s="7">
        <v>45352</v>
      </c>
      <c r="G959" s="6">
        <v>1</v>
      </c>
      <c r="H959" s="1" t="s">
        <v>37</v>
      </c>
      <c r="I959" t="s">
        <v>42</v>
      </c>
      <c r="J959" t="str">
        <f>UPPER(Customers3[[#This Row],[State]])</f>
        <v>SA</v>
      </c>
      <c r="K959" t="s">
        <v>3154</v>
      </c>
      <c r="L959" t="s">
        <v>1080</v>
      </c>
      <c r="M959">
        <v>5000</v>
      </c>
      <c r="N959">
        <v>1200</v>
      </c>
      <c r="O959">
        <f>Customers3[[#This Row],[Quantity Ordered]]*Customers3[[#This Row],[Sales Price (Per unit)]]</f>
        <v>1200</v>
      </c>
      <c r="P959" t="s">
        <v>3155</v>
      </c>
    </row>
    <row r="960" spans="1:16" x14ac:dyDescent="0.25">
      <c r="A960" t="s">
        <v>1190</v>
      </c>
      <c r="B960" t="s">
        <v>692</v>
      </c>
      <c r="C960" t="str">
        <f>PROPER(TRIM(Customers3[[#This Row],[Customer First Name]]))</f>
        <v>Colin</v>
      </c>
      <c r="D960">
        <v>2190</v>
      </c>
      <c r="E960" t="s">
        <v>22</v>
      </c>
      <c r="F960" s="7">
        <v>45476</v>
      </c>
      <c r="G960" s="6">
        <v>3</v>
      </c>
      <c r="H960" t="s">
        <v>17</v>
      </c>
      <c r="I960" t="s">
        <v>66</v>
      </c>
      <c r="J960" t="str">
        <f>UPPER(Customers3[[#This Row],[State]])</f>
        <v>NT</v>
      </c>
      <c r="K960" t="s">
        <v>3156</v>
      </c>
      <c r="L960" t="s">
        <v>1346</v>
      </c>
      <c r="M960">
        <v>870</v>
      </c>
      <c r="N960">
        <v>800</v>
      </c>
      <c r="O960">
        <f>Customers3[[#This Row],[Quantity Ordered]]*Customers3[[#This Row],[Sales Price (Per unit)]]</f>
        <v>2400</v>
      </c>
      <c r="P960" t="s">
        <v>3157</v>
      </c>
    </row>
    <row r="961" spans="1:16" x14ac:dyDescent="0.25">
      <c r="A961" t="s">
        <v>1191</v>
      </c>
      <c r="B961" t="s">
        <v>143</v>
      </c>
      <c r="C961" t="str">
        <f>PROPER(TRIM(Customers3[[#This Row],[Customer First Name]]))</f>
        <v>Eliza</v>
      </c>
      <c r="D961">
        <v>2191</v>
      </c>
      <c r="E961" t="s">
        <v>16</v>
      </c>
      <c r="F961" s="7">
        <v>45396</v>
      </c>
      <c r="G961" s="6">
        <v>1</v>
      </c>
      <c r="H961" t="s">
        <v>17</v>
      </c>
      <c r="I961" t="s">
        <v>28</v>
      </c>
      <c r="J961" t="str">
        <f>UPPER(Customers3[[#This Row],[State]])</f>
        <v>NSW</v>
      </c>
      <c r="K961" t="s">
        <v>3158</v>
      </c>
      <c r="L961" t="s">
        <v>1229</v>
      </c>
      <c r="M961">
        <v>2300</v>
      </c>
      <c r="N961">
        <v>250</v>
      </c>
      <c r="O961">
        <f>Customers3[[#This Row],[Quantity Ordered]]*Customers3[[#This Row],[Sales Price (Per unit)]]</f>
        <v>250</v>
      </c>
      <c r="P961" t="s">
        <v>3159</v>
      </c>
    </row>
    <row r="962" spans="1:16" x14ac:dyDescent="0.25">
      <c r="A962" t="s">
        <v>226</v>
      </c>
      <c r="B962" t="s">
        <v>251</v>
      </c>
      <c r="C962" t="str">
        <f>PROPER(TRIM(Customers3[[#This Row],[Customer First Name]]))</f>
        <v>Elise</v>
      </c>
      <c r="D962">
        <v>2192</v>
      </c>
      <c r="E962" t="s">
        <v>77</v>
      </c>
      <c r="F962" s="7">
        <v>45596</v>
      </c>
      <c r="G962" s="6">
        <v>2</v>
      </c>
      <c r="H962" s="1" t="s">
        <v>37</v>
      </c>
      <c r="I962" t="s">
        <v>38</v>
      </c>
      <c r="J962" t="str">
        <f>UPPER(Customers3[[#This Row],[State]])</f>
        <v>QLD</v>
      </c>
      <c r="K962" t="s">
        <v>3160</v>
      </c>
      <c r="L962" t="s">
        <v>1290</v>
      </c>
      <c r="M962">
        <v>4000</v>
      </c>
      <c r="N962">
        <v>600</v>
      </c>
      <c r="O962">
        <f>Customers3[[#This Row],[Quantity Ordered]]*Customers3[[#This Row],[Sales Price (Per unit)]]</f>
        <v>1200</v>
      </c>
      <c r="P962" t="s">
        <v>3161</v>
      </c>
    </row>
    <row r="963" spans="1:16" x14ac:dyDescent="0.25">
      <c r="A963" t="s">
        <v>729</v>
      </c>
      <c r="B963" t="s">
        <v>991</v>
      </c>
      <c r="C963" t="str">
        <f>PROPER(TRIM(Customers3[[#This Row],[Customer First Name]]))</f>
        <v>Allison</v>
      </c>
      <c r="D963">
        <v>2193</v>
      </c>
      <c r="E963" t="s">
        <v>61</v>
      </c>
      <c r="F963" s="7">
        <v>45605</v>
      </c>
      <c r="G963" s="6">
        <v>2</v>
      </c>
      <c r="H963" s="1" t="s">
        <v>37</v>
      </c>
      <c r="I963" t="s">
        <v>66</v>
      </c>
      <c r="J963" t="str">
        <f>UPPER(Customers3[[#This Row],[State]])</f>
        <v>NT</v>
      </c>
      <c r="K963" t="s">
        <v>3162</v>
      </c>
      <c r="L963" t="s">
        <v>1346</v>
      </c>
      <c r="M963">
        <v>870</v>
      </c>
      <c r="N963">
        <v>1200</v>
      </c>
      <c r="O963">
        <f>Customers3[[#This Row],[Quantity Ordered]]*Customers3[[#This Row],[Sales Price (Per unit)]]</f>
        <v>2400</v>
      </c>
      <c r="P963" t="s">
        <v>3163</v>
      </c>
    </row>
    <row r="964" spans="1:16" x14ac:dyDescent="0.25">
      <c r="A964" t="s">
        <v>882</v>
      </c>
      <c r="B964" t="s">
        <v>162</v>
      </c>
      <c r="C964" t="str">
        <f>PROPER(TRIM(Customers3[[#This Row],[Customer First Name]]))</f>
        <v>Manuel</v>
      </c>
      <c r="D964">
        <v>2194</v>
      </c>
      <c r="E964" t="s">
        <v>27</v>
      </c>
      <c r="F964" s="7">
        <v>45444</v>
      </c>
      <c r="G964" s="6">
        <v>1</v>
      </c>
      <c r="H964" t="s">
        <v>17</v>
      </c>
      <c r="I964" t="s">
        <v>42</v>
      </c>
      <c r="J964" t="str">
        <f>UPPER(Customers3[[#This Row],[State]])</f>
        <v>SA</v>
      </c>
      <c r="K964" t="s">
        <v>3164</v>
      </c>
      <c r="L964" t="s">
        <v>1335</v>
      </c>
      <c r="M964">
        <v>5600</v>
      </c>
      <c r="N964">
        <v>300</v>
      </c>
      <c r="O964">
        <f>Customers3[[#This Row],[Quantity Ordered]]*Customers3[[#This Row],[Sales Price (Per unit)]]</f>
        <v>300</v>
      </c>
      <c r="P964" t="s">
        <v>3165</v>
      </c>
    </row>
    <row r="965" spans="1:16" x14ac:dyDescent="0.25">
      <c r="A965" t="s">
        <v>1096</v>
      </c>
      <c r="B965" t="s">
        <v>170</v>
      </c>
      <c r="C965" t="str">
        <f>PROPER(TRIM(Customers3[[#This Row],[Customer First Name]]))</f>
        <v>Rosie</v>
      </c>
      <c r="D965">
        <v>2195</v>
      </c>
      <c r="E965" t="s">
        <v>77</v>
      </c>
      <c r="F965" s="7">
        <v>45581</v>
      </c>
      <c r="G965" s="6">
        <v>2</v>
      </c>
      <c r="H965" s="1" t="s">
        <v>37</v>
      </c>
      <c r="I965" t="s">
        <v>18</v>
      </c>
      <c r="J965" t="str">
        <f>UPPER(Customers3[[#This Row],[State]])</f>
        <v>WA</v>
      </c>
      <c r="K965" t="s">
        <v>3166</v>
      </c>
      <c r="L965" t="s">
        <v>1223</v>
      </c>
      <c r="M965">
        <v>6725</v>
      </c>
      <c r="N965">
        <v>600</v>
      </c>
      <c r="O965">
        <f>Customers3[[#This Row],[Quantity Ordered]]*Customers3[[#This Row],[Sales Price (Per unit)]]</f>
        <v>1200</v>
      </c>
      <c r="P965" t="s">
        <v>3167</v>
      </c>
    </row>
    <row r="966" spans="1:16" x14ac:dyDescent="0.25">
      <c r="A966" t="s">
        <v>1192</v>
      </c>
      <c r="B966" t="s">
        <v>308</v>
      </c>
      <c r="C966" t="str">
        <f>PROPER(TRIM(Customers3[[#This Row],[Customer First Name]]))</f>
        <v>Finley</v>
      </c>
      <c r="D966">
        <v>2196</v>
      </c>
      <c r="E966" t="s">
        <v>36</v>
      </c>
      <c r="F966" s="7">
        <v>45427</v>
      </c>
      <c r="G966" s="6">
        <v>3</v>
      </c>
      <c r="H966" s="1" t="s">
        <v>37</v>
      </c>
      <c r="I966" t="s">
        <v>32</v>
      </c>
      <c r="J966" t="str">
        <f>UPPER(Customers3[[#This Row],[State]])</f>
        <v>VIC</v>
      </c>
      <c r="K966" t="s">
        <v>3168</v>
      </c>
      <c r="L966" t="s">
        <v>1241</v>
      </c>
      <c r="M966">
        <v>3220</v>
      </c>
      <c r="N966">
        <v>250</v>
      </c>
      <c r="O966">
        <f>Customers3[[#This Row],[Quantity Ordered]]*Customers3[[#This Row],[Sales Price (Per unit)]]</f>
        <v>750</v>
      </c>
      <c r="P966" t="s">
        <v>3169</v>
      </c>
    </row>
    <row r="967" spans="1:16" x14ac:dyDescent="0.25">
      <c r="A967" t="s">
        <v>1193</v>
      </c>
      <c r="B967" t="s">
        <v>1084</v>
      </c>
      <c r="C967" t="str">
        <f>PROPER(TRIM(Customers3[[#This Row],[Customer First Name]]))</f>
        <v>Aurora</v>
      </c>
      <c r="D967">
        <v>2197</v>
      </c>
      <c r="E967" t="s">
        <v>27</v>
      </c>
      <c r="F967" s="7">
        <v>45622</v>
      </c>
      <c r="G967" s="6">
        <v>2</v>
      </c>
      <c r="H967" s="1" t="s">
        <v>37</v>
      </c>
      <c r="I967" t="s">
        <v>38</v>
      </c>
      <c r="J967" t="str">
        <f>UPPER(Customers3[[#This Row],[State]])</f>
        <v>QLD</v>
      </c>
      <c r="K967" t="s">
        <v>3170</v>
      </c>
      <c r="L967" t="s">
        <v>1290</v>
      </c>
      <c r="M967">
        <v>4000</v>
      </c>
      <c r="N967">
        <v>300</v>
      </c>
      <c r="O967">
        <f>Customers3[[#This Row],[Quantity Ordered]]*Customers3[[#This Row],[Sales Price (Per unit)]]</f>
        <v>600</v>
      </c>
      <c r="P967" t="s">
        <v>3171</v>
      </c>
    </row>
    <row r="968" spans="1:16" x14ac:dyDescent="0.25">
      <c r="A968" t="s">
        <v>675</v>
      </c>
      <c r="B968" t="s">
        <v>772</v>
      </c>
      <c r="C968" t="str">
        <f>PROPER(TRIM(Customers3[[#This Row],[Customer First Name]]))</f>
        <v>Dominic</v>
      </c>
      <c r="D968">
        <v>2198</v>
      </c>
      <c r="E968" t="s">
        <v>77</v>
      </c>
      <c r="F968" s="7">
        <v>45390</v>
      </c>
      <c r="G968" s="6">
        <v>2</v>
      </c>
      <c r="H968" s="1" t="s">
        <v>37</v>
      </c>
      <c r="I968" t="s">
        <v>66</v>
      </c>
      <c r="J968" t="str">
        <f>UPPER(Customers3[[#This Row],[State]])</f>
        <v>NT</v>
      </c>
      <c r="K968" t="s">
        <v>3172</v>
      </c>
      <c r="L968" t="s">
        <v>1346</v>
      </c>
      <c r="M968">
        <v>870</v>
      </c>
      <c r="N968">
        <v>600</v>
      </c>
      <c r="O968">
        <f>Customers3[[#This Row],[Quantity Ordered]]*Customers3[[#This Row],[Sales Price (Per unit)]]</f>
        <v>1200</v>
      </c>
      <c r="P968" t="s">
        <v>3173</v>
      </c>
    </row>
    <row r="969" spans="1:16" x14ac:dyDescent="0.25">
      <c r="A969" t="s">
        <v>155</v>
      </c>
      <c r="B969" t="s">
        <v>1194</v>
      </c>
      <c r="C969" t="str">
        <f>PROPER(TRIM(Customers3[[#This Row],[Customer First Name]]))</f>
        <v>Kevin</v>
      </c>
      <c r="D969">
        <v>2199</v>
      </c>
      <c r="E969" t="s">
        <v>16</v>
      </c>
      <c r="F969" s="7">
        <v>45591</v>
      </c>
      <c r="G969" s="6">
        <v>3</v>
      </c>
      <c r="H969" s="1" t="s">
        <v>37</v>
      </c>
      <c r="I969" t="s">
        <v>42</v>
      </c>
      <c r="J969" t="str">
        <f>UPPER(Customers3[[#This Row],[State]])</f>
        <v>SA</v>
      </c>
      <c r="K969" t="s">
        <v>3174</v>
      </c>
      <c r="L969" t="s">
        <v>1238</v>
      </c>
      <c r="M969">
        <v>5290</v>
      </c>
      <c r="N969">
        <v>250</v>
      </c>
      <c r="O969">
        <f>Customers3[[#This Row],[Quantity Ordered]]*Customers3[[#This Row],[Sales Price (Per unit)]]</f>
        <v>750</v>
      </c>
      <c r="P969" t="s">
        <v>3175</v>
      </c>
    </row>
    <row r="970" spans="1:16" x14ac:dyDescent="0.25">
      <c r="A970" t="s">
        <v>1195</v>
      </c>
      <c r="B970" t="s">
        <v>554</v>
      </c>
      <c r="C970" t="str">
        <f>PROPER(TRIM(Customers3[[#This Row],[Customer First Name]]))</f>
        <v>Karson</v>
      </c>
      <c r="D970">
        <v>2200</v>
      </c>
      <c r="E970" t="s">
        <v>36</v>
      </c>
      <c r="F970" s="7">
        <v>45640</v>
      </c>
      <c r="G970" s="6">
        <v>2</v>
      </c>
      <c r="H970" s="1" t="s">
        <v>37</v>
      </c>
      <c r="I970" t="s">
        <v>24</v>
      </c>
      <c r="J970" t="str">
        <f>UPPER(Customers3[[#This Row],[State]])</f>
        <v>ACT</v>
      </c>
      <c r="K970" t="s">
        <v>3176</v>
      </c>
      <c r="L970" t="s">
        <v>1226</v>
      </c>
      <c r="M970">
        <v>2600</v>
      </c>
      <c r="N970">
        <v>250</v>
      </c>
      <c r="O970">
        <f>Customers3[[#This Row],[Quantity Ordered]]*Customers3[[#This Row],[Sales Price (Per unit)]]</f>
        <v>500</v>
      </c>
      <c r="P970" t="s">
        <v>3177</v>
      </c>
    </row>
    <row r="971" spans="1:16" x14ac:dyDescent="0.25">
      <c r="A971" t="s">
        <v>643</v>
      </c>
      <c r="B971" t="s">
        <v>1196</v>
      </c>
      <c r="C971" t="str">
        <f>PROPER(TRIM(Customers3[[#This Row],[Customer First Name]]))</f>
        <v>Winter</v>
      </c>
      <c r="D971">
        <v>2201</v>
      </c>
      <c r="E971" t="s">
        <v>16</v>
      </c>
      <c r="F971" s="7">
        <v>45541</v>
      </c>
      <c r="G971" s="6">
        <v>3</v>
      </c>
      <c r="H971" t="s">
        <v>17</v>
      </c>
      <c r="I971" t="s">
        <v>38</v>
      </c>
      <c r="J971" t="str">
        <f>UPPER(Customers3[[#This Row],[State]])</f>
        <v>QLD</v>
      </c>
      <c r="K971" t="s">
        <v>3178</v>
      </c>
      <c r="L971" t="s">
        <v>1290</v>
      </c>
      <c r="M971">
        <v>4000</v>
      </c>
      <c r="N971">
        <v>250</v>
      </c>
      <c r="O971">
        <f>Customers3[[#This Row],[Quantity Ordered]]*Customers3[[#This Row],[Sales Price (Per unit)]]</f>
        <v>750</v>
      </c>
      <c r="P971" t="s">
        <v>3179</v>
      </c>
    </row>
    <row r="972" spans="1:16" x14ac:dyDescent="0.25">
      <c r="A972" t="s">
        <v>835</v>
      </c>
      <c r="B972" t="s">
        <v>860</v>
      </c>
      <c r="C972" t="str">
        <f>PROPER(TRIM(Customers3[[#This Row],[Customer First Name]]))</f>
        <v>Vivian</v>
      </c>
      <c r="D972">
        <v>2202</v>
      </c>
      <c r="E972" t="s">
        <v>61</v>
      </c>
      <c r="F972" s="7">
        <v>45295</v>
      </c>
      <c r="G972" s="6">
        <v>2</v>
      </c>
      <c r="H972" t="s">
        <v>17</v>
      </c>
      <c r="I972" t="s">
        <v>49</v>
      </c>
      <c r="J972" t="str">
        <f>UPPER(Customers3[[#This Row],[State]])</f>
        <v>TAS</v>
      </c>
      <c r="K972" t="s">
        <v>3180</v>
      </c>
      <c r="L972" t="s">
        <v>1247</v>
      </c>
      <c r="M972">
        <v>7250</v>
      </c>
      <c r="N972">
        <v>1200</v>
      </c>
      <c r="O972">
        <f>Customers3[[#This Row],[Quantity Ordered]]*Customers3[[#This Row],[Sales Price (Per unit)]]</f>
        <v>2400</v>
      </c>
      <c r="P972" t="s">
        <v>3181</v>
      </c>
    </row>
    <row r="973" spans="1:16" x14ac:dyDescent="0.25">
      <c r="A973" t="s">
        <v>1197</v>
      </c>
      <c r="B973" t="s">
        <v>688</v>
      </c>
      <c r="C973" t="str">
        <f>PROPER(TRIM(Customers3[[#This Row],[Customer First Name]]))</f>
        <v>Kyle</v>
      </c>
      <c r="D973">
        <v>2203</v>
      </c>
      <c r="E973" t="s">
        <v>77</v>
      </c>
      <c r="F973" s="7">
        <v>45441</v>
      </c>
      <c r="G973" s="6">
        <v>3</v>
      </c>
      <c r="H973" s="1" t="s">
        <v>37</v>
      </c>
      <c r="I973" t="s">
        <v>28</v>
      </c>
      <c r="J973" t="str">
        <f>UPPER(Customers3[[#This Row],[State]])</f>
        <v>NSW</v>
      </c>
      <c r="K973" t="s">
        <v>3182</v>
      </c>
      <c r="L973" t="s">
        <v>1284</v>
      </c>
      <c r="M973">
        <v>2500</v>
      </c>
      <c r="N973">
        <v>600</v>
      </c>
      <c r="O973">
        <f>Customers3[[#This Row],[Quantity Ordered]]*Customers3[[#This Row],[Sales Price (Per unit)]]</f>
        <v>1800</v>
      </c>
      <c r="P973" t="s">
        <v>3183</v>
      </c>
    </row>
    <row r="974" spans="1:16" x14ac:dyDescent="0.25">
      <c r="A974" t="s">
        <v>1198</v>
      </c>
      <c r="B974" t="s">
        <v>248</v>
      </c>
      <c r="C974" t="str">
        <f>PROPER(TRIM(Customers3[[#This Row],[Customer First Name]]))</f>
        <v>Kate</v>
      </c>
      <c r="D974">
        <v>2204</v>
      </c>
      <c r="E974" t="s">
        <v>77</v>
      </c>
      <c r="F974" s="7">
        <v>45322</v>
      </c>
      <c r="G974" s="6">
        <v>1</v>
      </c>
      <c r="H974" t="s">
        <v>56</v>
      </c>
      <c r="I974" t="s">
        <v>28</v>
      </c>
      <c r="J974" t="str">
        <f>UPPER(Customers3[[#This Row],[State]])</f>
        <v>NSW</v>
      </c>
      <c r="K974" t="s">
        <v>3184</v>
      </c>
      <c r="L974" t="s">
        <v>850</v>
      </c>
      <c r="M974">
        <v>2000</v>
      </c>
      <c r="N974">
        <v>600</v>
      </c>
      <c r="O974">
        <f>Customers3[[#This Row],[Quantity Ordered]]*Customers3[[#This Row],[Sales Price (Per unit)]]</f>
        <v>600</v>
      </c>
      <c r="P974" t="s">
        <v>3185</v>
      </c>
    </row>
    <row r="975" spans="1:16" x14ac:dyDescent="0.25">
      <c r="A975" t="s">
        <v>1199</v>
      </c>
      <c r="B975" t="s">
        <v>1200</v>
      </c>
      <c r="C975" t="str">
        <f>PROPER(TRIM(Customers3[[#This Row],[Customer First Name]]))</f>
        <v>Ezra</v>
      </c>
      <c r="D975">
        <v>2205</v>
      </c>
      <c r="E975" t="s">
        <v>36</v>
      </c>
      <c r="F975" s="7">
        <v>45432</v>
      </c>
      <c r="G975" s="6">
        <v>2</v>
      </c>
      <c r="H975" s="1" t="s">
        <v>23</v>
      </c>
      <c r="I975" t="s">
        <v>32</v>
      </c>
      <c r="J975" t="str">
        <f>UPPER(Customers3[[#This Row],[State]])</f>
        <v>VIC</v>
      </c>
      <c r="K975" t="s">
        <v>3186</v>
      </c>
      <c r="L975" t="s">
        <v>1241</v>
      </c>
      <c r="M975">
        <v>3220</v>
      </c>
      <c r="N975">
        <v>250</v>
      </c>
      <c r="O975">
        <f>Customers3[[#This Row],[Quantity Ordered]]*Customers3[[#This Row],[Sales Price (Per unit)]]</f>
        <v>500</v>
      </c>
      <c r="P975" t="s">
        <v>3187</v>
      </c>
    </row>
    <row r="976" spans="1:16" x14ac:dyDescent="0.25">
      <c r="A976" t="s">
        <v>955</v>
      </c>
      <c r="B976" t="s">
        <v>432</v>
      </c>
      <c r="C976" t="str">
        <f>PROPER(TRIM(Customers3[[#This Row],[Customer First Name]]))</f>
        <v>River</v>
      </c>
      <c r="D976">
        <v>2206</v>
      </c>
      <c r="E976" t="s">
        <v>61</v>
      </c>
      <c r="F976" s="7">
        <v>45486</v>
      </c>
      <c r="G976" s="6">
        <v>2</v>
      </c>
      <c r="H976" t="s">
        <v>17</v>
      </c>
      <c r="I976" t="s">
        <v>42</v>
      </c>
      <c r="J976" t="str">
        <f>UPPER(Customers3[[#This Row],[State]])</f>
        <v>SA</v>
      </c>
      <c r="K976" t="s">
        <v>3188</v>
      </c>
      <c r="L976" t="s">
        <v>1335</v>
      </c>
      <c r="M976">
        <v>5600</v>
      </c>
      <c r="N976">
        <v>1200</v>
      </c>
      <c r="O976">
        <f>Customers3[[#This Row],[Quantity Ordered]]*Customers3[[#This Row],[Sales Price (Per unit)]]</f>
        <v>2400</v>
      </c>
      <c r="P976" t="s">
        <v>3189</v>
      </c>
    </row>
    <row r="977" spans="1:16" x14ac:dyDescent="0.25">
      <c r="A977" t="s">
        <v>196</v>
      </c>
      <c r="B977" t="s">
        <v>516</v>
      </c>
      <c r="C977" t="str">
        <f>PROPER(TRIM(Customers3[[#This Row],[Customer First Name]]))</f>
        <v>Lennox</v>
      </c>
      <c r="D977">
        <v>2207</v>
      </c>
      <c r="E977" t="s">
        <v>61</v>
      </c>
      <c r="F977" s="7">
        <v>45492</v>
      </c>
      <c r="G977" s="6">
        <v>1</v>
      </c>
      <c r="H977" s="1" t="s">
        <v>37</v>
      </c>
      <c r="I977" t="s">
        <v>18</v>
      </c>
      <c r="J977" t="str">
        <f>UPPER(Customers3[[#This Row],[State]])</f>
        <v>WA</v>
      </c>
      <c r="K977" t="s">
        <v>3190</v>
      </c>
      <c r="L977" t="s">
        <v>1223</v>
      </c>
      <c r="M977">
        <v>6725</v>
      </c>
      <c r="N977">
        <v>1200</v>
      </c>
      <c r="O977">
        <f>Customers3[[#This Row],[Quantity Ordered]]*Customers3[[#This Row],[Sales Price (Per unit)]]</f>
        <v>1200</v>
      </c>
      <c r="P977" t="s">
        <v>3191</v>
      </c>
    </row>
    <row r="978" spans="1:16" x14ac:dyDescent="0.25">
      <c r="A978" t="s">
        <v>1133</v>
      </c>
      <c r="B978" t="s">
        <v>1201</v>
      </c>
      <c r="C978" t="str">
        <f>PROPER(TRIM(Customers3[[#This Row],[Customer First Name]]))</f>
        <v>Uriel</v>
      </c>
      <c r="D978">
        <v>2208</v>
      </c>
      <c r="E978" t="s">
        <v>27</v>
      </c>
      <c r="F978" s="7">
        <v>45444</v>
      </c>
      <c r="G978" s="6">
        <v>3</v>
      </c>
      <c r="H978" t="s">
        <v>17</v>
      </c>
      <c r="I978" t="s">
        <v>66</v>
      </c>
      <c r="J978" t="str">
        <f>UPPER(Customers3[[#This Row],[State]])</f>
        <v>NT</v>
      </c>
      <c r="K978" t="s">
        <v>3192</v>
      </c>
      <c r="L978" t="s">
        <v>1265</v>
      </c>
      <c r="M978">
        <v>800</v>
      </c>
      <c r="N978">
        <v>300</v>
      </c>
      <c r="O978">
        <f>Customers3[[#This Row],[Quantity Ordered]]*Customers3[[#This Row],[Sales Price (Per unit)]]</f>
        <v>900</v>
      </c>
      <c r="P978" t="s">
        <v>3193</v>
      </c>
    </row>
    <row r="979" spans="1:16" x14ac:dyDescent="0.25">
      <c r="A979" t="s">
        <v>452</v>
      </c>
      <c r="B979" t="s">
        <v>1202</v>
      </c>
      <c r="C979" t="str">
        <f>PROPER(TRIM(Customers3[[#This Row],[Customer First Name]]))</f>
        <v>Stella</v>
      </c>
      <c r="D979">
        <v>2209</v>
      </c>
      <c r="E979" t="s">
        <v>36</v>
      </c>
      <c r="F979" s="7">
        <v>45305</v>
      </c>
      <c r="G979" s="6">
        <v>3</v>
      </c>
      <c r="H979" t="s">
        <v>17</v>
      </c>
      <c r="I979" t="s">
        <v>28</v>
      </c>
      <c r="J979" t="str">
        <f>UPPER(Customers3[[#This Row],[State]])</f>
        <v>NSW</v>
      </c>
      <c r="K979" t="s">
        <v>3194</v>
      </c>
      <c r="L979" t="s">
        <v>850</v>
      </c>
      <c r="M979">
        <v>2000</v>
      </c>
      <c r="N979">
        <v>250</v>
      </c>
      <c r="O979">
        <f>Customers3[[#This Row],[Quantity Ordered]]*Customers3[[#This Row],[Sales Price (Per unit)]]</f>
        <v>750</v>
      </c>
      <c r="P979" t="s">
        <v>3195</v>
      </c>
    </row>
    <row r="980" spans="1:16" x14ac:dyDescent="0.25">
      <c r="A980" t="s">
        <v>210</v>
      </c>
      <c r="B980" t="s">
        <v>868</v>
      </c>
      <c r="C980" t="str">
        <f>PROPER(TRIM(Customers3[[#This Row],[Customer First Name]]))</f>
        <v>Sebastian</v>
      </c>
      <c r="D980">
        <v>2210</v>
      </c>
      <c r="E980" t="s">
        <v>61</v>
      </c>
      <c r="F980" s="7">
        <v>45392</v>
      </c>
      <c r="G980" s="6">
        <v>3</v>
      </c>
      <c r="H980" t="s">
        <v>17</v>
      </c>
      <c r="I980" t="s">
        <v>42</v>
      </c>
      <c r="J980" t="str">
        <f>UPPER(Customers3[[#This Row],[State]])</f>
        <v>SA</v>
      </c>
      <c r="K980" t="s">
        <v>3196</v>
      </c>
      <c r="L980" t="s">
        <v>1238</v>
      </c>
      <c r="M980">
        <v>5290</v>
      </c>
      <c r="N980">
        <v>1200</v>
      </c>
      <c r="O980">
        <f>Customers3[[#This Row],[Quantity Ordered]]*Customers3[[#This Row],[Sales Price (Per unit)]]</f>
        <v>3600</v>
      </c>
      <c r="P980" t="s">
        <v>3197</v>
      </c>
    </row>
    <row r="981" spans="1:16" x14ac:dyDescent="0.25">
      <c r="A981" t="s">
        <v>277</v>
      </c>
      <c r="B981" t="s">
        <v>105</v>
      </c>
      <c r="C981" t="str">
        <f>PROPER(TRIM(Customers3[[#This Row],[Customer First Name]]))</f>
        <v>Sarai</v>
      </c>
      <c r="D981">
        <v>2211</v>
      </c>
      <c r="E981" t="s">
        <v>77</v>
      </c>
      <c r="F981" s="7">
        <v>45561</v>
      </c>
      <c r="G981" s="6">
        <v>1</v>
      </c>
      <c r="H981" s="1" t="s">
        <v>37</v>
      </c>
      <c r="I981" t="s">
        <v>49</v>
      </c>
      <c r="J981" t="str">
        <f>UPPER(Customers3[[#This Row],[State]])</f>
        <v>TAS</v>
      </c>
      <c r="K981" t="s">
        <v>3198</v>
      </c>
      <c r="L981" t="s">
        <v>1250</v>
      </c>
      <c r="M981">
        <v>7000</v>
      </c>
      <c r="N981">
        <v>600</v>
      </c>
      <c r="O981">
        <f>Customers3[[#This Row],[Quantity Ordered]]*Customers3[[#This Row],[Sales Price (Per unit)]]</f>
        <v>600</v>
      </c>
      <c r="P981" t="s">
        <v>3199</v>
      </c>
    </row>
    <row r="982" spans="1:16" x14ac:dyDescent="0.25">
      <c r="A982" t="s">
        <v>671</v>
      </c>
      <c r="B982" t="s">
        <v>994</v>
      </c>
      <c r="C982" t="str">
        <f>PROPER(TRIM(Customers3[[#This Row],[Customer First Name]]))</f>
        <v>Aaliyah</v>
      </c>
      <c r="D982">
        <v>2212</v>
      </c>
      <c r="E982" t="s">
        <v>22</v>
      </c>
      <c r="F982" s="7">
        <v>45484</v>
      </c>
      <c r="G982" s="6">
        <v>2</v>
      </c>
      <c r="H982" s="1" t="s">
        <v>37</v>
      </c>
      <c r="I982" t="s">
        <v>49</v>
      </c>
      <c r="J982" t="str">
        <f>UPPER(Customers3[[#This Row],[State]])</f>
        <v>TAS</v>
      </c>
      <c r="K982" t="s">
        <v>3200</v>
      </c>
      <c r="L982" t="s">
        <v>1385</v>
      </c>
      <c r="M982">
        <v>7310</v>
      </c>
      <c r="N982">
        <v>800</v>
      </c>
      <c r="O982">
        <f>Customers3[[#This Row],[Quantity Ordered]]*Customers3[[#This Row],[Sales Price (Per unit)]]</f>
        <v>1600</v>
      </c>
      <c r="P982" t="s">
        <v>3201</v>
      </c>
    </row>
    <row r="983" spans="1:16" x14ac:dyDescent="0.25">
      <c r="A983" t="s">
        <v>1203</v>
      </c>
      <c r="B983" t="s">
        <v>418</v>
      </c>
      <c r="C983" t="str">
        <f>PROPER(TRIM(Customers3[[#This Row],[Customer First Name]]))</f>
        <v>King</v>
      </c>
      <c r="D983">
        <v>2213</v>
      </c>
      <c r="E983" t="s">
        <v>61</v>
      </c>
      <c r="F983" s="7">
        <v>45307</v>
      </c>
      <c r="G983" s="6">
        <v>2</v>
      </c>
      <c r="H983" t="s">
        <v>56</v>
      </c>
      <c r="I983" t="s">
        <v>66</v>
      </c>
      <c r="J983" t="str">
        <f>UPPER(Customers3[[#This Row],[State]])</f>
        <v>NT</v>
      </c>
      <c r="K983" t="s">
        <v>3202</v>
      </c>
      <c r="L983" t="s">
        <v>1265</v>
      </c>
      <c r="M983">
        <v>800</v>
      </c>
      <c r="N983">
        <v>1200</v>
      </c>
      <c r="O983">
        <f>Customers3[[#This Row],[Quantity Ordered]]*Customers3[[#This Row],[Sales Price (Per unit)]]</f>
        <v>2400</v>
      </c>
      <c r="P983" t="s">
        <v>3203</v>
      </c>
    </row>
    <row r="984" spans="1:16" x14ac:dyDescent="0.25">
      <c r="A984" t="s">
        <v>643</v>
      </c>
      <c r="B984" t="s">
        <v>333</v>
      </c>
      <c r="C984" t="str">
        <f>PROPER(TRIM(Customers3[[#This Row],[Customer First Name]]))</f>
        <v>Jordan</v>
      </c>
      <c r="D984">
        <v>2214</v>
      </c>
      <c r="E984" t="s">
        <v>22</v>
      </c>
      <c r="F984" s="7">
        <v>45353</v>
      </c>
      <c r="G984" s="6">
        <v>1</v>
      </c>
      <c r="H984" s="1" t="s">
        <v>37</v>
      </c>
      <c r="I984" t="s">
        <v>42</v>
      </c>
      <c r="J984" t="str">
        <f>UPPER(Customers3[[#This Row],[State]])</f>
        <v>SA</v>
      </c>
      <c r="K984" t="s">
        <v>3204</v>
      </c>
      <c r="L984" t="s">
        <v>1335</v>
      </c>
      <c r="M984">
        <v>5600</v>
      </c>
      <c r="N984">
        <v>800</v>
      </c>
      <c r="O984">
        <f>Customers3[[#This Row],[Quantity Ordered]]*Customers3[[#This Row],[Sales Price (Per unit)]]</f>
        <v>800</v>
      </c>
      <c r="P984" t="s">
        <v>3205</v>
      </c>
    </row>
    <row r="985" spans="1:16" x14ac:dyDescent="0.25">
      <c r="A985" t="s">
        <v>964</v>
      </c>
      <c r="B985" t="s">
        <v>1204</v>
      </c>
      <c r="C985" t="str">
        <f>PROPER(TRIM(Customers3[[#This Row],[Customer First Name]]))</f>
        <v>Angelo</v>
      </c>
      <c r="D985">
        <v>2215</v>
      </c>
      <c r="E985" t="s">
        <v>16</v>
      </c>
      <c r="F985" s="7">
        <v>45351</v>
      </c>
      <c r="G985" s="6">
        <v>2</v>
      </c>
      <c r="H985" s="1" t="s">
        <v>37</v>
      </c>
      <c r="I985" t="s">
        <v>32</v>
      </c>
      <c r="J985" t="str">
        <f>UPPER(Customers3[[#This Row],[State]])</f>
        <v>VIC</v>
      </c>
      <c r="K985" t="s">
        <v>3206</v>
      </c>
      <c r="L985" t="s">
        <v>1260</v>
      </c>
      <c r="M985">
        <v>3000</v>
      </c>
      <c r="N985">
        <v>250</v>
      </c>
      <c r="O985">
        <f>Customers3[[#This Row],[Quantity Ordered]]*Customers3[[#This Row],[Sales Price (Per unit)]]</f>
        <v>500</v>
      </c>
      <c r="P985" t="s">
        <v>3207</v>
      </c>
    </row>
    <row r="986" spans="1:16" x14ac:dyDescent="0.25">
      <c r="A986" t="s">
        <v>745</v>
      </c>
      <c r="B986" t="s">
        <v>1205</v>
      </c>
      <c r="C986" t="str">
        <f>PROPER(TRIM(Customers3[[#This Row],[Customer First Name]]))</f>
        <v>Ruth</v>
      </c>
      <c r="D986">
        <v>2216</v>
      </c>
      <c r="E986" t="s">
        <v>27</v>
      </c>
      <c r="F986" s="7">
        <v>45645</v>
      </c>
      <c r="G986" s="6">
        <v>3</v>
      </c>
      <c r="H986" s="1" t="s">
        <v>37</v>
      </c>
      <c r="I986" t="s">
        <v>18</v>
      </c>
      <c r="J986" t="str">
        <f>UPPER(Customers3[[#This Row],[State]])</f>
        <v>WA</v>
      </c>
      <c r="K986" t="s">
        <v>3208</v>
      </c>
      <c r="L986" t="s">
        <v>1244</v>
      </c>
      <c r="M986">
        <v>6160</v>
      </c>
      <c r="N986">
        <v>300</v>
      </c>
      <c r="O986">
        <f>Customers3[[#This Row],[Quantity Ordered]]*Customers3[[#This Row],[Sales Price (Per unit)]]</f>
        <v>900</v>
      </c>
      <c r="P986" t="s">
        <v>3209</v>
      </c>
    </row>
    <row r="987" spans="1:16" x14ac:dyDescent="0.25">
      <c r="A987" t="s">
        <v>45</v>
      </c>
      <c r="B987" t="s">
        <v>816</v>
      </c>
      <c r="C987" t="str">
        <f>PROPER(TRIM(Customers3[[#This Row],[Customer First Name]]))</f>
        <v>Zayne</v>
      </c>
      <c r="D987">
        <v>2217</v>
      </c>
      <c r="E987" t="s">
        <v>61</v>
      </c>
      <c r="F987" s="7">
        <v>45646</v>
      </c>
      <c r="G987" s="6">
        <v>2</v>
      </c>
      <c r="H987" s="1" t="s">
        <v>37</v>
      </c>
      <c r="I987" t="s">
        <v>24</v>
      </c>
      <c r="J987" t="str">
        <f>UPPER(Customers3[[#This Row],[State]])</f>
        <v>ACT</v>
      </c>
      <c r="K987" t="s">
        <v>3210</v>
      </c>
      <c r="L987" t="s">
        <v>1226</v>
      </c>
      <c r="M987">
        <v>2600</v>
      </c>
      <c r="N987">
        <v>1200</v>
      </c>
      <c r="O987">
        <f>Customers3[[#This Row],[Quantity Ordered]]*Customers3[[#This Row],[Sales Price (Per unit)]]</f>
        <v>2400</v>
      </c>
      <c r="P987" t="s">
        <v>3211</v>
      </c>
    </row>
    <row r="988" spans="1:16" x14ac:dyDescent="0.25">
      <c r="A988" t="s">
        <v>786</v>
      </c>
      <c r="B988" t="s">
        <v>669</v>
      </c>
      <c r="C988" t="str">
        <f>PROPER(TRIM(Customers3[[#This Row],[Customer First Name]]))</f>
        <v>Miracle</v>
      </c>
      <c r="D988">
        <v>2218</v>
      </c>
      <c r="E988" t="s">
        <v>61</v>
      </c>
      <c r="F988" s="7">
        <v>45551</v>
      </c>
      <c r="G988" s="6">
        <v>1</v>
      </c>
      <c r="H988" t="s">
        <v>17</v>
      </c>
      <c r="I988" t="s">
        <v>24</v>
      </c>
      <c r="J988" t="str">
        <f>UPPER(Customers3[[#This Row],[State]])</f>
        <v>ACT</v>
      </c>
      <c r="K988" t="s">
        <v>3212</v>
      </c>
      <c r="L988" t="s">
        <v>1226</v>
      </c>
      <c r="M988">
        <v>2600</v>
      </c>
      <c r="N988">
        <v>1200</v>
      </c>
      <c r="O988">
        <f>Customers3[[#This Row],[Quantity Ordered]]*Customers3[[#This Row],[Sales Price (Per unit)]]</f>
        <v>1200</v>
      </c>
      <c r="P988" t="s">
        <v>3213</v>
      </c>
    </row>
    <row r="989" spans="1:16" x14ac:dyDescent="0.25">
      <c r="A989" t="s">
        <v>1206</v>
      </c>
      <c r="B989" t="s">
        <v>1207</v>
      </c>
      <c r="C989" t="str">
        <f>PROPER(TRIM(Customers3[[#This Row],[Customer First Name]]))</f>
        <v>Blair</v>
      </c>
      <c r="D989">
        <v>2219</v>
      </c>
      <c r="E989" t="s">
        <v>61</v>
      </c>
      <c r="F989" s="7">
        <v>45476</v>
      </c>
      <c r="G989" s="6">
        <v>3</v>
      </c>
      <c r="H989" s="1" t="s">
        <v>37</v>
      </c>
      <c r="I989" t="s">
        <v>32</v>
      </c>
      <c r="J989" t="str">
        <f>UPPER(Customers3[[#This Row],[State]])</f>
        <v>VIC</v>
      </c>
      <c r="K989" t="s">
        <v>3214</v>
      </c>
      <c r="L989" t="s">
        <v>1260</v>
      </c>
      <c r="M989">
        <v>3000</v>
      </c>
      <c r="N989">
        <v>1200</v>
      </c>
      <c r="O989">
        <f>Customers3[[#This Row],[Quantity Ordered]]*Customers3[[#This Row],[Sales Price (Per unit)]]</f>
        <v>3600</v>
      </c>
      <c r="P989" t="s">
        <v>3215</v>
      </c>
    </row>
    <row r="990" spans="1:16" x14ac:dyDescent="0.25">
      <c r="A990" t="s">
        <v>1208</v>
      </c>
      <c r="B990" t="s">
        <v>1209</v>
      </c>
      <c r="C990" t="str">
        <f>PROPER(TRIM(Customers3[[#This Row],[Customer First Name]]))</f>
        <v>Natalie</v>
      </c>
      <c r="D990">
        <v>2220</v>
      </c>
      <c r="E990" t="s">
        <v>27</v>
      </c>
      <c r="F990" s="7">
        <v>45499</v>
      </c>
      <c r="G990" s="6">
        <v>3</v>
      </c>
      <c r="H990" s="1" t="s">
        <v>37</v>
      </c>
      <c r="I990" t="s">
        <v>66</v>
      </c>
      <c r="J990" t="str">
        <f>UPPER(Customers3[[#This Row],[State]])</f>
        <v>NT</v>
      </c>
      <c r="K990" t="s">
        <v>3216</v>
      </c>
      <c r="L990" t="s">
        <v>1265</v>
      </c>
      <c r="M990">
        <v>800</v>
      </c>
      <c r="N990">
        <v>300</v>
      </c>
      <c r="O990">
        <f>Customers3[[#This Row],[Quantity Ordered]]*Customers3[[#This Row],[Sales Price (Per unit)]]</f>
        <v>900</v>
      </c>
      <c r="P990" t="s">
        <v>3217</v>
      </c>
    </row>
    <row r="991" spans="1:16" x14ac:dyDescent="0.25">
      <c r="A991" t="s">
        <v>1210</v>
      </c>
      <c r="B991" t="s">
        <v>995</v>
      </c>
      <c r="C991" t="str">
        <f>PROPER(TRIM(Customers3[[#This Row],[Customer First Name]]))</f>
        <v>Elian</v>
      </c>
      <c r="D991">
        <v>2221</v>
      </c>
      <c r="E991" t="s">
        <v>61</v>
      </c>
      <c r="F991" s="7">
        <v>45589</v>
      </c>
      <c r="G991" s="6">
        <v>3</v>
      </c>
      <c r="H991" s="1" t="s">
        <v>37</v>
      </c>
      <c r="I991" t="s">
        <v>38</v>
      </c>
      <c r="J991" t="str">
        <f>UPPER(Customers3[[#This Row],[State]])</f>
        <v>QLD</v>
      </c>
      <c r="K991" t="s">
        <v>3218</v>
      </c>
      <c r="L991" t="s">
        <v>1290</v>
      </c>
      <c r="M991">
        <v>4000</v>
      </c>
      <c r="N991">
        <v>1200</v>
      </c>
      <c r="O991">
        <f>Customers3[[#This Row],[Quantity Ordered]]*Customers3[[#This Row],[Sales Price (Per unit)]]</f>
        <v>3600</v>
      </c>
      <c r="P991" t="s">
        <v>3219</v>
      </c>
    </row>
    <row r="992" spans="1:16" x14ac:dyDescent="0.25">
      <c r="A992" t="s">
        <v>884</v>
      </c>
      <c r="B992" t="s">
        <v>948</v>
      </c>
      <c r="C992" t="str">
        <f>PROPER(TRIM(Customers3[[#This Row],[Customer First Name]]))</f>
        <v>Sterling</v>
      </c>
      <c r="D992">
        <v>2222</v>
      </c>
      <c r="E992" t="s">
        <v>61</v>
      </c>
      <c r="F992" s="7">
        <v>45404</v>
      </c>
      <c r="G992" s="6">
        <v>3</v>
      </c>
      <c r="H992" t="s">
        <v>17</v>
      </c>
      <c r="I992" t="s">
        <v>18</v>
      </c>
      <c r="J992" t="str">
        <f>UPPER(Customers3[[#This Row],[State]])</f>
        <v>WA</v>
      </c>
      <c r="K992" t="s">
        <v>3220</v>
      </c>
      <c r="L992" t="s">
        <v>1244</v>
      </c>
      <c r="M992">
        <v>6160</v>
      </c>
      <c r="N992">
        <v>1200</v>
      </c>
      <c r="O992">
        <f>Customers3[[#This Row],[Quantity Ordered]]*Customers3[[#This Row],[Sales Price (Per unit)]]</f>
        <v>3600</v>
      </c>
      <c r="P992" t="s">
        <v>3221</v>
      </c>
    </row>
    <row r="993" spans="1:16" x14ac:dyDescent="0.25">
      <c r="A993" t="s">
        <v>1211</v>
      </c>
      <c r="B993" t="s">
        <v>157</v>
      </c>
      <c r="C993" t="str">
        <f>PROPER(TRIM(Customers3[[#This Row],[Customer First Name]]))</f>
        <v>Bentley</v>
      </c>
      <c r="D993">
        <v>2223</v>
      </c>
      <c r="E993" t="s">
        <v>27</v>
      </c>
      <c r="F993" s="7">
        <v>45518</v>
      </c>
      <c r="G993" s="6">
        <v>2</v>
      </c>
      <c r="H993" s="1" t="s">
        <v>37</v>
      </c>
      <c r="I993" t="s">
        <v>66</v>
      </c>
      <c r="J993" t="str">
        <f>UPPER(Customers3[[#This Row],[State]])</f>
        <v>NT</v>
      </c>
      <c r="K993" t="s">
        <v>3222</v>
      </c>
      <c r="L993" t="s">
        <v>1265</v>
      </c>
      <c r="M993">
        <v>800</v>
      </c>
      <c r="N993">
        <v>300</v>
      </c>
      <c r="O993">
        <f>Customers3[[#This Row],[Quantity Ordered]]*Customers3[[#This Row],[Sales Price (Per unit)]]</f>
        <v>600</v>
      </c>
      <c r="P993" t="s">
        <v>3223</v>
      </c>
    </row>
    <row r="994" spans="1:16" x14ac:dyDescent="0.25">
      <c r="A994" t="s">
        <v>833</v>
      </c>
      <c r="B994" t="s">
        <v>796</v>
      </c>
      <c r="C994" t="str">
        <f>PROPER(TRIM(Customers3[[#This Row],[Customer First Name]]))</f>
        <v>Frederick</v>
      </c>
      <c r="D994">
        <v>2224</v>
      </c>
      <c r="E994" t="s">
        <v>36</v>
      </c>
      <c r="F994" s="7">
        <v>45437</v>
      </c>
      <c r="G994" s="6">
        <v>2</v>
      </c>
      <c r="H994" t="s">
        <v>17</v>
      </c>
      <c r="I994" t="s">
        <v>49</v>
      </c>
      <c r="J994" t="str">
        <f>UPPER(Customers3[[#This Row],[State]])</f>
        <v>TAS</v>
      </c>
      <c r="K994" t="s">
        <v>3224</v>
      </c>
      <c r="L994" t="s">
        <v>1385</v>
      </c>
      <c r="M994">
        <v>7310</v>
      </c>
      <c r="N994">
        <v>250</v>
      </c>
      <c r="O994">
        <f>Customers3[[#This Row],[Quantity Ordered]]*Customers3[[#This Row],[Sales Price (Per unit)]]</f>
        <v>500</v>
      </c>
      <c r="P994" t="s">
        <v>3225</v>
      </c>
    </row>
    <row r="995" spans="1:16" x14ac:dyDescent="0.25">
      <c r="A995" t="s">
        <v>784</v>
      </c>
      <c r="B995" t="s">
        <v>983</v>
      </c>
      <c r="C995" t="str">
        <f>PROPER(TRIM(Customers3[[#This Row],[Customer First Name]]))</f>
        <v>Elliot</v>
      </c>
      <c r="D995">
        <v>2225</v>
      </c>
      <c r="E995" t="s">
        <v>77</v>
      </c>
      <c r="F995" s="7">
        <v>45395</v>
      </c>
      <c r="G995" s="6">
        <v>1</v>
      </c>
      <c r="H995" t="s">
        <v>17</v>
      </c>
      <c r="I995" t="s">
        <v>18</v>
      </c>
      <c r="J995" t="str">
        <f>UPPER(Customers3[[#This Row],[State]])</f>
        <v>WA</v>
      </c>
      <c r="K995" t="s">
        <v>3226</v>
      </c>
      <c r="L995" t="s">
        <v>1223</v>
      </c>
      <c r="M995">
        <v>6725</v>
      </c>
      <c r="N995">
        <v>600</v>
      </c>
      <c r="O995">
        <f>Customers3[[#This Row],[Quantity Ordered]]*Customers3[[#This Row],[Sales Price (Per unit)]]</f>
        <v>600</v>
      </c>
      <c r="P995" t="s">
        <v>3227</v>
      </c>
    </row>
    <row r="996" spans="1:16" x14ac:dyDescent="0.25">
      <c r="A996" t="s">
        <v>1212</v>
      </c>
      <c r="B996" t="s">
        <v>1200</v>
      </c>
      <c r="C996" t="str">
        <f>PROPER(TRIM(Customers3[[#This Row],[Customer First Name]]))</f>
        <v>Ezra</v>
      </c>
      <c r="D996">
        <v>2226</v>
      </c>
      <c r="E996" t="s">
        <v>77</v>
      </c>
      <c r="F996" s="7">
        <v>45319</v>
      </c>
      <c r="G996" s="6">
        <v>1</v>
      </c>
      <c r="H996" t="s">
        <v>17</v>
      </c>
      <c r="I996" t="s">
        <v>28</v>
      </c>
      <c r="J996" t="str">
        <f>UPPER(Customers3[[#This Row],[State]])</f>
        <v>NSW</v>
      </c>
      <c r="K996" t="s">
        <v>3228</v>
      </c>
      <c r="L996" t="s">
        <v>1284</v>
      </c>
      <c r="M996">
        <v>2500</v>
      </c>
      <c r="N996">
        <v>600</v>
      </c>
      <c r="O996">
        <f>Customers3[[#This Row],[Quantity Ordered]]*Customers3[[#This Row],[Sales Price (Per unit)]]</f>
        <v>600</v>
      </c>
      <c r="P996" t="s">
        <v>3229</v>
      </c>
    </row>
    <row r="997" spans="1:16" x14ac:dyDescent="0.25">
      <c r="A997" t="s">
        <v>450</v>
      </c>
      <c r="B997" t="s">
        <v>1213</v>
      </c>
      <c r="C997" t="str">
        <f>PROPER(TRIM(Customers3[[#This Row],[Customer First Name]]))</f>
        <v>Crew</v>
      </c>
      <c r="D997">
        <v>2227</v>
      </c>
      <c r="E997" t="s">
        <v>61</v>
      </c>
      <c r="F997" s="7">
        <v>45640</v>
      </c>
      <c r="G997" s="6">
        <v>3</v>
      </c>
      <c r="H997" s="1" t="s">
        <v>37</v>
      </c>
      <c r="I997" t="s">
        <v>38</v>
      </c>
      <c r="J997" t="str">
        <f>UPPER(Customers3[[#This Row],[State]])</f>
        <v>QLD</v>
      </c>
      <c r="K997" t="s">
        <v>3230</v>
      </c>
      <c r="L997" t="s">
        <v>1253</v>
      </c>
      <c r="M997">
        <v>4870</v>
      </c>
      <c r="N997">
        <v>1200</v>
      </c>
      <c r="O997">
        <f>Customers3[[#This Row],[Quantity Ordered]]*Customers3[[#This Row],[Sales Price (Per unit)]]</f>
        <v>3600</v>
      </c>
      <c r="P997" t="s">
        <v>3231</v>
      </c>
    </row>
    <row r="998" spans="1:16" x14ac:dyDescent="0.25">
      <c r="A998" t="s">
        <v>1214</v>
      </c>
      <c r="B998" t="s">
        <v>1137</v>
      </c>
      <c r="C998" t="str">
        <f>PROPER(TRIM(Customers3[[#This Row],[Customer First Name]]))</f>
        <v>Willow</v>
      </c>
      <c r="D998">
        <v>2228</v>
      </c>
      <c r="E998" t="s">
        <v>77</v>
      </c>
      <c r="F998" s="7">
        <v>45386</v>
      </c>
      <c r="G998" s="6">
        <v>1</v>
      </c>
      <c r="H998" t="s">
        <v>56</v>
      </c>
      <c r="I998" t="s">
        <v>32</v>
      </c>
      <c r="J998" t="str">
        <f>UPPER(Customers3[[#This Row],[State]])</f>
        <v>VIC</v>
      </c>
      <c r="K998" t="s">
        <v>3232</v>
      </c>
      <c r="L998" t="s">
        <v>1260</v>
      </c>
      <c r="M998">
        <v>3000</v>
      </c>
      <c r="N998">
        <v>600</v>
      </c>
      <c r="O998">
        <f>Customers3[[#This Row],[Quantity Ordered]]*Customers3[[#This Row],[Sales Price (Per unit)]]</f>
        <v>600</v>
      </c>
      <c r="P998" t="s">
        <v>3233</v>
      </c>
    </row>
    <row r="999" spans="1:16" x14ac:dyDescent="0.25">
      <c r="A999" t="s">
        <v>1215</v>
      </c>
      <c r="B999" t="s">
        <v>536</v>
      </c>
      <c r="C999" t="str">
        <f>PROPER(TRIM(Customers3[[#This Row],[Customer First Name]]))</f>
        <v>Malachi</v>
      </c>
      <c r="D999">
        <v>2229</v>
      </c>
      <c r="E999" t="s">
        <v>61</v>
      </c>
      <c r="F999" s="7">
        <v>45467</v>
      </c>
      <c r="G999" s="6">
        <v>3</v>
      </c>
      <c r="H999" s="1" t="s">
        <v>37</v>
      </c>
      <c r="I999" t="s">
        <v>18</v>
      </c>
      <c r="J999" t="str">
        <f>UPPER(Customers3[[#This Row],[State]])</f>
        <v>WA</v>
      </c>
      <c r="K999" t="s">
        <v>3234</v>
      </c>
      <c r="L999" t="s">
        <v>1223</v>
      </c>
      <c r="M999">
        <v>6725</v>
      </c>
      <c r="N999">
        <v>1200</v>
      </c>
      <c r="O999">
        <f>Customers3[[#This Row],[Quantity Ordered]]*Customers3[[#This Row],[Sales Price (Per unit)]]</f>
        <v>3600</v>
      </c>
      <c r="P999" t="s">
        <v>3235</v>
      </c>
    </row>
    <row r="1000" spans="1:16" x14ac:dyDescent="0.25">
      <c r="A1000" t="s">
        <v>1156</v>
      </c>
      <c r="B1000" t="s">
        <v>357</v>
      </c>
      <c r="C1000" t="str">
        <f>PROPER(TRIM(Customers3[[#This Row],[Customer First Name]]))</f>
        <v>Patrick</v>
      </c>
      <c r="D1000">
        <v>2230</v>
      </c>
      <c r="E1000" t="s">
        <v>61</v>
      </c>
      <c r="F1000" s="7">
        <v>45423</v>
      </c>
      <c r="G1000" s="6">
        <v>2</v>
      </c>
      <c r="H1000" s="1" t="s">
        <v>37</v>
      </c>
      <c r="I1000" t="s">
        <v>42</v>
      </c>
      <c r="J1000" t="str">
        <f>UPPER(Customers3[[#This Row],[State]])</f>
        <v>SA</v>
      </c>
      <c r="K1000" t="s">
        <v>3236</v>
      </c>
      <c r="L1000" t="s">
        <v>1238</v>
      </c>
      <c r="M1000">
        <v>5290</v>
      </c>
      <c r="N1000">
        <v>1200</v>
      </c>
      <c r="O1000">
        <f>Customers3[[#This Row],[Quantity Ordered]]*Customers3[[#This Row],[Sales Price (Per unit)]]</f>
        <v>2400</v>
      </c>
      <c r="P1000" t="s">
        <v>3237</v>
      </c>
    </row>
    <row r="1001" spans="1:16" x14ac:dyDescent="0.25">
      <c r="A1001" t="s">
        <v>1216</v>
      </c>
      <c r="B1001" t="s">
        <v>1008</v>
      </c>
      <c r="C1001" t="str">
        <f>PROPER(TRIM(Customers3[[#This Row],[Customer First Name]]))</f>
        <v>Dallas</v>
      </c>
      <c r="D1001">
        <v>2231</v>
      </c>
      <c r="E1001" t="s">
        <v>36</v>
      </c>
      <c r="F1001" s="7">
        <v>45300</v>
      </c>
      <c r="G1001" s="6">
        <v>1</v>
      </c>
      <c r="H1001" t="s">
        <v>17</v>
      </c>
      <c r="I1001" t="s">
        <v>42</v>
      </c>
      <c r="J1001" t="str">
        <f>UPPER(Customers3[[#This Row],[State]])</f>
        <v>SA</v>
      </c>
      <c r="K1001" t="s">
        <v>3238</v>
      </c>
      <c r="L1001" t="s">
        <v>1238</v>
      </c>
      <c r="M1001">
        <v>5290</v>
      </c>
      <c r="N1001">
        <v>250</v>
      </c>
      <c r="O1001">
        <f>Customers3[[#This Row],[Quantity Ordered]]*Customers3[[#This Row],[Sales Price (Per unit)]]</f>
        <v>250</v>
      </c>
      <c r="P1001" t="s">
        <v>3239</v>
      </c>
    </row>
  </sheetData>
  <phoneticPr fontId="2" type="noConversion"/>
  <conditionalFormatting sqref="B20:C20">
    <cfRule type="duplicateValues" dxfId="3" priority="2"/>
  </conditionalFormatting>
  <conditionalFormatting sqref="C20">
    <cfRule type="duplicateValues" dxfId="2" priority="1"/>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C8443-6C51-466C-A0E3-CBCBE3C9D5B9}">
  <dimension ref="A1:N1001"/>
  <sheetViews>
    <sheetView zoomScale="90" zoomScaleNormal="90" workbookViewId="0">
      <selection activeCell="A28" sqref="A28"/>
    </sheetView>
  </sheetViews>
  <sheetFormatPr defaultColWidth="8.85546875" defaultRowHeight="15" x14ac:dyDescent="0.25"/>
  <cols>
    <col min="1" max="1" width="14.42578125" customWidth="1"/>
    <col min="2" max="2" width="26.28515625" customWidth="1"/>
    <col min="3" max="4" width="24.42578125" style="3" customWidth="1"/>
    <col min="5" max="5" width="20" customWidth="1"/>
    <col min="6" max="6" width="24.42578125" bestFit="1" customWidth="1"/>
    <col min="7" max="7" width="14.140625" style="7" customWidth="1"/>
    <col min="8" max="8" width="18.7109375" style="6" customWidth="1"/>
    <col min="9" max="9" width="14.7109375" bestFit="1" customWidth="1"/>
    <col min="10" max="10" width="7.85546875" bestFit="1" customWidth="1"/>
    <col min="11" max="11" width="10.42578125" bestFit="1" customWidth="1"/>
    <col min="12" max="12" width="26" bestFit="1" customWidth="1"/>
    <col min="13" max="13" width="12.28515625" bestFit="1" customWidth="1"/>
    <col min="14" max="14" width="21.7109375" bestFit="1" customWidth="1"/>
    <col min="15" max="15" width="13.5703125" bestFit="1" customWidth="1"/>
    <col min="16" max="16" width="7.42578125" customWidth="1"/>
    <col min="17" max="17" width="11.7109375" customWidth="1"/>
    <col min="18" max="18" width="18.140625" customWidth="1"/>
    <col min="21" max="21" width="15" customWidth="1"/>
  </cols>
  <sheetData>
    <row r="1" spans="1:14" x14ac:dyDescent="0.25">
      <c r="A1" t="s">
        <v>0</v>
      </c>
      <c r="B1" t="s">
        <v>1</v>
      </c>
      <c r="C1" s="3" t="s">
        <v>2</v>
      </c>
      <c r="D1" t="s">
        <v>3</v>
      </c>
      <c r="E1" t="s">
        <v>4</v>
      </c>
      <c r="F1" s="7" t="s">
        <v>5</v>
      </c>
      <c r="G1" t="s">
        <v>6</v>
      </c>
      <c r="H1" t="s">
        <v>7</v>
      </c>
      <c r="I1" t="s">
        <v>8</v>
      </c>
      <c r="J1" t="s">
        <v>9</v>
      </c>
      <c r="K1" t="s">
        <v>10</v>
      </c>
      <c r="L1" t="s">
        <v>11</v>
      </c>
      <c r="M1" t="s">
        <v>12</v>
      </c>
      <c r="N1" t="s">
        <v>13</v>
      </c>
    </row>
    <row r="2" spans="1:14" x14ac:dyDescent="0.25">
      <c r="A2">
        <v>3001</v>
      </c>
      <c r="B2" t="s">
        <v>14</v>
      </c>
      <c r="C2" t="s">
        <v>15</v>
      </c>
      <c r="D2">
        <v>1234</v>
      </c>
      <c r="E2" t="s">
        <v>16</v>
      </c>
      <c r="F2" s="7">
        <v>45418</v>
      </c>
      <c r="G2" s="6">
        <v>3</v>
      </c>
      <c r="H2" t="s">
        <v>17</v>
      </c>
      <c r="I2" t="s">
        <v>18</v>
      </c>
      <c r="J2">
        <f>VLOOKUP(Sales[[#This Row],[Service Category]],Table7[],3,FALSE)</f>
        <v>0.1</v>
      </c>
      <c r="K2">
        <f>Sales[[#This Row],[Sale Price ]]*Sales[[#This Row],[Margins]]</f>
        <v>56.400000000000006</v>
      </c>
      <c r="L2">
        <v>564</v>
      </c>
      <c r="M2">
        <f>Sales[[#This Row],[Sale Price ]]-Sales[[#This Row],[Service Provider Expense]]</f>
        <v>507.6</v>
      </c>
      <c r="N2" t="s">
        <v>19</v>
      </c>
    </row>
    <row r="3" spans="1:14" x14ac:dyDescent="0.25">
      <c r="A3">
        <v>3002</v>
      </c>
      <c r="B3" t="s">
        <v>20</v>
      </c>
      <c r="C3" t="s">
        <v>21</v>
      </c>
      <c r="D3">
        <v>1235</v>
      </c>
      <c r="E3" t="s">
        <v>22</v>
      </c>
      <c r="F3" s="7">
        <v>45491</v>
      </c>
      <c r="G3" s="6">
        <v>3</v>
      </c>
      <c r="H3" s="1" t="s">
        <v>23</v>
      </c>
      <c r="I3" t="s">
        <v>24</v>
      </c>
      <c r="J3">
        <f>VLOOKUP(Sales[[#This Row],[Service Category]],Table7[],3,FALSE)</f>
        <v>0.3</v>
      </c>
      <c r="K3">
        <f>Sales[[#This Row],[Sale Price ]]*Sales[[#This Row],[Margins]]</f>
        <v>233.1</v>
      </c>
      <c r="L3">
        <v>777</v>
      </c>
      <c r="M3">
        <f>Sales[[#This Row],[Sale Price ]]-Sales[[#This Row],[Service Provider Expense]]</f>
        <v>543.9</v>
      </c>
      <c r="N3" t="s">
        <v>19</v>
      </c>
    </row>
    <row r="4" spans="1:14" x14ac:dyDescent="0.25">
      <c r="A4">
        <v>3003</v>
      </c>
      <c r="B4" t="s">
        <v>25</v>
      </c>
      <c r="C4" t="s">
        <v>26</v>
      </c>
      <c r="D4">
        <v>1236</v>
      </c>
      <c r="E4" t="s">
        <v>27</v>
      </c>
      <c r="F4" s="7">
        <v>45487</v>
      </c>
      <c r="G4" s="6">
        <v>1</v>
      </c>
      <c r="H4" t="s">
        <v>17</v>
      </c>
      <c r="I4" s="1" t="s">
        <v>28</v>
      </c>
      <c r="J4">
        <f>VLOOKUP(Sales[[#This Row],[Service Category]],Table7[],3,FALSE)</f>
        <v>0.25</v>
      </c>
      <c r="K4">
        <f>Sales[[#This Row],[Sale Price ]]*Sales[[#This Row],[Margins]]</f>
        <v>457.25</v>
      </c>
      <c r="L4">
        <v>1829</v>
      </c>
      <c r="M4">
        <f>Sales[[#This Row],[Sale Price ]]-Sales[[#This Row],[Service Provider Expense]]</f>
        <v>1371.75</v>
      </c>
      <c r="N4" s="1" t="s">
        <v>29</v>
      </c>
    </row>
    <row r="5" spans="1:14" x14ac:dyDescent="0.25">
      <c r="A5">
        <v>3004</v>
      </c>
      <c r="B5" t="s">
        <v>30</v>
      </c>
      <c r="C5" t="s">
        <v>31</v>
      </c>
      <c r="D5">
        <v>1237</v>
      </c>
      <c r="E5" t="s">
        <v>27</v>
      </c>
      <c r="F5" s="7">
        <v>45469</v>
      </c>
      <c r="G5" s="6">
        <v>2</v>
      </c>
      <c r="H5" t="s">
        <v>17</v>
      </c>
      <c r="I5" s="1" t="s">
        <v>32</v>
      </c>
      <c r="J5">
        <f>VLOOKUP(Sales[[#This Row],[Service Category]],Table7[],3,FALSE)</f>
        <v>0.25</v>
      </c>
      <c r="K5">
        <f>Sales[[#This Row],[Sale Price ]]*Sales[[#This Row],[Margins]]</f>
        <v>56.75</v>
      </c>
      <c r="L5">
        <v>227</v>
      </c>
      <c r="M5">
        <f>Sales[[#This Row],[Sale Price ]]-Sales[[#This Row],[Service Provider Expense]]</f>
        <v>170.25</v>
      </c>
      <c r="N5" s="1" t="s">
        <v>33</v>
      </c>
    </row>
    <row r="6" spans="1:14" x14ac:dyDescent="0.25">
      <c r="A6">
        <v>3005</v>
      </c>
      <c r="B6" t="s">
        <v>34</v>
      </c>
      <c r="C6" t="s">
        <v>35</v>
      </c>
      <c r="D6">
        <v>1238</v>
      </c>
      <c r="E6" t="s">
        <v>36</v>
      </c>
      <c r="F6" s="7">
        <v>45624</v>
      </c>
      <c r="G6" s="6">
        <v>1</v>
      </c>
      <c r="H6" s="1" t="s">
        <v>37</v>
      </c>
      <c r="I6" s="1" t="s">
        <v>38</v>
      </c>
      <c r="J6">
        <f>VLOOKUP(Sales[[#This Row],[Service Category]],Table7[],3,FALSE)</f>
        <v>0.2</v>
      </c>
      <c r="K6">
        <f>Sales[[#This Row],[Sale Price ]]*Sales[[#This Row],[Margins]]</f>
        <v>271</v>
      </c>
      <c r="L6">
        <v>1355</v>
      </c>
      <c r="M6">
        <f>Sales[[#This Row],[Sale Price ]]-Sales[[#This Row],[Service Provider Expense]]</f>
        <v>1084</v>
      </c>
      <c r="N6" s="1" t="s">
        <v>39</v>
      </c>
    </row>
    <row r="7" spans="1:14" x14ac:dyDescent="0.25">
      <c r="A7">
        <v>3006</v>
      </c>
      <c r="B7" t="s">
        <v>40</v>
      </c>
      <c r="C7" t="s">
        <v>41</v>
      </c>
      <c r="D7">
        <v>1239</v>
      </c>
      <c r="E7" t="s">
        <v>22</v>
      </c>
      <c r="F7" s="7">
        <v>45449</v>
      </c>
      <c r="G7" s="6">
        <v>1</v>
      </c>
      <c r="H7" s="1" t="s">
        <v>37</v>
      </c>
      <c r="I7" s="1" t="s">
        <v>42</v>
      </c>
      <c r="J7">
        <f>VLOOKUP(Sales[[#This Row],[Service Category]],Table7[],3,FALSE)</f>
        <v>0.3</v>
      </c>
      <c r="K7">
        <f>Sales[[#This Row],[Sale Price ]]*Sales[[#This Row],[Margins]]</f>
        <v>335.4</v>
      </c>
      <c r="L7">
        <v>1118</v>
      </c>
      <c r="M7">
        <f>Sales[[#This Row],[Sale Price ]]-Sales[[#This Row],[Service Provider Expense]]</f>
        <v>782.6</v>
      </c>
      <c r="N7" s="1" t="s">
        <v>33</v>
      </c>
    </row>
    <row r="8" spans="1:14" x14ac:dyDescent="0.25">
      <c r="A8">
        <v>3007</v>
      </c>
      <c r="B8" t="s">
        <v>43</v>
      </c>
      <c r="C8" t="s">
        <v>44</v>
      </c>
      <c r="D8">
        <v>1240</v>
      </c>
      <c r="E8" t="s">
        <v>36</v>
      </c>
      <c r="F8" s="7">
        <v>45369</v>
      </c>
      <c r="G8" s="6">
        <v>2</v>
      </c>
      <c r="H8" s="1" t="s">
        <v>37</v>
      </c>
      <c r="I8" s="1" t="s">
        <v>32</v>
      </c>
      <c r="J8">
        <f>VLOOKUP(Sales[[#This Row],[Service Category]],Table7[],3,FALSE)</f>
        <v>0.2</v>
      </c>
      <c r="K8">
        <f>Sales[[#This Row],[Sale Price ]]*Sales[[#This Row],[Margins]]</f>
        <v>223</v>
      </c>
      <c r="L8">
        <v>1115</v>
      </c>
      <c r="M8">
        <f>Sales[[#This Row],[Sale Price ]]-Sales[[#This Row],[Service Provider Expense]]</f>
        <v>892</v>
      </c>
      <c r="N8" s="1" t="s">
        <v>19</v>
      </c>
    </row>
    <row r="9" spans="1:14" x14ac:dyDescent="0.25">
      <c r="A9">
        <v>3008</v>
      </c>
      <c r="B9" t="s">
        <v>45</v>
      </c>
      <c r="C9" t="s">
        <v>46</v>
      </c>
      <c r="D9">
        <v>1241</v>
      </c>
      <c r="E9" t="s">
        <v>22</v>
      </c>
      <c r="F9" s="7">
        <v>45591</v>
      </c>
      <c r="G9" s="6">
        <v>2</v>
      </c>
      <c r="H9" t="s">
        <v>17</v>
      </c>
      <c r="I9" s="1" t="s">
        <v>18</v>
      </c>
      <c r="J9">
        <f>VLOOKUP(Sales[[#This Row],[Service Category]],Table7[],3,FALSE)</f>
        <v>0.3</v>
      </c>
      <c r="K9">
        <f>Sales[[#This Row],[Sale Price ]]*Sales[[#This Row],[Margins]]</f>
        <v>357.9</v>
      </c>
      <c r="L9">
        <v>1193</v>
      </c>
      <c r="M9">
        <f>Sales[[#This Row],[Sale Price ]]-Sales[[#This Row],[Service Provider Expense]]</f>
        <v>835.1</v>
      </c>
      <c r="N9" s="1" t="s">
        <v>39</v>
      </c>
    </row>
    <row r="10" spans="1:14" x14ac:dyDescent="0.25">
      <c r="A10">
        <v>3009</v>
      </c>
      <c r="B10" t="s">
        <v>47</v>
      </c>
      <c r="C10" t="s">
        <v>48</v>
      </c>
      <c r="D10">
        <v>1242</v>
      </c>
      <c r="E10" t="s">
        <v>27</v>
      </c>
      <c r="F10" s="7">
        <v>45330</v>
      </c>
      <c r="G10" s="6">
        <v>2</v>
      </c>
      <c r="H10" s="1" t="s">
        <v>37</v>
      </c>
      <c r="I10" t="s">
        <v>49</v>
      </c>
      <c r="J10">
        <f>VLOOKUP(Sales[[#This Row],[Service Category]],Table7[],3,FALSE)</f>
        <v>0.25</v>
      </c>
      <c r="K10">
        <f>Sales[[#This Row],[Sale Price ]]*Sales[[#This Row],[Margins]]</f>
        <v>353.25</v>
      </c>
      <c r="L10">
        <v>1413</v>
      </c>
      <c r="M10">
        <f>Sales[[#This Row],[Sale Price ]]-Sales[[#This Row],[Service Provider Expense]]</f>
        <v>1059.75</v>
      </c>
      <c r="N10" t="s">
        <v>33</v>
      </c>
    </row>
    <row r="11" spans="1:14" x14ac:dyDescent="0.25">
      <c r="A11">
        <v>3010</v>
      </c>
      <c r="B11" t="s">
        <v>50</v>
      </c>
      <c r="C11" t="s">
        <v>51</v>
      </c>
      <c r="D11">
        <v>1243</v>
      </c>
      <c r="E11" t="s">
        <v>22</v>
      </c>
      <c r="F11" s="7">
        <v>45635</v>
      </c>
      <c r="G11" s="6">
        <v>2</v>
      </c>
      <c r="H11" s="1" t="s">
        <v>37</v>
      </c>
      <c r="I11" t="s">
        <v>49</v>
      </c>
      <c r="J11">
        <f>VLOOKUP(Sales[[#This Row],[Service Category]],Table7[],3,FALSE)</f>
        <v>0.3</v>
      </c>
      <c r="K11">
        <f>Sales[[#This Row],[Sale Price ]]*Sales[[#This Row],[Margins]]</f>
        <v>319.8</v>
      </c>
      <c r="L11">
        <v>1066</v>
      </c>
      <c r="M11">
        <f>Sales[[#This Row],[Sale Price ]]-Sales[[#This Row],[Service Provider Expense]]</f>
        <v>746.2</v>
      </c>
      <c r="N11" t="s">
        <v>29</v>
      </c>
    </row>
    <row r="12" spans="1:14" x14ac:dyDescent="0.25">
      <c r="A12">
        <v>3011</v>
      </c>
      <c r="B12" t="s">
        <v>52</v>
      </c>
      <c r="C12" t="s">
        <v>53</v>
      </c>
      <c r="D12">
        <v>1244</v>
      </c>
      <c r="E12" t="s">
        <v>16</v>
      </c>
      <c r="F12" s="7">
        <v>45414</v>
      </c>
      <c r="G12" s="6">
        <v>1</v>
      </c>
      <c r="H12" t="s">
        <v>17</v>
      </c>
      <c r="I12" t="s">
        <v>38</v>
      </c>
      <c r="J12">
        <f>VLOOKUP(Sales[[#This Row],[Service Category]],Table7[],3,FALSE)</f>
        <v>0.1</v>
      </c>
      <c r="K12">
        <f>Sales[[#This Row],[Sale Price ]]*Sales[[#This Row],[Margins]]</f>
        <v>95.300000000000011</v>
      </c>
      <c r="L12">
        <v>953</v>
      </c>
      <c r="M12">
        <f>Sales[[#This Row],[Sale Price ]]-Sales[[#This Row],[Service Provider Expense]]</f>
        <v>857.7</v>
      </c>
      <c r="N12" t="s">
        <v>39</v>
      </c>
    </row>
    <row r="13" spans="1:14" x14ac:dyDescent="0.25">
      <c r="A13">
        <v>3012</v>
      </c>
      <c r="B13" t="s">
        <v>54</v>
      </c>
      <c r="C13" t="s">
        <v>55</v>
      </c>
      <c r="D13">
        <v>1245</v>
      </c>
      <c r="E13" t="s">
        <v>27</v>
      </c>
      <c r="F13" s="7">
        <v>45316</v>
      </c>
      <c r="G13" s="6">
        <v>3</v>
      </c>
      <c r="H13" t="s">
        <v>56</v>
      </c>
      <c r="I13" t="s">
        <v>42</v>
      </c>
      <c r="J13">
        <f>VLOOKUP(Sales[[#This Row],[Service Category]],Table7[],3,FALSE)</f>
        <v>0.25</v>
      </c>
      <c r="K13">
        <f>Sales[[#This Row],[Sale Price ]]*Sales[[#This Row],[Margins]]</f>
        <v>406.75</v>
      </c>
      <c r="L13">
        <v>1627</v>
      </c>
      <c r="M13">
        <f>Sales[[#This Row],[Sale Price ]]-Sales[[#This Row],[Service Provider Expense]]</f>
        <v>1220.25</v>
      </c>
      <c r="N13" t="s">
        <v>29</v>
      </c>
    </row>
    <row r="14" spans="1:14" x14ac:dyDescent="0.25">
      <c r="A14">
        <v>3013</v>
      </c>
      <c r="B14" t="s">
        <v>57</v>
      </c>
      <c r="C14" t="s">
        <v>58</v>
      </c>
      <c r="D14">
        <v>1246</v>
      </c>
      <c r="E14" t="s">
        <v>27</v>
      </c>
      <c r="F14" s="7">
        <v>45486</v>
      </c>
      <c r="G14" s="6">
        <v>3</v>
      </c>
      <c r="H14" s="1" t="s">
        <v>37</v>
      </c>
      <c r="I14" t="s">
        <v>42</v>
      </c>
      <c r="J14">
        <f>VLOOKUP(Sales[[#This Row],[Service Category]],Table7[],3,FALSE)</f>
        <v>0.25</v>
      </c>
      <c r="K14">
        <f>Sales[[#This Row],[Sale Price ]]*Sales[[#This Row],[Margins]]</f>
        <v>143.25</v>
      </c>
      <c r="L14">
        <v>573</v>
      </c>
      <c r="M14">
        <f>Sales[[#This Row],[Sale Price ]]-Sales[[#This Row],[Service Provider Expense]]</f>
        <v>429.75</v>
      </c>
      <c r="N14" t="s">
        <v>29</v>
      </c>
    </row>
    <row r="15" spans="1:14" x14ac:dyDescent="0.25">
      <c r="A15">
        <v>3014</v>
      </c>
      <c r="B15" t="s">
        <v>59</v>
      </c>
      <c r="C15" t="s">
        <v>60</v>
      </c>
      <c r="D15">
        <v>1247</v>
      </c>
      <c r="E15" t="s">
        <v>61</v>
      </c>
      <c r="F15" s="7">
        <v>45317</v>
      </c>
      <c r="G15" s="6">
        <v>2</v>
      </c>
      <c r="H15" t="s">
        <v>17</v>
      </c>
      <c r="I15" t="s">
        <v>32</v>
      </c>
      <c r="J15">
        <f>VLOOKUP(Sales[[#This Row],[Service Category]],Table7[],3,FALSE)</f>
        <v>0.25</v>
      </c>
      <c r="K15">
        <f>Sales[[#This Row],[Sale Price ]]*Sales[[#This Row],[Margins]]</f>
        <v>67</v>
      </c>
      <c r="L15">
        <v>268</v>
      </c>
      <c r="M15">
        <f>Sales[[#This Row],[Sale Price ]]-Sales[[#This Row],[Service Provider Expense]]</f>
        <v>201</v>
      </c>
      <c r="N15" t="s">
        <v>19</v>
      </c>
    </row>
    <row r="16" spans="1:14" x14ac:dyDescent="0.25">
      <c r="A16">
        <v>3015</v>
      </c>
      <c r="B16" t="s">
        <v>62</v>
      </c>
      <c r="C16" t="s">
        <v>63</v>
      </c>
      <c r="D16">
        <v>1248</v>
      </c>
      <c r="E16" t="s">
        <v>16</v>
      </c>
      <c r="F16" s="7">
        <v>45473</v>
      </c>
      <c r="G16" s="6">
        <v>1</v>
      </c>
      <c r="H16" s="1" t="s">
        <v>37</v>
      </c>
      <c r="I16" t="s">
        <v>28</v>
      </c>
      <c r="J16">
        <f>VLOOKUP(Sales[[#This Row],[Service Category]],Table7[],3,FALSE)</f>
        <v>0.1</v>
      </c>
      <c r="K16">
        <f>Sales[[#This Row],[Sale Price ]]*Sales[[#This Row],[Margins]]</f>
        <v>36.9</v>
      </c>
      <c r="L16">
        <v>369</v>
      </c>
      <c r="M16">
        <f>Sales[[#This Row],[Sale Price ]]-Sales[[#This Row],[Service Provider Expense]]</f>
        <v>332.1</v>
      </c>
      <c r="N16" t="s">
        <v>33</v>
      </c>
    </row>
    <row r="17" spans="1:14" x14ac:dyDescent="0.25">
      <c r="A17">
        <v>3016</v>
      </c>
      <c r="B17" t="s">
        <v>64</v>
      </c>
      <c r="C17" t="s">
        <v>65</v>
      </c>
      <c r="D17">
        <v>1249</v>
      </c>
      <c r="E17" t="s">
        <v>36</v>
      </c>
      <c r="F17" s="7">
        <v>45517</v>
      </c>
      <c r="G17" s="6">
        <v>1</v>
      </c>
      <c r="H17" t="s">
        <v>17</v>
      </c>
      <c r="I17" t="s">
        <v>66</v>
      </c>
      <c r="J17">
        <f>VLOOKUP(Sales[[#This Row],[Service Category]],Table7[],3,FALSE)</f>
        <v>0.2</v>
      </c>
      <c r="K17">
        <f>Sales[[#This Row],[Sale Price ]]*Sales[[#This Row],[Margins]]</f>
        <v>51.6</v>
      </c>
      <c r="L17">
        <v>258</v>
      </c>
      <c r="M17">
        <f>Sales[[#This Row],[Sale Price ]]-Sales[[#This Row],[Service Provider Expense]]</f>
        <v>206.4</v>
      </c>
      <c r="N17" t="s">
        <v>19</v>
      </c>
    </row>
    <row r="18" spans="1:14" x14ac:dyDescent="0.25">
      <c r="A18">
        <v>3017</v>
      </c>
      <c r="B18" t="s">
        <v>67</v>
      </c>
      <c r="C18" t="s">
        <v>68</v>
      </c>
      <c r="D18">
        <v>1250</v>
      </c>
      <c r="E18" t="s">
        <v>16</v>
      </c>
      <c r="F18" s="7">
        <v>45645</v>
      </c>
      <c r="G18" s="6">
        <v>2</v>
      </c>
      <c r="H18" t="s">
        <v>17</v>
      </c>
      <c r="I18" t="s">
        <v>28</v>
      </c>
      <c r="J18">
        <f>VLOOKUP(Sales[[#This Row],[Service Category]],Table7[],3,FALSE)</f>
        <v>0.1</v>
      </c>
      <c r="K18">
        <f>Sales[[#This Row],[Sale Price ]]*Sales[[#This Row],[Margins]]</f>
        <v>56.400000000000006</v>
      </c>
      <c r="L18">
        <v>564</v>
      </c>
      <c r="M18">
        <f>Sales[[#This Row],[Sale Price ]]-Sales[[#This Row],[Service Provider Expense]]</f>
        <v>507.6</v>
      </c>
      <c r="N18" t="s">
        <v>33</v>
      </c>
    </row>
    <row r="19" spans="1:14" x14ac:dyDescent="0.25">
      <c r="A19">
        <v>3018</v>
      </c>
      <c r="B19" t="s">
        <v>69</v>
      </c>
      <c r="C19" t="s">
        <v>70</v>
      </c>
      <c r="D19">
        <v>1251</v>
      </c>
      <c r="E19" t="s">
        <v>36</v>
      </c>
      <c r="F19" s="7">
        <v>45524</v>
      </c>
      <c r="G19" s="6">
        <v>2</v>
      </c>
      <c r="H19" s="1" t="s">
        <v>23</v>
      </c>
      <c r="I19" t="s">
        <v>49</v>
      </c>
      <c r="J19">
        <f>VLOOKUP(Sales[[#This Row],[Service Category]],Table7[],3,FALSE)</f>
        <v>0.2</v>
      </c>
      <c r="K19">
        <f>Sales[[#This Row],[Sale Price ]]*Sales[[#This Row],[Margins]]</f>
        <v>326</v>
      </c>
      <c r="L19">
        <v>1630</v>
      </c>
      <c r="M19">
        <f>Sales[[#This Row],[Sale Price ]]-Sales[[#This Row],[Service Provider Expense]]</f>
        <v>1304</v>
      </c>
      <c r="N19" t="s">
        <v>29</v>
      </c>
    </row>
    <row r="20" spans="1:14" x14ac:dyDescent="0.25">
      <c r="A20">
        <v>3019</v>
      </c>
      <c r="B20" t="s">
        <v>71</v>
      </c>
      <c r="C20" t="s">
        <v>72</v>
      </c>
      <c r="D20">
        <v>1252</v>
      </c>
      <c r="E20" t="s">
        <v>61</v>
      </c>
      <c r="F20" s="7">
        <v>45455</v>
      </c>
      <c r="G20" s="6">
        <v>2</v>
      </c>
      <c r="H20" s="1" t="s">
        <v>37</v>
      </c>
      <c r="I20" t="s">
        <v>24</v>
      </c>
      <c r="J20">
        <f>VLOOKUP(Sales[[#This Row],[Service Category]],Table7[],3,FALSE)</f>
        <v>0.25</v>
      </c>
      <c r="K20">
        <f>Sales[[#This Row],[Sale Price ]]*Sales[[#This Row],[Margins]]</f>
        <v>79.5</v>
      </c>
      <c r="L20">
        <v>318</v>
      </c>
      <c r="M20">
        <f>Sales[[#This Row],[Sale Price ]]-Sales[[#This Row],[Service Provider Expense]]</f>
        <v>238.5</v>
      </c>
      <c r="N20" t="s">
        <v>39</v>
      </c>
    </row>
    <row r="21" spans="1:14" x14ac:dyDescent="0.25">
      <c r="A21">
        <v>3020</v>
      </c>
      <c r="B21" t="s">
        <v>73</v>
      </c>
      <c r="C21" t="s">
        <v>74</v>
      </c>
      <c r="D21">
        <v>1253</v>
      </c>
      <c r="E21" t="s">
        <v>22</v>
      </c>
      <c r="F21" s="7">
        <v>45308</v>
      </c>
      <c r="G21" s="6">
        <v>3</v>
      </c>
      <c r="H21" t="s">
        <v>17</v>
      </c>
      <c r="I21" t="s">
        <v>42</v>
      </c>
      <c r="J21">
        <f>VLOOKUP(Sales[[#This Row],[Service Category]],Table7[],3,FALSE)</f>
        <v>0.3</v>
      </c>
      <c r="K21">
        <f>Sales[[#This Row],[Sale Price ]]*Sales[[#This Row],[Margins]]</f>
        <v>38.699999999999996</v>
      </c>
      <c r="L21">
        <v>129</v>
      </c>
      <c r="M21">
        <f>Sales[[#This Row],[Sale Price ]]-Sales[[#This Row],[Service Provider Expense]]</f>
        <v>90.300000000000011</v>
      </c>
      <c r="N21" t="s">
        <v>33</v>
      </c>
    </row>
    <row r="22" spans="1:14" x14ac:dyDescent="0.25">
      <c r="A22">
        <v>3021</v>
      </c>
      <c r="B22" t="s">
        <v>75</v>
      </c>
      <c r="C22" t="s">
        <v>76</v>
      </c>
      <c r="D22">
        <v>1254</v>
      </c>
      <c r="E22" t="s">
        <v>77</v>
      </c>
      <c r="F22" s="7">
        <v>45615</v>
      </c>
      <c r="G22" s="6">
        <v>2</v>
      </c>
      <c r="H22" s="1" t="s">
        <v>37</v>
      </c>
      <c r="I22" t="s">
        <v>24</v>
      </c>
      <c r="J22">
        <f>VLOOKUP(Sales[[#This Row],[Service Category]],Table7[],3,FALSE)</f>
        <v>0.3</v>
      </c>
      <c r="K22">
        <f>Sales[[#This Row],[Sale Price ]]*Sales[[#This Row],[Margins]]</f>
        <v>291.89999999999998</v>
      </c>
      <c r="L22">
        <v>973</v>
      </c>
      <c r="M22">
        <f>Sales[[#This Row],[Sale Price ]]-Sales[[#This Row],[Service Provider Expense]]</f>
        <v>681.1</v>
      </c>
      <c r="N22" t="s">
        <v>33</v>
      </c>
    </row>
    <row r="23" spans="1:14" x14ac:dyDescent="0.25">
      <c r="A23">
        <v>3022</v>
      </c>
      <c r="B23" t="s">
        <v>78</v>
      </c>
      <c r="C23" t="s">
        <v>79</v>
      </c>
      <c r="D23">
        <v>1255</v>
      </c>
      <c r="E23" t="s">
        <v>22</v>
      </c>
      <c r="F23" s="7">
        <v>45458</v>
      </c>
      <c r="G23" s="6">
        <v>2</v>
      </c>
      <c r="H23" s="1" t="s">
        <v>37</v>
      </c>
      <c r="I23" t="s">
        <v>24</v>
      </c>
      <c r="J23">
        <f>VLOOKUP(Sales[[#This Row],[Service Category]],Table7[],3,FALSE)</f>
        <v>0.3</v>
      </c>
      <c r="K23">
        <f>Sales[[#This Row],[Sale Price ]]*Sales[[#This Row],[Margins]]</f>
        <v>464.7</v>
      </c>
      <c r="L23">
        <v>1549</v>
      </c>
      <c r="M23">
        <f>Sales[[#This Row],[Sale Price ]]-Sales[[#This Row],[Service Provider Expense]]</f>
        <v>1084.3</v>
      </c>
      <c r="N23" t="s">
        <v>29</v>
      </c>
    </row>
    <row r="24" spans="1:14" x14ac:dyDescent="0.25">
      <c r="A24">
        <v>3023</v>
      </c>
      <c r="B24" t="s">
        <v>80</v>
      </c>
      <c r="C24" t="s">
        <v>81</v>
      </c>
      <c r="D24">
        <v>1256</v>
      </c>
      <c r="E24" t="s">
        <v>61</v>
      </c>
      <c r="F24" s="7">
        <v>45400</v>
      </c>
      <c r="G24" s="6">
        <v>3</v>
      </c>
      <c r="H24" s="1" t="s">
        <v>37</v>
      </c>
      <c r="I24" t="s">
        <v>18</v>
      </c>
      <c r="J24">
        <f>VLOOKUP(Sales[[#This Row],[Service Category]],Table7[],3,FALSE)</f>
        <v>0.25</v>
      </c>
      <c r="K24">
        <f>Sales[[#This Row],[Sale Price ]]*Sales[[#This Row],[Margins]]</f>
        <v>154.25</v>
      </c>
      <c r="L24">
        <v>617</v>
      </c>
      <c r="M24">
        <f>Sales[[#This Row],[Sale Price ]]-Sales[[#This Row],[Service Provider Expense]]</f>
        <v>462.75</v>
      </c>
      <c r="N24" t="s">
        <v>39</v>
      </c>
    </row>
    <row r="25" spans="1:14" x14ac:dyDescent="0.25">
      <c r="A25">
        <v>3024</v>
      </c>
      <c r="B25" t="s">
        <v>82</v>
      </c>
      <c r="C25" t="s">
        <v>83</v>
      </c>
      <c r="D25">
        <v>1257</v>
      </c>
      <c r="E25" t="s">
        <v>16</v>
      </c>
      <c r="F25" s="7">
        <v>45319</v>
      </c>
      <c r="G25" s="6">
        <v>2</v>
      </c>
      <c r="H25" t="s">
        <v>56</v>
      </c>
      <c r="I25" t="s">
        <v>24</v>
      </c>
      <c r="J25">
        <f>VLOOKUP(Sales[[#This Row],[Service Category]],Table7[],3,FALSE)</f>
        <v>0.1</v>
      </c>
      <c r="K25">
        <f>Sales[[#This Row],[Sale Price ]]*Sales[[#This Row],[Margins]]</f>
        <v>66.600000000000009</v>
      </c>
      <c r="L25">
        <v>666</v>
      </c>
      <c r="M25">
        <f>Sales[[#This Row],[Sale Price ]]-Sales[[#This Row],[Service Provider Expense]]</f>
        <v>599.4</v>
      </c>
      <c r="N25" t="s">
        <v>33</v>
      </c>
    </row>
    <row r="26" spans="1:14" x14ac:dyDescent="0.25">
      <c r="A26">
        <v>3025</v>
      </c>
      <c r="B26" t="s">
        <v>84</v>
      </c>
      <c r="C26" t="s">
        <v>85</v>
      </c>
      <c r="D26">
        <v>1258</v>
      </c>
      <c r="E26" t="s">
        <v>16</v>
      </c>
      <c r="F26" s="7">
        <v>45558</v>
      </c>
      <c r="G26" s="6">
        <v>2</v>
      </c>
      <c r="H26" s="1" t="s">
        <v>23</v>
      </c>
      <c r="I26" t="s">
        <v>28</v>
      </c>
      <c r="J26">
        <f>VLOOKUP(Sales[[#This Row],[Service Category]],Table7[],3,FALSE)</f>
        <v>0.1</v>
      </c>
      <c r="K26">
        <f>Sales[[#This Row],[Sale Price ]]*Sales[[#This Row],[Margins]]</f>
        <v>72.7</v>
      </c>
      <c r="L26">
        <v>727</v>
      </c>
      <c r="M26">
        <f>Sales[[#This Row],[Sale Price ]]-Sales[[#This Row],[Service Provider Expense]]</f>
        <v>654.29999999999995</v>
      </c>
      <c r="N26" t="s">
        <v>33</v>
      </c>
    </row>
    <row r="27" spans="1:14" x14ac:dyDescent="0.25">
      <c r="A27">
        <v>3026</v>
      </c>
      <c r="B27" t="s">
        <v>86</v>
      </c>
      <c r="C27" t="s">
        <v>87</v>
      </c>
      <c r="D27">
        <v>1259</v>
      </c>
      <c r="E27" t="s">
        <v>36</v>
      </c>
      <c r="F27" s="7">
        <v>45516</v>
      </c>
      <c r="G27" s="6">
        <v>2</v>
      </c>
      <c r="H27" t="s">
        <v>56</v>
      </c>
      <c r="I27" t="s">
        <v>18</v>
      </c>
      <c r="J27">
        <f>VLOOKUP(Sales[[#This Row],[Service Category]],Table7[],3,FALSE)</f>
        <v>0.2</v>
      </c>
      <c r="K27">
        <f>Sales[[#This Row],[Sale Price ]]*Sales[[#This Row],[Margins]]</f>
        <v>237.8</v>
      </c>
      <c r="L27">
        <v>1189</v>
      </c>
      <c r="M27">
        <f>Sales[[#This Row],[Sale Price ]]-Sales[[#This Row],[Service Provider Expense]]</f>
        <v>951.2</v>
      </c>
      <c r="N27" t="s">
        <v>19</v>
      </c>
    </row>
    <row r="28" spans="1:14" x14ac:dyDescent="0.25">
      <c r="A28">
        <v>3027</v>
      </c>
      <c r="B28" t="s">
        <v>88</v>
      </c>
      <c r="C28" t="s">
        <v>89</v>
      </c>
      <c r="D28">
        <v>1260</v>
      </c>
      <c r="E28" t="s">
        <v>61</v>
      </c>
      <c r="F28" s="7">
        <v>45301</v>
      </c>
      <c r="G28" s="6">
        <v>2</v>
      </c>
      <c r="H28" t="s">
        <v>17</v>
      </c>
      <c r="I28" t="s">
        <v>38</v>
      </c>
      <c r="J28">
        <f>VLOOKUP(Sales[[#This Row],[Service Category]],Table7[],3,FALSE)</f>
        <v>0.25</v>
      </c>
      <c r="K28">
        <f>Sales[[#This Row],[Sale Price ]]*Sales[[#This Row],[Margins]]</f>
        <v>385</v>
      </c>
      <c r="L28">
        <v>1540</v>
      </c>
      <c r="M28">
        <f>Sales[[#This Row],[Sale Price ]]-Sales[[#This Row],[Service Provider Expense]]</f>
        <v>1155</v>
      </c>
      <c r="N28" t="s">
        <v>39</v>
      </c>
    </row>
    <row r="29" spans="1:14" x14ac:dyDescent="0.25">
      <c r="A29">
        <v>3028</v>
      </c>
      <c r="B29" t="s">
        <v>89</v>
      </c>
      <c r="C29" t="s">
        <v>90</v>
      </c>
      <c r="D29">
        <v>1261</v>
      </c>
      <c r="E29" t="s">
        <v>61</v>
      </c>
      <c r="F29" s="7">
        <v>45348</v>
      </c>
      <c r="G29" s="6">
        <v>2</v>
      </c>
      <c r="H29" s="1" t="s">
        <v>37</v>
      </c>
      <c r="I29" t="s">
        <v>66</v>
      </c>
      <c r="J29">
        <f>VLOOKUP(Sales[[#This Row],[Service Category]],Table7[],3,FALSE)</f>
        <v>0.25</v>
      </c>
      <c r="K29">
        <f>Sales[[#This Row],[Sale Price ]]*Sales[[#This Row],[Margins]]</f>
        <v>323.25</v>
      </c>
      <c r="L29">
        <v>1293</v>
      </c>
      <c r="M29">
        <f>Sales[[#This Row],[Sale Price ]]-Sales[[#This Row],[Service Provider Expense]]</f>
        <v>969.75</v>
      </c>
      <c r="N29" t="s">
        <v>19</v>
      </c>
    </row>
    <row r="30" spans="1:14" x14ac:dyDescent="0.25">
      <c r="A30">
        <v>3029</v>
      </c>
      <c r="B30" t="s">
        <v>91</v>
      </c>
      <c r="C30" t="s">
        <v>92</v>
      </c>
      <c r="D30">
        <v>1262</v>
      </c>
      <c r="E30" t="s">
        <v>61</v>
      </c>
      <c r="F30" s="7">
        <v>45529</v>
      </c>
      <c r="G30" s="6">
        <v>3</v>
      </c>
      <c r="H30" s="1" t="s">
        <v>37</v>
      </c>
      <c r="I30" t="s">
        <v>28</v>
      </c>
      <c r="J30">
        <f>VLOOKUP(Sales[[#This Row],[Service Category]],Table7[],3,FALSE)</f>
        <v>0.25</v>
      </c>
      <c r="K30">
        <f>Sales[[#This Row],[Sale Price ]]*Sales[[#This Row],[Margins]]</f>
        <v>90.75</v>
      </c>
      <c r="L30">
        <v>363</v>
      </c>
      <c r="M30">
        <f>Sales[[#This Row],[Sale Price ]]-Sales[[#This Row],[Service Provider Expense]]</f>
        <v>272.25</v>
      </c>
      <c r="N30" t="s">
        <v>19</v>
      </c>
    </row>
    <row r="31" spans="1:14" x14ac:dyDescent="0.25">
      <c r="A31">
        <v>3030</v>
      </c>
      <c r="B31" t="s">
        <v>93</v>
      </c>
      <c r="C31" t="s">
        <v>94</v>
      </c>
      <c r="D31">
        <v>1263</v>
      </c>
      <c r="E31" t="s">
        <v>61</v>
      </c>
      <c r="F31" s="7">
        <v>45360</v>
      </c>
      <c r="G31" s="6">
        <v>2</v>
      </c>
      <c r="H31" t="s">
        <v>17</v>
      </c>
      <c r="I31" t="s">
        <v>28</v>
      </c>
      <c r="J31">
        <f>VLOOKUP(Sales[[#This Row],[Service Category]],Table7[],3,FALSE)</f>
        <v>0.25</v>
      </c>
      <c r="K31">
        <f>Sales[[#This Row],[Sale Price ]]*Sales[[#This Row],[Margins]]</f>
        <v>100.75</v>
      </c>
      <c r="L31">
        <v>403</v>
      </c>
      <c r="M31">
        <f>Sales[[#This Row],[Sale Price ]]-Sales[[#This Row],[Service Provider Expense]]</f>
        <v>302.25</v>
      </c>
      <c r="N31" t="s">
        <v>19</v>
      </c>
    </row>
    <row r="32" spans="1:14" x14ac:dyDescent="0.25">
      <c r="A32">
        <v>3031</v>
      </c>
      <c r="B32" t="s">
        <v>95</v>
      </c>
      <c r="C32" t="s">
        <v>96</v>
      </c>
      <c r="D32">
        <v>1264</v>
      </c>
      <c r="E32" t="s">
        <v>22</v>
      </c>
      <c r="F32" s="7">
        <v>45646</v>
      </c>
      <c r="G32" s="6">
        <v>3</v>
      </c>
      <c r="H32" s="1" t="s">
        <v>37</v>
      </c>
      <c r="I32" t="s">
        <v>38</v>
      </c>
      <c r="J32">
        <f>VLOOKUP(Sales[[#This Row],[Service Category]],Table7[],3,FALSE)</f>
        <v>0.3</v>
      </c>
      <c r="K32">
        <f>Sales[[#This Row],[Sale Price ]]*Sales[[#This Row],[Margins]]</f>
        <v>280.5</v>
      </c>
      <c r="L32">
        <v>935</v>
      </c>
      <c r="M32">
        <f>Sales[[#This Row],[Sale Price ]]-Sales[[#This Row],[Service Provider Expense]]</f>
        <v>654.5</v>
      </c>
      <c r="N32" t="s">
        <v>39</v>
      </c>
    </row>
    <row r="33" spans="1:14" x14ac:dyDescent="0.25">
      <c r="A33">
        <v>3032</v>
      </c>
      <c r="B33" t="s">
        <v>97</v>
      </c>
      <c r="C33" t="s">
        <v>98</v>
      </c>
      <c r="D33">
        <v>1265</v>
      </c>
      <c r="E33" t="s">
        <v>27</v>
      </c>
      <c r="F33" s="7">
        <v>45588</v>
      </c>
      <c r="G33" s="6">
        <v>1</v>
      </c>
      <c r="H33" s="1" t="s">
        <v>37</v>
      </c>
      <c r="I33" t="s">
        <v>49</v>
      </c>
      <c r="J33">
        <f>VLOOKUP(Sales[[#This Row],[Service Category]],Table7[],3,FALSE)</f>
        <v>0.25</v>
      </c>
      <c r="K33">
        <f>Sales[[#This Row],[Sale Price ]]*Sales[[#This Row],[Margins]]</f>
        <v>116.75</v>
      </c>
      <c r="L33">
        <v>467</v>
      </c>
      <c r="M33">
        <f>Sales[[#This Row],[Sale Price ]]-Sales[[#This Row],[Service Provider Expense]]</f>
        <v>350.25</v>
      </c>
      <c r="N33" t="s">
        <v>99</v>
      </c>
    </row>
    <row r="34" spans="1:14" x14ac:dyDescent="0.25">
      <c r="A34">
        <v>3033</v>
      </c>
      <c r="B34" t="s">
        <v>100</v>
      </c>
      <c r="C34" t="s">
        <v>101</v>
      </c>
      <c r="D34">
        <v>1266</v>
      </c>
      <c r="E34" t="s">
        <v>27</v>
      </c>
      <c r="F34" s="7">
        <v>45640</v>
      </c>
      <c r="G34" s="6">
        <v>1</v>
      </c>
      <c r="H34" s="1" t="s">
        <v>23</v>
      </c>
      <c r="I34" t="s">
        <v>32</v>
      </c>
      <c r="J34">
        <f>VLOOKUP(Sales[[#This Row],[Service Category]],Table7[],3,FALSE)</f>
        <v>0.25</v>
      </c>
      <c r="K34">
        <f>Sales[[#This Row],[Sale Price ]]*Sales[[#This Row],[Margins]]</f>
        <v>19.5</v>
      </c>
      <c r="L34">
        <v>78</v>
      </c>
      <c r="M34">
        <f>Sales[[#This Row],[Sale Price ]]-Sales[[#This Row],[Service Provider Expense]]</f>
        <v>58.5</v>
      </c>
      <c r="N34" t="s">
        <v>19</v>
      </c>
    </row>
    <row r="35" spans="1:14" x14ac:dyDescent="0.25">
      <c r="A35">
        <v>3034</v>
      </c>
      <c r="B35" t="s">
        <v>102</v>
      </c>
      <c r="C35" t="s">
        <v>103</v>
      </c>
      <c r="D35">
        <v>1267</v>
      </c>
      <c r="E35" t="s">
        <v>61</v>
      </c>
      <c r="F35" s="7">
        <v>45530</v>
      </c>
      <c r="G35" s="6">
        <v>3</v>
      </c>
      <c r="H35" t="s">
        <v>56</v>
      </c>
      <c r="I35" t="s">
        <v>66</v>
      </c>
      <c r="J35">
        <f>VLOOKUP(Sales[[#This Row],[Service Category]],Table7[],3,FALSE)</f>
        <v>0.25</v>
      </c>
      <c r="K35">
        <f>Sales[[#This Row],[Sale Price ]]*Sales[[#This Row],[Margins]]</f>
        <v>62.75</v>
      </c>
      <c r="L35">
        <v>251</v>
      </c>
      <c r="M35">
        <f>Sales[[#This Row],[Sale Price ]]-Sales[[#This Row],[Service Provider Expense]]</f>
        <v>188.25</v>
      </c>
      <c r="N35" t="s">
        <v>33</v>
      </c>
    </row>
    <row r="36" spans="1:14" x14ac:dyDescent="0.25">
      <c r="A36">
        <v>3035</v>
      </c>
      <c r="B36" t="s">
        <v>104</v>
      </c>
      <c r="C36" t="s">
        <v>105</v>
      </c>
      <c r="D36">
        <v>1268</v>
      </c>
      <c r="E36" t="s">
        <v>36</v>
      </c>
      <c r="F36" s="7">
        <v>45536</v>
      </c>
      <c r="G36" s="6">
        <v>1</v>
      </c>
      <c r="H36" t="s">
        <v>17</v>
      </c>
      <c r="I36" t="s">
        <v>42</v>
      </c>
      <c r="J36">
        <f>VLOOKUP(Sales[[#This Row],[Service Category]],Table7[],3,FALSE)</f>
        <v>0.2</v>
      </c>
      <c r="K36">
        <f>Sales[[#This Row],[Sale Price ]]*Sales[[#This Row],[Margins]]</f>
        <v>50</v>
      </c>
      <c r="L36">
        <v>250</v>
      </c>
      <c r="M36">
        <f>Sales[[#This Row],[Sale Price ]]-Sales[[#This Row],[Service Provider Expense]]</f>
        <v>200</v>
      </c>
      <c r="N36" t="s">
        <v>33</v>
      </c>
    </row>
    <row r="37" spans="1:14" x14ac:dyDescent="0.25">
      <c r="A37">
        <v>3036</v>
      </c>
      <c r="B37" t="s">
        <v>106</v>
      </c>
      <c r="C37" t="s">
        <v>107</v>
      </c>
      <c r="D37">
        <v>1269</v>
      </c>
      <c r="E37" t="s">
        <v>77</v>
      </c>
      <c r="F37" s="7">
        <v>45633</v>
      </c>
      <c r="G37" s="6">
        <v>3</v>
      </c>
      <c r="H37" t="s">
        <v>17</v>
      </c>
      <c r="I37" t="s">
        <v>32</v>
      </c>
      <c r="J37">
        <f>VLOOKUP(Sales[[#This Row],[Service Category]],Table7[],3,FALSE)</f>
        <v>0.3</v>
      </c>
      <c r="K37">
        <f>Sales[[#This Row],[Sale Price ]]*Sales[[#This Row],[Margins]]</f>
        <v>456.3</v>
      </c>
      <c r="L37">
        <v>1521</v>
      </c>
      <c r="M37">
        <f>Sales[[#This Row],[Sale Price ]]-Sales[[#This Row],[Service Provider Expense]]</f>
        <v>1064.7</v>
      </c>
      <c r="N37" t="s">
        <v>19</v>
      </c>
    </row>
    <row r="38" spans="1:14" x14ac:dyDescent="0.25">
      <c r="A38">
        <v>3037</v>
      </c>
      <c r="B38" t="s">
        <v>108</v>
      </c>
      <c r="C38" t="s">
        <v>109</v>
      </c>
      <c r="D38">
        <v>1270</v>
      </c>
      <c r="E38" t="s">
        <v>61</v>
      </c>
      <c r="F38" s="7">
        <v>45297</v>
      </c>
      <c r="G38" s="6">
        <v>2</v>
      </c>
      <c r="H38" s="1" t="s">
        <v>37</v>
      </c>
      <c r="I38" t="s">
        <v>28</v>
      </c>
      <c r="J38">
        <f>VLOOKUP(Sales[[#This Row],[Service Category]],Table7[],3,FALSE)</f>
        <v>0.25</v>
      </c>
      <c r="K38">
        <f>Sales[[#This Row],[Sale Price ]]*Sales[[#This Row],[Margins]]</f>
        <v>6.75</v>
      </c>
      <c r="L38">
        <v>27</v>
      </c>
      <c r="M38">
        <f>Sales[[#This Row],[Sale Price ]]-Sales[[#This Row],[Service Provider Expense]]</f>
        <v>20.25</v>
      </c>
      <c r="N38" t="s">
        <v>29</v>
      </c>
    </row>
    <row r="39" spans="1:14" x14ac:dyDescent="0.25">
      <c r="A39">
        <v>3038</v>
      </c>
      <c r="B39" t="s">
        <v>110</v>
      </c>
      <c r="C39" t="s">
        <v>111</v>
      </c>
      <c r="D39">
        <v>1271</v>
      </c>
      <c r="E39" t="s">
        <v>36</v>
      </c>
      <c r="F39" s="7">
        <v>45450</v>
      </c>
      <c r="G39" s="6">
        <v>1</v>
      </c>
      <c r="H39" t="s">
        <v>56</v>
      </c>
      <c r="I39" t="s">
        <v>18</v>
      </c>
      <c r="J39">
        <f>VLOOKUP(Sales[[#This Row],[Service Category]],Table7[],3,FALSE)</f>
        <v>0.2</v>
      </c>
      <c r="K39">
        <f>Sales[[#This Row],[Sale Price ]]*Sales[[#This Row],[Margins]]</f>
        <v>287.8</v>
      </c>
      <c r="L39">
        <v>1439</v>
      </c>
      <c r="M39">
        <f>Sales[[#This Row],[Sale Price ]]-Sales[[#This Row],[Service Provider Expense]]</f>
        <v>1151.2</v>
      </c>
      <c r="N39" t="s">
        <v>99</v>
      </c>
    </row>
    <row r="40" spans="1:14" x14ac:dyDescent="0.25">
      <c r="A40">
        <v>3039</v>
      </c>
      <c r="B40" t="s">
        <v>112</v>
      </c>
      <c r="C40" t="s">
        <v>113</v>
      </c>
      <c r="D40">
        <v>1272</v>
      </c>
      <c r="E40" t="s">
        <v>16</v>
      </c>
      <c r="F40" s="7">
        <v>45555</v>
      </c>
      <c r="G40" s="6">
        <v>2</v>
      </c>
      <c r="H40" s="1" t="s">
        <v>37</v>
      </c>
      <c r="I40" t="s">
        <v>32</v>
      </c>
      <c r="J40">
        <f>VLOOKUP(Sales[[#This Row],[Service Category]],Table7[],3,FALSE)</f>
        <v>0.1</v>
      </c>
      <c r="K40">
        <f>Sales[[#This Row],[Sale Price ]]*Sales[[#This Row],[Margins]]</f>
        <v>63.800000000000004</v>
      </c>
      <c r="L40">
        <v>638</v>
      </c>
      <c r="M40">
        <f>Sales[[#This Row],[Sale Price ]]-Sales[[#This Row],[Service Provider Expense]]</f>
        <v>574.20000000000005</v>
      </c>
      <c r="N40" t="s">
        <v>39</v>
      </c>
    </row>
    <row r="41" spans="1:14" x14ac:dyDescent="0.25">
      <c r="A41">
        <v>3040</v>
      </c>
      <c r="B41" t="s">
        <v>114</v>
      </c>
      <c r="C41" t="s">
        <v>115</v>
      </c>
      <c r="D41">
        <v>1273</v>
      </c>
      <c r="E41" t="s">
        <v>22</v>
      </c>
      <c r="F41" s="7">
        <v>45431</v>
      </c>
      <c r="G41" s="6">
        <v>2</v>
      </c>
      <c r="H41" s="1" t="s">
        <v>37</v>
      </c>
      <c r="I41" t="s">
        <v>32</v>
      </c>
      <c r="J41">
        <f>VLOOKUP(Sales[[#This Row],[Service Category]],Table7[],3,FALSE)</f>
        <v>0.3</v>
      </c>
      <c r="K41">
        <f>Sales[[#This Row],[Sale Price ]]*Sales[[#This Row],[Margins]]</f>
        <v>299.7</v>
      </c>
      <c r="L41">
        <v>999</v>
      </c>
      <c r="M41">
        <f>Sales[[#This Row],[Sale Price ]]-Sales[[#This Row],[Service Provider Expense]]</f>
        <v>699.3</v>
      </c>
      <c r="N41" t="s">
        <v>39</v>
      </c>
    </row>
    <row r="42" spans="1:14" x14ac:dyDescent="0.25">
      <c r="A42">
        <v>3041</v>
      </c>
      <c r="B42" t="s">
        <v>116</v>
      </c>
      <c r="C42" t="s">
        <v>117</v>
      </c>
      <c r="D42">
        <v>1274</v>
      </c>
      <c r="E42" t="s">
        <v>61</v>
      </c>
      <c r="F42" s="7">
        <v>45572</v>
      </c>
      <c r="G42" s="6">
        <v>3</v>
      </c>
      <c r="H42" s="1" t="s">
        <v>37</v>
      </c>
      <c r="I42" t="s">
        <v>38</v>
      </c>
      <c r="J42">
        <f>VLOOKUP(Sales[[#This Row],[Service Category]],Table7[],3,FALSE)</f>
        <v>0.25</v>
      </c>
      <c r="K42">
        <f>Sales[[#This Row],[Sale Price ]]*Sales[[#This Row],[Margins]]</f>
        <v>38.25</v>
      </c>
      <c r="L42">
        <v>153</v>
      </c>
      <c r="M42">
        <f>Sales[[#This Row],[Sale Price ]]-Sales[[#This Row],[Service Provider Expense]]</f>
        <v>114.75</v>
      </c>
      <c r="N42" t="s">
        <v>33</v>
      </c>
    </row>
    <row r="43" spans="1:14" x14ac:dyDescent="0.25">
      <c r="A43">
        <v>3042</v>
      </c>
      <c r="B43" t="s">
        <v>118</v>
      </c>
      <c r="C43" t="s">
        <v>119</v>
      </c>
      <c r="D43">
        <v>1275</v>
      </c>
      <c r="E43" t="s">
        <v>27</v>
      </c>
      <c r="F43" s="7">
        <v>45550</v>
      </c>
      <c r="G43" s="6">
        <v>3</v>
      </c>
      <c r="H43" s="1" t="s">
        <v>37</v>
      </c>
      <c r="I43" t="s">
        <v>49</v>
      </c>
      <c r="J43">
        <f>VLOOKUP(Sales[[#This Row],[Service Category]],Table7[],3,FALSE)</f>
        <v>0.25</v>
      </c>
      <c r="K43">
        <f>Sales[[#This Row],[Sale Price ]]*Sales[[#This Row],[Margins]]</f>
        <v>248.75</v>
      </c>
      <c r="L43">
        <v>995</v>
      </c>
      <c r="M43">
        <f>Sales[[#This Row],[Sale Price ]]-Sales[[#This Row],[Service Provider Expense]]</f>
        <v>746.25</v>
      </c>
      <c r="N43" t="s">
        <v>33</v>
      </c>
    </row>
    <row r="44" spans="1:14" x14ac:dyDescent="0.25">
      <c r="A44">
        <v>3043</v>
      </c>
      <c r="B44" t="s">
        <v>120</v>
      </c>
      <c r="C44" t="s">
        <v>121</v>
      </c>
      <c r="D44">
        <v>1276</v>
      </c>
      <c r="E44" t="s">
        <v>61</v>
      </c>
      <c r="F44" s="7">
        <v>45605</v>
      </c>
      <c r="G44" s="6">
        <v>1</v>
      </c>
      <c r="H44" t="s">
        <v>17</v>
      </c>
      <c r="I44" t="s">
        <v>24</v>
      </c>
      <c r="J44">
        <f>VLOOKUP(Sales[[#This Row],[Service Category]],Table7[],3,FALSE)</f>
        <v>0.25</v>
      </c>
      <c r="K44">
        <f>Sales[[#This Row],[Sale Price ]]*Sales[[#This Row],[Margins]]</f>
        <v>38.25</v>
      </c>
      <c r="L44">
        <v>153</v>
      </c>
      <c r="M44">
        <f>Sales[[#This Row],[Sale Price ]]-Sales[[#This Row],[Service Provider Expense]]</f>
        <v>114.75</v>
      </c>
      <c r="N44" t="s">
        <v>39</v>
      </c>
    </row>
    <row r="45" spans="1:14" x14ac:dyDescent="0.25">
      <c r="A45">
        <v>3044</v>
      </c>
      <c r="B45" t="s">
        <v>122</v>
      </c>
      <c r="C45" t="s">
        <v>123</v>
      </c>
      <c r="D45">
        <v>1277</v>
      </c>
      <c r="E45" t="s">
        <v>61</v>
      </c>
      <c r="F45" s="7">
        <v>45648</v>
      </c>
      <c r="G45" s="6">
        <v>3</v>
      </c>
      <c r="H45" s="1" t="s">
        <v>23</v>
      </c>
      <c r="I45" t="s">
        <v>42</v>
      </c>
      <c r="J45">
        <f>VLOOKUP(Sales[[#This Row],[Service Category]],Table7[],3,FALSE)</f>
        <v>0.25</v>
      </c>
      <c r="K45">
        <f>Sales[[#This Row],[Sale Price ]]*Sales[[#This Row],[Margins]]</f>
        <v>195.25</v>
      </c>
      <c r="L45">
        <v>781</v>
      </c>
      <c r="M45">
        <f>Sales[[#This Row],[Sale Price ]]-Sales[[#This Row],[Service Provider Expense]]</f>
        <v>585.75</v>
      </c>
      <c r="N45" t="s">
        <v>39</v>
      </c>
    </row>
    <row r="46" spans="1:14" x14ac:dyDescent="0.25">
      <c r="A46">
        <v>3045</v>
      </c>
      <c r="B46" t="s">
        <v>124</v>
      </c>
      <c r="C46" t="s">
        <v>125</v>
      </c>
      <c r="D46">
        <v>1278</v>
      </c>
      <c r="E46" t="s">
        <v>61</v>
      </c>
      <c r="F46" s="7">
        <v>45563</v>
      </c>
      <c r="G46" s="6">
        <v>2</v>
      </c>
      <c r="H46" t="s">
        <v>17</v>
      </c>
      <c r="I46" t="s">
        <v>28</v>
      </c>
      <c r="J46">
        <f>VLOOKUP(Sales[[#This Row],[Service Category]],Table7[],3,FALSE)</f>
        <v>0.25</v>
      </c>
      <c r="K46">
        <f>Sales[[#This Row],[Sale Price ]]*Sales[[#This Row],[Margins]]</f>
        <v>34.75</v>
      </c>
      <c r="L46">
        <v>139</v>
      </c>
      <c r="M46">
        <f>Sales[[#This Row],[Sale Price ]]-Sales[[#This Row],[Service Provider Expense]]</f>
        <v>104.25</v>
      </c>
      <c r="N46" t="s">
        <v>29</v>
      </c>
    </row>
    <row r="47" spans="1:14" x14ac:dyDescent="0.25">
      <c r="A47">
        <v>3046</v>
      </c>
      <c r="B47" t="s">
        <v>126</v>
      </c>
      <c r="C47" t="s">
        <v>127</v>
      </c>
      <c r="D47">
        <v>1279</v>
      </c>
      <c r="E47" t="s">
        <v>16</v>
      </c>
      <c r="F47" s="7">
        <v>45331</v>
      </c>
      <c r="G47" s="6">
        <v>3</v>
      </c>
      <c r="H47" t="s">
        <v>17</v>
      </c>
      <c r="I47" t="s">
        <v>32</v>
      </c>
      <c r="J47">
        <f>VLOOKUP(Sales[[#This Row],[Service Category]],Table7[],3,FALSE)</f>
        <v>0.1</v>
      </c>
      <c r="K47">
        <f>Sales[[#This Row],[Sale Price ]]*Sales[[#This Row],[Margins]]</f>
        <v>159.60000000000002</v>
      </c>
      <c r="L47">
        <v>1596</v>
      </c>
      <c r="M47">
        <f>Sales[[#This Row],[Sale Price ]]-Sales[[#This Row],[Service Provider Expense]]</f>
        <v>1436.4</v>
      </c>
      <c r="N47" t="s">
        <v>99</v>
      </c>
    </row>
    <row r="48" spans="1:14" x14ac:dyDescent="0.25">
      <c r="A48">
        <v>3047</v>
      </c>
      <c r="B48" t="s">
        <v>128</v>
      </c>
      <c r="C48" t="s">
        <v>89</v>
      </c>
      <c r="D48">
        <v>1280</v>
      </c>
      <c r="E48" t="s">
        <v>61</v>
      </c>
      <c r="F48" s="7">
        <v>45436</v>
      </c>
      <c r="G48" s="6">
        <v>1</v>
      </c>
      <c r="H48" t="s">
        <v>17</v>
      </c>
      <c r="I48" t="s">
        <v>38</v>
      </c>
      <c r="J48">
        <f>VLOOKUP(Sales[[#This Row],[Service Category]],Table7[],3,FALSE)</f>
        <v>0.25</v>
      </c>
      <c r="K48">
        <f>Sales[[#This Row],[Sale Price ]]*Sales[[#This Row],[Margins]]</f>
        <v>79</v>
      </c>
      <c r="L48">
        <v>316</v>
      </c>
      <c r="M48">
        <f>Sales[[#This Row],[Sale Price ]]-Sales[[#This Row],[Service Provider Expense]]</f>
        <v>237</v>
      </c>
      <c r="N48" t="s">
        <v>33</v>
      </c>
    </row>
    <row r="49" spans="1:14" x14ac:dyDescent="0.25">
      <c r="A49">
        <v>3048</v>
      </c>
      <c r="B49" t="s">
        <v>129</v>
      </c>
      <c r="C49" t="s">
        <v>130</v>
      </c>
      <c r="D49">
        <v>1281</v>
      </c>
      <c r="E49" t="s">
        <v>36</v>
      </c>
      <c r="F49" s="7">
        <v>45505</v>
      </c>
      <c r="G49" s="6">
        <v>3</v>
      </c>
      <c r="H49" t="s">
        <v>17</v>
      </c>
      <c r="I49" t="s">
        <v>42</v>
      </c>
      <c r="J49">
        <f>VLOOKUP(Sales[[#This Row],[Service Category]],Table7[],3,FALSE)</f>
        <v>0.2</v>
      </c>
      <c r="K49">
        <f>Sales[[#This Row],[Sale Price ]]*Sales[[#This Row],[Margins]]</f>
        <v>295.2</v>
      </c>
      <c r="L49">
        <v>1476</v>
      </c>
      <c r="M49">
        <f>Sales[[#This Row],[Sale Price ]]-Sales[[#This Row],[Service Provider Expense]]</f>
        <v>1180.8</v>
      </c>
      <c r="N49" t="s">
        <v>29</v>
      </c>
    </row>
    <row r="50" spans="1:14" x14ac:dyDescent="0.25">
      <c r="A50">
        <v>3049</v>
      </c>
      <c r="B50" t="s">
        <v>131</v>
      </c>
      <c r="C50" t="s">
        <v>132</v>
      </c>
      <c r="D50">
        <v>1282</v>
      </c>
      <c r="E50" t="s">
        <v>77</v>
      </c>
      <c r="F50" s="7">
        <v>45340</v>
      </c>
      <c r="G50" s="6">
        <v>2</v>
      </c>
      <c r="H50" t="s">
        <v>17</v>
      </c>
      <c r="I50" t="s">
        <v>42</v>
      </c>
      <c r="J50">
        <f>VLOOKUP(Sales[[#This Row],[Service Category]],Table7[],3,FALSE)</f>
        <v>0.3</v>
      </c>
      <c r="K50">
        <f>Sales[[#This Row],[Sale Price ]]*Sales[[#This Row],[Margins]]</f>
        <v>522.9</v>
      </c>
      <c r="L50">
        <v>1743</v>
      </c>
      <c r="M50">
        <f>Sales[[#This Row],[Sale Price ]]-Sales[[#This Row],[Service Provider Expense]]</f>
        <v>1220.0999999999999</v>
      </c>
      <c r="N50" t="s">
        <v>33</v>
      </c>
    </row>
    <row r="51" spans="1:14" x14ac:dyDescent="0.25">
      <c r="A51">
        <v>3050</v>
      </c>
      <c r="B51" t="s">
        <v>133</v>
      </c>
      <c r="C51" t="s">
        <v>134</v>
      </c>
      <c r="D51">
        <v>1283</v>
      </c>
      <c r="E51" t="s">
        <v>36</v>
      </c>
      <c r="F51" s="7">
        <v>45368</v>
      </c>
      <c r="G51" s="6">
        <v>2</v>
      </c>
      <c r="H51" t="s">
        <v>17</v>
      </c>
      <c r="I51" t="s">
        <v>28</v>
      </c>
      <c r="J51">
        <f>VLOOKUP(Sales[[#This Row],[Service Category]],Table7[],3,FALSE)</f>
        <v>0.2</v>
      </c>
      <c r="K51">
        <f>Sales[[#This Row],[Sale Price ]]*Sales[[#This Row],[Margins]]</f>
        <v>338.20000000000005</v>
      </c>
      <c r="L51">
        <v>1691</v>
      </c>
      <c r="M51">
        <f>Sales[[#This Row],[Sale Price ]]-Sales[[#This Row],[Service Provider Expense]]</f>
        <v>1352.8</v>
      </c>
      <c r="N51" t="s">
        <v>99</v>
      </c>
    </row>
    <row r="52" spans="1:14" x14ac:dyDescent="0.25">
      <c r="A52">
        <v>3051</v>
      </c>
      <c r="B52" t="s">
        <v>135</v>
      </c>
      <c r="C52" t="s">
        <v>136</v>
      </c>
      <c r="D52">
        <v>1284</v>
      </c>
      <c r="E52" t="s">
        <v>22</v>
      </c>
      <c r="F52" s="7">
        <v>45324</v>
      </c>
      <c r="G52" s="6">
        <v>3</v>
      </c>
      <c r="H52" t="s">
        <v>17</v>
      </c>
      <c r="I52" t="s">
        <v>32</v>
      </c>
      <c r="J52">
        <f>VLOOKUP(Sales[[#This Row],[Service Category]],Table7[],3,FALSE)</f>
        <v>0.3</v>
      </c>
      <c r="K52">
        <f>Sales[[#This Row],[Sale Price ]]*Sales[[#This Row],[Margins]]</f>
        <v>5.0999999999999996</v>
      </c>
      <c r="L52">
        <v>17</v>
      </c>
      <c r="M52">
        <f>Sales[[#This Row],[Sale Price ]]-Sales[[#This Row],[Service Provider Expense]]</f>
        <v>11.9</v>
      </c>
      <c r="N52" t="s">
        <v>19</v>
      </c>
    </row>
    <row r="53" spans="1:14" x14ac:dyDescent="0.25">
      <c r="A53">
        <v>3052</v>
      </c>
      <c r="B53" t="s">
        <v>137</v>
      </c>
      <c r="C53" t="s">
        <v>138</v>
      </c>
      <c r="D53">
        <v>1285</v>
      </c>
      <c r="E53" t="s">
        <v>16</v>
      </c>
      <c r="F53" s="7">
        <v>45321</v>
      </c>
      <c r="G53" s="6">
        <v>3</v>
      </c>
      <c r="H53" s="1" t="s">
        <v>37</v>
      </c>
      <c r="I53" t="s">
        <v>28</v>
      </c>
      <c r="J53">
        <f>VLOOKUP(Sales[[#This Row],[Service Category]],Table7[],3,FALSE)</f>
        <v>0.1</v>
      </c>
      <c r="K53">
        <f>Sales[[#This Row],[Sale Price ]]*Sales[[#This Row],[Margins]]</f>
        <v>183.60000000000002</v>
      </c>
      <c r="L53">
        <v>1836</v>
      </c>
      <c r="M53">
        <f>Sales[[#This Row],[Sale Price ]]-Sales[[#This Row],[Service Provider Expense]]</f>
        <v>1652.4</v>
      </c>
      <c r="N53" t="s">
        <v>19</v>
      </c>
    </row>
    <row r="54" spans="1:14" x14ac:dyDescent="0.25">
      <c r="A54">
        <v>3053</v>
      </c>
      <c r="B54" t="s">
        <v>139</v>
      </c>
      <c r="C54" t="s">
        <v>140</v>
      </c>
      <c r="D54">
        <v>1286</v>
      </c>
      <c r="E54" t="s">
        <v>77</v>
      </c>
      <c r="F54" s="7">
        <v>45597</v>
      </c>
      <c r="G54" s="6">
        <v>1</v>
      </c>
      <c r="H54" s="1" t="s">
        <v>37</v>
      </c>
      <c r="I54" t="s">
        <v>28</v>
      </c>
      <c r="J54">
        <f>VLOOKUP(Sales[[#This Row],[Service Category]],Table7[],3,FALSE)</f>
        <v>0.3</v>
      </c>
      <c r="K54">
        <f>Sales[[#This Row],[Sale Price ]]*Sales[[#This Row],[Margins]]</f>
        <v>125.39999999999999</v>
      </c>
      <c r="L54">
        <v>418</v>
      </c>
      <c r="M54">
        <f>Sales[[#This Row],[Sale Price ]]-Sales[[#This Row],[Service Provider Expense]]</f>
        <v>292.60000000000002</v>
      </c>
      <c r="N54" t="s">
        <v>33</v>
      </c>
    </row>
    <row r="55" spans="1:14" x14ac:dyDescent="0.25">
      <c r="A55">
        <v>3054</v>
      </c>
      <c r="B55" t="s">
        <v>106</v>
      </c>
      <c r="C55" t="s">
        <v>141</v>
      </c>
      <c r="D55">
        <v>1287</v>
      </c>
      <c r="E55" t="s">
        <v>22</v>
      </c>
      <c r="F55" s="7">
        <v>45531</v>
      </c>
      <c r="G55" s="6">
        <v>3</v>
      </c>
      <c r="H55" s="1" t="s">
        <v>37</v>
      </c>
      <c r="I55" t="s">
        <v>66</v>
      </c>
      <c r="J55">
        <f>VLOOKUP(Sales[[#This Row],[Service Category]],Table7[],3,FALSE)</f>
        <v>0.3</v>
      </c>
      <c r="K55">
        <f>Sales[[#This Row],[Sale Price ]]*Sales[[#This Row],[Margins]]</f>
        <v>248.1</v>
      </c>
      <c r="L55">
        <v>827</v>
      </c>
      <c r="M55">
        <f>Sales[[#This Row],[Sale Price ]]-Sales[[#This Row],[Service Provider Expense]]</f>
        <v>578.9</v>
      </c>
      <c r="N55" t="s">
        <v>33</v>
      </c>
    </row>
    <row r="56" spans="1:14" x14ac:dyDescent="0.25">
      <c r="A56">
        <v>3055</v>
      </c>
      <c r="B56" t="s">
        <v>142</v>
      </c>
      <c r="C56" t="s">
        <v>143</v>
      </c>
      <c r="D56">
        <v>1288</v>
      </c>
      <c r="E56" t="s">
        <v>16</v>
      </c>
      <c r="F56" s="7">
        <v>45589</v>
      </c>
      <c r="G56" s="6">
        <v>2</v>
      </c>
      <c r="H56" s="1" t="s">
        <v>37</v>
      </c>
      <c r="I56" t="s">
        <v>32</v>
      </c>
      <c r="J56">
        <f>VLOOKUP(Sales[[#This Row],[Service Category]],Table7[],3,FALSE)</f>
        <v>0.1</v>
      </c>
      <c r="K56">
        <f>Sales[[#This Row],[Sale Price ]]*Sales[[#This Row],[Margins]]</f>
        <v>32.300000000000004</v>
      </c>
      <c r="L56">
        <v>323</v>
      </c>
      <c r="M56">
        <f>Sales[[#This Row],[Sale Price ]]-Sales[[#This Row],[Service Provider Expense]]</f>
        <v>290.7</v>
      </c>
      <c r="N56" t="s">
        <v>33</v>
      </c>
    </row>
    <row r="57" spans="1:14" x14ac:dyDescent="0.25">
      <c r="A57">
        <v>3056</v>
      </c>
      <c r="B57" t="s">
        <v>144</v>
      </c>
      <c r="C57" t="s">
        <v>145</v>
      </c>
      <c r="D57">
        <v>1289</v>
      </c>
      <c r="E57" t="s">
        <v>61</v>
      </c>
      <c r="F57" s="7">
        <v>45326</v>
      </c>
      <c r="G57" s="6">
        <v>3</v>
      </c>
      <c r="H57" s="1" t="s">
        <v>37</v>
      </c>
      <c r="I57" t="s">
        <v>28</v>
      </c>
      <c r="J57">
        <f>VLOOKUP(Sales[[#This Row],[Service Category]],Table7[],3,FALSE)</f>
        <v>0.25</v>
      </c>
      <c r="K57">
        <f>Sales[[#This Row],[Sale Price ]]*Sales[[#This Row],[Margins]]</f>
        <v>62.5</v>
      </c>
      <c r="L57">
        <v>250</v>
      </c>
      <c r="M57">
        <f>Sales[[#This Row],[Sale Price ]]-Sales[[#This Row],[Service Provider Expense]]</f>
        <v>187.5</v>
      </c>
      <c r="N57" t="s">
        <v>39</v>
      </c>
    </row>
    <row r="58" spans="1:14" x14ac:dyDescent="0.25">
      <c r="A58">
        <v>3057</v>
      </c>
      <c r="B58" t="s">
        <v>146</v>
      </c>
      <c r="C58" t="s">
        <v>147</v>
      </c>
      <c r="D58">
        <v>1290</v>
      </c>
      <c r="E58" t="s">
        <v>27</v>
      </c>
      <c r="F58" s="7">
        <v>45371</v>
      </c>
      <c r="G58" s="6">
        <v>1</v>
      </c>
      <c r="H58" s="1" t="s">
        <v>23</v>
      </c>
      <c r="I58" t="s">
        <v>42</v>
      </c>
      <c r="J58">
        <f>VLOOKUP(Sales[[#This Row],[Service Category]],Table7[],3,FALSE)</f>
        <v>0.25</v>
      </c>
      <c r="K58">
        <f>Sales[[#This Row],[Sale Price ]]*Sales[[#This Row],[Margins]]</f>
        <v>376.25</v>
      </c>
      <c r="L58">
        <v>1505</v>
      </c>
      <c r="M58">
        <f>Sales[[#This Row],[Sale Price ]]-Sales[[#This Row],[Service Provider Expense]]</f>
        <v>1128.75</v>
      </c>
      <c r="N58" t="s">
        <v>29</v>
      </c>
    </row>
    <row r="59" spans="1:14" x14ac:dyDescent="0.25">
      <c r="A59">
        <v>3058</v>
      </c>
      <c r="B59" t="s">
        <v>148</v>
      </c>
      <c r="C59" t="s">
        <v>149</v>
      </c>
      <c r="D59">
        <v>1291</v>
      </c>
      <c r="E59" t="s">
        <v>61</v>
      </c>
      <c r="F59" s="7">
        <v>45612</v>
      </c>
      <c r="G59" s="6">
        <v>1</v>
      </c>
      <c r="H59" s="1" t="s">
        <v>37</v>
      </c>
      <c r="I59" t="s">
        <v>24</v>
      </c>
      <c r="J59">
        <f>VLOOKUP(Sales[[#This Row],[Service Category]],Table7[],3,FALSE)</f>
        <v>0.25</v>
      </c>
      <c r="K59">
        <f>Sales[[#This Row],[Sale Price ]]*Sales[[#This Row],[Margins]]</f>
        <v>35.5</v>
      </c>
      <c r="L59">
        <v>142</v>
      </c>
      <c r="M59">
        <f>Sales[[#This Row],[Sale Price ]]-Sales[[#This Row],[Service Provider Expense]]</f>
        <v>106.5</v>
      </c>
      <c r="N59" t="s">
        <v>33</v>
      </c>
    </row>
    <row r="60" spans="1:14" x14ac:dyDescent="0.25">
      <c r="A60">
        <v>3059</v>
      </c>
      <c r="B60" t="s">
        <v>135</v>
      </c>
      <c r="C60" t="s">
        <v>150</v>
      </c>
      <c r="D60">
        <v>1292</v>
      </c>
      <c r="E60" t="s">
        <v>36</v>
      </c>
      <c r="F60" s="7">
        <v>45447</v>
      </c>
      <c r="G60" s="6">
        <v>2</v>
      </c>
      <c r="H60" t="s">
        <v>17</v>
      </c>
      <c r="I60" t="s">
        <v>66</v>
      </c>
      <c r="J60">
        <f>VLOOKUP(Sales[[#This Row],[Service Category]],Table7[],3,FALSE)</f>
        <v>0.2</v>
      </c>
      <c r="K60">
        <f>Sales[[#This Row],[Sale Price ]]*Sales[[#This Row],[Margins]]</f>
        <v>111</v>
      </c>
      <c r="L60">
        <v>555</v>
      </c>
      <c r="M60">
        <f>Sales[[#This Row],[Sale Price ]]-Sales[[#This Row],[Service Provider Expense]]</f>
        <v>444</v>
      </c>
      <c r="N60" t="s">
        <v>33</v>
      </c>
    </row>
    <row r="61" spans="1:14" x14ac:dyDescent="0.25">
      <c r="A61">
        <v>3060</v>
      </c>
      <c r="B61" t="s">
        <v>151</v>
      </c>
      <c r="C61" t="s">
        <v>152</v>
      </c>
      <c r="D61">
        <v>1293</v>
      </c>
      <c r="E61" t="s">
        <v>61</v>
      </c>
      <c r="F61" s="7">
        <v>45404</v>
      </c>
      <c r="G61" s="6">
        <v>3</v>
      </c>
      <c r="H61" s="1" t="s">
        <v>37</v>
      </c>
      <c r="I61" t="s">
        <v>28</v>
      </c>
      <c r="J61">
        <f>VLOOKUP(Sales[[#This Row],[Service Category]],Table7[],3,FALSE)</f>
        <v>0.25</v>
      </c>
      <c r="K61">
        <f>Sales[[#This Row],[Sale Price ]]*Sales[[#This Row],[Margins]]</f>
        <v>152.25</v>
      </c>
      <c r="L61">
        <v>609</v>
      </c>
      <c r="M61">
        <f>Sales[[#This Row],[Sale Price ]]-Sales[[#This Row],[Service Provider Expense]]</f>
        <v>456.75</v>
      </c>
      <c r="N61" t="s">
        <v>33</v>
      </c>
    </row>
    <row r="62" spans="1:14" x14ac:dyDescent="0.25">
      <c r="A62">
        <v>3061</v>
      </c>
      <c r="B62" t="s">
        <v>153</v>
      </c>
      <c r="C62" t="s">
        <v>34</v>
      </c>
      <c r="D62">
        <v>1294</v>
      </c>
      <c r="E62" t="s">
        <v>61</v>
      </c>
      <c r="F62" s="7">
        <v>45556</v>
      </c>
      <c r="G62" s="6">
        <v>2</v>
      </c>
      <c r="H62" s="1" t="s">
        <v>37</v>
      </c>
      <c r="I62" t="s">
        <v>18</v>
      </c>
      <c r="J62">
        <f>VLOOKUP(Sales[[#This Row],[Service Category]],Table7[],3,FALSE)</f>
        <v>0.25</v>
      </c>
      <c r="K62">
        <f>Sales[[#This Row],[Sale Price ]]*Sales[[#This Row],[Margins]]</f>
        <v>281</v>
      </c>
      <c r="L62">
        <v>1124</v>
      </c>
      <c r="M62">
        <f>Sales[[#This Row],[Sale Price ]]-Sales[[#This Row],[Service Provider Expense]]</f>
        <v>843</v>
      </c>
      <c r="N62" t="s">
        <v>19</v>
      </c>
    </row>
    <row r="63" spans="1:14" x14ac:dyDescent="0.25">
      <c r="A63">
        <v>3062</v>
      </c>
      <c r="B63" t="s">
        <v>154</v>
      </c>
      <c r="C63" t="s">
        <v>155</v>
      </c>
      <c r="D63">
        <v>1295</v>
      </c>
      <c r="E63" t="s">
        <v>77</v>
      </c>
      <c r="F63" s="7">
        <v>45540</v>
      </c>
      <c r="G63" s="6">
        <v>2</v>
      </c>
      <c r="H63" s="1" t="s">
        <v>37</v>
      </c>
      <c r="I63" t="s">
        <v>28</v>
      </c>
      <c r="J63">
        <f>VLOOKUP(Sales[[#This Row],[Service Category]],Table7[],3,FALSE)</f>
        <v>0.3</v>
      </c>
      <c r="K63">
        <f>Sales[[#This Row],[Sale Price ]]*Sales[[#This Row],[Margins]]</f>
        <v>16.5</v>
      </c>
      <c r="L63">
        <v>55</v>
      </c>
      <c r="M63">
        <f>Sales[[#This Row],[Sale Price ]]-Sales[[#This Row],[Service Provider Expense]]</f>
        <v>38.5</v>
      </c>
      <c r="N63" t="s">
        <v>19</v>
      </c>
    </row>
    <row r="64" spans="1:14" x14ac:dyDescent="0.25">
      <c r="A64">
        <v>3063</v>
      </c>
      <c r="B64" t="s">
        <v>156</v>
      </c>
      <c r="C64" t="s">
        <v>157</v>
      </c>
      <c r="D64">
        <v>1296</v>
      </c>
      <c r="E64" t="s">
        <v>36</v>
      </c>
      <c r="F64" s="7">
        <v>45540</v>
      </c>
      <c r="G64" s="6">
        <v>3</v>
      </c>
      <c r="H64" t="s">
        <v>17</v>
      </c>
      <c r="I64" t="s">
        <v>38</v>
      </c>
      <c r="J64">
        <f>VLOOKUP(Sales[[#This Row],[Service Category]],Table7[],3,FALSE)</f>
        <v>0.2</v>
      </c>
      <c r="K64">
        <f>Sales[[#This Row],[Sale Price ]]*Sales[[#This Row],[Margins]]</f>
        <v>206.4</v>
      </c>
      <c r="L64">
        <v>1032</v>
      </c>
      <c r="M64">
        <f>Sales[[#This Row],[Sale Price ]]-Sales[[#This Row],[Service Provider Expense]]</f>
        <v>825.6</v>
      </c>
      <c r="N64" t="s">
        <v>33</v>
      </c>
    </row>
    <row r="65" spans="1:14" x14ac:dyDescent="0.25">
      <c r="A65">
        <v>3064</v>
      </c>
      <c r="B65" t="s">
        <v>158</v>
      </c>
      <c r="C65" t="s">
        <v>159</v>
      </c>
      <c r="D65">
        <v>1297</v>
      </c>
      <c r="E65" t="s">
        <v>36</v>
      </c>
      <c r="F65" s="7">
        <v>45382</v>
      </c>
      <c r="G65" s="6">
        <v>2</v>
      </c>
      <c r="H65" t="s">
        <v>17</v>
      </c>
      <c r="I65" t="s">
        <v>66</v>
      </c>
      <c r="J65">
        <f>VLOOKUP(Sales[[#This Row],[Service Category]],Table7[],3,FALSE)</f>
        <v>0.2</v>
      </c>
      <c r="K65">
        <f>Sales[[#This Row],[Sale Price ]]*Sales[[#This Row],[Margins]]</f>
        <v>184</v>
      </c>
      <c r="L65">
        <v>920</v>
      </c>
      <c r="M65">
        <f>Sales[[#This Row],[Sale Price ]]-Sales[[#This Row],[Service Provider Expense]]</f>
        <v>736</v>
      </c>
      <c r="N65" t="s">
        <v>33</v>
      </c>
    </row>
    <row r="66" spans="1:14" x14ac:dyDescent="0.25">
      <c r="A66">
        <v>3065</v>
      </c>
      <c r="B66" t="s">
        <v>160</v>
      </c>
      <c r="C66" t="s">
        <v>161</v>
      </c>
      <c r="D66">
        <v>1298</v>
      </c>
      <c r="E66" t="s">
        <v>61</v>
      </c>
      <c r="F66" s="7">
        <v>45313</v>
      </c>
      <c r="G66" s="6">
        <v>3</v>
      </c>
      <c r="H66" s="1" t="s">
        <v>37</v>
      </c>
      <c r="I66" t="s">
        <v>49</v>
      </c>
      <c r="J66">
        <f>VLOOKUP(Sales[[#This Row],[Service Category]],Table7[],3,FALSE)</f>
        <v>0.25</v>
      </c>
      <c r="K66">
        <f>Sales[[#This Row],[Sale Price ]]*Sales[[#This Row],[Margins]]</f>
        <v>243.5</v>
      </c>
      <c r="L66">
        <v>974</v>
      </c>
      <c r="M66">
        <f>Sales[[#This Row],[Sale Price ]]-Sales[[#This Row],[Service Provider Expense]]</f>
        <v>730.5</v>
      </c>
      <c r="N66" t="s">
        <v>39</v>
      </c>
    </row>
    <row r="67" spans="1:14" x14ac:dyDescent="0.25">
      <c r="A67">
        <v>3066</v>
      </c>
      <c r="B67" t="s">
        <v>41</v>
      </c>
      <c r="C67" t="s">
        <v>162</v>
      </c>
      <c r="D67">
        <v>1299</v>
      </c>
      <c r="E67" t="s">
        <v>61</v>
      </c>
      <c r="F67" s="7">
        <v>45636</v>
      </c>
      <c r="G67" s="6">
        <v>3</v>
      </c>
      <c r="H67" s="1" t="s">
        <v>37</v>
      </c>
      <c r="I67" t="s">
        <v>66</v>
      </c>
      <c r="J67">
        <f>VLOOKUP(Sales[[#This Row],[Service Category]],Table7[],3,FALSE)</f>
        <v>0.25</v>
      </c>
      <c r="K67">
        <f>Sales[[#This Row],[Sale Price ]]*Sales[[#This Row],[Margins]]</f>
        <v>276</v>
      </c>
      <c r="L67">
        <v>1104</v>
      </c>
      <c r="M67">
        <f>Sales[[#This Row],[Sale Price ]]-Sales[[#This Row],[Service Provider Expense]]</f>
        <v>828</v>
      </c>
      <c r="N67" t="s">
        <v>33</v>
      </c>
    </row>
    <row r="68" spans="1:14" x14ac:dyDescent="0.25">
      <c r="A68">
        <v>3067</v>
      </c>
      <c r="B68" t="s">
        <v>163</v>
      </c>
      <c r="C68" t="s">
        <v>164</v>
      </c>
      <c r="D68">
        <v>1300</v>
      </c>
      <c r="E68" t="s">
        <v>27</v>
      </c>
      <c r="F68" s="7">
        <v>45440</v>
      </c>
      <c r="G68" s="6">
        <v>1</v>
      </c>
      <c r="H68" t="s">
        <v>17</v>
      </c>
      <c r="I68" t="s">
        <v>24</v>
      </c>
      <c r="J68">
        <f>VLOOKUP(Sales[[#This Row],[Service Category]],Table7[],3,FALSE)</f>
        <v>0.25</v>
      </c>
      <c r="K68">
        <f>Sales[[#This Row],[Sale Price ]]*Sales[[#This Row],[Margins]]</f>
        <v>260.5</v>
      </c>
      <c r="L68">
        <v>1042</v>
      </c>
      <c r="M68">
        <f>Sales[[#This Row],[Sale Price ]]-Sales[[#This Row],[Service Provider Expense]]</f>
        <v>781.5</v>
      </c>
      <c r="N68" t="s">
        <v>99</v>
      </c>
    </row>
    <row r="69" spans="1:14" x14ac:dyDescent="0.25">
      <c r="A69">
        <v>3068</v>
      </c>
      <c r="B69" t="s">
        <v>165</v>
      </c>
      <c r="C69" t="s">
        <v>166</v>
      </c>
      <c r="D69">
        <v>1301</v>
      </c>
      <c r="E69" t="s">
        <v>77</v>
      </c>
      <c r="F69" s="7">
        <v>45354</v>
      </c>
      <c r="G69" s="6">
        <v>3</v>
      </c>
      <c r="H69" t="s">
        <v>17</v>
      </c>
      <c r="I69" t="s">
        <v>18</v>
      </c>
      <c r="J69">
        <f>VLOOKUP(Sales[[#This Row],[Service Category]],Table7[],3,FALSE)</f>
        <v>0.3</v>
      </c>
      <c r="K69">
        <f>Sales[[#This Row],[Sale Price ]]*Sales[[#This Row],[Margins]]</f>
        <v>110.7</v>
      </c>
      <c r="L69">
        <v>369</v>
      </c>
      <c r="M69">
        <f>Sales[[#This Row],[Sale Price ]]-Sales[[#This Row],[Service Provider Expense]]</f>
        <v>258.3</v>
      </c>
      <c r="N69" t="s">
        <v>33</v>
      </c>
    </row>
    <row r="70" spans="1:14" x14ac:dyDescent="0.25">
      <c r="A70">
        <v>3069</v>
      </c>
      <c r="B70" t="s">
        <v>167</v>
      </c>
      <c r="C70" t="s">
        <v>168</v>
      </c>
      <c r="D70">
        <v>1302</v>
      </c>
      <c r="E70" t="s">
        <v>36</v>
      </c>
      <c r="F70" s="7">
        <v>45475</v>
      </c>
      <c r="G70" s="6">
        <v>1</v>
      </c>
      <c r="H70" s="1" t="s">
        <v>37</v>
      </c>
      <c r="I70" t="s">
        <v>49</v>
      </c>
      <c r="J70">
        <f>VLOOKUP(Sales[[#This Row],[Service Category]],Table7[],3,FALSE)</f>
        <v>0.2</v>
      </c>
      <c r="K70">
        <f>Sales[[#This Row],[Sale Price ]]*Sales[[#This Row],[Margins]]</f>
        <v>281.2</v>
      </c>
      <c r="L70">
        <v>1406</v>
      </c>
      <c r="M70">
        <f>Sales[[#This Row],[Sale Price ]]-Sales[[#This Row],[Service Provider Expense]]</f>
        <v>1124.8</v>
      </c>
      <c r="N70" t="s">
        <v>29</v>
      </c>
    </row>
    <row r="71" spans="1:14" x14ac:dyDescent="0.25">
      <c r="A71">
        <v>3070</v>
      </c>
      <c r="B71" t="s">
        <v>169</v>
      </c>
      <c r="C71" t="s">
        <v>170</v>
      </c>
      <c r="D71">
        <v>1303</v>
      </c>
      <c r="E71" t="s">
        <v>61</v>
      </c>
      <c r="F71" s="7">
        <v>45594</v>
      </c>
      <c r="G71" s="6">
        <v>2</v>
      </c>
      <c r="H71" t="s">
        <v>17</v>
      </c>
      <c r="I71" t="s">
        <v>28</v>
      </c>
      <c r="J71">
        <f>VLOOKUP(Sales[[#This Row],[Service Category]],Table7[],3,FALSE)</f>
        <v>0.25</v>
      </c>
      <c r="K71">
        <f>Sales[[#This Row],[Sale Price ]]*Sales[[#This Row],[Margins]]</f>
        <v>394.5</v>
      </c>
      <c r="L71">
        <v>1578</v>
      </c>
      <c r="M71">
        <f>Sales[[#This Row],[Sale Price ]]-Sales[[#This Row],[Service Provider Expense]]</f>
        <v>1183.5</v>
      </c>
      <c r="N71" t="s">
        <v>19</v>
      </c>
    </row>
    <row r="72" spans="1:14" x14ac:dyDescent="0.25">
      <c r="A72">
        <v>3071</v>
      </c>
      <c r="B72" t="s">
        <v>118</v>
      </c>
      <c r="C72" t="s">
        <v>171</v>
      </c>
      <c r="D72">
        <v>1304</v>
      </c>
      <c r="E72" t="s">
        <v>77</v>
      </c>
      <c r="F72" s="7">
        <v>45657</v>
      </c>
      <c r="G72" s="6">
        <v>3</v>
      </c>
      <c r="H72" t="s">
        <v>17</v>
      </c>
      <c r="I72" t="s">
        <v>66</v>
      </c>
      <c r="J72">
        <f>VLOOKUP(Sales[[#This Row],[Service Category]],Table7[],3,FALSE)</f>
        <v>0.3</v>
      </c>
      <c r="K72">
        <f>Sales[[#This Row],[Sale Price ]]*Sales[[#This Row],[Margins]]</f>
        <v>249</v>
      </c>
      <c r="L72">
        <v>830</v>
      </c>
      <c r="M72">
        <f>Sales[[#This Row],[Sale Price ]]-Sales[[#This Row],[Service Provider Expense]]</f>
        <v>581</v>
      </c>
      <c r="N72" t="s">
        <v>29</v>
      </c>
    </row>
    <row r="73" spans="1:14" x14ac:dyDescent="0.25">
      <c r="A73">
        <v>3072</v>
      </c>
      <c r="B73" t="s">
        <v>172</v>
      </c>
      <c r="C73" t="s">
        <v>173</v>
      </c>
      <c r="D73">
        <v>1305</v>
      </c>
      <c r="E73" t="s">
        <v>27</v>
      </c>
      <c r="F73" s="7">
        <v>45485</v>
      </c>
      <c r="G73" s="6">
        <v>1</v>
      </c>
      <c r="H73" t="s">
        <v>17</v>
      </c>
      <c r="I73" t="s">
        <v>32</v>
      </c>
      <c r="J73">
        <f>VLOOKUP(Sales[[#This Row],[Service Category]],Table7[],3,FALSE)</f>
        <v>0.25</v>
      </c>
      <c r="K73">
        <f>Sales[[#This Row],[Sale Price ]]*Sales[[#This Row],[Margins]]</f>
        <v>395.75</v>
      </c>
      <c r="L73">
        <v>1583</v>
      </c>
      <c r="M73">
        <f>Sales[[#This Row],[Sale Price ]]-Sales[[#This Row],[Service Provider Expense]]</f>
        <v>1187.25</v>
      </c>
      <c r="N73" t="s">
        <v>33</v>
      </c>
    </row>
    <row r="74" spans="1:14" x14ac:dyDescent="0.25">
      <c r="A74">
        <v>3073</v>
      </c>
      <c r="B74" t="s">
        <v>174</v>
      </c>
      <c r="C74" t="s">
        <v>175</v>
      </c>
      <c r="D74">
        <v>1306</v>
      </c>
      <c r="E74" t="s">
        <v>61</v>
      </c>
      <c r="F74" s="7">
        <v>45542</v>
      </c>
      <c r="G74" s="6">
        <v>3</v>
      </c>
      <c r="H74" t="s">
        <v>17</v>
      </c>
      <c r="I74" t="s">
        <v>49</v>
      </c>
      <c r="J74">
        <f>VLOOKUP(Sales[[#This Row],[Service Category]],Table7[],3,FALSE)</f>
        <v>0.25</v>
      </c>
      <c r="K74">
        <f>Sales[[#This Row],[Sale Price ]]*Sales[[#This Row],[Margins]]</f>
        <v>448.5</v>
      </c>
      <c r="L74">
        <v>1794</v>
      </c>
      <c r="M74">
        <f>Sales[[#This Row],[Sale Price ]]-Sales[[#This Row],[Service Provider Expense]]</f>
        <v>1345.5</v>
      </c>
      <c r="N74" t="s">
        <v>39</v>
      </c>
    </row>
    <row r="75" spans="1:14" x14ac:dyDescent="0.25">
      <c r="A75">
        <v>3074</v>
      </c>
      <c r="B75" t="s">
        <v>176</v>
      </c>
      <c r="C75" t="s">
        <v>177</v>
      </c>
      <c r="D75">
        <v>1307</v>
      </c>
      <c r="E75" t="s">
        <v>16</v>
      </c>
      <c r="F75" s="7">
        <v>45313</v>
      </c>
      <c r="G75" s="6">
        <v>2</v>
      </c>
      <c r="H75" s="1" t="s">
        <v>23</v>
      </c>
      <c r="I75" t="s">
        <v>42</v>
      </c>
      <c r="J75">
        <f>VLOOKUP(Sales[[#This Row],[Service Category]],Table7[],3,FALSE)</f>
        <v>0.1</v>
      </c>
      <c r="K75">
        <f>Sales[[#This Row],[Sale Price ]]*Sales[[#This Row],[Margins]]</f>
        <v>59</v>
      </c>
      <c r="L75">
        <v>590</v>
      </c>
      <c r="M75">
        <f>Sales[[#This Row],[Sale Price ]]-Sales[[#This Row],[Service Provider Expense]]</f>
        <v>531</v>
      </c>
      <c r="N75" t="s">
        <v>19</v>
      </c>
    </row>
    <row r="76" spans="1:14" x14ac:dyDescent="0.25">
      <c r="A76">
        <v>3075</v>
      </c>
      <c r="B76" t="s">
        <v>178</v>
      </c>
      <c r="C76" t="s">
        <v>179</v>
      </c>
      <c r="D76">
        <v>1308</v>
      </c>
      <c r="E76" t="s">
        <v>36</v>
      </c>
      <c r="F76" s="7">
        <v>45396</v>
      </c>
      <c r="G76" s="6">
        <v>2</v>
      </c>
      <c r="H76" t="s">
        <v>17</v>
      </c>
      <c r="I76" t="s">
        <v>66</v>
      </c>
      <c r="J76">
        <f>VLOOKUP(Sales[[#This Row],[Service Category]],Table7[],3,FALSE)</f>
        <v>0.2</v>
      </c>
      <c r="K76">
        <f>Sales[[#This Row],[Sale Price ]]*Sales[[#This Row],[Margins]]</f>
        <v>198</v>
      </c>
      <c r="L76">
        <v>990</v>
      </c>
      <c r="M76">
        <f>Sales[[#This Row],[Sale Price ]]-Sales[[#This Row],[Service Provider Expense]]</f>
        <v>792</v>
      </c>
      <c r="N76" t="s">
        <v>99</v>
      </c>
    </row>
    <row r="77" spans="1:14" x14ac:dyDescent="0.25">
      <c r="A77">
        <v>3076</v>
      </c>
      <c r="B77" t="s">
        <v>180</v>
      </c>
      <c r="C77" t="s">
        <v>181</v>
      </c>
      <c r="D77">
        <v>1309</v>
      </c>
      <c r="E77" t="s">
        <v>16</v>
      </c>
      <c r="F77" s="7">
        <v>45533</v>
      </c>
      <c r="G77" s="6">
        <v>2</v>
      </c>
      <c r="H77" t="s">
        <v>17</v>
      </c>
      <c r="I77" t="s">
        <v>32</v>
      </c>
      <c r="J77">
        <f>VLOOKUP(Sales[[#This Row],[Service Category]],Table7[],3,FALSE)</f>
        <v>0.1</v>
      </c>
      <c r="K77">
        <f>Sales[[#This Row],[Sale Price ]]*Sales[[#This Row],[Margins]]</f>
        <v>122.5</v>
      </c>
      <c r="L77">
        <v>1225</v>
      </c>
      <c r="M77">
        <f>Sales[[#This Row],[Sale Price ]]-Sales[[#This Row],[Service Provider Expense]]</f>
        <v>1102.5</v>
      </c>
      <c r="N77" t="s">
        <v>19</v>
      </c>
    </row>
    <row r="78" spans="1:14" x14ac:dyDescent="0.25">
      <c r="A78">
        <v>3077</v>
      </c>
      <c r="B78" t="s">
        <v>182</v>
      </c>
      <c r="C78" t="s">
        <v>105</v>
      </c>
      <c r="D78">
        <v>1310</v>
      </c>
      <c r="E78" t="s">
        <v>22</v>
      </c>
      <c r="F78" s="7">
        <v>45361</v>
      </c>
      <c r="G78" s="6">
        <v>3</v>
      </c>
      <c r="H78" t="s">
        <v>17</v>
      </c>
      <c r="I78" t="s">
        <v>24</v>
      </c>
      <c r="J78">
        <f>VLOOKUP(Sales[[#This Row],[Service Category]],Table7[],3,FALSE)</f>
        <v>0.3</v>
      </c>
      <c r="K78">
        <f>Sales[[#This Row],[Sale Price ]]*Sales[[#This Row],[Margins]]</f>
        <v>123.3</v>
      </c>
      <c r="L78">
        <v>411</v>
      </c>
      <c r="M78">
        <f>Sales[[#This Row],[Sale Price ]]-Sales[[#This Row],[Service Provider Expense]]</f>
        <v>287.7</v>
      </c>
      <c r="N78" t="s">
        <v>19</v>
      </c>
    </row>
    <row r="79" spans="1:14" x14ac:dyDescent="0.25">
      <c r="A79">
        <v>3078</v>
      </c>
      <c r="B79" t="s">
        <v>183</v>
      </c>
      <c r="C79" t="s">
        <v>184</v>
      </c>
      <c r="D79">
        <v>1311</v>
      </c>
      <c r="E79" t="s">
        <v>61</v>
      </c>
      <c r="F79" s="7">
        <v>45561</v>
      </c>
      <c r="G79" s="6">
        <v>2</v>
      </c>
      <c r="H79" t="s">
        <v>17</v>
      </c>
      <c r="I79" t="s">
        <v>66</v>
      </c>
      <c r="J79">
        <f>VLOOKUP(Sales[[#This Row],[Service Category]],Table7[],3,FALSE)</f>
        <v>0.25</v>
      </c>
      <c r="K79">
        <f>Sales[[#This Row],[Sale Price ]]*Sales[[#This Row],[Margins]]</f>
        <v>163.5</v>
      </c>
      <c r="L79">
        <v>654</v>
      </c>
      <c r="M79">
        <f>Sales[[#This Row],[Sale Price ]]-Sales[[#This Row],[Service Provider Expense]]</f>
        <v>490.5</v>
      </c>
      <c r="N79" t="s">
        <v>33</v>
      </c>
    </row>
    <row r="80" spans="1:14" x14ac:dyDescent="0.25">
      <c r="A80">
        <v>3079</v>
      </c>
      <c r="B80" t="s">
        <v>185</v>
      </c>
      <c r="C80" t="s">
        <v>186</v>
      </c>
      <c r="D80">
        <v>1312</v>
      </c>
      <c r="E80" t="s">
        <v>36</v>
      </c>
      <c r="F80" s="7">
        <v>45642</v>
      </c>
      <c r="G80" s="6">
        <v>2</v>
      </c>
      <c r="H80" s="1" t="s">
        <v>37</v>
      </c>
      <c r="I80" t="s">
        <v>32</v>
      </c>
      <c r="J80">
        <f>VLOOKUP(Sales[[#This Row],[Service Category]],Table7[],3,FALSE)</f>
        <v>0.2</v>
      </c>
      <c r="K80">
        <f>Sales[[#This Row],[Sale Price ]]*Sales[[#This Row],[Margins]]</f>
        <v>38.200000000000003</v>
      </c>
      <c r="L80">
        <v>191</v>
      </c>
      <c r="M80">
        <f>Sales[[#This Row],[Sale Price ]]-Sales[[#This Row],[Service Provider Expense]]</f>
        <v>152.80000000000001</v>
      </c>
      <c r="N80" t="s">
        <v>19</v>
      </c>
    </row>
    <row r="81" spans="1:14" x14ac:dyDescent="0.25">
      <c r="A81">
        <v>3080</v>
      </c>
      <c r="B81" t="s">
        <v>187</v>
      </c>
      <c r="C81" t="s">
        <v>188</v>
      </c>
      <c r="D81">
        <v>1313</v>
      </c>
      <c r="E81" t="s">
        <v>61</v>
      </c>
      <c r="F81" s="7">
        <v>45527</v>
      </c>
      <c r="G81" s="6">
        <v>3</v>
      </c>
      <c r="H81" s="1" t="s">
        <v>23</v>
      </c>
      <c r="I81" t="s">
        <v>28</v>
      </c>
      <c r="J81">
        <f>VLOOKUP(Sales[[#This Row],[Service Category]],Table7[],3,FALSE)</f>
        <v>0.25</v>
      </c>
      <c r="K81">
        <f>Sales[[#This Row],[Sale Price ]]*Sales[[#This Row],[Margins]]</f>
        <v>212</v>
      </c>
      <c r="L81">
        <v>848</v>
      </c>
      <c r="M81">
        <f>Sales[[#This Row],[Sale Price ]]-Sales[[#This Row],[Service Provider Expense]]</f>
        <v>636</v>
      </c>
      <c r="N81" t="s">
        <v>29</v>
      </c>
    </row>
    <row r="82" spans="1:14" x14ac:dyDescent="0.25">
      <c r="A82">
        <v>3081</v>
      </c>
      <c r="B82" t="s">
        <v>189</v>
      </c>
      <c r="C82" t="s">
        <v>190</v>
      </c>
      <c r="D82">
        <v>1314</v>
      </c>
      <c r="E82" t="s">
        <v>36</v>
      </c>
      <c r="F82" s="7">
        <v>45514</v>
      </c>
      <c r="G82" s="6">
        <v>3</v>
      </c>
      <c r="H82" s="1" t="s">
        <v>37</v>
      </c>
      <c r="I82" t="s">
        <v>32</v>
      </c>
      <c r="J82">
        <f>VLOOKUP(Sales[[#This Row],[Service Category]],Table7[],3,FALSE)</f>
        <v>0.2</v>
      </c>
      <c r="K82">
        <f>Sales[[#This Row],[Sale Price ]]*Sales[[#This Row],[Margins]]</f>
        <v>107.80000000000001</v>
      </c>
      <c r="L82">
        <v>539</v>
      </c>
      <c r="M82">
        <f>Sales[[#This Row],[Sale Price ]]-Sales[[#This Row],[Service Provider Expense]]</f>
        <v>431.2</v>
      </c>
      <c r="N82" t="s">
        <v>19</v>
      </c>
    </row>
    <row r="83" spans="1:14" x14ac:dyDescent="0.25">
      <c r="A83">
        <v>3082</v>
      </c>
      <c r="B83" t="s">
        <v>62</v>
      </c>
      <c r="C83" t="s">
        <v>191</v>
      </c>
      <c r="D83">
        <v>1315</v>
      </c>
      <c r="E83" t="s">
        <v>27</v>
      </c>
      <c r="F83" s="7">
        <v>45518</v>
      </c>
      <c r="G83" s="6">
        <v>2</v>
      </c>
      <c r="H83" s="1" t="s">
        <v>37</v>
      </c>
      <c r="I83" t="s">
        <v>38</v>
      </c>
      <c r="J83">
        <f>VLOOKUP(Sales[[#This Row],[Service Category]],Table7[],3,FALSE)</f>
        <v>0.25</v>
      </c>
      <c r="K83">
        <f>Sales[[#This Row],[Sale Price ]]*Sales[[#This Row],[Margins]]</f>
        <v>198.5</v>
      </c>
      <c r="L83">
        <v>794</v>
      </c>
      <c r="M83">
        <f>Sales[[#This Row],[Sale Price ]]-Sales[[#This Row],[Service Provider Expense]]</f>
        <v>595.5</v>
      </c>
      <c r="N83" t="s">
        <v>29</v>
      </c>
    </row>
    <row r="84" spans="1:14" x14ac:dyDescent="0.25">
      <c r="A84">
        <v>3083</v>
      </c>
      <c r="B84" t="s">
        <v>192</v>
      </c>
      <c r="C84" t="s">
        <v>193</v>
      </c>
      <c r="D84">
        <v>1316</v>
      </c>
      <c r="E84" t="s">
        <v>16</v>
      </c>
      <c r="F84" s="7">
        <v>45626</v>
      </c>
      <c r="G84" s="6">
        <v>3</v>
      </c>
      <c r="H84" s="1" t="s">
        <v>37</v>
      </c>
      <c r="I84" t="s">
        <v>32</v>
      </c>
      <c r="J84">
        <f>VLOOKUP(Sales[[#This Row],[Service Category]],Table7[],3,FALSE)</f>
        <v>0.1</v>
      </c>
      <c r="K84">
        <f>Sales[[#This Row],[Sale Price ]]*Sales[[#This Row],[Margins]]</f>
        <v>62</v>
      </c>
      <c r="L84">
        <v>620</v>
      </c>
      <c r="M84">
        <f>Sales[[#This Row],[Sale Price ]]-Sales[[#This Row],[Service Provider Expense]]</f>
        <v>558</v>
      </c>
      <c r="N84" t="s">
        <v>19</v>
      </c>
    </row>
    <row r="85" spans="1:14" x14ac:dyDescent="0.25">
      <c r="A85">
        <v>3084</v>
      </c>
      <c r="B85" t="s">
        <v>194</v>
      </c>
      <c r="C85" t="s">
        <v>195</v>
      </c>
      <c r="D85">
        <v>1317</v>
      </c>
      <c r="E85" t="s">
        <v>61</v>
      </c>
      <c r="F85" s="7">
        <v>45630</v>
      </c>
      <c r="G85" s="6">
        <v>3</v>
      </c>
      <c r="H85" t="s">
        <v>17</v>
      </c>
      <c r="I85" t="s">
        <v>24</v>
      </c>
      <c r="J85">
        <f>VLOOKUP(Sales[[#This Row],[Service Category]],Table7[],3,FALSE)</f>
        <v>0.25</v>
      </c>
      <c r="K85">
        <f>Sales[[#This Row],[Sale Price ]]*Sales[[#This Row],[Margins]]</f>
        <v>419.75</v>
      </c>
      <c r="L85">
        <v>1679</v>
      </c>
      <c r="M85">
        <f>Sales[[#This Row],[Sale Price ]]-Sales[[#This Row],[Service Provider Expense]]</f>
        <v>1259.25</v>
      </c>
      <c r="N85" t="s">
        <v>39</v>
      </c>
    </row>
    <row r="86" spans="1:14" x14ac:dyDescent="0.25">
      <c r="A86">
        <v>3085</v>
      </c>
      <c r="B86" t="s">
        <v>196</v>
      </c>
      <c r="C86" t="s">
        <v>197</v>
      </c>
      <c r="D86">
        <v>1318</v>
      </c>
      <c r="E86" t="s">
        <v>61</v>
      </c>
      <c r="F86" s="7">
        <v>45488</v>
      </c>
      <c r="G86" s="6">
        <v>2</v>
      </c>
      <c r="H86" s="1" t="s">
        <v>37</v>
      </c>
      <c r="I86" t="s">
        <v>38</v>
      </c>
      <c r="J86">
        <f>VLOOKUP(Sales[[#This Row],[Service Category]],Table7[],3,FALSE)</f>
        <v>0.25</v>
      </c>
      <c r="K86">
        <f>Sales[[#This Row],[Sale Price ]]*Sales[[#This Row],[Margins]]</f>
        <v>364</v>
      </c>
      <c r="L86">
        <v>1456</v>
      </c>
      <c r="M86">
        <f>Sales[[#This Row],[Sale Price ]]-Sales[[#This Row],[Service Provider Expense]]</f>
        <v>1092</v>
      </c>
      <c r="N86" t="s">
        <v>33</v>
      </c>
    </row>
    <row r="87" spans="1:14" x14ac:dyDescent="0.25">
      <c r="A87">
        <v>3086</v>
      </c>
      <c r="B87" t="s">
        <v>198</v>
      </c>
      <c r="C87" t="s">
        <v>199</v>
      </c>
      <c r="D87">
        <v>1319</v>
      </c>
      <c r="E87" t="s">
        <v>61</v>
      </c>
      <c r="F87" s="7">
        <v>45411</v>
      </c>
      <c r="G87" s="6">
        <v>3</v>
      </c>
      <c r="H87" t="s">
        <v>17</v>
      </c>
      <c r="I87" t="s">
        <v>49</v>
      </c>
      <c r="J87">
        <f>VLOOKUP(Sales[[#This Row],[Service Category]],Table7[],3,FALSE)</f>
        <v>0.25</v>
      </c>
      <c r="K87">
        <f>Sales[[#This Row],[Sale Price ]]*Sales[[#This Row],[Margins]]</f>
        <v>32.5</v>
      </c>
      <c r="L87">
        <v>130</v>
      </c>
      <c r="M87">
        <f>Sales[[#This Row],[Sale Price ]]-Sales[[#This Row],[Service Provider Expense]]</f>
        <v>97.5</v>
      </c>
      <c r="N87" t="s">
        <v>33</v>
      </c>
    </row>
    <row r="88" spans="1:14" x14ac:dyDescent="0.25">
      <c r="A88">
        <v>3087</v>
      </c>
      <c r="B88" t="s">
        <v>200</v>
      </c>
      <c r="C88" t="s">
        <v>201</v>
      </c>
      <c r="D88">
        <v>1320</v>
      </c>
      <c r="E88" t="s">
        <v>77</v>
      </c>
      <c r="F88" s="7">
        <v>45314</v>
      </c>
      <c r="G88" s="6">
        <v>2</v>
      </c>
      <c r="H88" s="1" t="s">
        <v>23</v>
      </c>
      <c r="I88" t="s">
        <v>66</v>
      </c>
      <c r="J88">
        <f>VLOOKUP(Sales[[#This Row],[Service Category]],Table7[],3,FALSE)</f>
        <v>0.3</v>
      </c>
      <c r="K88">
        <f>Sales[[#This Row],[Sale Price ]]*Sales[[#This Row],[Margins]]</f>
        <v>356.09999999999997</v>
      </c>
      <c r="L88">
        <v>1187</v>
      </c>
      <c r="M88">
        <f>Sales[[#This Row],[Sale Price ]]-Sales[[#This Row],[Service Provider Expense]]</f>
        <v>830.90000000000009</v>
      </c>
      <c r="N88" t="s">
        <v>19</v>
      </c>
    </row>
    <row r="89" spans="1:14" x14ac:dyDescent="0.25">
      <c r="A89">
        <v>3088</v>
      </c>
      <c r="B89" t="s">
        <v>202</v>
      </c>
      <c r="C89" t="s">
        <v>203</v>
      </c>
      <c r="D89">
        <v>1321</v>
      </c>
      <c r="E89" t="s">
        <v>16</v>
      </c>
      <c r="F89" s="7">
        <v>45398</v>
      </c>
      <c r="G89" s="6">
        <v>3</v>
      </c>
      <c r="H89" t="s">
        <v>17</v>
      </c>
      <c r="I89" t="s">
        <v>49</v>
      </c>
      <c r="J89">
        <f>VLOOKUP(Sales[[#This Row],[Service Category]],Table7[],3,FALSE)</f>
        <v>0.1</v>
      </c>
      <c r="K89">
        <f>Sales[[#This Row],[Sale Price ]]*Sales[[#This Row],[Margins]]</f>
        <v>77.600000000000009</v>
      </c>
      <c r="L89">
        <v>776</v>
      </c>
      <c r="M89">
        <f>Sales[[#This Row],[Sale Price ]]-Sales[[#This Row],[Service Provider Expense]]</f>
        <v>698.4</v>
      </c>
      <c r="N89" t="s">
        <v>29</v>
      </c>
    </row>
    <row r="90" spans="1:14" x14ac:dyDescent="0.25">
      <c r="A90">
        <v>3089</v>
      </c>
      <c r="B90" t="s">
        <v>204</v>
      </c>
      <c r="C90" t="s">
        <v>137</v>
      </c>
      <c r="D90">
        <v>1322</v>
      </c>
      <c r="E90" t="s">
        <v>36</v>
      </c>
      <c r="F90" s="7">
        <v>45474</v>
      </c>
      <c r="G90" s="6">
        <v>2</v>
      </c>
      <c r="H90" t="s">
        <v>17</v>
      </c>
      <c r="I90" t="s">
        <v>28</v>
      </c>
      <c r="J90">
        <f>VLOOKUP(Sales[[#This Row],[Service Category]],Table7[],3,FALSE)</f>
        <v>0.2</v>
      </c>
      <c r="K90">
        <f>Sales[[#This Row],[Sale Price ]]*Sales[[#This Row],[Margins]]</f>
        <v>302.8</v>
      </c>
      <c r="L90">
        <v>1514</v>
      </c>
      <c r="M90">
        <f>Sales[[#This Row],[Sale Price ]]-Sales[[#This Row],[Service Provider Expense]]</f>
        <v>1211.2</v>
      </c>
      <c r="N90" t="s">
        <v>29</v>
      </c>
    </row>
    <row r="91" spans="1:14" x14ac:dyDescent="0.25">
      <c r="A91">
        <v>3090</v>
      </c>
      <c r="B91" t="s">
        <v>205</v>
      </c>
      <c r="C91" t="s">
        <v>206</v>
      </c>
      <c r="D91">
        <v>1323</v>
      </c>
      <c r="E91" t="s">
        <v>77</v>
      </c>
      <c r="F91" s="7">
        <v>45560</v>
      </c>
      <c r="G91" s="6">
        <v>1</v>
      </c>
      <c r="H91" t="s">
        <v>17</v>
      </c>
      <c r="I91" t="s">
        <v>42</v>
      </c>
      <c r="J91">
        <f>VLOOKUP(Sales[[#This Row],[Service Category]],Table7[],3,FALSE)</f>
        <v>0.3</v>
      </c>
      <c r="K91">
        <f>Sales[[#This Row],[Sale Price ]]*Sales[[#This Row],[Margins]]</f>
        <v>306.89999999999998</v>
      </c>
      <c r="L91">
        <v>1023</v>
      </c>
      <c r="M91">
        <f>Sales[[#This Row],[Sale Price ]]-Sales[[#This Row],[Service Provider Expense]]</f>
        <v>716.1</v>
      </c>
      <c r="N91" t="s">
        <v>39</v>
      </c>
    </row>
    <row r="92" spans="1:14" x14ac:dyDescent="0.25">
      <c r="A92">
        <v>3091</v>
      </c>
      <c r="B92" t="s">
        <v>207</v>
      </c>
      <c r="C92" t="s">
        <v>208</v>
      </c>
      <c r="D92">
        <v>1324</v>
      </c>
      <c r="E92" t="s">
        <v>77</v>
      </c>
      <c r="F92" s="7">
        <v>45609</v>
      </c>
      <c r="G92" s="6">
        <v>1</v>
      </c>
      <c r="H92" t="s">
        <v>17</v>
      </c>
      <c r="I92" t="s">
        <v>66</v>
      </c>
      <c r="J92">
        <f>VLOOKUP(Sales[[#This Row],[Service Category]],Table7[],3,FALSE)</f>
        <v>0.3</v>
      </c>
      <c r="K92">
        <f>Sales[[#This Row],[Sale Price ]]*Sales[[#This Row],[Margins]]</f>
        <v>465.59999999999997</v>
      </c>
      <c r="L92">
        <v>1552</v>
      </c>
      <c r="M92">
        <f>Sales[[#This Row],[Sale Price ]]-Sales[[#This Row],[Service Provider Expense]]</f>
        <v>1086.4000000000001</v>
      </c>
      <c r="N92" t="s">
        <v>29</v>
      </c>
    </row>
    <row r="93" spans="1:14" x14ac:dyDescent="0.25">
      <c r="A93">
        <v>3092</v>
      </c>
      <c r="B93" t="s">
        <v>209</v>
      </c>
      <c r="C93" t="s">
        <v>166</v>
      </c>
      <c r="D93">
        <v>1325</v>
      </c>
      <c r="E93" t="s">
        <v>16</v>
      </c>
      <c r="F93" s="7">
        <v>45359</v>
      </c>
      <c r="G93" s="6">
        <v>3</v>
      </c>
      <c r="H93" s="1" t="s">
        <v>37</v>
      </c>
      <c r="I93" t="s">
        <v>42</v>
      </c>
      <c r="J93">
        <f>VLOOKUP(Sales[[#This Row],[Service Category]],Table7[],3,FALSE)</f>
        <v>0.1</v>
      </c>
      <c r="K93">
        <f>Sales[[#This Row],[Sale Price ]]*Sales[[#This Row],[Margins]]</f>
        <v>148</v>
      </c>
      <c r="L93">
        <v>1480</v>
      </c>
      <c r="M93">
        <f>Sales[[#This Row],[Sale Price ]]-Sales[[#This Row],[Service Provider Expense]]</f>
        <v>1332</v>
      </c>
      <c r="N93" t="s">
        <v>29</v>
      </c>
    </row>
    <row r="94" spans="1:14" x14ac:dyDescent="0.25">
      <c r="A94">
        <v>3093</v>
      </c>
      <c r="B94" t="s">
        <v>210</v>
      </c>
      <c r="C94" t="s">
        <v>211</v>
      </c>
      <c r="D94">
        <v>1326</v>
      </c>
      <c r="E94" t="s">
        <v>16</v>
      </c>
      <c r="F94" s="7">
        <v>45378</v>
      </c>
      <c r="G94" s="6">
        <v>2</v>
      </c>
      <c r="H94" t="s">
        <v>17</v>
      </c>
      <c r="I94" t="s">
        <v>49</v>
      </c>
      <c r="J94">
        <f>VLOOKUP(Sales[[#This Row],[Service Category]],Table7[],3,FALSE)</f>
        <v>0.1</v>
      </c>
      <c r="K94">
        <f>Sales[[#This Row],[Sale Price ]]*Sales[[#This Row],[Margins]]</f>
        <v>116.9</v>
      </c>
      <c r="L94">
        <v>1169</v>
      </c>
      <c r="M94">
        <f>Sales[[#This Row],[Sale Price ]]-Sales[[#This Row],[Service Provider Expense]]</f>
        <v>1052.0999999999999</v>
      </c>
      <c r="N94" t="s">
        <v>33</v>
      </c>
    </row>
    <row r="95" spans="1:14" x14ac:dyDescent="0.25">
      <c r="A95">
        <v>3094</v>
      </c>
      <c r="B95" t="s">
        <v>212</v>
      </c>
      <c r="C95" t="s">
        <v>213</v>
      </c>
      <c r="D95">
        <v>1327</v>
      </c>
      <c r="E95" t="s">
        <v>22</v>
      </c>
      <c r="F95" s="7">
        <v>45519</v>
      </c>
      <c r="G95" s="6">
        <v>1</v>
      </c>
      <c r="H95" s="1" t="s">
        <v>37</v>
      </c>
      <c r="I95" t="s">
        <v>32</v>
      </c>
      <c r="J95">
        <f>VLOOKUP(Sales[[#This Row],[Service Category]],Table7[],3,FALSE)</f>
        <v>0.3</v>
      </c>
      <c r="K95">
        <f>Sales[[#This Row],[Sale Price ]]*Sales[[#This Row],[Margins]]</f>
        <v>276</v>
      </c>
      <c r="L95">
        <v>920</v>
      </c>
      <c r="M95">
        <f>Sales[[#This Row],[Sale Price ]]-Sales[[#This Row],[Service Provider Expense]]</f>
        <v>644</v>
      </c>
      <c r="N95" t="s">
        <v>99</v>
      </c>
    </row>
    <row r="96" spans="1:14" x14ac:dyDescent="0.25">
      <c r="A96">
        <v>3095</v>
      </c>
      <c r="B96" t="s">
        <v>214</v>
      </c>
      <c r="C96" t="s">
        <v>215</v>
      </c>
      <c r="D96">
        <v>1328</v>
      </c>
      <c r="E96" t="s">
        <v>61</v>
      </c>
      <c r="F96" s="7">
        <v>45406</v>
      </c>
      <c r="G96" s="6">
        <v>2</v>
      </c>
      <c r="H96" t="s">
        <v>56</v>
      </c>
      <c r="I96" t="s">
        <v>66</v>
      </c>
      <c r="J96">
        <f>VLOOKUP(Sales[[#This Row],[Service Category]],Table7[],3,FALSE)</f>
        <v>0.25</v>
      </c>
      <c r="K96">
        <f>Sales[[#This Row],[Sale Price ]]*Sales[[#This Row],[Margins]]</f>
        <v>85.25</v>
      </c>
      <c r="L96">
        <v>341</v>
      </c>
      <c r="M96">
        <f>Sales[[#This Row],[Sale Price ]]-Sales[[#This Row],[Service Provider Expense]]</f>
        <v>255.75</v>
      </c>
      <c r="N96" t="s">
        <v>99</v>
      </c>
    </row>
    <row r="97" spans="1:14" x14ac:dyDescent="0.25">
      <c r="A97">
        <v>3096</v>
      </c>
      <c r="B97" t="s">
        <v>216</v>
      </c>
      <c r="C97" t="s">
        <v>217</v>
      </c>
      <c r="D97">
        <v>1329</v>
      </c>
      <c r="E97" t="s">
        <v>27</v>
      </c>
      <c r="F97" s="7">
        <v>45396</v>
      </c>
      <c r="G97" s="6">
        <v>3</v>
      </c>
      <c r="H97" t="s">
        <v>17</v>
      </c>
      <c r="I97" t="s">
        <v>38</v>
      </c>
      <c r="J97">
        <f>VLOOKUP(Sales[[#This Row],[Service Category]],Table7[],3,FALSE)</f>
        <v>0.25</v>
      </c>
      <c r="K97">
        <f>Sales[[#This Row],[Sale Price ]]*Sales[[#This Row],[Margins]]</f>
        <v>151</v>
      </c>
      <c r="L97">
        <v>604</v>
      </c>
      <c r="M97">
        <f>Sales[[#This Row],[Sale Price ]]-Sales[[#This Row],[Service Provider Expense]]</f>
        <v>453</v>
      </c>
      <c r="N97" t="s">
        <v>29</v>
      </c>
    </row>
    <row r="98" spans="1:14" x14ac:dyDescent="0.25">
      <c r="A98">
        <v>3097</v>
      </c>
      <c r="B98" t="s">
        <v>218</v>
      </c>
      <c r="C98" t="s">
        <v>219</v>
      </c>
      <c r="D98">
        <v>1330</v>
      </c>
      <c r="E98" t="s">
        <v>16</v>
      </c>
      <c r="F98" s="7">
        <v>45430</v>
      </c>
      <c r="G98" s="6">
        <v>1</v>
      </c>
      <c r="H98" s="1" t="s">
        <v>37</v>
      </c>
      <c r="I98" t="s">
        <v>49</v>
      </c>
      <c r="J98">
        <f>VLOOKUP(Sales[[#This Row],[Service Category]],Table7[],3,FALSE)</f>
        <v>0.1</v>
      </c>
      <c r="K98">
        <f>Sales[[#This Row],[Sale Price ]]*Sales[[#This Row],[Margins]]</f>
        <v>19.3</v>
      </c>
      <c r="L98">
        <v>193</v>
      </c>
      <c r="M98">
        <f>Sales[[#This Row],[Sale Price ]]-Sales[[#This Row],[Service Provider Expense]]</f>
        <v>173.7</v>
      </c>
      <c r="N98" t="s">
        <v>19</v>
      </c>
    </row>
    <row r="99" spans="1:14" x14ac:dyDescent="0.25">
      <c r="A99">
        <v>3098</v>
      </c>
      <c r="B99" t="s">
        <v>220</v>
      </c>
      <c r="C99" t="s">
        <v>221</v>
      </c>
      <c r="D99">
        <v>1331</v>
      </c>
      <c r="E99" t="s">
        <v>61</v>
      </c>
      <c r="F99" s="7">
        <v>45619</v>
      </c>
      <c r="G99" s="6">
        <v>3</v>
      </c>
      <c r="H99" s="1" t="s">
        <v>37</v>
      </c>
      <c r="I99" t="s">
        <v>38</v>
      </c>
      <c r="J99">
        <f>VLOOKUP(Sales[[#This Row],[Service Category]],Table7[],3,FALSE)</f>
        <v>0.25</v>
      </c>
      <c r="K99">
        <f>Sales[[#This Row],[Sale Price ]]*Sales[[#This Row],[Margins]]</f>
        <v>44</v>
      </c>
      <c r="L99">
        <v>176</v>
      </c>
      <c r="M99">
        <f>Sales[[#This Row],[Sale Price ]]-Sales[[#This Row],[Service Provider Expense]]</f>
        <v>132</v>
      </c>
      <c r="N99" t="s">
        <v>99</v>
      </c>
    </row>
    <row r="100" spans="1:14" x14ac:dyDescent="0.25">
      <c r="A100">
        <v>3099</v>
      </c>
      <c r="B100" t="s">
        <v>222</v>
      </c>
      <c r="C100" t="s">
        <v>223</v>
      </c>
      <c r="D100">
        <v>1332</v>
      </c>
      <c r="E100" t="s">
        <v>61</v>
      </c>
      <c r="F100" s="7">
        <v>45438</v>
      </c>
      <c r="G100" s="6">
        <v>2</v>
      </c>
      <c r="H100" t="s">
        <v>17</v>
      </c>
      <c r="I100" t="s">
        <v>28</v>
      </c>
      <c r="J100">
        <f>VLOOKUP(Sales[[#This Row],[Service Category]],Table7[],3,FALSE)</f>
        <v>0.25</v>
      </c>
      <c r="K100">
        <f>Sales[[#This Row],[Sale Price ]]*Sales[[#This Row],[Margins]]</f>
        <v>231.5</v>
      </c>
      <c r="L100">
        <v>926</v>
      </c>
      <c r="M100">
        <f>Sales[[#This Row],[Sale Price ]]-Sales[[#This Row],[Service Provider Expense]]</f>
        <v>694.5</v>
      </c>
      <c r="N100" t="s">
        <v>33</v>
      </c>
    </row>
    <row r="101" spans="1:14" x14ac:dyDescent="0.25">
      <c r="A101">
        <v>3100</v>
      </c>
      <c r="B101" t="s">
        <v>224</v>
      </c>
      <c r="C101" t="s">
        <v>225</v>
      </c>
      <c r="D101">
        <v>1333</v>
      </c>
      <c r="E101" t="s">
        <v>27</v>
      </c>
      <c r="F101" s="7">
        <v>45616</v>
      </c>
      <c r="G101" s="6">
        <v>3</v>
      </c>
      <c r="H101" s="1" t="s">
        <v>37</v>
      </c>
      <c r="I101" t="s">
        <v>42</v>
      </c>
      <c r="J101">
        <f>VLOOKUP(Sales[[#This Row],[Service Category]],Table7[],3,FALSE)</f>
        <v>0.25</v>
      </c>
      <c r="K101">
        <f>Sales[[#This Row],[Sale Price ]]*Sales[[#This Row],[Margins]]</f>
        <v>101</v>
      </c>
      <c r="L101">
        <v>404</v>
      </c>
      <c r="M101">
        <f>Sales[[#This Row],[Sale Price ]]-Sales[[#This Row],[Service Provider Expense]]</f>
        <v>303</v>
      </c>
      <c r="N101" t="s">
        <v>19</v>
      </c>
    </row>
    <row r="102" spans="1:14" x14ac:dyDescent="0.25">
      <c r="A102">
        <v>3101</v>
      </c>
      <c r="B102" t="s">
        <v>226</v>
      </c>
      <c r="C102" t="s">
        <v>227</v>
      </c>
      <c r="D102">
        <v>1334</v>
      </c>
      <c r="E102" t="s">
        <v>16</v>
      </c>
      <c r="F102" s="7">
        <v>45407</v>
      </c>
      <c r="G102" s="6">
        <v>1</v>
      </c>
      <c r="H102" t="s">
        <v>17</v>
      </c>
      <c r="I102" t="s">
        <v>66</v>
      </c>
      <c r="J102">
        <f>VLOOKUP(Sales[[#This Row],[Service Category]],Table7[],3,FALSE)</f>
        <v>0.1</v>
      </c>
      <c r="K102">
        <f>Sales[[#This Row],[Sale Price ]]*Sales[[#This Row],[Margins]]</f>
        <v>155.4</v>
      </c>
      <c r="L102">
        <v>1554</v>
      </c>
      <c r="M102">
        <f>Sales[[#This Row],[Sale Price ]]-Sales[[#This Row],[Service Provider Expense]]</f>
        <v>1398.6</v>
      </c>
      <c r="N102" t="s">
        <v>99</v>
      </c>
    </row>
    <row r="103" spans="1:14" x14ac:dyDescent="0.25">
      <c r="A103">
        <v>3102</v>
      </c>
      <c r="B103" t="s">
        <v>122</v>
      </c>
      <c r="C103" t="s">
        <v>228</v>
      </c>
      <c r="D103">
        <v>1335</v>
      </c>
      <c r="E103" t="s">
        <v>36</v>
      </c>
      <c r="F103" s="7">
        <v>45431</v>
      </c>
      <c r="G103" s="6">
        <v>1</v>
      </c>
      <c r="H103" t="s">
        <v>17</v>
      </c>
      <c r="I103" t="s">
        <v>18</v>
      </c>
      <c r="J103">
        <f>VLOOKUP(Sales[[#This Row],[Service Category]],Table7[],3,FALSE)</f>
        <v>0.2</v>
      </c>
      <c r="K103">
        <f>Sales[[#This Row],[Sale Price ]]*Sales[[#This Row],[Margins]]</f>
        <v>331.6</v>
      </c>
      <c r="L103">
        <v>1658</v>
      </c>
      <c r="M103">
        <f>Sales[[#This Row],[Sale Price ]]-Sales[[#This Row],[Service Provider Expense]]</f>
        <v>1326.4</v>
      </c>
      <c r="N103" t="s">
        <v>29</v>
      </c>
    </row>
    <row r="104" spans="1:14" x14ac:dyDescent="0.25">
      <c r="A104">
        <v>3103</v>
      </c>
      <c r="B104" t="s">
        <v>229</v>
      </c>
      <c r="C104" t="s">
        <v>230</v>
      </c>
      <c r="D104">
        <v>1336</v>
      </c>
      <c r="E104" t="s">
        <v>77</v>
      </c>
      <c r="F104" s="7">
        <v>45651</v>
      </c>
      <c r="G104" s="6">
        <v>3</v>
      </c>
      <c r="H104" s="1" t="s">
        <v>37</v>
      </c>
      <c r="I104" t="s">
        <v>42</v>
      </c>
      <c r="J104">
        <f>VLOOKUP(Sales[[#This Row],[Service Category]],Table7[],3,FALSE)</f>
        <v>0.3</v>
      </c>
      <c r="K104">
        <f>Sales[[#This Row],[Sale Price ]]*Sales[[#This Row],[Margins]]</f>
        <v>324</v>
      </c>
      <c r="L104">
        <v>1080</v>
      </c>
      <c r="M104">
        <f>Sales[[#This Row],[Sale Price ]]-Sales[[#This Row],[Service Provider Expense]]</f>
        <v>756</v>
      </c>
      <c r="N104" t="s">
        <v>29</v>
      </c>
    </row>
    <row r="105" spans="1:14" x14ac:dyDescent="0.25">
      <c r="A105">
        <v>3104</v>
      </c>
      <c r="B105" t="s">
        <v>224</v>
      </c>
      <c r="C105" t="s">
        <v>231</v>
      </c>
      <c r="D105">
        <v>1337</v>
      </c>
      <c r="E105" t="s">
        <v>61</v>
      </c>
      <c r="F105" s="7">
        <v>45493</v>
      </c>
      <c r="G105" s="6">
        <v>2</v>
      </c>
      <c r="H105" t="s">
        <v>17</v>
      </c>
      <c r="I105" t="s">
        <v>38</v>
      </c>
      <c r="J105">
        <f>VLOOKUP(Sales[[#This Row],[Service Category]],Table7[],3,FALSE)</f>
        <v>0.25</v>
      </c>
      <c r="K105">
        <f>Sales[[#This Row],[Sale Price ]]*Sales[[#This Row],[Margins]]</f>
        <v>73.5</v>
      </c>
      <c r="L105">
        <v>294</v>
      </c>
      <c r="M105">
        <f>Sales[[#This Row],[Sale Price ]]-Sales[[#This Row],[Service Provider Expense]]</f>
        <v>220.5</v>
      </c>
      <c r="N105" t="s">
        <v>99</v>
      </c>
    </row>
    <row r="106" spans="1:14" x14ac:dyDescent="0.25">
      <c r="A106">
        <v>3105</v>
      </c>
      <c r="B106" t="s">
        <v>232</v>
      </c>
      <c r="C106" t="s">
        <v>233</v>
      </c>
      <c r="D106">
        <v>1338</v>
      </c>
      <c r="E106" t="s">
        <v>16</v>
      </c>
      <c r="F106" s="7">
        <v>45453</v>
      </c>
      <c r="G106" s="6">
        <v>3</v>
      </c>
      <c r="H106" t="s">
        <v>17</v>
      </c>
      <c r="I106" t="s">
        <v>28</v>
      </c>
      <c r="J106">
        <f>VLOOKUP(Sales[[#This Row],[Service Category]],Table7[],3,FALSE)</f>
        <v>0.1</v>
      </c>
      <c r="K106">
        <f>Sales[[#This Row],[Sale Price ]]*Sales[[#This Row],[Margins]]</f>
        <v>130.70000000000002</v>
      </c>
      <c r="L106">
        <v>1307</v>
      </c>
      <c r="M106">
        <f>Sales[[#This Row],[Sale Price ]]-Sales[[#This Row],[Service Provider Expense]]</f>
        <v>1176.3</v>
      </c>
      <c r="N106" t="s">
        <v>39</v>
      </c>
    </row>
    <row r="107" spans="1:14" x14ac:dyDescent="0.25">
      <c r="A107">
        <v>3106</v>
      </c>
      <c r="B107" t="s">
        <v>234</v>
      </c>
      <c r="C107" t="s">
        <v>235</v>
      </c>
      <c r="D107">
        <v>1339</v>
      </c>
      <c r="E107" t="s">
        <v>36</v>
      </c>
      <c r="F107" s="7">
        <v>45490</v>
      </c>
      <c r="G107" s="6">
        <v>3</v>
      </c>
      <c r="H107" t="s">
        <v>17</v>
      </c>
      <c r="I107" t="s">
        <v>18</v>
      </c>
      <c r="J107">
        <f>VLOOKUP(Sales[[#This Row],[Service Category]],Table7[],3,FALSE)</f>
        <v>0.2</v>
      </c>
      <c r="K107">
        <f>Sales[[#This Row],[Sale Price ]]*Sales[[#This Row],[Margins]]</f>
        <v>113.4</v>
      </c>
      <c r="L107">
        <v>567</v>
      </c>
      <c r="M107">
        <f>Sales[[#This Row],[Sale Price ]]-Sales[[#This Row],[Service Provider Expense]]</f>
        <v>453.6</v>
      </c>
      <c r="N107" t="s">
        <v>39</v>
      </c>
    </row>
    <row r="108" spans="1:14" x14ac:dyDescent="0.25">
      <c r="A108">
        <v>3107</v>
      </c>
      <c r="B108" t="s">
        <v>236</v>
      </c>
      <c r="C108" t="s">
        <v>237</v>
      </c>
      <c r="D108">
        <v>1340</v>
      </c>
      <c r="E108" t="s">
        <v>36</v>
      </c>
      <c r="F108" s="7">
        <v>45400</v>
      </c>
      <c r="G108" s="6">
        <v>1</v>
      </c>
      <c r="H108" t="s">
        <v>17</v>
      </c>
      <c r="I108" t="s">
        <v>18</v>
      </c>
      <c r="J108">
        <f>VLOOKUP(Sales[[#This Row],[Service Category]],Table7[],3,FALSE)</f>
        <v>0.2</v>
      </c>
      <c r="K108">
        <f>Sales[[#This Row],[Sale Price ]]*Sales[[#This Row],[Margins]]</f>
        <v>24</v>
      </c>
      <c r="L108">
        <v>120</v>
      </c>
      <c r="M108">
        <f>Sales[[#This Row],[Sale Price ]]-Sales[[#This Row],[Service Provider Expense]]</f>
        <v>96</v>
      </c>
      <c r="N108" t="s">
        <v>33</v>
      </c>
    </row>
    <row r="109" spans="1:14" x14ac:dyDescent="0.25">
      <c r="A109">
        <v>3108</v>
      </c>
      <c r="B109" t="s">
        <v>238</v>
      </c>
      <c r="C109" t="s">
        <v>65</v>
      </c>
      <c r="D109">
        <v>1341</v>
      </c>
      <c r="E109" t="s">
        <v>22</v>
      </c>
      <c r="F109" s="7">
        <v>45581</v>
      </c>
      <c r="G109" s="6">
        <v>2</v>
      </c>
      <c r="H109" s="1" t="s">
        <v>37</v>
      </c>
      <c r="I109" t="s">
        <v>28</v>
      </c>
      <c r="J109">
        <f>VLOOKUP(Sales[[#This Row],[Service Category]],Table7[],3,FALSE)</f>
        <v>0.3</v>
      </c>
      <c r="K109">
        <f>Sales[[#This Row],[Sale Price ]]*Sales[[#This Row],[Margins]]</f>
        <v>259.5</v>
      </c>
      <c r="L109">
        <v>865</v>
      </c>
      <c r="M109">
        <f>Sales[[#This Row],[Sale Price ]]-Sales[[#This Row],[Service Provider Expense]]</f>
        <v>605.5</v>
      </c>
      <c r="N109" t="s">
        <v>99</v>
      </c>
    </row>
    <row r="110" spans="1:14" x14ac:dyDescent="0.25">
      <c r="A110">
        <v>3109</v>
      </c>
      <c r="B110" t="s">
        <v>239</v>
      </c>
      <c r="C110" t="s">
        <v>240</v>
      </c>
      <c r="D110">
        <v>1342</v>
      </c>
      <c r="E110" t="s">
        <v>61</v>
      </c>
      <c r="F110" s="7">
        <v>45412</v>
      </c>
      <c r="G110" s="6">
        <v>3</v>
      </c>
      <c r="H110" s="1" t="s">
        <v>37</v>
      </c>
      <c r="I110" t="s">
        <v>38</v>
      </c>
      <c r="J110">
        <f>VLOOKUP(Sales[[#This Row],[Service Category]],Table7[],3,FALSE)</f>
        <v>0.25</v>
      </c>
      <c r="K110">
        <f>Sales[[#This Row],[Sale Price ]]*Sales[[#This Row],[Margins]]</f>
        <v>444.25</v>
      </c>
      <c r="L110">
        <v>1777</v>
      </c>
      <c r="M110">
        <f>Sales[[#This Row],[Sale Price ]]-Sales[[#This Row],[Service Provider Expense]]</f>
        <v>1332.75</v>
      </c>
      <c r="N110" t="s">
        <v>29</v>
      </c>
    </row>
    <row r="111" spans="1:14" x14ac:dyDescent="0.25">
      <c r="A111">
        <v>3110</v>
      </c>
      <c r="B111" t="s">
        <v>241</v>
      </c>
      <c r="C111" t="s">
        <v>242</v>
      </c>
      <c r="D111">
        <v>1343</v>
      </c>
      <c r="E111" t="s">
        <v>36</v>
      </c>
      <c r="F111" s="7">
        <v>45343</v>
      </c>
      <c r="G111" s="6">
        <v>2</v>
      </c>
      <c r="H111" s="1" t="s">
        <v>37</v>
      </c>
      <c r="I111" t="s">
        <v>42</v>
      </c>
      <c r="J111">
        <f>VLOOKUP(Sales[[#This Row],[Service Category]],Table7[],3,FALSE)</f>
        <v>0.2</v>
      </c>
      <c r="K111">
        <f>Sales[[#This Row],[Sale Price ]]*Sales[[#This Row],[Margins]]</f>
        <v>245.20000000000002</v>
      </c>
      <c r="L111">
        <v>1226</v>
      </c>
      <c r="M111">
        <f>Sales[[#This Row],[Sale Price ]]-Sales[[#This Row],[Service Provider Expense]]</f>
        <v>980.8</v>
      </c>
      <c r="N111" t="s">
        <v>39</v>
      </c>
    </row>
    <row r="112" spans="1:14" x14ac:dyDescent="0.25">
      <c r="A112">
        <v>3111</v>
      </c>
      <c r="B112" t="s">
        <v>243</v>
      </c>
      <c r="C112" t="s">
        <v>244</v>
      </c>
      <c r="D112">
        <v>1344</v>
      </c>
      <c r="E112" t="s">
        <v>61</v>
      </c>
      <c r="F112" s="7">
        <v>45489</v>
      </c>
      <c r="G112" s="6">
        <v>3</v>
      </c>
      <c r="H112" t="s">
        <v>56</v>
      </c>
      <c r="I112" t="s">
        <v>42</v>
      </c>
      <c r="J112">
        <f>VLOOKUP(Sales[[#This Row],[Service Category]],Table7[],3,FALSE)</f>
        <v>0.25</v>
      </c>
      <c r="K112">
        <f>Sales[[#This Row],[Sale Price ]]*Sales[[#This Row],[Margins]]</f>
        <v>418.5</v>
      </c>
      <c r="L112">
        <v>1674</v>
      </c>
      <c r="M112">
        <f>Sales[[#This Row],[Sale Price ]]-Sales[[#This Row],[Service Provider Expense]]</f>
        <v>1255.5</v>
      </c>
      <c r="N112" t="s">
        <v>19</v>
      </c>
    </row>
    <row r="113" spans="1:14" x14ac:dyDescent="0.25">
      <c r="A113">
        <v>3112</v>
      </c>
      <c r="B113" t="s">
        <v>209</v>
      </c>
      <c r="C113" t="s">
        <v>245</v>
      </c>
      <c r="D113">
        <v>1345</v>
      </c>
      <c r="E113" t="s">
        <v>16</v>
      </c>
      <c r="F113" s="7">
        <v>45480</v>
      </c>
      <c r="G113" s="6">
        <v>2</v>
      </c>
      <c r="H113" s="1" t="s">
        <v>37</v>
      </c>
      <c r="I113" t="s">
        <v>38</v>
      </c>
      <c r="J113">
        <f>VLOOKUP(Sales[[#This Row],[Service Category]],Table7[],3,FALSE)</f>
        <v>0.1</v>
      </c>
      <c r="K113">
        <f>Sales[[#This Row],[Sale Price ]]*Sales[[#This Row],[Margins]]</f>
        <v>167.60000000000002</v>
      </c>
      <c r="L113">
        <v>1676</v>
      </c>
      <c r="M113">
        <f>Sales[[#This Row],[Sale Price ]]-Sales[[#This Row],[Service Provider Expense]]</f>
        <v>1508.4</v>
      </c>
      <c r="N113" t="s">
        <v>29</v>
      </c>
    </row>
    <row r="114" spans="1:14" x14ac:dyDescent="0.25">
      <c r="A114">
        <v>3113</v>
      </c>
      <c r="B114" t="s">
        <v>21</v>
      </c>
      <c r="C114" t="s">
        <v>79</v>
      </c>
      <c r="D114">
        <v>1346</v>
      </c>
      <c r="E114" t="s">
        <v>22</v>
      </c>
      <c r="F114" s="7">
        <v>45653</v>
      </c>
      <c r="G114" s="6">
        <v>2</v>
      </c>
      <c r="H114" s="1" t="s">
        <v>37</v>
      </c>
      <c r="I114" t="s">
        <v>38</v>
      </c>
      <c r="J114">
        <f>VLOOKUP(Sales[[#This Row],[Service Category]],Table7[],3,FALSE)</f>
        <v>0.3</v>
      </c>
      <c r="K114">
        <f>Sales[[#This Row],[Sale Price ]]*Sales[[#This Row],[Margins]]</f>
        <v>143.1</v>
      </c>
      <c r="L114">
        <v>477</v>
      </c>
      <c r="M114">
        <f>Sales[[#This Row],[Sale Price ]]-Sales[[#This Row],[Service Provider Expense]]</f>
        <v>333.9</v>
      </c>
      <c r="N114" t="s">
        <v>39</v>
      </c>
    </row>
    <row r="115" spans="1:14" x14ac:dyDescent="0.25">
      <c r="A115">
        <v>3114</v>
      </c>
      <c r="B115" t="s">
        <v>246</v>
      </c>
      <c r="C115" t="s">
        <v>247</v>
      </c>
      <c r="D115">
        <v>1347</v>
      </c>
      <c r="E115" t="s">
        <v>27</v>
      </c>
      <c r="F115" s="7">
        <v>45481</v>
      </c>
      <c r="G115" s="6">
        <v>1</v>
      </c>
      <c r="H115" t="s">
        <v>17</v>
      </c>
      <c r="I115" t="s">
        <v>49</v>
      </c>
      <c r="J115">
        <f>VLOOKUP(Sales[[#This Row],[Service Category]],Table7[],3,FALSE)</f>
        <v>0.25</v>
      </c>
      <c r="K115">
        <f>Sales[[#This Row],[Sale Price ]]*Sales[[#This Row],[Margins]]</f>
        <v>259.25</v>
      </c>
      <c r="L115">
        <v>1037</v>
      </c>
      <c r="M115">
        <f>Sales[[#This Row],[Sale Price ]]-Sales[[#This Row],[Service Provider Expense]]</f>
        <v>777.75</v>
      </c>
      <c r="N115" t="s">
        <v>29</v>
      </c>
    </row>
    <row r="116" spans="1:14" x14ac:dyDescent="0.25">
      <c r="A116">
        <v>3115</v>
      </c>
      <c r="B116" t="s">
        <v>207</v>
      </c>
      <c r="C116" t="s">
        <v>248</v>
      </c>
      <c r="D116">
        <v>1348</v>
      </c>
      <c r="E116" t="s">
        <v>22</v>
      </c>
      <c r="F116" s="7">
        <v>45305</v>
      </c>
      <c r="G116" s="6">
        <v>3</v>
      </c>
      <c r="H116" s="1" t="s">
        <v>37</v>
      </c>
      <c r="I116" t="s">
        <v>42</v>
      </c>
      <c r="J116">
        <f>VLOOKUP(Sales[[#This Row],[Service Category]],Table7[],3,FALSE)</f>
        <v>0.3</v>
      </c>
      <c r="K116">
        <f>Sales[[#This Row],[Sale Price ]]*Sales[[#This Row],[Margins]]</f>
        <v>77.7</v>
      </c>
      <c r="L116">
        <v>259</v>
      </c>
      <c r="M116">
        <f>Sales[[#This Row],[Sale Price ]]-Sales[[#This Row],[Service Provider Expense]]</f>
        <v>181.3</v>
      </c>
      <c r="N116" t="s">
        <v>99</v>
      </c>
    </row>
    <row r="117" spans="1:14" x14ac:dyDescent="0.25">
      <c r="A117">
        <v>3116</v>
      </c>
      <c r="B117" t="s">
        <v>249</v>
      </c>
      <c r="C117" t="s">
        <v>250</v>
      </c>
      <c r="D117">
        <v>1349</v>
      </c>
      <c r="E117" t="s">
        <v>77</v>
      </c>
      <c r="F117" s="7">
        <v>45365</v>
      </c>
      <c r="G117" s="6">
        <v>2</v>
      </c>
      <c r="H117" t="s">
        <v>17</v>
      </c>
      <c r="I117" t="s">
        <v>24</v>
      </c>
      <c r="J117">
        <f>VLOOKUP(Sales[[#This Row],[Service Category]],Table7[],3,FALSE)</f>
        <v>0.3</v>
      </c>
      <c r="K117">
        <f>Sales[[#This Row],[Sale Price ]]*Sales[[#This Row],[Margins]]</f>
        <v>397.5</v>
      </c>
      <c r="L117">
        <v>1325</v>
      </c>
      <c r="M117">
        <f>Sales[[#This Row],[Sale Price ]]-Sales[[#This Row],[Service Provider Expense]]</f>
        <v>927.5</v>
      </c>
      <c r="N117" t="s">
        <v>29</v>
      </c>
    </row>
    <row r="118" spans="1:14" x14ac:dyDescent="0.25">
      <c r="A118">
        <v>3117</v>
      </c>
      <c r="B118" t="s">
        <v>146</v>
      </c>
      <c r="C118" t="s">
        <v>251</v>
      </c>
      <c r="D118">
        <v>1350</v>
      </c>
      <c r="E118" t="s">
        <v>61</v>
      </c>
      <c r="F118" s="7">
        <v>45645</v>
      </c>
      <c r="G118" s="6">
        <v>2</v>
      </c>
      <c r="H118" s="1" t="s">
        <v>37</v>
      </c>
      <c r="I118" t="s">
        <v>28</v>
      </c>
      <c r="J118">
        <f>VLOOKUP(Sales[[#This Row],[Service Category]],Table7[],3,FALSE)</f>
        <v>0.25</v>
      </c>
      <c r="K118">
        <f>Sales[[#This Row],[Sale Price ]]*Sales[[#This Row],[Margins]]</f>
        <v>436.25</v>
      </c>
      <c r="L118">
        <v>1745</v>
      </c>
      <c r="M118">
        <f>Sales[[#This Row],[Sale Price ]]-Sales[[#This Row],[Service Provider Expense]]</f>
        <v>1308.75</v>
      </c>
      <c r="N118" t="s">
        <v>33</v>
      </c>
    </row>
    <row r="119" spans="1:14" x14ac:dyDescent="0.25">
      <c r="A119">
        <v>3118</v>
      </c>
      <c r="B119" t="s">
        <v>252</v>
      </c>
      <c r="C119" t="s">
        <v>253</v>
      </c>
      <c r="D119">
        <v>1351</v>
      </c>
      <c r="E119" t="s">
        <v>77</v>
      </c>
      <c r="F119" s="7">
        <v>45371</v>
      </c>
      <c r="G119" s="6">
        <v>3</v>
      </c>
      <c r="H119" s="1" t="s">
        <v>37</v>
      </c>
      <c r="I119" t="s">
        <v>49</v>
      </c>
      <c r="J119">
        <f>VLOOKUP(Sales[[#This Row],[Service Category]],Table7[],3,FALSE)</f>
        <v>0.3</v>
      </c>
      <c r="K119">
        <f>Sales[[#This Row],[Sale Price ]]*Sales[[#This Row],[Margins]]</f>
        <v>201.9</v>
      </c>
      <c r="L119">
        <v>673</v>
      </c>
      <c r="M119">
        <f>Sales[[#This Row],[Sale Price ]]-Sales[[#This Row],[Service Provider Expense]]</f>
        <v>471.1</v>
      </c>
      <c r="N119" t="s">
        <v>39</v>
      </c>
    </row>
    <row r="120" spans="1:14" x14ac:dyDescent="0.25">
      <c r="A120">
        <v>3119</v>
      </c>
      <c r="B120" t="s">
        <v>254</v>
      </c>
      <c r="C120" t="s">
        <v>255</v>
      </c>
      <c r="D120">
        <v>1352</v>
      </c>
      <c r="E120" t="s">
        <v>27</v>
      </c>
      <c r="F120" s="7">
        <v>45621</v>
      </c>
      <c r="G120" s="6">
        <v>2</v>
      </c>
      <c r="H120" s="1" t="s">
        <v>23</v>
      </c>
      <c r="I120" t="s">
        <v>42</v>
      </c>
      <c r="J120">
        <f>VLOOKUP(Sales[[#This Row],[Service Category]],Table7[],3,FALSE)</f>
        <v>0.25</v>
      </c>
      <c r="K120">
        <f>Sales[[#This Row],[Sale Price ]]*Sales[[#This Row],[Margins]]</f>
        <v>271.5</v>
      </c>
      <c r="L120">
        <v>1086</v>
      </c>
      <c r="M120">
        <f>Sales[[#This Row],[Sale Price ]]-Sales[[#This Row],[Service Provider Expense]]</f>
        <v>814.5</v>
      </c>
      <c r="N120" t="s">
        <v>19</v>
      </c>
    </row>
    <row r="121" spans="1:14" x14ac:dyDescent="0.25">
      <c r="A121">
        <v>3120</v>
      </c>
      <c r="B121" t="s">
        <v>256</v>
      </c>
      <c r="C121" t="s">
        <v>257</v>
      </c>
      <c r="D121">
        <v>1353</v>
      </c>
      <c r="E121" t="s">
        <v>61</v>
      </c>
      <c r="F121" s="7">
        <v>45448</v>
      </c>
      <c r="G121" s="6">
        <v>3</v>
      </c>
      <c r="H121" t="s">
        <v>17</v>
      </c>
      <c r="I121" t="s">
        <v>42</v>
      </c>
      <c r="J121">
        <f>VLOOKUP(Sales[[#This Row],[Service Category]],Table7[],3,FALSE)</f>
        <v>0.25</v>
      </c>
      <c r="K121">
        <f>Sales[[#This Row],[Sale Price ]]*Sales[[#This Row],[Margins]]</f>
        <v>47.25</v>
      </c>
      <c r="L121">
        <v>189</v>
      </c>
      <c r="M121">
        <f>Sales[[#This Row],[Sale Price ]]-Sales[[#This Row],[Service Provider Expense]]</f>
        <v>141.75</v>
      </c>
      <c r="N121" t="s">
        <v>39</v>
      </c>
    </row>
    <row r="122" spans="1:14" x14ac:dyDescent="0.25">
      <c r="A122">
        <v>3121</v>
      </c>
      <c r="B122" t="s">
        <v>258</v>
      </c>
      <c r="C122" t="s">
        <v>206</v>
      </c>
      <c r="D122">
        <v>1354</v>
      </c>
      <c r="E122" t="s">
        <v>77</v>
      </c>
      <c r="F122" s="7">
        <v>45505</v>
      </c>
      <c r="G122" s="6">
        <v>1</v>
      </c>
      <c r="H122" t="s">
        <v>17</v>
      </c>
      <c r="I122" t="s">
        <v>38</v>
      </c>
      <c r="J122">
        <f>VLOOKUP(Sales[[#This Row],[Service Category]],Table7[],3,FALSE)</f>
        <v>0.3</v>
      </c>
      <c r="K122">
        <f>Sales[[#This Row],[Sale Price ]]*Sales[[#This Row],[Margins]]</f>
        <v>176.7</v>
      </c>
      <c r="L122">
        <v>589</v>
      </c>
      <c r="M122">
        <f>Sales[[#This Row],[Sale Price ]]-Sales[[#This Row],[Service Provider Expense]]</f>
        <v>412.3</v>
      </c>
      <c r="N122" t="s">
        <v>29</v>
      </c>
    </row>
    <row r="123" spans="1:14" x14ac:dyDescent="0.25">
      <c r="A123">
        <v>3122</v>
      </c>
      <c r="B123" t="s">
        <v>165</v>
      </c>
      <c r="C123" t="s">
        <v>259</v>
      </c>
      <c r="D123">
        <v>1355</v>
      </c>
      <c r="E123" t="s">
        <v>27</v>
      </c>
      <c r="F123" s="7">
        <v>45518</v>
      </c>
      <c r="G123" s="6">
        <v>3</v>
      </c>
      <c r="H123" t="s">
        <v>17</v>
      </c>
      <c r="I123" t="s">
        <v>66</v>
      </c>
      <c r="J123">
        <f>VLOOKUP(Sales[[#This Row],[Service Category]],Table7[],3,FALSE)</f>
        <v>0.25</v>
      </c>
      <c r="K123">
        <f>Sales[[#This Row],[Sale Price ]]*Sales[[#This Row],[Margins]]</f>
        <v>108</v>
      </c>
      <c r="L123">
        <v>432</v>
      </c>
      <c r="M123">
        <f>Sales[[#This Row],[Sale Price ]]-Sales[[#This Row],[Service Provider Expense]]</f>
        <v>324</v>
      </c>
      <c r="N123" t="s">
        <v>39</v>
      </c>
    </row>
    <row r="124" spans="1:14" x14ac:dyDescent="0.25">
      <c r="A124">
        <v>3123</v>
      </c>
      <c r="B124" t="s">
        <v>260</v>
      </c>
      <c r="C124" t="s">
        <v>261</v>
      </c>
      <c r="D124">
        <v>1356</v>
      </c>
      <c r="E124" t="s">
        <v>36</v>
      </c>
      <c r="F124" s="7">
        <v>45399</v>
      </c>
      <c r="G124" s="6">
        <v>3</v>
      </c>
      <c r="H124" s="1" t="s">
        <v>37</v>
      </c>
      <c r="I124" t="s">
        <v>24</v>
      </c>
      <c r="J124">
        <f>VLOOKUP(Sales[[#This Row],[Service Category]],Table7[],3,FALSE)</f>
        <v>0.2</v>
      </c>
      <c r="K124">
        <f>Sales[[#This Row],[Sale Price ]]*Sales[[#This Row],[Margins]]</f>
        <v>304.60000000000002</v>
      </c>
      <c r="L124">
        <v>1523</v>
      </c>
      <c r="M124">
        <f>Sales[[#This Row],[Sale Price ]]-Sales[[#This Row],[Service Provider Expense]]</f>
        <v>1218.4000000000001</v>
      </c>
      <c r="N124" t="s">
        <v>29</v>
      </c>
    </row>
    <row r="125" spans="1:14" x14ac:dyDescent="0.25">
      <c r="A125">
        <v>3124</v>
      </c>
      <c r="B125" t="s">
        <v>262</v>
      </c>
      <c r="C125" t="s">
        <v>263</v>
      </c>
      <c r="D125">
        <v>1357</v>
      </c>
      <c r="E125" t="s">
        <v>16</v>
      </c>
      <c r="F125" s="7">
        <v>45532</v>
      </c>
      <c r="G125" s="6">
        <v>1</v>
      </c>
      <c r="H125" t="s">
        <v>17</v>
      </c>
      <c r="I125" t="s">
        <v>18</v>
      </c>
      <c r="J125">
        <f>VLOOKUP(Sales[[#This Row],[Service Category]],Table7[],3,FALSE)</f>
        <v>0.1</v>
      </c>
      <c r="K125">
        <f>Sales[[#This Row],[Sale Price ]]*Sales[[#This Row],[Margins]]</f>
        <v>162.9</v>
      </c>
      <c r="L125">
        <v>1629</v>
      </c>
      <c r="M125">
        <f>Sales[[#This Row],[Sale Price ]]-Sales[[#This Row],[Service Provider Expense]]</f>
        <v>1466.1</v>
      </c>
      <c r="N125" t="s">
        <v>99</v>
      </c>
    </row>
    <row r="126" spans="1:14" x14ac:dyDescent="0.25">
      <c r="A126">
        <v>3125</v>
      </c>
      <c r="B126" t="s">
        <v>264</v>
      </c>
      <c r="C126" t="s">
        <v>265</v>
      </c>
      <c r="D126">
        <v>1358</v>
      </c>
      <c r="E126" t="s">
        <v>27</v>
      </c>
      <c r="F126" s="7">
        <v>45332</v>
      </c>
      <c r="G126" s="6">
        <v>3</v>
      </c>
      <c r="H126" s="1" t="s">
        <v>23</v>
      </c>
      <c r="I126" t="s">
        <v>32</v>
      </c>
      <c r="J126">
        <f>VLOOKUP(Sales[[#This Row],[Service Category]],Table7[],3,FALSE)</f>
        <v>0.25</v>
      </c>
      <c r="K126">
        <f>Sales[[#This Row],[Sale Price ]]*Sales[[#This Row],[Margins]]</f>
        <v>260.5</v>
      </c>
      <c r="L126">
        <v>1042</v>
      </c>
      <c r="M126">
        <f>Sales[[#This Row],[Sale Price ]]-Sales[[#This Row],[Service Provider Expense]]</f>
        <v>781.5</v>
      </c>
      <c r="N126" t="s">
        <v>19</v>
      </c>
    </row>
    <row r="127" spans="1:14" x14ac:dyDescent="0.25">
      <c r="A127">
        <v>3126</v>
      </c>
      <c r="B127" t="s">
        <v>266</v>
      </c>
      <c r="C127" t="s">
        <v>267</v>
      </c>
      <c r="D127">
        <v>1359</v>
      </c>
      <c r="E127" t="s">
        <v>61</v>
      </c>
      <c r="F127" s="7">
        <v>45469</v>
      </c>
      <c r="G127" s="6">
        <v>2</v>
      </c>
      <c r="H127" s="1" t="s">
        <v>37</v>
      </c>
      <c r="I127" t="s">
        <v>49</v>
      </c>
      <c r="J127">
        <f>VLOOKUP(Sales[[#This Row],[Service Category]],Table7[],3,FALSE)</f>
        <v>0.25</v>
      </c>
      <c r="K127">
        <f>Sales[[#This Row],[Sale Price ]]*Sales[[#This Row],[Margins]]</f>
        <v>103.25</v>
      </c>
      <c r="L127">
        <v>413</v>
      </c>
      <c r="M127">
        <f>Sales[[#This Row],[Sale Price ]]-Sales[[#This Row],[Service Provider Expense]]</f>
        <v>309.75</v>
      </c>
      <c r="N127" t="s">
        <v>29</v>
      </c>
    </row>
    <row r="128" spans="1:14" x14ac:dyDescent="0.25">
      <c r="A128">
        <v>3127</v>
      </c>
      <c r="B128" t="s">
        <v>238</v>
      </c>
      <c r="C128" t="s">
        <v>268</v>
      </c>
      <c r="D128">
        <v>1360</v>
      </c>
      <c r="E128" t="s">
        <v>61</v>
      </c>
      <c r="F128" s="7">
        <v>45388</v>
      </c>
      <c r="G128" s="6">
        <v>2</v>
      </c>
      <c r="H128" t="s">
        <v>17</v>
      </c>
      <c r="I128" t="s">
        <v>24</v>
      </c>
      <c r="J128">
        <f>VLOOKUP(Sales[[#This Row],[Service Category]],Table7[],3,FALSE)</f>
        <v>0.25</v>
      </c>
      <c r="K128">
        <f>Sales[[#This Row],[Sale Price ]]*Sales[[#This Row],[Margins]]</f>
        <v>361.5</v>
      </c>
      <c r="L128">
        <v>1446</v>
      </c>
      <c r="M128">
        <f>Sales[[#This Row],[Sale Price ]]-Sales[[#This Row],[Service Provider Expense]]</f>
        <v>1084.5</v>
      </c>
      <c r="N128" t="s">
        <v>29</v>
      </c>
    </row>
    <row r="129" spans="1:14" x14ac:dyDescent="0.25">
      <c r="A129">
        <v>3128</v>
      </c>
      <c r="B129" t="s">
        <v>269</v>
      </c>
      <c r="C129" t="s">
        <v>270</v>
      </c>
      <c r="D129">
        <v>1361</v>
      </c>
      <c r="E129" t="s">
        <v>36</v>
      </c>
      <c r="F129" s="7">
        <v>45572</v>
      </c>
      <c r="G129" s="6">
        <v>1</v>
      </c>
      <c r="H129" s="1" t="s">
        <v>23</v>
      </c>
      <c r="I129" t="s">
        <v>24</v>
      </c>
      <c r="J129">
        <f>VLOOKUP(Sales[[#This Row],[Service Category]],Table7[],3,FALSE)</f>
        <v>0.2</v>
      </c>
      <c r="K129">
        <f>Sales[[#This Row],[Sale Price ]]*Sales[[#This Row],[Margins]]</f>
        <v>3.8000000000000003</v>
      </c>
      <c r="L129">
        <v>19</v>
      </c>
      <c r="M129">
        <f>Sales[[#This Row],[Sale Price ]]-Sales[[#This Row],[Service Provider Expense]]</f>
        <v>15.2</v>
      </c>
      <c r="N129" t="s">
        <v>29</v>
      </c>
    </row>
    <row r="130" spans="1:14" x14ac:dyDescent="0.25">
      <c r="A130">
        <v>3129</v>
      </c>
      <c r="B130" t="s">
        <v>271</v>
      </c>
      <c r="C130" t="s">
        <v>272</v>
      </c>
      <c r="D130">
        <v>1362</v>
      </c>
      <c r="E130" t="s">
        <v>61</v>
      </c>
      <c r="F130" s="7">
        <v>45639</v>
      </c>
      <c r="G130" s="6">
        <v>3</v>
      </c>
      <c r="H130" s="1" t="s">
        <v>37</v>
      </c>
      <c r="I130" t="s">
        <v>18</v>
      </c>
      <c r="J130">
        <f>VLOOKUP(Sales[[#This Row],[Service Category]],Table7[],3,FALSE)</f>
        <v>0.25</v>
      </c>
      <c r="K130">
        <f>Sales[[#This Row],[Sale Price ]]*Sales[[#This Row],[Margins]]</f>
        <v>4.5</v>
      </c>
      <c r="L130">
        <v>18</v>
      </c>
      <c r="M130">
        <f>Sales[[#This Row],[Sale Price ]]-Sales[[#This Row],[Service Provider Expense]]</f>
        <v>13.5</v>
      </c>
      <c r="N130" t="s">
        <v>19</v>
      </c>
    </row>
    <row r="131" spans="1:14" x14ac:dyDescent="0.25">
      <c r="A131">
        <v>3130</v>
      </c>
      <c r="B131" t="s">
        <v>273</v>
      </c>
      <c r="C131" t="s">
        <v>274</v>
      </c>
      <c r="D131">
        <v>1363</v>
      </c>
      <c r="E131" t="s">
        <v>61</v>
      </c>
      <c r="F131" s="7">
        <v>45354</v>
      </c>
      <c r="G131" s="6">
        <v>1</v>
      </c>
      <c r="H131" s="1" t="s">
        <v>23</v>
      </c>
      <c r="I131" t="s">
        <v>38</v>
      </c>
      <c r="J131">
        <f>VLOOKUP(Sales[[#This Row],[Service Category]],Table7[],3,FALSE)</f>
        <v>0.25</v>
      </c>
      <c r="K131">
        <f>Sales[[#This Row],[Sale Price ]]*Sales[[#This Row],[Margins]]</f>
        <v>168.75</v>
      </c>
      <c r="L131">
        <v>675</v>
      </c>
      <c r="M131">
        <f>Sales[[#This Row],[Sale Price ]]-Sales[[#This Row],[Service Provider Expense]]</f>
        <v>506.25</v>
      </c>
      <c r="N131" t="s">
        <v>39</v>
      </c>
    </row>
    <row r="132" spans="1:14" x14ac:dyDescent="0.25">
      <c r="A132">
        <v>3131</v>
      </c>
      <c r="B132" t="s">
        <v>275</v>
      </c>
      <c r="C132" t="s">
        <v>276</v>
      </c>
      <c r="D132">
        <v>1364</v>
      </c>
      <c r="E132" t="s">
        <v>61</v>
      </c>
      <c r="F132" s="7">
        <v>45292</v>
      </c>
      <c r="G132" s="6">
        <v>2</v>
      </c>
      <c r="H132" s="1" t="s">
        <v>37</v>
      </c>
      <c r="I132" t="s">
        <v>42</v>
      </c>
      <c r="J132">
        <f>VLOOKUP(Sales[[#This Row],[Service Category]],Table7[],3,FALSE)</f>
        <v>0.25</v>
      </c>
      <c r="K132">
        <f>Sales[[#This Row],[Sale Price ]]*Sales[[#This Row],[Margins]]</f>
        <v>279.25</v>
      </c>
      <c r="L132">
        <v>1117</v>
      </c>
      <c r="M132">
        <f>Sales[[#This Row],[Sale Price ]]-Sales[[#This Row],[Service Provider Expense]]</f>
        <v>837.75</v>
      </c>
      <c r="N132" t="s">
        <v>99</v>
      </c>
    </row>
    <row r="133" spans="1:14" x14ac:dyDescent="0.25">
      <c r="A133">
        <v>3132</v>
      </c>
      <c r="B133" t="s">
        <v>277</v>
      </c>
      <c r="C133" t="s">
        <v>278</v>
      </c>
      <c r="D133">
        <v>1365</v>
      </c>
      <c r="E133" t="s">
        <v>27</v>
      </c>
      <c r="F133" s="7">
        <v>45310</v>
      </c>
      <c r="G133" s="6">
        <v>1</v>
      </c>
      <c r="H133" s="1" t="s">
        <v>37</v>
      </c>
      <c r="I133" t="s">
        <v>24</v>
      </c>
      <c r="J133">
        <f>VLOOKUP(Sales[[#This Row],[Service Category]],Table7[],3,FALSE)</f>
        <v>0.25</v>
      </c>
      <c r="K133">
        <f>Sales[[#This Row],[Sale Price ]]*Sales[[#This Row],[Margins]]</f>
        <v>341.5</v>
      </c>
      <c r="L133">
        <v>1366</v>
      </c>
      <c r="M133">
        <f>Sales[[#This Row],[Sale Price ]]-Sales[[#This Row],[Service Provider Expense]]</f>
        <v>1024.5</v>
      </c>
      <c r="N133" t="s">
        <v>19</v>
      </c>
    </row>
    <row r="134" spans="1:14" x14ac:dyDescent="0.25">
      <c r="A134">
        <v>3133</v>
      </c>
      <c r="B134" t="s">
        <v>279</v>
      </c>
      <c r="C134" t="s">
        <v>280</v>
      </c>
      <c r="D134">
        <v>1366</v>
      </c>
      <c r="E134" t="s">
        <v>61</v>
      </c>
      <c r="F134" s="7">
        <v>45612</v>
      </c>
      <c r="G134" s="6">
        <v>1</v>
      </c>
      <c r="H134" t="s">
        <v>56</v>
      </c>
      <c r="I134" t="s">
        <v>49</v>
      </c>
      <c r="J134">
        <f>VLOOKUP(Sales[[#This Row],[Service Category]],Table7[],3,FALSE)</f>
        <v>0.25</v>
      </c>
      <c r="K134">
        <f>Sales[[#This Row],[Sale Price ]]*Sales[[#This Row],[Margins]]</f>
        <v>326.5</v>
      </c>
      <c r="L134">
        <v>1306</v>
      </c>
      <c r="M134">
        <f>Sales[[#This Row],[Sale Price ]]-Sales[[#This Row],[Service Provider Expense]]</f>
        <v>979.5</v>
      </c>
      <c r="N134" t="s">
        <v>33</v>
      </c>
    </row>
    <row r="135" spans="1:14" x14ac:dyDescent="0.25">
      <c r="A135">
        <v>3134</v>
      </c>
      <c r="B135" t="s">
        <v>281</v>
      </c>
      <c r="C135" t="s">
        <v>282</v>
      </c>
      <c r="D135">
        <v>1367</v>
      </c>
      <c r="E135" t="s">
        <v>22</v>
      </c>
      <c r="F135" s="7">
        <v>45521</v>
      </c>
      <c r="G135" s="6">
        <v>2</v>
      </c>
      <c r="H135" s="1" t="s">
        <v>37</v>
      </c>
      <c r="I135" t="s">
        <v>42</v>
      </c>
      <c r="J135">
        <f>VLOOKUP(Sales[[#This Row],[Service Category]],Table7[],3,FALSE)</f>
        <v>0.3</v>
      </c>
      <c r="K135">
        <f>Sales[[#This Row],[Sale Price ]]*Sales[[#This Row],[Margins]]</f>
        <v>433.2</v>
      </c>
      <c r="L135">
        <v>1444</v>
      </c>
      <c r="M135">
        <f>Sales[[#This Row],[Sale Price ]]-Sales[[#This Row],[Service Provider Expense]]</f>
        <v>1010.8</v>
      </c>
      <c r="N135" t="s">
        <v>29</v>
      </c>
    </row>
    <row r="136" spans="1:14" x14ac:dyDescent="0.25">
      <c r="A136">
        <v>3135</v>
      </c>
      <c r="B136" t="s">
        <v>246</v>
      </c>
      <c r="C136" t="s">
        <v>283</v>
      </c>
      <c r="D136">
        <v>1368</v>
      </c>
      <c r="E136" t="s">
        <v>22</v>
      </c>
      <c r="F136" s="7">
        <v>45485</v>
      </c>
      <c r="G136" s="6">
        <v>1</v>
      </c>
      <c r="H136" s="1" t="s">
        <v>23</v>
      </c>
      <c r="I136" t="s">
        <v>49</v>
      </c>
      <c r="J136">
        <f>VLOOKUP(Sales[[#This Row],[Service Category]],Table7[],3,FALSE)</f>
        <v>0.3</v>
      </c>
      <c r="K136">
        <f>Sales[[#This Row],[Sale Price ]]*Sales[[#This Row],[Margins]]</f>
        <v>74.7</v>
      </c>
      <c r="L136">
        <v>249</v>
      </c>
      <c r="M136">
        <f>Sales[[#This Row],[Sale Price ]]-Sales[[#This Row],[Service Provider Expense]]</f>
        <v>174.3</v>
      </c>
      <c r="N136" t="s">
        <v>33</v>
      </c>
    </row>
    <row r="137" spans="1:14" x14ac:dyDescent="0.25">
      <c r="A137">
        <v>3136</v>
      </c>
      <c r="B137" t="s">
        <v>284</v>
      </c>
      <c r="C137" t="s">
        <v>137</v>
      </c>
      <c r="D137">
        <v>1369</v>
      </c>
      <c r="E137" t="s">
        <v>61</v>
      </c>
      <c r="F137" s="7">
        <v>45546</v>
      </c>
      <c r="G137" s="6">
        <v>2</v>
      </c>
      <c r="H137" s="1" t="s">
        <v>37</v>
      </c>
      <c r="I137" t="s">
        <v>38</v>
      </c>
      <c r="J137">
        <f>VLOOKUP(Sales[[#This Row],[Service Category]],Table7[],3,FALSE)</f>
        <v>0.25</v>
      </c>
      <c r="K137">
        <f>Sales[[#This Row],[Sale Price ]]*Sales[[#This Row],[Margins]]</f>
        <v>248.5</v>
      </c>
      <c r="L137">
        <v>994</v>
      </c>
      <c r="M137">
        <f>Sales[[#This Row],[Sale Price ]]-Sales[[#This Row],[Service Provider Expense]]</f>
        <v>745.5</v>
      </c>
      <c r="N137" t="s">
        <v>39</v>
      </c>
    </row>
    <row r="138" spans="1:14" x14ac:dyDescent="0.25">
      <c r="A138">
        <v>3137</v>
      </c>
      <c r="B138" t="s">
        <v>285</v>
      </c>
      <c r="C138" t="s">
        <v>286</v>
      </c>
      <c r="D138">
        <v>1370</v>
      </c>
      <c r="E138" t="s">
        <v>61</v>
      </c>
      <c r="F138" s="7">
        <v>45568</v>
      </c>
      <c r="G138" s="6">
        <v>3</v>
      </c>
      <c r="H138" s="1" t="s">
        <v>23</v>
      </c>
      <c r="I138" t="s">
        <v>66</v>
      </c>
      <c r="J138">
        <f>VLOOKUP(Sales[[#This Row],[Service Category]],Table7[],3,FALSE)</f>
        <v>0.25</v>
      </c>
      <c r="K138">
        <f>Sales[[#This Row],[Sale Price ]]*Sales[[#This Row],[Margins]]</f>
        <v>264.75</v>
      </c>
      <c r="L138">
        <v>1059</v>
      </c>
      <c r="M138">
        <f>Sales[[#This Row],[Sale Price ]]-Sales[[#This Row],[Service Provider Expense]]</f>
        <v>794.25</v>
      </c>
      <c r="N138" t="s">
        <v>19</v>
      </c>
    </row>
    <row r="139" spans="1:14" x14ac:dyDescent="0.25">
      <c r="A139">
        <v>3138</v>
      </c>
      <c r="B139" t="s">
        <v>287</v>
      </c>
      <c r="C139" t="s">
        <v>288</v>
      </c>
      <c r="D139">
        <v>1371</v>
      </c>
      <c r="E139" t="s">
        <v>77</v>
      </c>
      <c r="F139" s="7">
        <v>45429</v>
      </c>
      <c r="G139" s="6">
        <v>1</v>
      </c>
      <c r="H139" t="s">
        <v>17</v>
      </c>
      <c r="I139" t="s">
        <v>28</v>
      </c>
      <c r="J139">
        <f>VLOOKUP(Sales[[#This Row],[Service Category]],Table7[],3,FALSE)</f>
        <v>0.3</v>
      </c>
      <c r="K139">
        <f>Sales[[#This Row],[Sale Price ]]*Sales[[#This Row],[Margins]]</f>
        <v>51.3</v>
      </c>
      <c r="L139">
        <v>171</v>
      </c>
      <c r="M139">
        <f>Sales[[#This Row],[Sale Price ]]-Sales[[#This Row],[Service Provider Expense]]</f>
        <v>119.7</v>
      </c>
      <c r="N139" t="s">
        <v>19</v>
      </c>
    </row>
    <row r="140" spans="1:14" x14ac:dyDescent="0.25">
      <c r="A140">
        <v>3139</v>
      </c>
      <c r="B140" t="s">
        <v>289</v>
      </c>
      <c r="C140" t="s">
        <v>290</v>
      </c>
      <c r="D140">
        <v>1372</v>
      </c>
      <c r="E140" t="s">
        <v>22</v>
      </c>
      <c r="F140" s="7">
        <v>45466</v>
      </c>
      <c r="G140" s="6">
        <v>1</v>
      </c>
      <c r="H140" t="s">
        <v>17</v>
      </c>
      <c r="I140" t="s">
        <v>66</v>
      </c>
      <c r="J140">
        <f>VLOOKUP(Sales[[#This Row],[Service Category]],Table7[],3,FALSE)</f>
        <v>0.3</v>
      </c>
      <c r="K140">
        <f>Sales[[#This Row],[Sale Price ]]*Sales[[#This Row],[Margins]]</f>
        <v>179.4</v>
      </c>
      <c r="L140">
        <v>598</v>
      </c>
      <c r="M140">
        <f>Sales[[#This Row],[Sale Price ]]-Sales[[#This Row],[Service Provider Expense]]</f>
        <v>418.6</v>
      </c>
      <c r="N140" t="s">
        <v>39</v>
      </c>
    </row>
    <row r="141" spans="1:14" x14ac:dyDescent="0.25">
      <c r="A141">
        <v>3140</v>
      </c>
      <c r="B141" t="s">
        <v>291</v>
      </c>
      <c r="C141" t="s">
        <v>292</v>
      </c>
      <c r="D141">
        <v>1373</v>
      </c>
      <c r="E141" t="s">
        <v>16</v>
      </c>
      <c r="F141" s="7">
        <v>45344</v>
      </c>
      <c r="G141" s="6">
        <v>1</v>
      </c>
      <c r="H141" s="1" t="s">
        <v>23</v>
      </c>
      <c r="I141" t="s">
        <v>24</v>
      </c>
      <c r="J141">
        <f>VLOOKUP(Sales[[#This Row],[Service Category]],Table7[],3,FALSE)</f>
        <v>0.1</v>
      </c>
      <c r="K141">
        <f>Sales[[#This Row],[Sale Price ]]*Sales[[#This Row],[Margins]]</f>
        <v>59.1</v>
      </c>
      <c r="L141">
        <v>591</v>
      </c>
      <c r="M141">
        <f>Sales[[#This Row],[Sale Price ]]-Sales[[#This Row],[Service Provider Expense]]</f>
        <v>531.9</v>
      </c>
      <c r="N141" t="s">
        <v>39</v>
      </c>
    </row>
    <row r="142" spans="1:14" x14ac:dyDescent="0.25">
      <c r="A142">
        <v>3141</v>
      </c>
      <c r="B142" t="s">
        <v>293</v>
      </c>
      <c r="C142" t="s">
        <v>294</v>
      </c>
      <c r="D142">
        <v>1374</v>
      </c>
      <c r="E142" t="s">
        <v>16</v>
      </c>
      <c r="F142" s="7">
        <v>45354</v>
      </c>
      <c r="G142" s="6">
        <v>2</v>
      </c>
      <c r="H142" t="s">
        <v>17</v>
      </c>
      <c r="I142" t="s">
        <v>24</v>
      </c>
      <c r="J142">
        <f>VLOOKUP(Sales[[#This Row],[Service Category]],Table7[],3,FALSE)</f>
        <v>0.1</v>
      </c>
      <c r="K142">
        <f>Sales[[#This Row],[Sale Price ]]*Sales[[#This Row],[Margins]]</f>
        <v>58.900000000000006</v>
      </c>
      <c r="L142">
        <v>589</v>
      </c>
      <c r="M142">
        <f>Sales[[#This Row],[Sale Price ]]-Sales[[#This Row],[Service Provider Expense]]</f>
        <v>530.1</v>
      </c>
      <c r="N142" t="s">
        <v>29</v>
      </c>
    </row>
    <row r="143" spans="1:14" x14ac:dyDescent="0.25">
      <c r="A143">
        <v>3142</v>
      </c>
      <c r="B143" t="s">
        <v>295</v>
      </c>
      <c r="C143" t="s">
        <v>44</v>
      </c>
      <c r="D143">
        <v>1375</v>
      </c>
      <c r="E143" t="s">
        <v>27</v>
      </c>
      <c r="F143" s="7">
        <v>45500</v>
      </c>
      <c r="G143" s="6">
        <v>1</v>
      </c>
      <c r="H143" t="s">
        <v>17</v>
      </c>
      <c r="I143" t="s">
        <v>66</v>
      </c>
      <c r="J143">
        <f>VLOOKUP(Sales[[#This Row],[Service Category]],Table7[],3,FALSE)</f>
        <v>0.25</v>
      </c>
      <c r="K143">
        <f>Sales[[#This Row],[Sale Price ]]*Sales[[#This Row],[Margins]]</f>
        <v>251.25</v>
      </c>
      <c r="L143">
        <v>1005</v>
      </c>
      <c r="M143">
        <f>Sales[[#This Row],[Sale Price ]]-Sales[[#This Row],[Service Provider Expense]]</f>
        <v>753.75</v>
      </c>
      <c r="N143" t="s">
        <v>29</v>
      </c>
    </row>
    <row r="144" spans="1:14" x14ac:dyDescent="0.25">
      <c r="A144">
        <v>3143</v>
      </c>
      <c r="B144" t="s">
        <v>296</v>
      </c>
      <c r="C144" t="s">
        <v>297</v>
      </c>
      <c r="D144">
        <v>1376</v>
      </c>
      <c r="E144" t="s">
        <v>27</v>
      </c>
      <c r="F144" s="7">
        <v>45495</v>
      </c>
      <c r="G144" s="6">
        <v>2</v>
      </c>
      <c r="H144" s="1" t="s">
        <v>23</v>
      </c>
      <c r="I144" t="s">
        <v>28</v>
      </c>
      <c r="J144">
        <f>VLOOKUP(Sales[[#This Row],[Service Category]],Table7[],3,FALSE)</f>
        <v>0.25</v>
      </c>
      <c r="K144">
        <f>Sales[[#This Row],[Sale Price ]]*Sales[[#This Row],[Margins]]</f>
        <v>160.25</v>
      </c>
      <c r="L144">
        <v>641</v>
      </c>
      <c r="M144">
        <f>Sales[[#This Row],[Sale Price ]]-Sales[[#This Row],[Service Provider Expense]]</f>
        <v>480.75</v>
      </c>
      <c r="N144" t="s">
        <v>29</v>
      </c>
    </row>
    <row r="145" spans="1:14" x14ac:dyDescent="0.25">
      <c r="A145">
        <v>3144</v>
      </c>
      <c r="B145" t="s">
        <v>298</v>
      </c>
      <c r="C145" t="s">
        <v>299</v>
      </c>
      <c r="D145">
        <v>1377</v>
      </c>
      <c r="E145" t="s">
        <v>77</v>
      </c>
      <c r="F145" s="7">
        <v>45650</v>
      </c>
      <c r="G145" s="6">
        <v>2</v>
      </c>
      <c r="H145" s="1" t="s">
        <v>37</v>
      </c>
      <c r="I145" t="s">
        <v>66</v>
      </c>
      <c r="J145">
        <f>VLOOKUP(Sales[[#This Row],[Service Category]],Table7[],3,FALSE)</f>
        <v>0.3</v>
      </c>
      <c r="K145">
        <f>Sales[[#This Row],[Sale Price ]]*Sales[[#This Row],[Margins]]</f>
        <v>443.09999999999997</v>
      </c>
      <c r="L145">
        <v>1477</v>
      </c>
      <c r="M145">
        <f>Sales[[#This Row],[Sale Price ]]-Sales[[#This Row],[Service Provider Expense]]</f>
        <v>1033.9000000000001</v>
      </c>
      <c r="N145" t="s">
        <v>39</v>
      </c>
    </row>
    <row r="146" spans="1:14" x14ac:dyDescent="0.25">
      <c r="A146">
        <v>3145</v>
      </c>
      <c r="B146" t="s">
        <v>300</v>
      </c>
      <c r="C146" t="s">
        <v>301</v>
      </c>
      <c r="D146">
        <v>1378</v>
      </c>
      <c r="E146" t="s">
        <v>61</v>
      </c>
      <c r="F146" s="7">
        <v>45637</v>
      </c>
      <c r="G146" s="6">
        <v>1</v>
      </c>
      <c r="H146" t="s">
        <v>17</v>
      </c>
      <c r="I146" t="s">
        <v>42</v>
      </c>
      <c r="J146">
        <f>VLOOKUP(Sales[[#This Row],[Service Category]],Table7[],3,FALSE)</f>
        <v>0.25</v>
      </c>
      <c r="K146">
        <f>Sales[[#This Row],[Sale Price ]]*Sales[[#This Row],[Margins]]</f>
        <v>406.75</v>
      </c>
      <c r="L146">
        <v>1627</v>
      </c>
      <c r="M146">
        <f>Sales[[#This Row],[Sale Price ]]-Sales[[#This Row],[Service Provider Expense]]</f>
        <v>1220.25</v>
      </c>
      <c r="N146" t="s">
        <v>99</v>
      </c>
    </row>
    <row r="147" spans="1:14" x14ac:dyDescent="0.25">
      <c r="A147">
        <v>3146</v>
      </c>
      <c r="B147" t="s">
        <v>302</v>
      </c>
      <c r="C147" t="s">
        <v>303</v>
      </c>
      <c r="D147">
        <v>1379</v>
      </c>
      <c r="E147" t="s">
        <v>27</v>
      </c>
      <c r="F147" s="7">
        <v>45345</v>
      </c>
      <c r="G147" s="6">
        <v>3</v>
      </c>
      <c r="H147" t="s">
        <v>17</v>
      </c>
      <c r="I147" t="s">
        <v>66</v>
      </c>
      <c r="J147">
        <f>VLOOKUP(Sales[[#This Row],[Service Category]],Table7[],3,FALSE)</f>
        <v>0.25</v>
      </c>
      <c r="K147">
        <f>Sales[[#This Row],[Sale Price ]]*Sales[[#This Row],[Margins]]</f>
        <v>219</v>
      </c>
      <c r="L147">
        <v>876</v>
      </c>
      <c r="M147">
        <f>Sales[[#This Row],[Sale Price ]]-Sales[[#This Row],[Service Provider Expense]]</f>
        <v>657</v>
      </c>
      <c r="N147" t="s">
        <v>39</v>
      </c>
    </row>
    <row r="148" spans="1:14" x14ac:dyDescent="0.25">
      <c r="A148">
        <v>3147</v>
      </c>
      <c r="B148" t="s">
        <v>53</v>
      </c>
      <c r="C148" t="s">
        <v>304</v>
      </c>
      <c r="D148">
        <v>1380</v>
      </c>
      <c r="E148" t="s">
        <v>16</v>
      </c>
      <c r="F148" s="7">
        <v>45309</v>
      </c>
      <c r="G148" s="6">
        <v>1</v>
      </c>
      <c r="H148" s="1" t="s">
        <v>37</v>
      </c>
      <c r="I148" t="s">
        <v>32</v>
      </c>
      <c r="J148">
        <f>VLOOKUP(Sales[[#This Row],[Service Category]],Table7[],3,FALSE)</f>
        <v>0.1</v>
      </c>
      <c r="K148">
        <f>Sales[[#This Row],[Sale Price ]]*Sales[[#This Row],[Margins]]</f>
        <v>110.5</v>
      </c>
      <c r="L148">
        <v>1105</v>
      </c>
      <c r="M148">
        <f>Sales[[#This Row],[Sale Price ]]-Sales[[#This Row],[Service Provider Expense]]</f>
        <v>994.5</v>
      </c>
      <c r="N148" t="s">
        <v>29</v>
      </c>
    </row>
    <row r="149" spans="1:14" x14ac:dyDescent="0.25">
      <c r="A149">
        <v>3148</v>
      </c>
      <c r="B149" t="s">
        <v>305</v>
      </c>
      <c r="C149" t="s">
        <v>306</v>
      </c>
      <c r="D149">
        <v>1381</v>
      </c>
      <c r="E149" t="s">
        <v>22</v>
      </c>
      <c r="F149" s="7">
        <v>45540</v>
      </c>
      <c r="G149" s="6">
        <v>2</v>
      </c>
      <c r="H149" s="1" t="s">
        <v>37</v>
      </c>
      <c r="I149" t="s">
        <v>28</v>
      </c>
      <c r="J149">
        <f>VLOOKUP(Sales[[#This Row],[Service Category]],Table7[],3,FALSE)</f>
        <v>0.3</v>
      </c>
      <c r="K149">
        <f>Sales[[#This Row],[Sale Price ]]*Sales[[#This Row],[Margins]]</f>
        <v>291.59999999999997</v>
      </c>
      <c r="L149">
        <v>972</v>
      </c>
      <c r="M149">
        <f>Sales[[#This Row],[Sale Price ]]-Sales[[#This Row],[Service Provider Expense]]</f>
        <v>680.40000000000009</v>
      </c>
      <c r="N149" t="s">
        <v>39</v>
      </c>
    </row>
    <row r="150" spans="1:14" x14ac:dyDescent="0.25">
      <c r="A150">
        <v>3149</v>
      </c>
      <c r="B150" t="s">
        <v>307</v>
      </c>
      <c r="C150" t="s">
        <v>308</v>
      </c>
      <c r="D150">
        <v>1382</v>
      </c>
      <c r="E150" t="s">
        <v>61</v>
      </c>
      <c r="F150" s="7">
        <v>45614</v>
      </c>
      <c r="G150" s="6">
        <v>2</v>
      </c>
      <c r="H150" s="1" t="s">
        <v>37</v>
      </c>
      <c r="I150" t="s">
        <v>28</v>
      </c>
      <c r="J150">
        <f>VLOOKUP(Sales[[#This Row],[Service Category]],Table7[],3,FALSE)</f>
        <v>0.25</v>
      </c>
      <c r="K150">
        <f>Sales[[#This Row],[Sale Price ]]*Sales[[#This Row],[Margins]]</f>
        <v>196.75</v>
      </c>
      <c r="L150">
        <v>787</v>
      </c>
      <c r="M150">
        <f>Sales[[#This Row],[Sale Price ]]-Sales[[#This Row],[Service Provider Expense]]</f>
        <v>590.25</v>
      </c>
      <c r="N150" t="s">
        <v>33</v>
      </c>
    </row>
    <row r="151" spans="1:14" x14ac:dyDescent="0.25">
      <c r="A151">
        <v>3150</v>
      </c>
      <c r="B151" t="s">
        <v>260</v>
      </c>
      <c r="C151" t="s">
        <v>309</v>
      </c>
      <c r="D151">
        <v>1383</v>
      </c>
      <c r="E151" t="s">
        <v>27</v>
      </c>
      <c r="F151" s="7">
        <v>45543</v>
      </c>
      <c r="G151" s="6">
        <v>3</v>
      </c>
      <c r="H151" s="1" t="s">
        <v>37</v>
      </c>
      <c r="I151" t="s">
        <v>28</v>
      </c>
      <c r="J151">
        <f>VLOOKUP(Sales[[#This Row],[Service Category]],Table7[],3,FALSE)</f>
        <v>0.25</v>
      </c>
      <c r="K151">
        <f>Sales[[#This Row],[Sale Price ]]*Sales[[#This Row],[Margins]]</f>
        <v>27.25</v>
      </c>
      <c r="L151">
        <v>109</v>
      </c>
      <c r="M151">
        <f>Sales[[#This Row],[Sale Price ]]-Sales[[#This Row],[Service Provider Expense]]</f>
        <v>81.75</v>
      </c>
      <c r="N151" t="s">
        <v>29</v>
      </c>
    </row>
    <row r="152" spans="1:14" x14ac:dyDescent="0.25">
      <c r="A152">
        <v>3151</v>
      </c>
      <c r="B152" t="s">
        <v>310</v>
      </c>
      <c r="C152" t="s">
        <v>311</v>
      </c>
      <c r="D152">
        <v>1384</v>
      </c>
      <c r="E152" t="s">
        <v>61</v>
      </c>
      <c r="F152" s="7">
        <v>45520</v>
      </c>
      <c r="G152" s="6">
        <v>1</v>
      </c>
      <c r="H152" s="1" t="s">
        <v>37</v>
      </c>
      <c r="I152" t="s">
        <v>28</v>
      </c>
      <c r="J152">
        <f>VLOOKUP(Sales[[#This Row],[Service Category]],Table7[],3,FALSE)</f>
        <v>0.25</v>
      </c>
      <c r="K152">
        <f>Sales[[#This Row],[Sale Price ]]*Sales[[#This Row],[Margins]]</f>
        <v>133.25</v>
      </c>
      <c r="L152">
        <v>533</v>
      </c>
      <c r="M152">
        <f>Sales[[#This Row],[Sale Price ]]-Sales[[#This Row],[Service Provider Expense]]</f>
        <v>399.75</v>
      </c>
      <c r="N152" t="s">
        <v>99</v>
      </c>
    </row>
    <row r="153" spans="1:14" x14ac:dyDescent="0.25">
      <c r="A153">
        <v>3152</v>
      </c>
      <c r="B153" t="s">
        <v>40</v>
      </c>
      <c r="C153" t="s">
        <v>312</v>
      </c>
      <c r="D153">
        <v>1385</v>
      </c>
      <c r="E153" t="s">
        <v>77</v>
      </c>
      <c r="F153" s="7">
        <v>45390</v>
      </c>
      <c r="G153" s="6">
        <v>3</v>
      </c>
      <c r="H153" s="1" t="s">
        <v>37</v>
      </c>
      <c r="I153" t="s">
        <v>18</v>
      </c>
      <c r="J153">
        <f>VLOOKUP(Sales[[#This Row],[Service Category]],Table7[],3,FALSE)</f>
        <v>0.3</v>
      </c>
      <c r="K153">
        <f>Sales[[#This Row],[Sale Price ]]*Sales[[#This Row],[Margins]]</f>
        <v>288.89999999999998</v>
      </c>
      <c r="L153">
        <v>963</v>
      </c>
      <c r="M153">
        <f>Sales[[#This Row],[Sale Price ]]-Sales[[#This Row],[Service Provider Expense]]</f>
        <v>674.1</v>
      </c>
      <c r="N153" t="s">
        <v>39</v>
      </c>
    </row>
    <row r="154" spans="1:14" x14ac:dyDescent="0.25">
      <c r="A154">
        <v>3153</v>
      </c>
      <c r="B154" t="s">
        <v>313</v>
      </c>
      <c r="C154" t="s">
        <v>15</v>
      </c>
      <c r="D154">
        <v>1386</v>
      </c>
      <c r="E154" t="s">
        <v>27</v>
      </c>
      <c r="F154" s="7">
        <v>45621</v>
      </c>
      <c r="G154" s="6">
        <v>2</v>
      </c>
      <c r="H154" t="s">
        <v>17</v>
      </c>
      <c r="I154" t="s">
        <v>24</v>
      </c>
      <c r="J154">
        <f>VLOOKUP(Sales[[#This Row],[Service Category]],Table7[],3,FALSE)</f>
        <v>0.25</v>
      </c>
      <c r="K154">
        <f>Sales[[#This Row],[Sale Price ]]*Sales[[#This Row],[Margins]]</f>
        <v>112</v>
      </c>
      <c r="L154">
        <v>448</v>
      </c>
      <c r="M154">
        <f>Sales[[#This Row],[Sale Price ]]-Sales[[#This Row],[Service Provider Expense]]</f>
        <v>336</v>
      </c>
      <c r="N154" t="s">
        <v>29</v>
      </c>
    </row>
    <row r="155" spans="1:14" x14ac:dyDescent="0.25">
      <c r="A155">
        <v>3154</v>
      </c>
      <c r="B155" t="s">
        <v>243</v>
      </c>
      <c r="C155" t="s">
        <v>314</v>
      </c>
      <c r="D155">
        <v>1387</v>
      </c>
      <c r="E155" t="s">
        <v>16</v>
      </c>
      <c r="F155" s="7">
        <v>45629</v>
      </c>
      <c r="G155" s="6">
        <v>3</v>
      </c>
      <c r="H155" s="1" t="s">
        <v>37</v>
      </c>
      <c r="I155" t="s">
        <v>32</v>
      </c>
      <c r="J155">
        <f>VLOOKUP(Sales[[#This Row],[Service Category]],Table7[],3,FALSE)</f>
        <v>0.1</v>
      </c>
      <c r="K155">
        <f>Sales[[#This Row],[Sale Price ]]*Sales[[#This Row],[Margins]]</f>
        <v>29.900000000000002</v>
      </c>
      <c r="L155">
        <v>299</v>
      </c>
      <c r="M155">
        <f>Sales[[#This Row],[Sale Price ]]-Sales[[#This Row],[Service Provider Expense]]</f>
        <v>269.10000000000002</v>
      </c>
      <c r="N155" t="s">
        <v>99</v>
      </c>
    </row>
    <row r="156" spans="1:14" x14ac:dyDescent="0.25">
      <c r="A156">
        <v>3155</v>
      </c>
      <c r="B156" t="s">
        <v>315</v>
      </c>
      <c r="C156" t="s">
        <v>316</v>
      </c>
      <c r="D156">
        <v>1388</v>
      </c>
      <c r="E156" t="s">
        <v>27</v>
      </c>
      <c r="F156" s="7">
        <v>45462</v>
      </c>
      <c r="G156" s="6">
        <v>3</v>
      </c>
      <c r="H156" t="s">
        <v>56</v>
      </c>
      <c r="I156" t="s">
        <v>66</v>
      </c>
      <c r="J156">
        <f>VLOOKUP(Sales[[#This Row],[Service Category]],Table7[],3,FALSE)</f>
        <v>0.25</v>
      </c>
      <c r="K156">
        <f>Sales[[#This Row],[Sale Price ]]*Sales[[#This Row],[Margins]]</f>
        <v>457.25</v>
      </c>
      <c r="L156">
        <v>1829</v>
      </c>
      <c r="M156">
        <f>Sales[[#This Row],[Sale Price ]]-Sales[[#This Row],[Service Provider Expense]]</f>
        <v>1371.75</v>
      </c>
      <c r="N156" t="s">
        <v>19</v>
      </c>
    </row>
    <row r="157" spans="1:14" x14ac:dyDescent="0.25">
      <c r="A157">
        <v>3156</v>
      </c>
      <c r="B157" t="s">
        <v>317</v>
      </c>
      <c r="C157" t="s">
        <v>318</v>
      </c>
      <c r="D157">
        <v>1389</v>
      </c>
      <c r="E157" t="s">
        <v>77</v>
      </c>
      <c r="F157" s="7">
        <v>45310</v>
      </c>
      <c r="G157" s="6">
        <v>2</v>
      </c>
      <c r="H157" s="1" t="s">
        <v>37</v>
      </c>
      <c r="I157" t="s">
        <v>18</v>
      </c>
      <c r="J157">
        <f>VLOOKUP(Sales[[#This Row],[Service Category]],Table7[],3,FALSE)</f>
        <v>0.3</v>
      </c>
      <c r="K157">
        <f>Sales[[#This Row],[Sale Price ]]*Sales[[#This Row],[Margins]]</f>
        <v>210.6</v>
      </c>
      <c r="L157">
        <v>702</v>
      </c>
      <c r="M157">
        <f>Sales[[#This Row],[Sale Price ]]-Sales[[#This Row],[Service Provider Expense]]</f>
        <v>491.4</v>
      </c>
      <c r="N157" t="s">
        <v>29</v>
      </c>
    </row>
    <row r="158" spans="1:14" x14ac:dyDescent="0.25">
      <c r="A158">
        <v>3157</v>
      </c>
      <c r="B158" t="s">
        <v>154</v>
      </c>
      <c r="C158" t="s">
        <v>230</v>
      </c>
      <c r="D158">
        <v>1390</v>
      </c>
      <c r="E158" t="s">
        <v>27</v>
      </c>
      <c r="F158" s="7">
        <v>45577</v>
      </c>
      <c r="G158" s="6">
        <v>2</v>
      </c>
      <c r="H158" t="s">
        <v>17</v>
      </c>
      <c r="I158" t="s">
        <v>49</v>
      </c>
      <c r="J158">
        <f>VLOOKUP(Sales[[#This Row],[Service Category]],Table7[],3,FALSE)</f>
        <v>0.25</v>
      </c>
      <c r="K158">
        <f>Sales[[#This Row],[Sale Price ]]*Sales[[#This Row],[Margins]]</f>
        <v>112.75</v>
      </c>
      <c r="L158">
        <v>451</v>
      </c>
      <c r="M158">
        <f>Sales[[#This Row],[Sale Price ]]-Sales[[#This Row],[Service Provider Expense]]</f>
        <v>338.25</v>
      </c>
      <c r="N158" t="s">
        <v>99</v>
      </c>
    </row>
    <row r="159" spans="1:14" x14ac:dyDescent="0.25">
      <c r="A159">
        <v>3158</v>
      </c>
      <c r="B159" t="s">
        <v>319</v>
      </c>
      <c r="C159" t="s">
        <v>320</v>
      </c>
      <c r="D159">
        <v>1391</v>
      </c>
      <c r="E159" t="s">
        <v>61</v>
      </c>
      <c r="F159" s="7">
        <v>45634</v>
      </c>
      <c r="G159" s="6">
        <v>3</v>
      </c>
      <c r="H159" t="s">
        <v>17</v>
      </c>
      <c r="I159" t="s">
        <v>49</v>
      </c>
      <c r="J159">
        <f>VLOOKUP(Sales[[#This Row],[Service Category]],Table7[],3,FALSE)</f>
        <v>0.25</v>
      </c>
      <c r="K159">
        <f>Sales[[#This Row],[Sale Price ]]*Sales[[#This Row],[Margins]]</f>
        <v>191.5</v>
      </c>
      <c r="L159">
        <v>766</v>
      </c>
      <c r="M159">
        <f>Sales[[#This Row],[Sale Price ]]-Sales[[#This Row],[Service Provider Expense]]</f>
        <v>574.5</v>
      </c>
      <c r="N159" t="s">
        <v>33</v>
      </c>
    </row>
    <row r="160" spans="1:14" x14ac:dyDescent="0.25">
      <c r="A160">
        <v>3159</v>
      </c>
      <c r="B160" t="s">
        <v>139</v>
      </c>
      <c r="C160" t="s">
        <v>136</v>
      </c>
      <c r="D160">
        <v>1392</v>
      </c>
      <c r="E160" t="s">
        <v>16</v>
      </c>
      <c r="F160" s="7">
        <v>45570</v>
      </c>
      <c r="G160" s="6">
        <v>2</v>
      </c>
      <c r="H160" s="1" t="s">
        <v>37</v>
      </c>
      <c r="I160" t="s">
        <v>38</v>
      </c>
      <c r="J160">
        <f>VLOOKUP(Sales[[#This Row],[Service Category]],Table7[],3,FALSE)</f>
        <v>0.1</v>
      </c>
      <c r="K160">
        <f>Sales[[#This Row],[Sale Price ]]*Sales[[#This Row],[Margins]]</f>
        <v>95.5</v>
      </c>
      <c r="L160">
        <v>955</v>
      </c>
      <c r="M160">
        <f>Sales[[#This Row],[Sale Price ]]-Sales[[#This Row],[Service Provider Expense]]</f>
        <v>859.5</v>
      </c>
      <c r="N160" t="s">
        <v>19</v>
      </c>
    </row>
    <row r="161" spans="1:14" x14ac:dyDescent="0.25">
      <c r="A161">
        <v>3160</v>
      </c>
      <c r="B161" t="s">
        <v>321</v>
      </c>
      <c r="C161" t="s">
        <v>322</v>
      </c>
      <c r="D161">
        <v>1393</v>
      </c>
      <c r="E161" t="s">
        <v>27</v>
      </c>
      <c r="F161" s="7">
        <v>45620</v>
      </c>
      <c r="G161" s="6">
        <v>1</v>
      </c>
      <c r="H161" s="1" t="s">
        <v>37</v>
      </c>
      <c r="I161" t="s">
        <v>32</v>
      </c>
      <c r="J161">
        <f>VLOOKUP(Sales[[#This Row],[Service Category]],Table7[],3,FALSE)</f>
        <v>0.25</v>
      </c>
      <c r="K161">
        <f>Sales[[#This Row],[Sale Price ]]*Sales[[#This Row],[Margins]]</f>
        <v>141.25</v>
      </c>
      <c r="L161">
        <v>565</v>
      </c>
      <c r="M161">
        <f>Sales[[#This Row],[Sale Price ]]-Sales[[#This Row],[Service Provider Expense]]</f>
        <v>423.75</v>
      </c>
      <c r="N161" t="s">
        <v>99</v>
      </c>
    </row>
    <row r="162" spans="1:14" x14ac:dyDescent="0.25">
      <c r="A162">
        <v>3161</v>
      </c>
      <c r="B162" t="s">
        <v>323</v>
      </c>
      <c r="C162" t="s">
        <v>324</v>
      </c>
      <c r="D162">
        <v>1394</v>
      </c>
      <c r="E162" t="s">
        <v>77</v>
      </c>
      <c r="F162" s="7">
        <v>45471</v>
      </c>
      <c r="G162" s="6">
        <v>1</v>
      </c>
      <c r="H162" t="s">
        <v>17</v>
      </c>
      <c r="I162" t="s">
        <v>28</v>
      </c>
      <c r="J162">
        <f>VLOOKUP(Sales[[#This Row],[Service Category]],Table7[],3,FALSE)</f>
        <v>0.3</v>
      </c>
      <c r="K162">
        <f>Sales[[#This Row],[Sale Price ]]*Sales[[#This Row],[Margins]]</f>
        <v>478.2</v>
      </c>
      <c r="L162">
        <v>1594</v>
      </c>
      <c r="M162">
        <f>Sales[[#This Row],[Sale Price ]]-Sales[[#This Row],[Service Provider Expense]]</f>
        <v>1115.8</v>
      </c>
      <c r="N162" t="s">
        <v>29</v>
      </c>
    </row>
    <row r="163" spans="1:14" x14ac:dyDescent="0.25">
      <c r="A163">
        <v>3162</v>
      </c>
      <c r="B163" t="s">
        <v>180</v>
      </c>
      <c r="C163" t="s">
        <v>325</v>
      </c>
      <c r="D163">
        <v>1395</v>
      </c>
      <c r="E163" t="s">
        <v>61</v>
      </c>
      <c r="F163" s="7">
        <v>45389</v>
      </c>
      <c r="G163" s="6">
        <v>2</v>
      </c>
      <c r="H163" t="s">
        <v>17</v>
      </c>
      <c r="I163" t="s">
        <v>66</v>
      </c>
      <c r="J163">
        <f>VLOOKUP(Sales[[#This Row],[Service Category]],Table7[],3,FALSE)</f>
        <v>0.25</v>
      </c>
      <c r="K163">
        <f>Sales[[#This Row],[Sale Price ]]*Sales[[#This Row],[Margins]]</f>
        <v>333</v>
      </c>
      <c r="L163">
        <v>1332</v>
      </c>
      <c r="M163">
        <f>Sales[[#This Row],[Sale Price ]]-Sales[[#This Row],[Service Provider Expense]]</f>
        <v>999</v>
      </c>
      <c r="N163" t="s">
        <v>33</v>
      </c>
    </row>
    <row r="164" spans="1:14" x14ac:dyDescent="0.25">
      <c r="A164">
        <v>3163</v>
      </c>
      <c r="B164" t="s">
        <v>326</v>
      </c>
      <c r="C164" t="s">
        <v>101</v>
      </c>
      <c r="D164">
        <v>1396</v>
      </c>
      <c r="E164" t="s">
        <v>22</v>
      </c>
      <c r="F164" s="7">
        <v>45403</v>
      </c>
      <c r="G164" s="6">
        <v>2</v>
      </c>
      <c r="H164" t="s">
        <v>17</v>
      </c>
      <c r="I164" t="s">
        <v>18</v>
      </c>
      <c r="J164">
        <f>VLOOKUP(Sales[[#This Row],[Service Category]],Table7[],3,FALSE)</f>
        <v>0.3</v>
      </c>
      <c r="K164">
        <f>Sales[[#This Row],[Sale Price ]]*Sales[[#This Row],[Margins]]</f>
        <v>463.79999999999995</v>
      </c>
      <c r="L164">
        <v>1546</v>
      </c>
      <c r="M164">
        <f>Sales[[#This Row],[Sale Price ]]-Sales[[#This Row],[Service Provider Expense]]</f>
        <v>1082.2</v>
      </c>
      <c r="N164" t="s">
        <v>29</v>
      </c>
    </row>
    <row r="165" spans="1:14" x14ac:dyDescent="0.25">
      <c r="A165">
        <v>3164</v>
      </c>
      <c r="B165" t="s">
        <v>327</v>
      </c>
      <c r="C165" t="s">
        <v>328</v>
      </c>
      <c r="D165">
        <v>1397</v>
      </c>
      <c r="E165" t="s">
        <v>61</v>
      </c>
      <c r="F165" s="7">
        <v>45338</v>
      </c>
      <c r="G165" s="6">
        <v>2</v>
      </c>
      <c r="H165" s="1" t="s">
        <v>37</v>
      </c>
      <c r="I165" t="s">
        <v>66</v>
      </c>
      <c r="J165">
        <f>VLOOKUP(Sales[[#This Row],[Service Category]],Table7[],3,FALSE)</f>
        <v>0.25</v>
      </c>
      <c r="K165">
        <f>Sales[[#This Row],[Sale Price ]]*Sales[[#This Row],[Margins]]</f>
        <v>294</v>
      </c>
      <c r="L165">
        <v>1176</v>
      </c>
      <c r="M165">
        <f>Sales[[#This Row],[Sale Price ]]-Sales[[#This Row],[Service Provider Expense]]</f>
        <v>882</v>
      </c>
      <c r="N165" t="s">
        <v>33</v>
      </c>
    </row>
    <row r="166" spans="1:14" x14ac:dyDescent="0.25">
      <c r="A166">
        <v>3165</v>
      </c>
      <c r="B166" t="s">
        <v>329</v>
      </c>
      <c r="C166" t="s">
        <v>235</v>
      </c>
      <c r="D166">
        <v>1398</v>
      </c>
      <c r="E166" t="s">
        <v>77</v>
      </c>
      <c r="F166" s="7">
        <v>45552</v>
      </c>
      <c r="G166" s="6">
        <v>3</v>
      </c>
      <c r="H166" s="1" t="s">
        <v>37</v>
      </c>
      <c r="I166" t="s">
        <v>38</v>
      </c>
      <c r="J166">
        <f>VLOOKUP(Sales[[#This Row],[Service Category]],Table7[],3,FALSE)</f>
        <v>0.3</v>
      </c>
      <c r="K166">
        <f>Sales[[#This Row],[Sale Price ]]*Sales[[#This Row],[Margins]]</f>
        <v>498.9</v>
      </c>
      <c r="L166">
        <v>1663</v>
      </c>
      <c r="M166">
        <f>Sales[[#This Row],[Sale Price ]]-Sales[[#This Row],[Service Provider Expense]]</f>
        <v>1164.0999999999999</v>
      </c>
      <c r="N166" t="s">
        <v>19</v>
      </c>
    </row>
    <row r="167" spans="1:14" x14ac:dyDescent="0.25">
      <c r="A167">
        <v>3166</v>
      </c>
      <c r="B167" t="s">
        <v>330</v>
      </c>
      <c r="C167" t="s">
        <v>331</v>
      </c>
      <c r="D167">
        <v>1399</v>
      </c>
      <c r="E167" t="s">
        <v>16</v>
      </c>
      <c r="F167" s="7">
        <v>45462</v>
      </c>
      <c r="G167" s="6">
        <v>2</v>
      </c>
      <c r="H167" t="s">
        <v>17</v>
      </c>
      <c r="I167" t="s">
        <v>18</v>
      </c>
      <c r="J167">
        <f>VLOOKUP(Sales[[#This Row],[Service Category]],Table7[],3,FALSE)</f>
        <v>0.1</v>
      </c>
      <c r="K167">
        <f>Sales[[#This Row],[Sale Price ]]*Sales[[#This Row],[Margins]]</f>
        <v>49.2</v>
      </c>
      <c r="L167">
        <v>492</v>
      </c>
      <c r="M167">
        <f>Sales[[#This Row],[Sale Price ]]-Sales[[#This Row],[Service Provider Expense]]</f>
        <v>442.8</v>
      </c>
      <c r="N167" t="s">
        <v>29</v>
      </c>
    </row>
    <row r="168" spans="1:14" x14ac:dyDescent="0.25">
      <c r="A168">
        <v>3167</v>
      </c>
      <c r="B168" t="s">
        <v>332</v>
      </c>
      <c r="C168" t="s">
        <v>333</v>
      </c>
      <c r="D168">
        <v>1400</v>
      </c>
      <c r="E168" t="s">
        <v>16</v>
      </c>
      <c r="F168" s="7">
        <v>45298</v>
      </c>
      <c r="G168" s="6">
        <v>2</v>
      </c>
      <c r="H168" t="s">
        <v>56</v>
      </c>
      <c r="I168" t="s">
        <v>24</v>
      </c>
      <c r="J168">
        <f>VLOOKUP(Sales[[#This Row],[Service Category]],Table7[],3,FALSE)</f>
        <v>0.1</v>
      </c>
      <c r="K168">
        <f>Sales[[#This Row],[Sale Price ]]*Sales[[#This Row],[Margins]]</f>
        <v>175.10000000000002</v>
      </c>
      <c r="L168">
        <v>1751</v>
      </c>
      <c r="M168">
        <f>Sales[[#This Row],[Sale Price ]]-Sales[[#This Row],[Service Provider Expense]]</f>
        <v>1575.9</v>
      </c>
      <c r="N168" t="s">
        <v>39</v>
      </c>
    </row>
    <row r="169" spans="1:14" x14ac:dyDescent="0.25">
      <c r="A169">
        <v>3168</v>
      </c>
      <c r="B169" t="s">
        <v>334</v>
      </c>
      <c r="C169" t="s">
        <v>335</v>
      </c>
      <c r="D169">
        <v>1401</v>
      </c>
      <c r="E169" t="s">
        <v>61</v>
      </c>
      <c r="F169" s="7">
        <v>45571</v>
      </c>
      <c r="G169" s="6">
        <v>2</v>
      </c>
      <c r="H169" t="s">
        <v>17</v>
      </c>
      <c r="I169" t="s">
        <v>66</v>
      </c>
      <c r="J169">
        <f>VLOOKUP(Sales[[#This Row],[Service Category]],Table7[],3,FALSE)</f>
        <v>0.25</v>
      </c>
      <c r="K169">
        <f>Sales[[#This Row],[Sale Price ]]*Sales[[#This Row],[Margins]]</f>
        <v>229</v>
      </c>
      <c r="L169">
        <v>916</v>
      </c>
      <c r="M169">
        <f>Sales[[#This Row],[Sale Price ]]-Sales[[#This Row],[Service Provider Expense]]</f>
        <v>687</v>
      </c>
      <c r="N169" t="s">
        <v>99</v>
      </c>
    </row>
    <row r="170" spans="1:14" x14ac:dyDescent="0.25">
      <c r="A170">
        <v>3169</v>
      </c>
      <c r="B170" t="s">
        <v>336</v>
      </c>
      <c r="C170" t="s">
        <v>191</v>
      </c>
      <c r="D170">
        <v>1402</v>
      </c>
      <c r="E170" t="s">
        <v>77</v>
      </c>
      <c r="F170" s="7">
        <v>45639</v>
      </c>
      <c r="G170" s="6">
        <v>3</v>
      </c>
      <c r="H170" s="1" t="s">
        <v>37</v>
      </c>
      <c r="I170" t="s">
        <v>66</v>
      </c>
      <c r="J170">
        <f>VLOOKUP(Sales[[#This Row],[Service Category]],Table7[],3,FALSE)</f>
        <v>0.3</v>
      </c>
      <c r="K170">
        <f>Sales[[#This Row],[Sale Price ]]*Sales[[#This Row],[Margins]]</f>
        <v>240.89999999999998</v>
      </c>
      <c r="L170">
        <v>803</v>
      </c>
      <c r="M170">
        <f>Sales[[#This Row],[Sale Price ]]-Sales[[#This Row],[Service Provider Expense]]</f>
        <v>562.1</v>
      </c>
      <c r="N170" t="s">
        <v>33</v>
      </c>
    </row>
    <row r="171" spans="1:14" x14ac:dyDescent="0.25">
      <c r="A171">
        <v>3170</v>
      </c>
      <c r="B171" t="s">
        <v>337</v>
      </c>
      <c r="C171" t="s">
        <v>338</v>
      </c>
      <c r="D171">
        <v>1403</v>
      </c>
      <c r="E171" t="s">
        <v>36</v>
      </c>
      <c r="F171" s="7">
        <v>45577</v>
      </c>
      <c r="G171" s="6">
        <v>1</v>
      </c>
      <c r="H171" s="1" t="s">
        <v>37</v>
      </c>
      <c r="I171" t="s">
        <v>66</v>
      </c>
      <c r="J171">
        <f>VLOOKUP(Sales[[#This Row],[Service Category]],Table7[],3,FALSE)</f>
        <v>0.2</v>
      </c>
      <c r="K171">
        <f>Sales[[#This Row],[Sale Price ]]*Sales[[#This Row],[Margins]]</f>
        <v>325.40000000000003</v>
      </c>
      <c r="L171">
        <v>1627</v>
      </c>
      <c r="M171">
        <f>Sales[[#This Row],[Sale Price ]]-Sales[[#This Row],[Service Provider Expense]]</f>
        <v>1301.5999999999999</v>
      </c>
      <c r="N171" t="s">
        <v>39</v>
      </c>
    </row>
    <row r="172" spans="1:14" x14ac:dyDescent="0.25">
      <c r="A172">
        <v>3171</v>
      </c>
      <c r="B172" t="s">
        <v>339</v>
      </c>
      <c r="C172" t="s">
        <v>168</v>
      </c>
      <c r="D172">
        <v>1404</v>
      </c>
      <c r="E172" t="s">
        <v>36</v>
      </c>
      <c r="F172" s="7">
        <v>45385</v>
      </c>
      <c r="G172" s="6">
        <v>1</v>
      </c>
      <c r="H172" s="1" t="s">
        <v>23</v>
      </c>
      <c r="I172" t="s">
        <v>32</v>
      </c>
      <c r="J172">
        <f>VLOOKUP(Sales[[#This Row],[Service Category]],Table7[],3,FALSE)</f>
        <v>0.2</v>
      </c>
      <c r="K172">
        <f>Sales[[#This Row],[Sale Price ]]*Sales[[#This Row],[Margins]]</f>
        <v>28.8</v>
      </c>
      <c r="L172">
        <v>144</v>
      </c>
      <c r="M172">
        <f>Sales[[#This Row],[Sale Price ]]-Sales[[#This Row],[Service Provider Expense]]</f>
        <v>115.2</v>
      </c>
      <c r="N172" t="s">
        <v>33</v>
      </c>
    </row>
    <row r="173" spans="1:14" x14ac:dyDescent="0.25">
      <c r="A173">
        <v>3172</v>
      </c>
      <c r="B173" t="s">
        <v>340</v>
      </c>
      <c r="C173" t="s">
        <v>341</v>
      </c>
      <c r="D173">
        <v>1405</v>
      </c>
      <c r="E173" t="s">
        <v>22</v>
      </c>
      <c r="F173" s="7">
        <v>45372</v>
      </c>
      <c r="G173" s="6">
        <v>1</v>
      </c>
      <c r="H173" s="1" t="s">
        <v>23</v>
      </c>
      <c r="I173" t="s">
        <v>28</v>
      </c>
      <c r="J173">
        <f>VLOOKUP(Sales[[#This Row],[Service Category]],Table7[],3,FALSE)</f>
        <v>0.3</v>
      </c>
      <c r="K173">
        <f>Sales[[#This Row],[Sale Price ]]*Sales[[#This Row],[Margins]]</f>
        <v>173.7</v>
      </c>
      <c r="L173">
        <v>579</v>
      </c>
      <c r="M173">
        <f>Sales[[#This Row],[Sale Price ]]-Sales[[#This Row],[Service Provider Expense]]</f>
        <v>405.3</v>
      </c>
      <c r="N173" t="s">
        <v>33</v>
      </c>
    </row>
    <row r="174" spans="1:14" x14ac:dyDescent="0.25">
      <c r="A174">
        <v>3173</v>
      </c>
      <c r="B174" t="s">
        <v>342</v>
      </c>
      <c r="C174" t="s">
        <v>343</v>
      </c>
      <c r="D174">
        <v>1406</v>
      </c>
      <c r="E174" t="s">
        <v>16</v>
      </c>
      <c r="F174" s="7">
        <v>45491</v>
      </c>
      <c r="G174" s="6">
        <v>3</v>
      </c>
      <c r="H174" t="s">
        <v>17</v>
      </c>
      <c r="I174" t="s">
        <v>28</v>
      </c>
      <c r="J174">
        <f>VLOOKUP(Sales[[#This Row],[Service Category]],Table7[],3,FALSE)</f>
        <v>0.1</v>
      </c>
      <c r="K174">
        <f>Sales[[#This Row],[Sale Price ]]*Sales[[#This Row],[Margins]]</f>
        <v>138.5</v>
      </c>
      <c r="L174">
        <v>1385</v>
      </c>
      <c r="M174">
        <f>Sales[[#This Row],[Sale Price ]]-Sales[[#This Row],[Service Provider Expense]]</f>
        <v>1246.5</v>
      </c>
      <c r="N174" t="s">
        <v>19</v>
      </c>
    </row>
    <row r="175" spans="1:14" x14ac:dyDescent="0.25">
      <c r="A175">
        <v>3174</v>
      </c>
      <c r="B175" t="s">
        <v>344</v>
      </c>
      <c r="C175" t="s">
        <v>186</v>
      </c>
      <c r="D175">
        <v>1407</v>
      </c>
      <c r="E175" t="s">
        <v>27</v>
      </c>
      <c r="F175" s="7">
        <v>45607</v>
      </c>
      <c r="G175" s="6">
        <v>3</v>
      </c>
      <c r="H175" t="s">
        <v>56</v>
      </c>
      <c r="I175" t="s">
        <v>42</v>
      </c>
      <c r="J175">
        <f>VLOOKUP(Sales[[#This Row],[Service Category]],Table7[],3,FALSE)</f>
        <v>0.25</v>
      </c>
      <c r="K175">
        <f>Sales[[#This Row],[Sale Price ]]*Sales[[#This Row],[Margins]]</f>
        <v>27.25</v>
      </c>
      <c r="L175">
        <v>109</v>
      </c>
      <c r="M175">
        <f>Sales[[#This Row],[Sale Price ]]-Sales[[#This Row],[Service Provider Expense]]</f>
        <v>81.75</v>
      </c>
      <c r="N175" t="s">
        <v>39</v>
      </c>
    </row>
    <row r="176" spans="1:14" x14ac:dyDescent="0.25">
      <c r="A176">
        <v>3175</v>
      </c>
      <c r="B176" t="s">
        <v>212</v>
      </c>
      <c r="C176" t="s">
        <v>345</v>
      </c>
      <c r="D176">
        <v>1408</v>
      </c>
      <c r="E176" t="s">
        <v>22</v>
      </c>
      <c r="F176" s="7">
        <v>45598</v>
      </c>
      <c r="G176" s="6">
        <v>3</v>
      </c>
      <c r="H176" t="s">
        <v>56</v>
      </c>
      <c r="I176" t="s">
        <v>28</v>
      </c>
      <c r="J176">
        <f>VLOOKUP(Sales[[#This Row],[Service Category]],Table7[],3,FALSE)</f>
        <v>0.3</v>
      </c>
      <c r="K176">
        <f>Sales[[#This Row],[Sale Price ]]*Sales[[#This Row],[Margins]]</f>
        <v>159.29999999999998</v>
      </c>
      <c r="L176">
        <v>531</v>
      </c>
      <c r="M176">
        <f>Sales[[#This Row],[Sale Price ]]-Sales[[#This Row],[Service Provider Expense]]</f>
        <v>371.70000000000005</v>
      </c>
      <c r="N176" t="s">
        <v>39</v>
      </c>
    </row>
    <row r="177" spans="1:14" x14ac:dyDescent="0.25">
      <c r="A177">
        <v>3176</v>
      </c>
      <c r="B177" t="s">
        <v>346</v>
      </c>
      <c r="C177" t="s">
        <v>60</v>
      </c>
      <c r="D177">
        <v>1409</v>
      </c>
      <c r="E177" t="s">
        <v>22</v>
      </c>
      <c r="F177" s="7">
        <v>45324</v>
      </c>
      <c r="G177" s="6">
        <v>3</v>
      </c>
      <c r="H177" s="1" t="s">
        <v>37</v>
      </c>
      <c r="I177" t="s">
        <v>32</v>
      </c>
      <c r="J177">
        <f>VLOOKUP(Sales[[#This Row],[Service Category]],Table7[],3,FALSE)</f>
        <v>0.3</v>
      </c>
      <c r="K177">
        <f>Sales[[#This Row],[Sale Price ]]*Sales[[#This Row],[Margins]]</f>
        <v>312.3</v>
      </c>
      <c r="L177">
        <v>1041</v>
      </c>
      <c r="M177">
        <f>Sales[[#This Row],[Sale Price ]]-Sales[[#This Row],[Service Provider Expense]]</f>
        <v>728.7</v>
      </c>
      <c r="N177" t="s">
        <v>29</v>
      </c>
    </row>
    <row r="178" spans="1:14" x14ac:dyDescent="0.25">
      <c r="A178">
        <v>3177</v>
      </c>
      <c r="B178" t="s">
        <v>347</v>
      </c>
      <c r="C178" t="s">
        <v>348</v>
      </c>
      <c r="D178">
        <v>1410</v>
      </c>
      <c r="E178" t="s">
        <v>22</v>
      </c>
      <c r="F178" s="7">
        <v>45386</v>
      </c>
      <c r="G178" s="6">
        <v>3</v>
      </c>
      <c r="H178" t="s">
        <v>17</v>
      </c>
      <c r="I178" t="s">
        <v>24</v>
      </c>
      <c r="J178">
        <f>VLOOKUP(Sales[[#This Row],[Service Category]],Table7[],3,FALSE)</f>
        <v>0.3</v>
      </c>
      <c r="K178">
        <f>Sales[[#This Row],[Sale Price ]]*Sales[[#This Row],[Margins]]</f>
        <v>51.6</v>
      </c>
      <c r="L178">
        <v>172</v>
      </c>
      <c r="M178">
        <f>Sales[[#This Row],[Sale Price ]]-Sales[[#This Row],[Service Provider Expense]]</f>
        <v>120.4</v>
      </c>
      <c r="N178" t="s">
        <v>29</v>
      </c>
    </row>
    <row r="179" spans="1:14" x14ac:dyDescent="0.25">
      <c r="A179">
        <v>3178</v>
      </c>
      <c r="B179" t="s">
        <v>349</v>
      </c>
      <c r="C179" t="s">
        <v>350</v>
      </c>
      <c r="D179">
        <v>1411</v>
      </c>
      <c r="E179" t="s">
        <v>36</v>
      </c>
      <c r="F179" s="7">
        <v>45637</v>
      </c>
      <c r="G179" s="6">
        <v>2</v>
      </c>
      <c r="H179" s="1" t="s">
        <v>23</v>
      </c>
      <c r="I179" t="s">
        <v>42</v>
      </c>
      <c r="J179">
        <f>VLOOKUP(Sales[[#This Row],[Service Category]],Table7[],3,FALSE)</f>
        <v>0.2</v>
      </c>
      <c r="K179">
        <f>Sales[[#This Row],[Sale Price ]]*Sales[[#This Row],[Margins]]</f>
        <v>115.2</v>
      </c>
      <c r="L179">
        <v>576</v>
      </c>
      <c r="M179">
        <f>Sales[[#This Row],[Sale Price ]]-Sales[[#This Row],[Service Provider Expense]]</f>
        <v>460.8</v>
      </c>
      <c r="N179" t="s">
        <v>29</v>
      </c>
    </row>
    <row r="180" spans="1:14" x14ac:dyDescent="0.25">
      <c r="A180">
        <v>3179</v>
      </c>
      <c r="B180" t="s">
        <v>273</v>
      </c>
      <c r="C180" t="s">
        <v>351</v>
      </c>
      <c r="D180">
        <v>1412</v>
      </c>
      <c r="E180" t="s">
        <v>36</v>
      </c>
      <c r="F180" s="7">
        <v>45607</v>
      </c>
      <c r="G180" s="6">
        <v>3</v>
      </c>
      <c r="H180" s="1" t="s">
        <v>37</v>
      </c>
      <c r="I180" t="s">
        <v>18</v>
      </c>
      <c r="J180">
        <f>VLOOKUP(Sales[[#This Row],[Service Category]],Table7[],3,FALSE)</f>
        <v>0.2</v>
      </c>
      <c r="K180">
        <f>Sales[[#This Row],[Sale Price ]]*Sales[[#This Row],[Margins]]</f>
        <v>105.60000000000001</v>
      </c>
      <c r="L180">
        <v>528</v>
      </c>
      <c r="M180">
        <f>Sales[[#This Row],[Sale Price ]]-Sales[[#This Row],[Service Provider Expense]]</f>
        <v>422.4</v>
      </c>
      <c r="N180" t="s">
        <v>33</v>
      </c>
    </row>
    <row r="181" spans="1:14" x14ac:dyDescent="0.25">
      <c r="A181">
        <v>3180</v>
      </c>
      <c r="B181" t="s">
        <v>352</v>
      </c>
      <c r="C181" t="s">
        <v>353</v>
      </c>
      <c r="D181">
        <v>1413</v>
      </c>
      <c r="E181" t="s">
        <v>27</v>
      </c>
      <c r="F181" s="7">
        <v>45599</v>
      </c>
      <c r="G181" s="6">
        <v>1</v>
      </c>
      <c r="H181" t="s">
        <v>17</v>
      </c>
      <c r="I181" t="s">
        <v>42</v>
      </c>
      <c r="J181">
        <f>VLOOKUP(Sales[[#This Row],[Service Category]],Table7[],3,FALSE)</f>
        <v>0.25</v>
      </c>
      <c r="K181">
        <f>Sales[[#This Row],[Sale Price ]]*Sales[[#This Row],[Margins]]</f>
        <v>242</v>
      </c>
      <c r="L181">
        <v>968</v>
      </c>
      <c r="M181">
        <f>Sales[[#This Row],[Sale Price ]]-Sales[[#This Row],[Service Provider Expense]]</f>
        <v>726</v>
      </c>
      <c r="N181" t="s">
        <v>39</v>
      </c>
    </row>
    <row r="182" spans="1:14" x14ac:dyDescent="0.25">
      <c r="A182">
        <v>3181</v>
      </c>
      <c r="B182" t="s">
        <v>354</v>
      </c>
      <c r="C182" t="s">
        <v>355</v>
      </c>
      <c r="D182">
        <v>1414</v>
      </c>
      <c r="E182" t="s">
        <v>22</v>
      </c>
      <c r="F182" s="7">
        <v>45355</v>
      </c>
      <c r="G182" s="6">
        <v>2</v>
      </c>
      <c r="H182" t="s">
        <v>17</v>
      </c>
      <c r="I182" t="s">
        <v>42</v>
      </c>
      <c r="J182">
        <f>VLOOKUP(Sales[[#This Row],[Service Category]],Table7[],3,FALSE)</f>
        <v>0.3</v>
      </c>
      <c r="K182">
        <f>Sales[[#This Row],[Sale Price ]]*Sales[[#This Row],[Margins]]</f>
        <v>558</v>
      </c>
      <c r="L182">
        <v>1860</v>
      </c>
      <c r="M182">
        <f>Sales[[#This Row],[Sale Price ]]-Sales[[#This Row],[Service Provider Expense]]</f>
        <v>1302</v>
      </c>
      <c r="N182" t="s">
        <v>19</v>
      </c>
    </row>
    <row r="183" spans="1:14" x14ac:dyDescent="0.25">
      <c r="A183">
        <v>3182</v>
      </c>
      <c r="B183" t="s">
        <v>356</v>
      </c>
      <c r="C183" t="s">
        <v>357</v>
      </c>
      <c r="D183">
        <v>1415</v>
      </c>
      <c r="E183" t="s">
        <v>16</v>
      </c>
      <c r="F183" s="7">
        <v>45391</v>
      </c>
      <c r="G183" s="6">
        <v>1</v>
      </c>
      <c r="H183" t="s">
        <v>17</v>
      </c>
      <c r="I183" t="s">
        <v>38</v>
      </c>
      <c r="J183">
        <f>VLOOKUP(Sales[[#This Row],[Service Category]],Table7[],3,FALSE)</f>
        <v>0.1</v>
      </c>
      <c r="K183">
        <f>Sales[[#This Row],[Sale Price ]]*Sales[[#This Row],[Margins]]</f>
        <v>90.800000000000011</v>
      </c>
      <c r="L183">
        <v>908</v>
      </c>
      <c r="M183">
        <f>Sales[[#This Row],[Sale Price ]]-Sales[[#This Row],[Service Provider Expense]]</f>
        <v>817.2</v>
      </c>
      <c r="N183" t="s">
        <v>99</v>
      </c>
    </row>
    <row r="184" spans="1:14" x14ac:dyDescent="0.25">
      <c r="A184">
        <v>3183</v>
      </c>
      <c r="B184" t="s">
        <v>358</v>
      </c>
      <c r="C184" t="s">
        <v>359</v>
      </c>
      <c r="D184">
        <v>1416</v>
      </c>
      <c r="E184" t="s">
        <v>61</v>
      </c>
      <c r="F184" s="7">
        <v>45476</v>
      </c>
      <c r="G184" s="6">
        <v>1</v>
      </c>
      <c r="H184" s="1" t="s">
        <v>37</v>
      </c>
      <c r="I184" t="s">
        <v>42</v>
      </c>
      <c r="J184">
        <f>VLOOKUP(Sales[[#This Row],[Service Category]],Table7[],3,FALSE)</f>
        <v>0.25</v>
      </c>
      <c r="K184">
        <f>Sales[[#This Row],[Sale Price ]]*Sales[[#This Row],[Margins]]</f>
        <v>16.75</v>
      </c>
      <c r="L184">
        <v>67</v>
      </c>
      <c r="M184">
        <f>Sales[[#This Row],[Sale Price ]]-Sales[[#This Row],[Service Provider Expense]]</f>
        <v>50.25</v>
      </c>
      <c r="N184" t="s">
        <v>29</v>
      </c>
    </row>
    <row r="185" spans="1:14" x14ac:dyDescent="0.25">
      <c r="A185">
        <v>3184</v>
      </c>
      <c r="B185" t="s">
        <v>360</v>
      </c>
      <c r="C185" t="s">
        <v>361</v>
      </c>
      <c r="D185">
        <v>1417</v>
      </c>
      <c r="E185" t="s">
        <v>16</v>
      </c>
      <c r="F185" s="7">
        <v>45363</v>
      </c>
      <c r="G185" s="6">
        <v>3</v>
      </c>
      <c r="H185" t="s">
        <v>17</v>
      </c>
      <c r="I185" t="s">
        <v>38</v>
      </c>
      <c r="J185">
        <f>VLOOKUP(Sales[[#This Row],[Service Category]],Table7[],3,FALSE)</f>
        <v>0.1</v>
      </c>
      <c r="K185">
        <f>Sales[[#This Row],[Sale Price ]]*Sales[[#This Row],[Margins]]</f>
        <v>56.1</v>
      </c>
      <c r="L185">
        <v>561</v>
      </c>
      <c r="M185">
        <f>Sales[[#This Row],[Sale Price ]]-Sales[[#This Row],[Service Provider Expense]]</f>
        <v>504.9</v>
      </c>
      <c r="N185" t="s">
        <v>29</v>
      </c>
    </row>
    <row r="186" spans="1:14" x14ac:dyDescent="0.25">
      <c r="A186">
        <v>3185</v>
      </c>
      <c r="B186" t="s">
        <v>362</v>
      </c>
      <c r="C186" t="s">
        <v>363</v>
      </c>
      <c r="D186">
        <v>1418</v>
      </c>
      <c r="E186" t="s">
        <v>16</v>
      </c>
      <c r="F186" s="7">
        <v>45337</v>
      </c>
      <c r="G186" s="6">
        <v>1</v>
      </c>
      <c r="H186" t="s">
        <v>17</v>
      </c>
      <c r="I186" t="s">
        <v>32</v>
      </c>
      <c r="J186">
        <f>VLOOKUP(Sales[[#This Row],[Service Category]],Table7[],3,FALSE)</f>
        <v>0.1</v>
      </c>
      <c r="K186">
        <f>Sales[[#This Row],[Sale Price ]]*Sales[[#This Row],[Margins]]</f>
        <v>178.20000000000002</v>
      </c>
      <c r="L186">
        <v>1782</v>
      </c>
      <c r="M186">
        <f>Sales[[#This Row],[Sale Price ]]-Sales[[#This Row],[Service Provider Expense]]</f>
        <v>1603.8</v>
      </c>
      <c r="N186" t="s">
        <v>29</v>
      </c>
    </row>
    <row r="187" spans="1:14" x14ac:dyDescent="0.25">
      <c r="A187">
        <v>3186</v>
      </c>
      <c r="B187" t="s">
        <v>364</v>
      </c>
      <c r="C187" t="s">
        <v>365</v>
      </c>
      <c r="D187">
        <v>1419</v>
      </c>
      <c r="E187" t="s">
        <v>61</v>
      </c>
      <c r="F187" s="7">
        <v>45500</v>
      </c>
      <c r="G187" s="6">
        <v>3</v>
      </c>
      <c r="H187" s="1" t="s">
        <v>37</v>
      </c>
      <c r="I187" t="s">
        <v>49</v>
      </c>
      <c r="J187">
        <f>VLOOKUP(Sales[[#This Row],[Service Category]],Table7[],3,FALSE)</f>
        <v>0.25</v>
      </c>
      <c r="K187">
        <f>Sales[[#This Row],[Sale Price ]]*Sales[[#This Row],[Margins]]</f>
        <v>360</v>
      </c>
      <c r="L187">
        <v>1440</v>
      </c>
      <c r="M187">
        <f>Sales[[#This Row],[Sale Price ]]-Sales[[#This Row],[Service Provider Expense]]</f>
        <v>1080</v>
      </c>
      <c r="N187" t="s">
        <v>19</v>
      </c>
    </row>
    <row r="188" spans="1:14" x14ac:dyDescent="0.25">
      <c r="A188">
        <v>3187</v>
      </c>
      <c r="B188" t="s">
        <v>366</v>
      </c>
      <c r="C188" t="s">
        <v>367</v>
      </c>
      <c r="D188">
        <v>1420</v>
      </c>
      <c r="E188" t="s">
        <v>27</v>
      </c>
      <c r="F188" s="7">
        <v>45639</v>
      </c>
      <c r="G188" s="6">
        <v>1</v>
      </c>
      <c r="H188" s="1" t="s">
        <v>37</v>
      </c>
      <c r="I188" t="s">
        <v>38</v>
      </c>
      <c r="J188">
        <f>VLOOKUP(Sales[[#This Row],[Service Category]],Table7[],3,FALSE)</f>
        <v>0.25</v>
      </c>
      <c r="K188">
        <f>Sales[[#This Row],[Sale Price ]]*Sales[[#This Row],[Margins]]</f>
        <v>151.75</v>
      </c>
      <c r="L188">
        <v>607</v>
      </c>
      <c r="M188">
        <f>Sales[[#This Row],[Sale Price ]]-Sales[[#This Row],[Service Provider Expense]]</f>
        <v>455.25</v>
      </c>
      <c r="N188" t="s">
        <v>29</v>
      </c>
    </row>
    <row r="189" spans="1:14" x14ac:dyDescent="0.25">
      <c r="A189">
        <v>3188</v>
      </c>
      <c r="B189" t="s">
        <v>368</v>
      </c>
      <c r="C189" t="s">
        <v>369</v>
      </c>
      <c r="D189">
        <v>1421</v>
      </c>
      <c r="E189" t="s">
        <v>61</v>
      </c>
      <c r="F189" s="7">
        <v>45644</v>
      </c>
      <c r="G189" s="6">
        <v>2</v>
      </c>
      <c r="H189" s="1" t="s">
        <v>23</v>
      </c>
      <c r="I189" t="s">
        <v>42</v>
      </c>
      <c r="J189">
        <f>VLOOKUP(Sales[[#This Row],[Service Category]],Table7[],3,FALSE)</f>
        <v>0.25</v>
      </c>
      <c r="K189">
        <f>Sales[[#This Row],[Sale Price ]]*Sales[[#This Row],[Margins]]</f>
        <v>135.25</v>
      </c>
      <c r="L189">
        <v>541</v>
      </c>
      <c r="M189">
        <f>Sales[[#This Row],[Sale Price ]]-Sales[[#This Row],[Service Provider Expense]]</f>
        <v>405.75</v>
      </c>
      <c r="N189" t="s">
        <v>39</v>
      </c>
    </row>
    <row r="190" spans="1:14" x14ac:dyDescent="0.25">
      <c r="A190">
        <v>3189</v>
      </c>
      <c r="B190" t="s">
        <v>370</v>
      </c>
      <c r="C190" t="s">
        <v>361</v>
      </c>
      <c r="D190">
        <v>1422</v>
      </c>
      <c r="E190" t="s">
        <v>36</v>
      </c>
      <c r="F190" s="7">
        <v>45498</v>
      </c>
      <c r="G190" s="6">
        <v>2</v>
      </c>
      <c r="H190" t="s">
        <v>56</v>
      </c>
      <c r="I190" t="s">
        <v>66</v>
      </c>
      <c r="J190">
        <f>VLOOKUP(Sales[[#This Row],[Service Category]],Table7[],3,FALSE)</f>
        <v>0.2</v>
      </c>
      <c r="K190">
        <f>Sales[[#This Row],[Sale Price ]]*Sales[[#This Row],[Margins]]</f>
        <v>188.8</v>
      </c>
      <c r="L190">
        <v>944</v>
      </c>
      <c r="M190">
        <f>Sales[[#This Row],[Sale Price ]]-Sales[[#This Row],[Service Provider Expense]]</f>
        <v>755.2</v>
      </c>
      <c r="N190" t="s">
        <v>19</v>
      </c>
    </row>
    <row r="191" spans="1:14" x14ac:dyDescent="0.25">
      <c r="A191">
        <v>3190</v>
      </c>
      <c r="B191" t="s">
        <v>371</v>
      </c>
      <c r="C191" t="s">
        <v>372</v>
      </c>
      <c r="D191">
        <v>1423</v>
      </c>
      <c r="E191" t="s">
        <v>61</v>
      </c>
      <c r="F191" s="7">
        <v>45369</v>
      </c>
      <c r="G191" s="6">
        <v>1</v>
      </c>
      <c r="H191" s="1" t="s">
        <v>37</v>
      </c>
      <c r="I191" t="s">
        <v>24</v>
      </c>
      <c r="J191">
        <f>VLOOKUP(Sales[[#This Row],[Service Category]],Table7[],3,FALSE)</f>
        <v>0.25</v>
      </c>
      <c r="K191">
        <f>Sales[[#This Row],[Sale Price ]]*Sales[[#This Row],[Margins]]</f>
        <v>25.75</v>
      </c>
      <c r="L191">
        <v>103</v>
      </c>
      <c r="M191">
        <f>Sales[[#This Row],[Sale Price ]]-Sales[[#This Row],[Service Provider Expense]]</f>
        <v>77.25</v>
      </c>
      <c r="N191" t="s">
        <v>29</v>
      </c>
    </row>
    <row r="192" spans="1:14" x14ac:dyDescent="0.25">
      <c r="A192">
        <v>3191</v>
      </c>
      <c r="B192" t="s">
        <v>373</v>
      </c>
      <c r="C192" t="s">
        <v>253</v>
      </c>
      <c r="D192">
        <v>1424</v>
      </c>
      <c r="E192" t="s">
        <v>22</v>
      </c>
      <c r="F192" s="7">
        <v>45321</v>
      </c>
      <c r="G192" s="6">
        <v>2</v>
      </c>
      <c r="H192" s="1" t="s">
        <v>23</v>
      </c>
      <c r="I192" t="s">
        <v>66</v>
      </c>
      <c r="J192">
        <f>VLOOKUP(Sales[[#This Row],[Service Category]],Table7[],3,FALSE)</f>
        <v>0.3</v>
      </c>
      <c r="K192">
        <f>Sales[[#This Row],[Sale Price ]]*Sales[[#This Row],[Margins]]</f>
        <v>39</v>
      </c>
      <c r="L192">
        <v>130</v>
      </c>
      <c r="M192">
        <f>Sales[[#This Row],[Sale Price ]]-Sales[[#This Row],[Service Provider Expense]]</f>
        <v>91</v>
      </c>
      <c r="N192" t="s">
        <v>33</v>
      </c>
    </row>
    <row r="193" spans="1:14" x14ac:dyDescent="0.25">
      <c r="A193">
        <v>3192</v>
      </c>
      <c r="B193" t="s">
        <v>374</v>
      </c>
      <c r="C193" t="s">
        <v>375</v>
      </c>
      <c r="D193">
        <v>1425</v>
      </c>
      <c r="E193" t="s">
        <v>22</v>
      </c>
      <c r="F193" s="7">
        <v>45400</v>
      </c>
      <c r="G193" s="6">
        <v>3</v>
      </c>
      <c r="H193" s="1" t="s">
        <v>37</v>
      </c>
      <c r="I193" t="s">
        <v>32</v>
      </c>
      <c r="J193">
        <f>VLOOKUP(Sales[[#This Row],[Service Category]],Table7[],3,FALSE)</f>
        <v>0.3</v>
      </c>
      <c r="K193">
        <f>Sales[[#This Row],[Sale Price ]]*Sales[[#This Row],[Margins]]</f>
        <v>182.4</v>
      </c>
      <c r="L193">
        <v>608</v>
      </c>
      <c r="M193">
        <f>Sales[[#This Row],[Sale Price ]]-Sales[[#This Row],[Service Provider Expense]]</f>
        <v>425.6</v>
      </c>
      <c r="N193" t="s">
        <v>39</v>
      </c>
    </row>
    <row r="194" spans="1:14" x14ac:dyDescent="0.25">
      <c r="A194">
        <v>3193</v>
      </c>
      <c r="B194" t="s">
        <v>102</v>
      </c>
      <c r="C194" t="s">
        <v>376</v>
      </c>
      <c r="D194">
        <v>1426</v>
      </c>
      <c r="E194" t="s">
        <v>77</v>
      </c>
      <c r="F194" s="7">
        <v>45374</v>
      </c>
      <c r="G194" s="6">
        <v>3</v>
      </c>
      <c r="H194" t="s">
        <v>17</v>
      </c>
      <c r="I194" t="s">
        <v>38</v>
      </c>
      <c r="J194">
        <f>VLOOKUP(Sales[[#This Row],[Service Category]],Table7[],3,FALSE)</f>
        <v>0.3</v>
      </c>
      <c r="K194">
        <f>Sales[[#This Row],[Sale Price ]]*Sales[[#This Row],[Margins]]</f>
        <v>491.09999999999997</v>
      </c>
      <c r="L194">
        <v>1637</v>
      </c>
      <c r="M194">
        <f>Sales[[#This Row],[Sale Price ]]-Sales[[#This Row],[Service Provider Expense]]</f>
        <v>1145.9000000000001</v>
      </c>
      <c r="N194" t="s">
        <v>29</v>
      </c>
    </row>
    <row r="195" spans="1:14" x14ac:dyDescent="0.25">
      <c r="A195">
        <v>3194</v>
      </c>
      <c r="B195" t="s">
        <v>332</v>
      </c>
      <c r="C195" t="s">
        <v>377</v>
      </c>
      <c r="D195">
        <v>1427</v>
      </c>
      <c r="E195" t="s">
        <v>36</v>
      </c>
      <c r="F195" s="7">
        <v>45340</v>
      </c>
      <c r="G195" s="6">
        <v>2</v>
      </c>
      <c r="H195" s="1" t="s">
        <v>37</v>
      </c>
      <c r="I195" t="s">
        <v>32</v>
      </c>
      <c r="J195">
        <f>VLOOKUP(Sales[[#This Row],[Service Category]],Table7[],3,FALSE)</f>
        <v>0.2</v>
      </c>
      <c r="K195">
        <f>Sales[[#This Row],[Sale Price ]]*Sales[[#This Row],[Margins]]</f>
        <v>240.4</v>
      </c>
      <c r="L195">
        <v>1202</v>
      </c>
      <c r="M195">
        <f>Sales[[#This Row],[Sale Price ]]-Sales[[#This Row],[Service Provider Expense]]</f>
        <v>961.6</v>
      </c>
      <c r="N195" t="s">
        <v>33</v>
      </c>
    </row>
    <row r="196" spans="1:14" x14ac:dyDescent="0.25">
      <c r="A196">
        <v>3195</v>
      </c>
      <c r="B196" t="s">
        <v>378</v>
      </c>
      <c r="C196" t="s">
        <v>379</v>
      </c>
      <c r="D196">
        <v>1428</v>
      </c>
      <c r="E196" t="s">
        <v>16</v>
      </c>
      <c r="F196" s="7">
        <v>45427</v>
      </c>
      <c r="G196" s="6">
        <v>1</v>
      </c>
      <c r="H196" t="s">
        <v>17</v>
      </c>
      <c r="I196" t="s">
        <v>18</v>
      </c>
      <c r="J196">
        <f>VLOOKUP(Sales[[#This Row],[Service Category]],Table7[],3,FALSE)</f>
        <v>0.1</v>
      </c>
      <c r="K196">
        <f>Sales[[#This Row],[Sale Price ]]*Sales[[#This Row],[Margins]]</f>
        <v>130.4</v>
      </c>
      <c r="L196">
        <v>1304</v>
      </c>
      <c r="M196">
        <f>Sales[[#This Row],[Sale Price ]]-Sales[[#This Row],[Service Provider Expense]]</f>
        <v>1173.5999999999999</v>
      </c>
      <c r="N196" t="s">
        <v>29</v>
      </c>
    </row>
    <row r="197" spans="1:14" x14ac:dyDescent="0.25">
      <c r="A197">
        <v>3196</v>
      </c>
      <c r="B197" t="s">
        <v>75</v>
      </c>
      <c r="C197" t="s">
        <v>380</v>
      </c>
      <c r="D197">
        <v>1429</v>
      </c>
      <c r="E197" t="s">
        <v>61</v>
      </c>
      <c r="F197" s="7">
        <v>45545</v>
      </c>
      <c r="G197" s="6">
        <v>2</v>
      </c>
      <c r="H197" t="s">
        <v>17</v>
      </c>
      <c r="I197" t="s">
        <v>42</v>
      </c>
      <c r="J197">
        <f>VLOOKUP(Sales[[#This Row],[Service Category]],Table7[],3,FALSE)</f>
        <v>0.25</v>
      </c>
      <c r="K197">
        <f>Sales[[#This Row],[Sale Price ]]*Sales[[#This Row],[Margins]]</f>
        <v>412</v>
      </c>
      <c r="L197">
        <v>1648</v>
      </c>
      <c r="M197">
        <f>Sales[[#This Row],[Sale Price ]]-Sales[[#This Row],[Service Provider Expense]]</f>
        <v>1236</v>
      </c>
      <c r="N197" t="s">
        <v>33</v>
      </c>
    </row>
    <row r="198" spans="1:14" x14ac:dyDescent="0.25">
      <c r="A198">
        <v>3197</v>
      </c>
      <c r="B198" t="s">
        <v>381</v>
      </c>
      <c r="C198" t="s">
        <v>382</v>
      </c>
      <c r="D198">
        <v>1430</v>
      </c>
      <c r="E198" t="s">
        <v>61</v>
      </c>
      <c r="F198" s="7">
        <v>45462</v>
      </c>
      <c r="G198" s="6">
        <v>1</v>
      </c>
      <c r="H198" t="s">
        <v>17</v>
      </c>
      <c r="I198" t="s">
        <v>28</v>
      </c>
      <c r="J198">
        <f>VLOOKUP(Sales[[#This Row],[Service Category]],Table7[],3,FALSE)</f>
        <v>0.25</v>
      </c>
      <c r="K198">
        <f>Sales[[#This Row],[Sale Price ]]*Sales[[#This Row],[Margins]]</f>
        <v>323.25</v>
      </c>
      <c r="L198">
        <v>1293</v>
      </c>
      <c r="M198">
        <f>Sales[[#This Row],[Sale Price ]]-Sales[[#This Row],[Service Provider Expense]]</f>
        <v>969.75</v>
      </c>
      <c r="N198" t="s">
        <v>99</v>
      </c>
    </row>
    <row r="199" spans="1:14" x14ac:dyDescent="0.25">
      <c r="A199">
        <v>3198</v>
      </c>
      <c r="B199" t="s">
        <v>383</v>
      </c>
      <c r="C199" t="s">
        <v>384</v>
      </c>
      <c r="D199">
        <v>1431</v>
      </c>
      <c r="E199" t="s">
        <v>61</v>
      </c>
      <c r="F199" s="7">
        <v>45589</v>
      </c>
      <c r="G199" s="6">
        <v>2</v>
      </c>
      <c r="H199" s="1" t="s">
        <v>37</v>
      </c>
      <c r="I199" t="s">
        <v>66</v>
      </c>
      <c r="J199">
        <f>VLOOKUP(Sales[[#This Row],[Service Category]],Table7[],3,FALSE)</f>
        <v>0.25</v>
      </c>
      <c r="K199">
        <f>Sales[[#This Row],[Sale Price ]]*Sales[[#This Row],[Margins]]</f>
        <v>303.5</v>
      </c>
      <c r="L199">
        <v>1214</v>
      </c>
      <c r="M199">
        <f>Sales[[#This Row],[Sale Price ]]-Sales[[#This Row],[Service Provider Expense]]</f>
        <v>910.5</v>
      </c>
      <c r="N199" t="s">
        <v>29</v>
      </c>
    </row>
    <row r="200" spans="1:14" x14ac:dyDescent="0.25">
      <c r="A200">
        <v>3199</v>
      </c>
      <c r="B200" t="s">
        <v>296</v>
      </c>
      <c r="C200" t="s">
        <v>385</v>
      </c>
      <c r="D200">
        <v>1432</v>
      </c>
      <c r="E200" t="s">
        <v>61</v>
      </c>
      <c r="F200" s="7">
        <v>45462</v>
      </c>
      <c r="G200" s="6">
        <v>3</v>
      </c>
      <c r="H200" s="1" t="s">
        <v>37</v>
      </c>
      <c r="I200" t="s">
        <v>18</v>
      </c>
      <c r="J200">
        <f>VLOOKUP(Sales[[#This Row],[Service Category]],Table7[],3,FALSE)</f>
        <v>0.25</v>
      </c>
      <c r="K200">
        <f>Sales[[#This Row],[Sale Price ]]*Sales[[#This Row],[Margins]]</f>
        <v>354.5</v>
      </c>
      <c r="L200">
        <v>1418</v>
      </c>
      <c r="M200">
        <f>Sales[[#This Row],[Sale Price ]]-Sales[[#This Row],[Service Provider Expense]]</f>
        <v>1063.5</v>
      </c>
      <c r="N200" t="s">
        <v>33</v>
      </c>
    </row>
    <row r="201" spans="1:14" x14ac:dyDescent="0.25">
      <c r="A201">
        <v>3200</v>
      </c>
      <c r="B201" t="s">
        <v>386</v>
      </c>
      <c r="C201" t="s">
        <v>387</v>
      </c>
      <c r="D201">
        <v>1433</v>
      </c>
      <c r="E201" t="s">
        <v>77</v>
      </c>
      <c r="F201" s="7">
        <v>45574</v>
      </c>
      <c r="G201" s="6">
        <v>2</v>
      </c>
      <c r="H201" s="1" t="s">
        <v>37</v>
      </c>
      <c r="I201" t="s">
        <v>28</v>
      </c>
      <c r="J201">
        <f>VLOOKUP(Sales[[#This Row],[Service Category]],Table7[],3,FALSE)</f>
        <v>0.3</v>
      </c>
      <c r="K201">
        <f>Sales[[#This Row],[Sale Price ]]*Sales[[#This Row],[Margins]]</f>
        <v>465.59999999999997</v>
      </c>
      <c r="L201">
        <v>1552</v>
      </c>
      <c r="M201">
        <f>Sales[[#This Row],[Sale Price ]]-Sales[[#This Row],[Service Provider Expense]]</f>
        <v>1086.4000000000001</v>
      </c>
      <c r="N201" t="s">
        <v>19</v>
      </c>
    </row>
    <row r="202" spans="1:14" x14ac:dyDescent="0.25">
      <c r="A202">
        <v>3201</v>
      </c>
      <c r="B202" t="s">
        <v>388</v>
      </c>
      <c r="C202" t="s">
        <v>94</v>
      </c>
      <c r="D202">
        <v>1434</v>
      </c>
      <c r="E202" t="s">
        <v>16</v>
      </c>
      <c r="F202" s="7">
        <v>45425</v>
      </c>
      <c r="G202" s="6">
        <v>1</v>
      </c>
      <c r="H202" t="s">
        <v>56</v>
      </c>
      <c r="I202" t="s">
        <v>32</v>
      </c>
      <c r="J202">
        <f>VLOOKUP(Sales[[#This Row],[Service Category]],Table7[],3,FALSE)</f>
        <v>0.1</v>
      </c>
      <c r="K202">
        <f>Sales[[#This Row],[Sale Price ]]*Sales[[#This Row],[Margins]]</f>
        <v>5</v>
      </c>
      <c r="L202">
        <v>50</v>
      </c>
      <c r="M202">
        <f>Sales[[#This Row],[Sale Price ]]-Sales[[#This Row],[Service Provider Expense]]</f>
        <v>45</v>
      </c>
      <c r="N202" t="s">
        <v>19</v>
      </c>
    </row>
    <row r="203" spans="1:14" x14ac:dyDescent="0.25">
      <c r="A203">
        <v>3202</v>
      </c>
      <c r="B203" t="s">
        <v>389</v>
      </c>
      <c r="C203" t="s">
        <v>390</v>
      </c>
      <c r="D203">
        <v>1435</v>
      </c>
      <c r="E203" t="s">
        <v>27</v>
      </c>
      <c r="F203" s="7">
        <v>45363</v>
      </c>
      <c r="G203" s="6">
        <v>2</v>
      </c>
      <c r="H203" t="s">
        <v>17</v>
      </c>
      <c r="I203" t="s">
        <v>38</v>
      </c>
      <c r="J203">
        <f>VLOOKUP(Sales[[#This Row],[Service Category]],Table7[],3,FALSE)</f>
        <v>0.25</v>
      </c>
      <c r="K203">
        <f>Sales[[#This Row],[Sale Price ]]*Sales[[#This Row],[Margins]]</f>
        <v>279.25</v>
      </c>
      <c r="L203">
        <v>1117</v>
      </c>
      <c r="M203">
        <f>Sales[[#This Row],[Sale Price ]]-Sales[[#This Row],[Service Provider Expense]]</f>
        <v>837.75</v>
      </c>
      <c r="N203" t="s">
        <v>39</v>
      </c>
    </row>
    <row r="204" spans="1:14" x14ac:dyDescent="0.25">
      <c r="A204">
        <v>3203</v>
      </c>
      <c r="B204" t="s">
        <v>391</v>
      </c>
      <c r="C204" t="s">
        <v>265</v>
      </c>
      <c r="D204">
        <v>1436</v>
      </c>
      <c r="E204" t="s">
        <v>61</v>
      </c>
      <c r="F204" s="7">
        <v>45596</v>
      </c>
      <c r="G204" s="6">
        <v>2</v>
      </c>
      <c r="H204" s="1" t="s">
        <v>23</v>
      </c>
      <c r="I204" t="s">
        <v>24</v>
      </c>
      <c r="J204">
        <f>VLOOKUP(Sales[[#This Row],[Service Category]],Table7[],3,FALSE)</f>
        <v>0.25</v>
      </c>
      <c r="K204">
        <f>Sales[[#This Row],[Sale Price ]]*Sales[[#This Row],[Margins]]</f>
        <v>238.5</v>
      </c>
      <c r="L204">
        <v>954</v>
      </c>
      <c r="M204">
        <f>Sales[[#This Row],[Sale Price ]]-Sales[[#This Row],[Service Provider Expense]]</f>
        <v>715.5</v>
      </c>
      <c r="N204" t="s">
        <v>39</v>
      </c>
    </row>
    <row r="205" spans="1:14" x14ac:dyDescent="0.25">
      <c r="A205">
        <v>3204</v>
      </c>
      <c r="B205" t="s">
        <v>392</v>
      </c>
      <c r="C205" t="s">
        <v>393</v>
      </c>
      <c r="D205">
        <v>1437</v>
      </c>
      <c r="E205" t="s">
        <v>36</v>
      </c>
      <c r="F205" s="7">
        <v>45344</v>
      </c>
      <c r="G205" s="6">
        <v>1</v>
      </c>
      <c r="H205" t="s">
        <v>17</v>
      </c>
      <c r="I205" t="s">
        <v>66</v>
      </c>
      <c r="J205">
        <f>VLOOKUP(Sales[[#This Row],[Service Category]],Table7[],3,FALSE)</f>
        <v>0.2</v>
      </c>
      <c r="K205">
        <f>Sales[[#This Row],[Sale Price ]]*Sales[[#This Row],[Margins]]</f>
        <v>138.4</v>
      </c>
      <c r="L205">
        <v>692</v>
      </c>
      <c r="M205">
        <f>Sales[[#This Row],[Sale Price ]]-Sales[[#This Row],[Service Provider Expense]]</f>
        <v>553.6</v>
      </c>
      <c r="N205" t="s">
        <v>33</v>
      </c>
    </row>
    <row r="206" spans="1:14" x14ac:dyDescent="0.25">
      <c r="A206">
        <v>3205</v>
      </c>
      <c r="B206" t="s">
        <v>394</v>
      </c>
      <c r="C206" t="s">
        <v>395</v>
      </c>
      <c r="D206">
        <v>1438</v>
      </c>
      <c r="E206" t="s">
        <v>16</v>
      </c>
      <c r="F206" s="7">
        <v>45575</v>
      </c>
      <c r="G206" s="6">
        <v>3</v>
      </c>
      <c r="H206" s="1" t="s">
        <v>37</v>
      </c>
      <c r="I206" t="s">
        <v>38</v>
      </c>
      <c r="J206">
        <f>VLOOKUP(Sales[[#This Row],[Service Category]],Table7[],3,FALSE)</f>
        <v>0.1</v>
      </c>
      <c r="K206">
        <f>Sales[[#This Row],[Sale Price ]]*Sales[[#This Row],[Margins]]</f>
        <v>143.6</v>
      </c>
      <c r="L206">
        <v>1436</v>
      </c>
      <c r="M206">
        <f>Sales[[#This Row],[Sale Price ]]-Sales[[#This Row],[Service Provider Expense]]</f>
        <v>1292.4000000000001</v>
      </c>
      <c r="N206" t="s">
        <v>19</v>
      </c>
    </row>
    <row r="207" spans="1:14" x14ac:dyDescent="0.25">
      <c r="A207">
        <v>3206</v>
      </c>
      <c r="B207" t="s">
        <v>396</v>
      </c>
      <c r="C207" t="s">
        <v>333</v>
      </c>
      <c r="D207">
        <v>1439</v>
      </c>
      <c r="E207" t="s">
        <v>36</v>
      </c>
      <c r="F207" s="7">
        <v>45518</v>
      </c>
      <c r="G207" s="6">
        <v>2</v>
      </c>
      <c r="H207" t="s">
        <v>17</v>
      </c>
      <c r="I207" t="s">
        <v>49</v>
      </c>
      <c r="J207">
        <f>VLOOKUP(Sales[[#This Row],[Service Category]],Table7[],3,FALSE)</f>
        <v>0.2</v>
      </c>
      <c r="K207">
        <f>Sales[[#This Row],[Sale Price ]]*Sales[[#This Row],[Margins]]</f>
        <v>259.40000000000003</v>
      </c>
      <c r="L207">
        <v>1297</v>
      </c>
      <c r="M207">
        <f>Sales[[#This Row],[Sale Price ]]-Sales[[#This Row],[Service Provider Expense]]</f>
        <v>1037.5999999999999</v>
      </c>
      <c r="N207" t="s">
        <v>29</v>
      </c>
    </row>
    <row r="208" spans="1:14" x14ac:dyDescent="0.25">
      <c r="A208">
        <v>3207</v>
      </c>
      <c r="B208" t="s">
        <v>397</v>
      </c>
      <c r="C208" t="s">
        <v>230</v>
      </c>
      <c r="D208">
        <v>1440</v>
      </c>
      <c r="E208" t="s">
        <v>61</v>
      </c>
      <c r="F208" s="7">
        <v>45535</v>
      </c>
      <c r="G208" s="6">
        <v>2</v>
      </c>
      <c r="H208" t="s">
        <v>56</v>
      </c>
      <c r="I208" t="s">
        <v>18</v>
      </c>
      <c r="J208">
        <f>VLOOKUP(Sales[[#This Row],[Service Category]],Table7[],3,FALSE)</f>
        <v>0.25</v>
      </c>
      <c r="K208">
        <f>Sales[[#This Row],[Sale Price ]]*Sales[[#This Row],[Margins]]</f>
        <v>252.75</v>
      </c>
      <c r="L208">
        <v>1011</v>
      </c>
      <c r="M208">
        <f>Sales[[#This Row],[Sale Price ]]-Sales[[#This Row],[Service Provider Expense]]</f>
        <v>758.25</v>
      </c>
      <c r="N208" t="s">
        <v>29</v>
      </c>
    </row>
    <row r="209" spans="1:14" x14ac:dyDescent="0.25">
      <c r="A209">
        <v>3208</v>
      </c>
      <c r="B209" t="s">
        <v>398</v>
      </c>
      <c r="C209" t="s">
        <v>399</v>
      </c>
      <c r="D209">
        <v>1441</v>
      </c>
      <c r="E209" t="s">
        <v>16</v>
      </c>
      <c r="F209" s="7">
        <v>45314</v>
      </c>
      <c r="G209" s="6">
        <v>1</v>
      </c>
      <c r="H209" s="1" t="s">
        <v>37</v>
      </c>
      <c r="I209" t="s">
        <v>38</v>
      </c>
      <c r="J209">
        <f>VLOOKUP(Sales[[#This Row],[Service Category]],Table7[],3,FALSE)</f>
        <v>0.1</v>
      </c>
      <c r="K209">
        <f>Sales[[#This Row],[Sale Price ]]*Sales[[#This Row],[Margins]]</f>
        <v>122.80000000000001</v>
      </c>
      <c r="L209">
        <v>1228</v>
      </c>
      <c r="M209">
        <f>Sales[[#This Row],[Sale Price ]]-Sales[[#This Row],[Service Provider Expense]]</f>
        <v>1105.2</v>
      </c>
      <c r="N209" t="s">
        <v>29</v>
      </c>
    </row>
    <row r="210" spans="1:14" x14ac:dyDescent="0.25">
      <c r="A210">
        <v>3209</v>
      </c>
      <c r="B210" t="s">
        <v>400</v>
      </c>
      <c r="C210" t="s">
        <v>401</v>
      </c>
      <c r="D210">
        <v>1442</v>
      </c>
      <c r="E210" t="s">
        <v>22</v>
      </c>
      <c r="F210" s="7">
        <v>45357</v>
      </c>
      <c r="G210" s="6">
        <v>3</v>
      </c>
      <c r="H210" t="s">
        <v>17</v>
      </c>
      <c r="I210" t="s">
        <v>32</v>
      </c>
      <c r="J210">
        <f>VLOOKUP(Sales[[#This Row],[Service Category]],Table7[],3,FALSE)</f>
        <v>0.3</v>
      </c>
      <c r="K210">
        <f>Sales[[#This Row],[Sale Price ]]*Sales[[#This Row],[Margins]]</f>
        <v>228.29999999999998</v>
      </c>
      <c r="L210">
        <v>761</v>
      </c>
      <c r="M210">
        <f>Sales[[#This Row],[Sale Price ]]-Sales[[#This Row],[Service Provider Expense]]</f>
        <v>532.70000000000005</v>
      </c>
      <c r="N210" t="s">
        <v>99</v>
      </c>
    </row>
    <row r="211" spans="1:14" x14ac:dyDescent="0.25">
      <c r="A211">
        <v>3210</v>
      </c>
      <c r="B211" t="s">
        <v>402</v>
      </c>
      <c r="C211" t="s">
        <v>403</v>
      </c>
      <c r="D211">
        <v>1443</v>
      </c>
      <c r="E211" t="s">
        <v>61</v>
      </c>
      <c r="F211" s="7">
        <v>45356</v>
      </c>
      <c r="G211" s="6">
        <v>2</v>
      </c>
      <c r="H211" t="s">
        <v>17</v>
      </c>
      <c r="I211" t="s">
        <v>18</v>
      </c>
      <c r="J211">
        <f>VLOOKUP(Sales[[#This Row],[Service Category]],Table7[],3,FALSE)</f>
        <v>0.25</v>
      </c>
      <c r="K211">
        <f>Sales[[#This Row],[Sale Price ]]*Sales[[#This Row],[Margins]]</f>
        <v>116.5</v>
      </c>
      <c r="L211">
        <v>466</v>
      </c>
      <c r="M211">
        <f>Sales[[#This Row],[Sale Price ]]-Sales[[#This Row],[Service Provider Expense]]</f>
        <v>349.5</v>
      </c>
      <c r="N211" t="s">
        <v>33</v>
      </c>
    </row>
    <row r="212" spans="1:14" x14ac:dyDescent="0.25">
      <c r="A212">
        <v>3211</v>
      </c>
      <c r="B212" t="s">
        <v>404</v>
      </c>
      <c r="C212" t="s">
        <v>195</v>
      </c>
      <c r="D212">
        <v>1444</v>
      </c>
      <c r="E212" t="s">
        <v>27</v>
      </c>
      <c r="F212" s="7">
        <v>45553</v>
      </c>
      <c r="G212" s="6">
        <v>2</v>
      </c>
      <c r="H212" t="s">
        <v>17</v>
      </c>
      <c r="I212" t="s">
        <v>18</v>
      </c>
      <c r="J212">
        <f>VLOOKUP(Sales[[#This Row],[Service Category]],Table7[],3,FALSE)</f>
        <v>0.25</v>
      </c>
      <c r="K212">
        <f>Sales[[#This Row],[Sale Price ]]*Sales[[#This Row],[Margins]]</f>
        <v>79.75</v>
      </c>
      <c r="L212">
        <v>319</v>
      </c>
      <c r="M212">
        <f>Sales[[#This Row],[Sale Price ]]-Sales[[#This Row],[Service Provider Expense]]</f>
        <v>239.25</v>
      </c>
      <c r="N212" t="s">
        <v>39</v>
      </c>
    </row>
    <row r="213" spans="1:14" x14ac:dyDescent="0.25">
      <c r="A213">
        <v>3212</v>
      </c>
      <c r="B213" t="s">
        <v>405</v>
      </c>
      <c r="C213" t="s">
        <v>406</v>
      </c>
      <c r="D213">
        <v>1445</v>
      </c>
      <c r="E213" t="s">
        <v>77</v>
      </c>
      <c r="F213" s="7">
        <v>45540</v>
      </c>
      <c r="G213" s="6">
        <v>3</v>
      </c>
      <c r="H213" s="1" t="s">
        <v>37</v>
      </c>
      <c r="I213" t="s">
        <v>66</v>
      </c>
      <c r="J213">
        <f>VLOOKUP(Sales[[#This Row],[Service Category]],Table7[],3,FALSE)</f>
        <v>0.3</v>
      </c>
      <c r="K213">
        <f>Sales[[#This Row],[Sale Price ]]*Sales[[#This Row],[Margins]]</f>
        <v>17.099999999999998</v>
      </c>
      <c r="L213">
        <v>57</v>
      </c>
      <c r="M213">
        <f>Sales[[#This Row],[Sale Price ]]-Sales[[#This Row],[Service Provider Expense]]</f>
        <v>39.900000000000006</v>
      </c>
      <c r="N213" t="s">
        <v>19</v>
      </c>
    </row>
    <row r="214" spans="1:14" x14ac:dyDescent="0.25">
      <c r="A214">
        <v>3213</v>
      </c>
      <c r="B214" t="s">
        <v>407</v>
      </c>
      <c r="C214" t="s">
        <v>408</v>
      </c>
      <c r="D214">
        <v>1446</v>
      </c>
      <c r="E214" t="s">
        <v>22</v>
      </c>
      <c r="F214" s="7">
        <v>45364</v>
      </c>
      <c r="G214" s="6">
        <v>3</v>
      </c>
      <c r="H214" t="s">
        <v>17</v>
      </c>
      <c r="I214" t="s">
        <v>42</v>
      </c>
      <c r="J214">
        <f>VLOOKUP(Sales[[#This Row],[Service Category]],Table7[],3,FALSE)</f>
        <v>0.3</v>
      </c>
      <c r="K214">
        <f>Sales[[#This Row],[Sale Price ]]*Sales[[#This Row],[Margins]]</f>
        <v>451.5</v>
      </c>
      <c r="L214">
        <v>1505</v>
      </c>
      <c r="M214">
        <f>Sales[[#This Row],[Sale Price ]]-Sales[[#This Row],[Service Provider Expense]]</f>
        <v>1053.5</v>
      </c>
      <c r="N214" t="s">
        <v>39</v>
      </c>
    </row>
    <row r="215" spans="1:14" x14ac:dyDescent="0.25">
      <c r="A215">
        <v>3214</v>
      </c>
      <c r="B215" t="s">
        <v>409</v>
      </c>
      <c r="C215" t="s">
        <v>410</v>
      </c>
      <c r="D215">
        <v>1447</v>
      </c>
      <c r="E215" t="s">
        <v>36</v>
      </c>
      <c r="F215" s="7">
        <v>45520</v>
      </c>
      <c r="G215" s="6">
        <v>3</v>
      </c>
      <c r="H215" t="s">
        <v>17</v>
      </c>
      <c r="I215" t="s">
        <v>38</v>
      </c>
      <c r="J215">
        <f>VLOOKUP(Sales[[#This Row],[Service Category]],Table7[],3,FALSE)</f>
        <v>0.2</v>
      </c>
      <c r="K215">
        <f>Sales[[#This Row],[Sale Price ]]*Sales[[#This Row],[Margins]]</f>
        <v>147.80000000000001</v>
      </c>
      <c r="L215">
        <v>739</v>
      </c>
      <c r="M215">
        <f>Sales[[#This Row],[Sale Price ]]-Sales[[#This Row],[Service Provider Expense]]</f>
        <v>591.20000000000005</v>
      </c>
      <c r="N215" t="s">
        <v>99</v>
      </c>
    </row>
    <row r="216" spans="1:14" x14ac:dyDescent="0.25">
      <c r="A216">
        <v>3215</v>
      </c>
      <c r="B216" t="s">
        <v>411</v>
      </c>
      <c r="C216" t="s">
        <v>412</v>
      </c>
      <c r="D216">
        <v>1448</v>
      </c>
      <c r="E216" t="s">
        <v>27</v>
      </c>
      <c r="F216" s="7">
        <v>45510</v>
      </c>
      <c r="G216" s="6">
        <v>3</v>
      </c>
      <c r="H216" s="1" t="s">
        <v>37</v>
      </c>
      <c r="I216" t="s">
        <v>32</v>
      </c>
      <c r="J216">
        <f>VLOOKUP(Sales[[#This Row],[Service Category]],Table7[],3,FALSE)</f>
        <v>0.25</v>
      </c>
      <c r="K216">
        <f>Sales[[#This Row],[Sale Price ]]*Sales[[#This Row],[Margins]]</f>
        <v>443</v>
      </c>
      <c r="L216">
        <v>1772</v>
      </c>
      <c r="M216">
        <f>Sales[[#This Row],[Sale Price ]]-Sales[[#This Row],[Service Provider Expense]]</f>
        <v>1329</v>
      </c>
      <c r="N216" t="s">
        <v>29</v>
      </c>
    </row>
    <row r="217" spans="1:14" x14ac:dyDescent="0.25">
      <c r="A217">
        <v>3216</v>
      </c>
      <c r="B217" t="s">
        <v>413</v>
      </c>
      <c r="C217" t="s">
        <v>414</v>
      </c>
      <c r="D217">
        <v>1449</v>
      </c>
      <c r="E217" t="s">
        <v>61</v>
      </c>
      <c r="F217" s="7">
        <v>45560</v>
      </c>
      <c r="G217" s="6">
        <v>1</v>
      </c>
      <c r="H217" s="1" t="s">
        <v>37</v>
      </c>
      <c r="I217" t="s">
        <v>66</v>
      </c>
      <c r="J217">
        <f>VLOOKUP(Sales[[#This Row],[Service Category]],Table7[],3,FALSE)</f>
        <v>0.25</v>
      </c>
      <c r="K217">
        <f>Sales[[#This Row],[Sale Price ]]*Sales[[#This Row],[Margins]]</f>
        <v>83.75</v>
      </c>
      <c r="L217">
        <v>335</v>
      </c>
      <c r="M217">
        <f>Sales[[#This Row],[Sale Price ]]-Sales[[#This Row],[Service Provider Expense]]</f>
        <v>251.25</v>
      </c>
      <c r="N217" t="s">
        <v>19</v>
      </c>
    </row>
    <row r="218" spans="1:14" x14ac:dyDescent="0.25">
      <c r="A218">
        <v>3217</v>
      </c>
      <c r="B218" t="s">
        <v>415</v>
      </c>
      <c r="C218" t="s">
        <v>237</v>
      </c>
      <c r="D218">
        <v>1450</v>
      </c>
      <c r="E218" t="s">
        <v>61</v>
      </c>
      <c r="F218" s="7">
        <v>45611</v>
      </c>
      <c r="G218" s="6">
        <v>2</v>
      </c>
      <c r="H218" s="1" t="s">
        <v>23</v>
      </c>
      <c r="I218" t="s">
        <v>66</v>
      </c>
      <c r="J218">
        <f>VLOOKUP(Sales[[#This Row],[Service Category]],Table7[],3,FALSE)</f>
        <v>0.25</v>
      </c>
      <c r="K218">
        <f>Sales[[#This Row],[Sale Price ]]*Sales[[#This Row],[Margins]]</f>
        <v>407</v>
      </c>
      <c r="L218">
        <v>1628</v>
      </c>
      <c r="M218">
        <f>Sales[[#This Row],[Sale Price ]]-Sales[[#This Row],[Service Provider Expense]]</f>
        <v>1221</v>
      </c>
      <c r="N218" t="s">
        <v>33</v>
      </c>
    </row>
    <row r="219" spans="1:14" x14ac:dyDescent="0.25">
      <c r="A219">
        <v>3218</v>
      </c>
      <c r="B219" t="s">
        <v>319</v>
      </c>
      <c r="C219" t="s">
        <v>416</v>
      </c>
      <c r="D219">
        <v>1451</v>
      </c>
      <c r="E219" t="s">
        <v>61</v>
      </c>
      <c r="F219" s="7">
        <v>45554</v>
      </c>
      <c r="G219" s="6">
        <v>2</v>
      </c>
      <c r="H219" s="1" t="s">
        <v>37</v>
      </c>
      <c r="I219" t="s">
        <v>42</v>
      </c>
      <c r="J219">
        <f>VLOOKUP(Sales[[#This Row],[Service Category]],Table7[],3,FALSE)</f>
        <v>0.25</v>
      </c>
      <c r="K219">
        <f>Sales[[#This Row],[Sale Price ]]*Sales[[#This Row],[Margins]]</f>
        <v>404.5</v>
      </c>
      <c r="L219">
        <v>1618</v>
      </c>
      <c r="M219">
        <f>Sales[[#This Row],[Sale Price ]]-Sales[[#This Row],[Service Provider Expense]]</f>
        <v>1213.5</v>
      </c>
      <c r="N219" t="s">
        <v>29</v>
      </c>
    </row>
    <row r="220" spans="1:14" x14ac:dyDescent="0.25">
      <c r="A220">
        <v>3219</v>
      </c>
      <c r="B220" t="s">
        <v>417</v>
      </c>
      <c r="C220" t="s">
        <v>418</v>
      </c>
      <c r="D220">
        <v>1452</v>
      </c>
      <c r="E220" t="s">
        <v>27</v>
      </c>
      <c r="F220" s="7">
        <v>45631</v>
      </c>
      <c r="G220" s="6">
        <v>1</v>
      </c>
      <c r="H220" t="s">
        <v>17</v>
      </c>
      <c r="I220" t="s">
        <v>32</v>
      </c>
      <c r="J220">
        <f>VLOOKUP(Sales[[#This Row],[Service Category]],Table7[],3,FALSE)</f>
        <v>0.25</v>
      </c>
      <c r="K220">
        <f>Sales[[#This Row],[Sale Price ]]*Sales[[#This Row],[Margins]]</f>
        <v>420.75</v>
      </c>
      <c r="L220">
        <v>1683</v>
      </c>
      <c r="M220">
        <f>Sales[[#This Row],[Sale Price ]]-Sales[[#This Row],[Service Provider Expense]]</f>
        <v>1262.25</v>
      </c>
      <c r="N220" t="s">
        <v>39</v>
      </c>
    </row>
    <row r="221" spans="1:14" x14ac:dyDescent="0.25">
      <c r="A221">
        <v>3220</v>
      </c>
      <c r="B221" t="s">
        <v>419</v>
      </c>
      <c r="C221" t="s">
        <v>420</v>
      </c>
      <c r="D221">
        <v>1453</v>
      </c>
      <c r="E221" t="s">
        <v>61</v>
      </c>
      <c r="F221" s="7">
        <v>45410</v>
      </c>
      <c r="G221" s="6">
        <v>2</v>
      </c>
      <c r="H221" s="1" t="s">
        <v>37</v>
      </c>
      <c r="I221" t="s">
        <v>49</v>
      </c>
      <c r="J221">
        <f>VLOOKUP(Sales[[#This Row],[Service Category]],Table7[],3,FALSE)</f>
        <v>0.25</v>
      </c>
      <c r="K221">
        <f>Sales[[#This Row],[Sale Price ]]*Sales[[#This Row],[Margins]]</f>
        <v>396.5</v>
      </c>
      <c r="L221">
        <v>1586</v>
      </c>
      <c r="M221">
        <f>Sales[[#This Row],[Sale Price ]]-Sales[[#This Row],[Service Provider Expense]]</f>
        <v>1189.5</v>
      </c>
      <c r="N221" t="s">
        <v>39</v>
      </c>
    </row>
    <row r="222" spans="1:14" x14ac:dyDescent="0.25">
      <c r="A222">
        <v>3221</v>
      </c>
      <c r="B222" t="s">
        <v>421</v>
      </c>
      <c r="C222" t="s">
        <v>422</v>
      </c>
      <c r="D222">
        <v>1454</v>
      </c>
      <c r="E222" t="s">
        <v>77</v>
      </c>
      <c r="F222" s="7">
        <v>45599</v>
      </c>
      <c r="G222" s="6">
        <v>1</v>
      </c>
      <c r="H222" s="1" t="s">
        <v>23</v>
      </c>
      <c r="I222" t="s">
        <v>42</v>
      </c>
      <c r="J222">
        <f>VLOOKUP(Sales[[#This Row],[Service Category]],Table7[],3,FALSE)</f>
        <v>0.3</v>
      </c>
      <c r="K222">
        <f>Sales[[#This Row],[Sale Price ]]*Sales[[#This Row],[Margins]]</f>
        <v>26.099999999999998</v>
      </c>
      <c r="L222">
        <v>87</v>
      </c>
      <c r="M222">
        <f>Sales[[#This Row],[Sale Price ]]-Sales[[#This Row],[Service Provider Expense]]</f>
        <v>60.900000000000006</v>
      </c>
      <c r="N222" t="s">
        <v>99</v>
      </c>
    </row>
    <row r="223" spans="1:14" x14ac:dyDescent="0.25">
      <c r="A223">
        <v>3222</v>
      </c>
      <c r="B223" t="s">
        <v>90</v>
      </c>
      <c r="C223" t="s">
        <v>423</v>
      </c>
      <c r="D223">
        <v>1455</v>
      </c>
      <c r="E223" t="s">
        <v>36</v>
      </c>
      <c r="F223" s="7">
        <v>45524</v>
      </c>
      <c r="G223" s="6">
        <v>2</v>
      </c>
      <c r="H223" t="s">
        <v>17</v>
      </c>
      <c r="I223" t="s">
        <v>28</v>
      </c>
      <c r="J223">
        <f>VLOOKUP(Sales[[#This Row],[Service Category]],Table7[],3,FALSE)</f>
        <v>0.2</v>
      </c>
      <c r="K223">
        <f>Sales[[#This Row],[Sale Price ]]*Sales[[#This Row],[Margins]]</f>
        <v>291.60000000000002</v>
      </c>
      <c r="L223">
        <v>1458</v>
      </c>
      <c r="M223">
        <f>Sales[[#This Row],[Sale Price ]]-Sales[[#This Row],[Service Provider Expense]]</f>
        <v>1166.4000000000001</v>
      </c>
      <c r="N223" t="s">
        <v>19</v>
      </c>
    </row>
    <row r="224" spans="1:14" x14ac:dyDescent="0.25">
      <c r="A224">
        <v>3223</v>
      </c>
      <c r="B224" t="s">
        <v>424</v>
      </c>
      <c r="C224" t="s">
        <v>15</v>
      </c>
      <c r="D224">
        <v>1456</v>
      </c>
      <c r="E224" t="s">
        <v>36</v>
      </c>
      <c r="F224" s="7">
        <v>45333</v>
      </c>
      <c r="G224" s="6">
        <v>1</v>
      </c>
      <c r="H224" s="1" t="s">
        <v>23</v>
      </c>
      <c r="I224" t="s">
        <v>42</v>
      </c>
      <c r="J224">
        <f>VLOOKUP(Sales[[#This Row],[Service Category]],Table7[],3,FALSE)</f>
        <v>0.2</v>
      </c>
      <c r="K224">
        <f>Sales[[#This Row],[Sale Price ]]*Sales[[#This Row],[Margins]]</f>
        <v>296.40000000000003</v>
      </c>
      <c r="L224">
        <v>1482</v>
      </c>
      <c r="M224">
        <f>Sales[[#This Row],[Sale Price ]]-Sales[[#This Row],[Service Provider Expense]]</f>
        <v>1185.5999999999999</v>
      </c>
      <c r="N224" t="s">
        <v>19</v>
      </c>
    </row>
    <row r="225" spans="1:14" x14ac:dyDescent="0.25">
      <c r="A225">
        <v>3224</v>
      </c>
      <c r="B225" t="s">
        <v>425</v>
      </c>
      <c r="C225" t="s">
        <v>426</v>
      </c>
      <c r="D225">
        <v>1457</v>
      </c>
      <c r="E225" t="s">
        <v>61</v>
      </c>
      <c r="F225" s="7">
        <v>45469</v>
      </c>
      <c r="G225" s="6">
        <v>3</v>
      </c>
      <c r="H225" s="1" t="s">
        <v>23</v>
      </c>
      <c r="I225" t="s">
        <v>38</v>
      </c>
      <c r="J225">
        <f>VLOOKUP(Sales[[#This Row],[Service Category]],Table7[],3,FALSE)</f>
        <v>0.25</v>
      </c>
      <c r="K225">
        <f>Sales[[#This Row],[Sale Price ]]*Sales[[#This Row],[Margins]]</f>
        <v>363.25</v>
      </c>
      <c r="L225">
        <v>1453</v>
      </c>
      <c r="M225">
        <f>Sales[[#This Row],[Sale Price ]]-Sales[[#This Row],[Service Provider Expense]]</f>
        <v>1089.75</v>
      </c>
      <c r="N225" t="s">
        <v>99</v>
      </c>
    </row>
    <row r="226" spans="1:14" x14ac:dyDescent="0.25">
      <c r="A226">
        <v>3225</v>
      </c>
      <c r="B226" t="s">
        <v>333</v>
      </c>
      <c r="C226" t="s">
        <v>427</v>
      </c>
      <c r="D226">
        <v>1458</v>
      </c>
      <c r="E226" t="s">
        <v>61</v>
      </c>
      <c r="F226" s="7">
        <v>45476</v>
      </c>
      <c r="G226" s="6">
        <v>2</v>
      </c>
      <c r="H226" s="1" t="s">
        <v>37</v>
      </c>
      <c r="I226" t="s">
        <v>32</v>
      </c>
      <c r="J226">
        <f>VLOOKUP(Sales[[#This Row],[Service Category]],Table7[],3,FALSE)</f>
        <v>0.25</v>
      </c>
      <c r="K226">
        <f>Sales[[#This Row],[Sale Price ]]*Sales[[#This Row],[Margins]]</f>
        <v>220.5</v>
      </c>
      <c r="L226">
        <v>882</v>
      </c>
      <c r="M226">
        <f>Sales[[#This Row],[Sale Price ]]-Sales[[#This Row],[Service Provider Expense]]</f>
        <v>661.5</v>
      </c>
      <c r="N226" t="s">
        <v>39</v>
      </c>
    </row>
    <row r="227" spans="1:14" x14ac:dyDescent="0.25">
      <c r="A227">
        <v>3226</v>
      </c>
      <c r="B227" t="s">
        <v>417</v>
      </c>
      <c r="C227" t="s">
        <v>428</v>
      </c>
      <c r="D227">
        <v>1459</v>
      </c>
      <c r="E227" t="s">
        <v>22</v>
      </c>
      <c r="F227" s="7">
        <v>45414</v>
      </c>
      <c r="G227" s="6">
        <v>1</v>
      </c>
      <c r="H227" s="1" t="s">
        <v>37</v>
      </c>
      <c r="I227" t="s">
        <v>49</v>
      </c>
      <c r="J227">
        <f>VLOOKUP(Sales[[#This Row],[Service Category]],Table7[],3,FALSE)</f>
        <v>0.3</v>
      </c>
      <c r="K227">
        <f>Sales[[#This Row],[Sale Price ]]*Sales[[#This Row],[Margins]]</f>
        <v>457.2</v>
      </c>
      <c r="L227">
        <v>1524</v>
      </c>
      <c r="M227">
        <f>Sales[[#This Row],[Sale Price ]]-Sales[[#This Row],[Service Provider Expense]]</f>
        <v>1066.8</v>
      </c>
      <c r="N227" t="s">
        <v>19</v>
      </c>
    </row>
    <row r="228" spans="1:14" x14ac:dyDescent="0.25">
      <c r="A228">
        <v>3227</v>
      </c>
      <c r="B228" t="s">
        <v>429</v>
      </c>
      <c r="C228" t="s">
        <v>430</v>
      </c>
      <c r="D228">
        <v>1460</v>
      </c>
      <c r="E228" t="s">
        <v>77</v>
      </c>
      <c r="F228" s="7">
        <v>45298</v>
      </c>
      <c r="G228" s="6">
        <v>1</v>
      </c>
      <c r="H228" s="1" t="s">
        <v>37</v>
      </c>
      <c r="I228" t="s">
        <v>38</v>
      </c>
      <c r="J228">
        <f>VLOOKUP(Sales[[#This Row],[Service Category]],Table7[],3,FALSE)</f>
        <v>0.3</v>
      </c>
      <c r="K228">
        <f>Sales[[#This Row],[Sale Price ]]*Sales[[#This Row],[Margins]]</f>
        <v>290.39999999999998</v>
      </c>
      <c r="L228">
        <v>968</v>
      </c>
      <c r="M228">
        <f>Sales[[#This Row],[Sale Price ]]-Sales[[#This Row],[Service Provider Expense]]</f>
        <v>677.6</v>
      </c>
      <c r="N228" t="s">
        <v>39</v>
      </c>
    </row>
    <row r="229" spans="1:14" x14ac:dyDescent="0.25">
      <c r="A229">
        <v>3228</v>
      </c>
      <c r="B229" t="s">
        <v>431</v>
      </c>
      <c r="C229" t="s">
        <v>432</v>
      </c>
      <c r="D229">
        <v>1461</v>
      </c>
      <c r="E229" t="s">
        <v>36</v>
      </c>
      <c r="F229" s="7">
        <v>45391</v>
      </c>
      <c r="G229" s="6">
        <v>3</v>
      </c>
      <c r="H229" s="1" t="s">
        <v>37</v>
      </c>
      <c r="I229" t="s">
        <v>18</v>
      </c>
      <c r="J229">
        <f>VLOOKUP(Sales[[#This Row],[Service Category]],Table7[],3,FALSE)</f>
        <v>0.2</v>
      </c>
      <c r="K229">
        <f>Sales[[#This Row],[Sale Price ]]*Sales[[#This Row],[Margins]]</f>
        <v>145</v>
      </c>
      <c r="L229">
        <v>725</v>
      </c>
      <c r="M229">
        <f>Sales[[#This Row],[Sale Price ]]-Sales[[#This Row],[Service Provider Expense]]</f>
        <v>580</v>
      </c>
      <c r="N229" t="s">
        <v>99</v>
      </c>
    </row>
    <row r="230" spans="1:14" x14ac:dyDescent="0.25">
      <c r="A230">
        <v>3229</v>
      </c>
      <c r="B230" t="s">
        <v>433</v>
      </c>
      <c r="C230" t="s">
        <v>434</v>
      </c>
      <c r="D230">
        <v>1462</v>
      </c>
      <c r="E230" t="s">
        <v>16</v>
      </c>
      <c r="F230" s="7">
        <v>45330</v>
      </c>
      <c r="G230" s="6">
        <v>2</v>
      </c>
      <c r="H230" t="s">
        <v>17</v>
      </c>
      <c r="I230" t="s">
        <v>42</v>
      </c>
      <c r="J230">
        <f>VLOOKUP(Sales[[#This Row],[Service Category]],Table7[],3,FALSE)</f>
        <v>0.1</v>
      </c>
      <c r="K230">
        <f>Sales[[#This Row],[Sale Price ]]*Sales[[#This Row],[Margins]]</f>
        <v>138.4</v>
      </c>
      <c r="L230">
        <v>1384</v>
      </c>
      <c r="M230">
        <f>Sales[[#This Row],[Sale Price ]]-Sales[[#This Row],[Service Provider Expense]]</f>
        <v>1245.5999999999999</v>
      </c>
      <c r="N230" t="s">
        <v>29</v>
      </c>
    </row>
    <row r="231" spans="1:14" x14ac:dyDescent="0.25">
      <c r="A231">
        <v>3230</v>
      </c>
      <c r="B231" t="s">
        <v>435</v>
      </c>
      <c r="C231" t="s">
        <v>436</v>
      </c>
      <c r="D231">
        <v>1463</v>
      </c>
      <c r="E231" t="s">
        <v>22</v>
      </c>
      <c r="F231" s="7">
        <v>45481</v>
      </c>
      <c r="G231" s="6">
        <v>3</v>
      </c>
      <c r="H231" t="s">
        <v>17</v>
      </c>
      <c r="I231" t="s">
        <v>32</v>
      </c>
      <c r="J231">
        <f>VLOOKUP(Sales[[#This Row],[Service Category]],Table7[],3,FALSE)</f>
        <v>0.3</v>
      </c>
      <c r="K231">
        <f>Sales[[#This Row],[Sale Price ]]*Sales[[#This Row],[Margins]]</f>
        <v>139.79999999999998</v>
      </c>
      <c r="L231">
        <v>466</v>
      </c>
      <c r="M231">
        <f>Sales[[#This Row],[Sale Price ]]-Sales[[#This Row],[Service Provider Expense]]</f>
        <v>326.20000000000005</v>
      </c>
      <c r="N231" t="s">
        <v>33</v>
      </c>
    </row>
    <row r="232" spans="1:14" x14ac:dyDescent="0.25">
      <c r="A232">
        <v>3231</v>
      </c>
      <c r="B232" t="s">
        <v>303</v>
      </c>
      <c r="C232" t="s">
        <v>437</v>
      </c>
      <c r="D232">
        <v>1464</v>
      </c>
      <c r="E232" t="s">
        <v>27</v>
      </c>
      <c r="F232" s="7">
        <v>45554</v>
      </c>
      <c r="G232" s="6">
        <v>3</v>
      </c>
      <c r="H232" s="1" t="s">
        <v>37</v>
      </c>
      <c r="I232" t="s">
        <v>24</v>
      </c>
      <c r="J232">
        <f>VLOOKUP(Sales[[#This Row],[Service Category]],Table7[],3,FALSE)</f>
        <v>0.25</v>
      </c>
      <c r="K232">
        <f>Sales[[#This Row],[Sale Price ]]*Sales[[#This Row],[Margins]]</f>
        <v>56.75</v>
      </c>
      <c r="L232">
        <v>227</v>
      </c>
      <c r="M232">
        <f>Sales[[#This Row],[Sale Price ]]-Sales[[#This Row],[Service Provider Expense]]</f>
        <v>170.25</v>
      </c>
      <c r="N232" t="s">
        <v>99</v>
      </c>
    </row>
    <row r="233" spans="1:14" x14ac:dyDescent="0.25">
      <c r="A233">
        <v>3232</v>
      </c>
      <c r="B233" t="s">
        <v>438</v>
      </c>
      <c r="C233" t="s">
        <v>363</v>
      </c>
      <c r="D233">
        <v>1465</v>
      </c>
      <c r="E233" t="s">
        <v>61</v>
      </c>
      <c r="F233" s="7">
        <v>45541</v>
      </c>
      <c r="G233" s="6">
        <v>1</v>
      </c>
      <c r="H233" s="1" t="s">
        <v>37</v>
      </c>
      <c r="I233" t="s">
        <v>49</v>
      </c>
      <c r="J233">
        <f>VLOOKUP(Sales[[#This Row],[Service Category]],Table7[],3,FALSE)</f>
        <v>0.25</v>
      </c>
      <c r="K233">
        <f>Sales[[#This Row],[Sale Price ]]*Sales[[#This Row],[Margins]]</f>
        <v>296.75</v>
      </c>
      <c r="L233">
        <v>1187</v>
      </c>
      <c r="M233">
        <f>Sales[[#This Row],[Sale Price ]]-Sales[[#This Row],[Service Provider Expense]]</f>
        <v>890.25</v>
      </c>
      <c r="N233" t="s">
        <v>29</v>
      </c>
    </row>
    <row r="234" spans="1:14" x14ac:dyDescent="0.25">
      <c r="A234">
        <v>3233</v>
      </c>
      <c r="B234" t="s">
        <v>439</v>
      </c>
      <c r="C234" t="s">
        <v>390</v>
      </c>
      <c r="D234">
        <v>1466</v>
      </c>
      <c r="E234" t="s">
        <v>16</v>
      </c>
      <c r="F234" s="7">
        <v>45599</v>
      </c>
      <c r="G234" s="6">
        <v>2</v>
      </c>
      <c r="H234" t="s">
        <v>17</v>
      </c>
      <c r="I234" t="s">
        <v>24</v>
      </c>
      <c r="J234">
        <f>VLOOKUP(Sales[[#This Row],[Service Category]],Table7[],3,FALSE)</f>
        <v>0.1</v>
      </c>
      <c r="K234">
        <f>Sales[[#This Row],[Sale Price ]]*Sales[[#This Row],[Margins]]</f>
        <v>54.300000000000004</v>
      </c>
      <c r="L234">
        <v>543</v>
      </c>
      <c r="M234">
        <f>Sales[[#This Row],[Sale Price ]]-Sales[[#This Row],[Service Provider Expense]]</f>
        <v>488.7</v>
      </c>
      <c r="N234" t="s">
        <v>33</v>
      </c>
    </row>
    <row r="235" spans="1:14" x14ac:dyDescent="0.25">
      <c r="A235">
        <v>3234</v>
      </c>
      <c r="B235" t="s">
        <v>440</v>
      </c>
      <c r="C235" t="s">
        <v>441</v>
      </c>
      <c r="D235">
        <v>1467</v>
      </c>
      <c r="E235" t="s">
        <v>16</v>
      </c>
      <c r="F235" s="7">
        <v>45338</v>
      </c>
      <c r="G235" s="6">
        <v>3</v>
      </c>
      <c r="H235" s="1" t="s">
        <v>37</v>
      </c>
      <c r="I235" t="s">
        <v>42</v>
      </c>
      <c r="J235">
        <f>VLOOKUP(Sales[[#This Row],[Service Category]],Table7[],3,FALSE)</f>
        <v>0.1</v>
      </c>
      <c r="K235">
        <f>Sales[[#This Row],[Sale Price ]]*Sales[[#This Row],[Margins]]</f>
        <v>91.100000000000009</v>
      </c>
      <c r="L235">
        <v>911</v>
      </c>
      <c r="M235">
        <f>Sales[[#This Row],[Sale Price ]]-Sales[[#This Row],[Service Provider Expense]]</f>
        <v>819.9</v>
      </c>
      <c r="N235" t="s">
        <v>29</v>
      </c>
    </row>
    <row r="236" spans="1:14" x14ac:dyDescent="0.25">
      <c r="A236">
        <v>3235</v>
      </c>
      <c r="B236" t="s">
        <v>129</v>
      </c>
      <c r="C236" t="s">
        <v>87</v>
      </c>
      <c r="D236">
        <v>1468</v>
      </c>
      <c r="E236" t="s">
        <v>16</v>
      </c>
      <c r="F236" s="7">
        <v>45468</v>
      </c>
      <c r="G236" s="6">
        <v>1</v>
      </c>
      <c r="H236" t="s">
        <v>17</v>
      </c>
      <c r="I236" t="s">
        <v>49</v>
      </c>
      <c r="J236">
        <f>VLOOKUP(Sales[[#This Row],[Service Category]],Table7[],3,FALSE)</f>
        <v>0.1</v>
      </c>
      <c r="K236">
        <f>Sales[[#This Row],[Sale Price ]]*Sales[[#This Row],[Margins]]</f>
        <v>76.5</v>
      </c>
      <c r="L236">
        <v>765</v>
      </c>
      <c r="M236">
        <f>Sales[[#This Row],[Sale Price ]]-Sales[[#This Row],[Service Provider Expense]]</f>
        <v>688.5</v>
      </c>
      <c r="N236" t="s">
        <v>39</v>
      </c>
    </row>
    <row r="237" spans="1:14" x14ac:dyDescent="0.25">
      <c r="A237">
        <v>3236</v>
      </c>
      <c r="B237" t="s">
        <v>333</v>
      </c>
      <c r="C237" t="s">
        <v>442</v>
      </c>
      <c r="D237">
        <v>1469</v>
      </c>
      <c r="E237" t="s">
        <v>77</v>
      </c>
      <c r="F237" s="7">
        <v>45531</v>
      </c>
      <c r="G237" s="6">
        <v>2</v>
      </c>
      <c r="H237" t="s">
        <v>56</v>
      </c>
      <c r="I237" t="s">
        <v>66</v>
      </c>
      <c r="J237">
        <f>VLOOKUP(Sales[[#This Row],[Service Category]],Table7[],3,FALSE)</f>
        <v>0.3</v>
      </c>
      <c r="K237">
        <f>Sales[[#This Row],[Sale Price ]]*Sales[[#This Row],[Margins]]</f>
        <v>60.3</v>
      </c>
      <c r="L237">
        <v>201</v>
      </c>
      <c r="M237">
        <f>Sales[[#This Row],[Sale Price ]]-Sales[[#This Row],[Service Provider Expense]]</f>
        <v>140.69999999999999</v>
      </c>
      <c r="N237" t="s">
        <v>33</v>
      </c>
    </row>
    <row r="238" spans="1:14" x14ac:dyDescent="0.25">
      <c r="A238">
        <v>3237</v>
      </c>
      <c r="B238" t="s">
        <v>443</v>
      </c>
      <c r="C238" t="s">
        <v>444</v>
      </c>
      <c r="D238">
        <v>1470</v>
      </c>
      <c r="E238" t="s">
        <v>27</v>
      </c>
      <c r="F238" s="7">
        <v>45575</v>
      </c>
      <c r="G238" s="6">
        <v>1</v>
      </c>
      <c r="H238" t="s">
        <v>17</v>
      </c>
      <c r="I238" t="s">
        <v>49</v>
      </c>
      <c r="J238">
        <f>VLOOKUP(Sales[[#This Row],[Service Category]],Table7[],3,FALSE)</f>
        <v>0.25</v>
      </c>
      <c r="K238">
        <f>Sales[[#This Row],[Sale Price ]]*Sales[[#This Row],[Margins]]</f>
        <v>111.25</v>
      </c>
      <c r="L238">
        <v>445</v>
      </c>
      <c r="M238">
        <f>Sales[[#This Row],[Sale Price ]]-Sales[[#This Row],[Service Provider Expense]]</f>
        <v>333.75</v>
      </c>
      <c r="N238" t="s">
        <v>19</v>
      </c>
    </row>
    <row r="239" spans="1:14" x14ac:dyDescent="0.25">
      <c r="A239">
        <v>3238</v>
      </c>
      <c r="B239" t="s">
        <v>40</v>
      </c>
      <c r="C239" t="s">
        <v>445</v>
      </c>
      <c r="D239">
        <v>1471</v>
      </c>
      <c r="E239" t="s">
        <v>61</v>
      </c>
      <c r="F239" s="7">
        <v>45417</v>
      </c>
      <c r="G239" s="6">
        <v>1</v>
      </c>
      <c r="H239" t="s">
        <v>17</v>
      </c>
      <c r="I239" t="s">
        <v>42</v>
      </c>
      <c r="J239">
        <f>VLOOKUP(Sales[[#This Row],[Service Category]],Table7[],3,FALSE)</f>
        <v>0.25</v>
      </c>
      <c r="K239">
        <f>Sales[[#This Row],[Sale Price ]]*Sales[[#This Row],[Margins]]</f>
        <v>389.5</v>
      </c>
      <c r="L239">
        <v>1558</v>
      </c>
      <c r="M239">
        <f>Sales[[#This Row],[Sale Price ]]-Sales[[#This Row],[Service Provider Expense]]</f>
        <v>1168.5</v>
      </c>
      <c r="N239" t="s">
        <v>99</v>
      </c>
    </row>
    <row r="240" spans="1:14" x14ac:dyDescent="0.25">
      <c r="A240">
        <v>3239</v>
      </c>
      <c r="B240" t="s">
        <v>446</v>
      </c>
      <c r="C240" t="s">
        <v>447</v>
      </c>
      <c r="D240">
        <v>1472</v>
      </c>
      <c r="E240" t="s">
        <v>16</v>
      </c>
      <c r="F240" s="7">
        <v>45434</v>
      </c>
      <c r="G240" s="6">
        <v>1</v>
      </c>
      <c r="H240" t="s">
        <v>17</v>
      </c>
      <c r="I240" t="s">
        <v>28</v>
      </c>
      <c r="J240">
        <f>VLOOKUP(Sales[[#This Row],[Service Category]],Table7[],3,FALSE)</f>
        <v>0.1</v>
      </c>
      <c r="K240">
        <f>Sales[[#This Row],[Sale Price ]]*Sales[[#This Row],[Margins]]</f>
        <v>54.400000000000006</v>
      </c>
      <c r="L240">
        <v>544</v>
      </c>
      <c r="M240">
        <f>Sales[[#This Row],[Sale Price ]]-Sales[[#This Row],[Service Provider Expense]]</f>
        <v>489.6</v>
      </c>
      <c r="N240" t="s">
        <v>99</v>
      </c>
    </row>
    <row r="241" spans="1:14" x14ac:dyDescent="0.25">
      <c r="A241">
        <v>3240</v>
      </c>
      <c r="B241" t="s">
        <v>448</v>
      </c>
      <c r="C241" t="s">
        <v>449</v>
      </c>
      <c r="D241">
        <v>1473</v>
      </c>
      <c r="E241" t="s">
        <v>36</v>
      </c>
      <c r="F241" s="7">
        <v>45519</v>
      </c>
      <c r="G241" s="6">
        <v>1</v>
      </c>
      <c r="H241" t="s">
        <v>17</v>
      </c>
      <c r="I241" t="s">
        <v>18</v>
      </c>
      <c r="J241">
        <f>VLOOKUP(Sales[[#This Row],[Service Category]],Table7[],3,FALSE)</f>
        <v>0.2</v>
      </c>
      <c r="K241">
        <f>Sales[[#This Row],[Sale Price ]]*Sales[[#This Row],[Margins]]</f>
        <v>329.8</v>
      </c>
      <c r="L241">
        <v>1649</v>
      </c>
      <c r="M241">
        <f>Sales[[#This Row],[Sale Price ]]-Sales[[#This Row],[Service Provider Expense]]</f>
        <v>1319.2</v>
      </c>
      <c r="N241" t="s">
        <v>33</v>
      </c>
    </row>
    <row r="242" spans="1:14" x14ac:dyDescent="0.25">
      <c r="A242">
        <v>3241</v>
      </c>
      <c r="B242" t="s">
        <v>450</v>
      </c>
      <c r="C242" t="s">
        <v>451</v>
      </c>
      <c r="D242">
        <v>1474</v>
      </c>
      <c r="E242" t="s">
        <v>22</v>
      </c>
      <c r="F242" s="7">
        <v>45428</v>
      </c>
      <c r="G242" s="6">
        <v>2</v>
      </c>
      <c r="H242" s="1" t="s">
        <v>37</v>
      </c>
      <c r="I242" t="s">
        <v>38</v>
      </c>
      <c r="J242">
        <f>VLOOKUP(Sales[[#This Row],[Service Category]],Table7[],3,FALSE)</f>
        <v>0.3</v>
      </c>
      <c r="K242">
        <f>Sales[[#This Row],[Sale Price ]]*Sales[[#This Row],[Margins]]</f>
        <v>240</v>
      </c>
      <c r="L242">
        <v>800</v>
      </c>
      <c r="M242">
        <f>Sales[[#This Row],[Sale Price ]]-Sales[[#This Row],[Service Provider Expense]]</f>
        <v>560</v>
      </c>
      <c r="N242" t="s">
        <v>29</v>
      </c>
    </row>
    <row r="243" spans="1:14" x14ac:dyDescent="0.25">
      <c r="A243">
        <v>3242</v>
      </c>
      <c r="B243" t="s">
        <v>452</v>
      </c>
      <c r="C243" t="s">
        <v>453</v>
      </c>
      <c r="D243">
        <v>1475</v>
      </c>
      <c r="E243" t="s">
        <v>16</v>
      </c>
      <c r="F243" s="7">
        <v>45292</v>
      </c>
      <c r="G243" s="6">
        <v>3</v>
      </c>
      <c r="H243" t="s">
        <v>17</v>
      </c>
      <c r="I243" t="s">
        <v>28</v>
      </c>
      <c r="J243">
        <f>VLOOKUP(Sales[[#This Row],[Service Category]],Table7[],3,FALSE)</f>
        <v>0.1</v>
      </c>
      <c r="K243">
        <f>Sales[[#This Row],[Sale Price ]]*Sales[[#This Row],[Margins]]</f>
        <v>179</v>
      </c>
      <c r="L243">
        <v>1790</v>
      </c>
      <c r="M243">
        <f>Sales[[#This Row],[Sale Price ]]-Sales[[#This Row],[Service Provider Expense]]</f>
        <v>1611</v>
      </c>
      <c r="N243" t="s">
        <v>19</v>
      </c>
    </row>
    <row r="244" spans="1:14" x14ac:dyDescent="0.25">
      <c r="A244">
        <v>3243</v>
      </c>
      <c r="B244" t="s">
        <v>454</v>
      </c>
      <c r="C244" t="s">
        <v>455</v>
      </c>
      <c r="D244">
        <v>1476</v>
      </c>
      <c r="E244" t="s">
        <v>27</v>
      </c>
      <c r="F244" s="7">
        <v>45648</v>
      </c>
      <c r="G244" s="6">
        <v>2</v>
      </c>
      <c r="H244" t="s">
        <v>17</v>
      </c>
      <c r="I244" t="s">
        <v>38</v>
      </c>
      <c r="J244">
        <f>VLOOKUP(Sales[[#This Row],[Service Category]],Table7[],3,FALSE)</f>
        <v>0.25</v>
      </c>
      <c r="K244">
        <f>Sales[[#This Row],[Sale Price ]]*Sales[[#This Row],[Margins]]</f>
        <v>219.75</v>
      </c>
      <c r="L244">
        <v>879</v>
      </c>
      <c r="M244">
        <f>Sales[[#This Row],[Sale Price ]]-Sales[[#This Row],[Service Provider Expense]]</f>
        <v>659.25</v>
      </c>
      <c r="N244" t="s">
        <v>39</v>
      </c>
    </row>
    <row r="245" spans="1:14" x14ac:dyDescent="0.25">
      <c r="A245">
        <v>3244</v>
      </c>
      <c r="B245" t="s">
        <v>456</v>
      </c>
      <c r="C245" t="s">
        <v>457</v>
      </c>
      <c r="D245">
        <v>1477</v>
      </c>
      <c r="E245" t="s">
        <v>16</v>
      </c>
      <c r="F245" s="7">
        <v>45354</v>
      </c>
      <c r="G245" s="6">
        <v>2</v>
      </c>
      <c r="H245" t="s">
        <v>17</v>
      </c>
      <c r="I245" t="s">
        <v>24</v>
      </c>
      <c r="J245">
        <f>VLOOKUP(Sales[[#This Row],[Service Category]],Table7[],3,FALSE)</f>
        <v>0.1</v>
      </c>
      <c r="K245">
        <f>Sales[[#This Row],[Sale Price ]]*Sales[[#This Row],[Margins]]</f>
        <v>173.20000000000002</v>
      </c>
      <c r="L245">
        <v>1732</v>
      </c>
      <c r="M245">
        <f>Sales[[#This Row],[Sale Price ]]-Sales[[#This Row],[Service Provider Expense]]</f>
        <v>1558.8</v>
      </c>
      <c r="N245" t="s">
        <v>99</v>
      </c>
    </row>
    <row r="246" spans="1:14" x14ac:dyDescent="0.25">
      <c r="A246">
        <v>3245</v>
      </c>
      <c r="B246" t="s">
        <v>458</v>
      </c>
      <c r="C246" t="s">
        <v>459</v>
      </c>
      <c r="D246">
        <v>1478</v>
      </c>
      <c r="E246" t="s">
        <v>61</v>
      </c>
      <c r="F246" s="7">
        <v>45550</v>
      </c>
      <c r="G246" s="6">
        <v>1</v>
      </c>
      <c r="H246" s="1" t="s">
        <v>23</v>
      </c>
      <c r="I246" t="s">
        <v>18</v>
      </c>
      <c r="J246">
        <f>VLOOKUP(Sales[[#This Row],[Service Category]],Table7[],3,FALSE)</f>
        <v>0.25</v>
      </c>
      <c r="K246">
        <f>Sales[[#This Row],[Sale Price ]]*Sales[[#This Row],[Margins]]</f>
        <v>368.5</v>
      </c>
      <c r="L246">
        <v>1474</v>
      </c>
      <c r="M246">
        <f>Sales[[#This Row],[Sale Price ]]-Sales[[#This Row],[Service Provider Expense]]</f>
        <v>1105.5</v>
      </c>
      <c r="N246" t="s">
        <v>39</v>
      </c>
    </row>
    <row r="247" spans="1:14" x14ac:dyDescent="0.25">
      <c r="A247">
        <v>3246</v>
      </c>
      <c r="B247" t="s">
        <v>102</v>
      </c>
      <c r="C247" t="s">
        <v>460</v>
      </c>
      <c r="D247">
        <v>1479</v>
      </c>
      <c r="E247" t="s">
        <v>16</v>
      </c>
      <c r="F247" s="7">
        <v>45622</v>
      </c>
      <c r="G247" s="6">
        <v>2</v>
      </c>
      <c r="H247" s="1" t="s">
        <v>23</v>
      </c>
      <c r="I247" t="s">
        <v>38</v>
      </c>
      <c r="J247">
        <f>VLOOKUP(Sales[[#This Row],[Service Category]],Table7[],3,FALSE)</f>
        <v>0.1</v>
      </c>
      <c r="K247">
        <f>Sales[[#This Row],[Sale Price ]]*Sales[[#This Row],[Margins]]</f>
        <v>103.4</v>
      </c>
      <c r="L247">
        <v>1034</v>
      </c>
      <c r="M247">
        <f>Sales[[#This Row],[Sale Price ]]-Sales[[#This Row],[Service Provider Expense]]</f>
        <v>930.6</v>
      </c>
      <c r="N247" t="s">
        <v>39</v>
      </c>
    </row>
    <row r="248" spans="1:14" x14ac:dyDescent="0.25">
      <c r="A248">
        <v>3247</v>
      </c>
      <c r="B248" t="s">
        <v>461</v>
      </c>
      <c r="C248" t="s">
        <v>384</v>
      </c>
      <c r="D248">
        <v>1480</v>
      </c>
      <c r="E248" t="s">
        <v>22</v>
      </c>
      <c r="F248" s="7">
        <v>45457</v>
      </c>
      <c r="G248" s="6">
        <v>3</v>
      </c>
      <c r="H248" t="s">
        <v>17</v>
      </c>
      <c r="I248" t="s">
        <v>38</v>
      </c>
      <c r="J248">
        <f>VLOOKUP(Sales[[#This Row],[Service Category]],Table7[],3,FALSE)</f>
        <v>0.3</v>
      </c>
      <c r="K248">
        <f>Sales[[#This Row],[Sale Price ]]*Sales[[#This Row],[Margins]]</f>
        <v>355.5</v>
      </c>
      <c r="L248">
        <v>1185</v>
      </c>
      <c r="M248">
        <f>Sales[[#This Row],[Sale Price ]]-Sales[[#This Row],[Service Provider Expense]]</f>
        <v>829.5</v>
      </c>
      <c r="N248" t="s">
        <v>39</v>
      </c>
    </row>
    <row r="249" spans="1:14" x14ac:dyDescent="0.25">
      <c r="A249">
        <v>3248</v>
      </c>
      <c r="B249" t="s">
        <v>462</v>
      </c>
      <c r="C249" t="s">
        <v>463</v>
      </c>
      <c r="D249">
        <v>1481</v>
      </c>
      <c r="E249" t="s">
        <v>61</v>
      </c>
      <c r="F249" s="7">
        <v>45603</v>
      </c>
      <c r="G249" s="6">
        <v>1</v>
      </c>
      <c r="H249" s="1" t="s">
        <v>37</v>
      </c>
      <c r="I249" t="s">
        <v>66</v>
      </c>
      <c r="J249">
        <f>VLOOKUP(Sales[[#This Row],[Service Category]],Table7[],3,FALSE)</f>
        <v>0.25</v>
      </c>
      <c r="K249">
        <f>Sales[[#This Row],[Sale Price ]]*Sales[[#This Row],[Margins]]</f>
        <v>211.5</v>
      </c>
      <c r="L249">
        <v>846</v>
      </c>
      <c r="M249">
        <f>Sales[[#This Row],[Sale Price ]]-Sales[[#This Row],[Service Provider Expense]]</f>
        <v>634.5</v>
      </c>
      <c r="N249" t="s">
        <v>99</v>
      </c>
    </row>
    <row r="250" spans="1:14" x14ac:dyDescent="0.25">
      <c r="A250">
        <v>3249</v>
      </c>
      <c r="B250" t="s">
        <v>464</v>
      </c>
      <c r="C250" t="s">
        <v>339</v>
      </c>
      <c r="D250">
        <v>1482</v>
      </c>
      <c r="E250" t="s">
        <v>36</v>
      </c>
      <c r="F250" s="7">
        <v>45619</v>
      </c>
      <c r="G250" s="6">
        <v>2</v>
      </c>
      <c r="H250" t="s">
        <v>17</v>
      </c>
      <c r="I250" t="s">
        <v>32</v>
      </c>
      <c r="J250">
        <f>VLOOKUP(Sales[[#This Row],[Service Category]],Table7[],3,FALSE)</f>
        <v>0.2</v>
      </c>
      <c r="K250">
        <f>Sales[[#This Row],[Sale Price ]]*Sales[[#This Row],[Margins]]</f>
        <v>238</v>
      </c>
      <c r="L250">
        <v>1190</v>
      </c>
      <c r="M250">
        <f>Sales[[#This Row],[Sale Price ]]-Sales[[#This Row],[Service Provider Expense]]</f>
        <v>952</v>
      </c>
      <c r="N250" t="s">
        <v>29</v>
      </c>
    </row>
    <row r="251" spans="1:14" x14ac:dyDescent="0.25">
      <c r="A251">
        <v>3250</v>
      </c>
      <c r="B251" t="s">
        <v>465</v>
      </c>
      <c r="C251" t="s">
        <v>466</v>
      </c>
      <c r="D251">
        <v>1483</v>
      </c>
      <c r="E251" t="s">
        <v>36</v>
      </c>
      <c r="F251" s="7">
        <v>45436</v>
      </c>
      <c r="G251" s="6">
        <v>3</v>
      </c>
      <c r="H251" t="s">
        <v>17</v>
      </c>
      <c r="I251" t="s">
        <v>66</v>
      </c>
      <c r="J251">
        <f>VLOOKUP(Sales[[#This Row],[Service Category]],Table7[],3,FALSE)</f>
        <v>0.2</v>
      </c>
      <c r="K251">
        <f>Sales[[#This Row],[Sale Price ]]*Sales[[#This Row],[Margins]]</f>
        <v>155.80000000000001</v>
      </c>
      <c r="L251">
        <v>779</v>
      </c>
      <c r="M251">
        <f>Sales[[#This Row],[Sale Price ]]-Sales[[#This Row],[Service Provider Expense]]</f>
        <v>623.20000000000005</v>
      </c>
      <c r="N251" t="s">
        <v>29</v>
      </c>
    </row>
    <row r="252" spans="1:14" x14ac:dyDescent="0.25">
      <c r="A252">
        <v>3251</v>
      </c>
      <c r="B252" t="s">
        <v>313</v>
      </c>
      <c r="C252" t="s">
        <v>418</v>
      </c>
      <c r="D252">
        <v>1484</v>
      </c>
      <c r="E252" t="s">
        <v>61</v>
      </c>
      <c r="F252" s="7">
        <v>45350</v>
      </c>
      <c r="G252" s="6">
        <v>1</v>
      </c>
      <c r="H252" t="s">
        <v>17</v>
      </c>
      <c r="I252" t="s">
        <v>38</v>
      </c>
      <c r="J252">
        <f>VLOOKUP(Sales[[#This Row],[Service Category]],Table7[],3,FALSE)</f>
        <v>0.25</v>
      </c>
      <c r="K252">
        <f>Sales[[#This Row],[Sale Price ]]*Sales[[#This Row],[Margins]]</f>
        <v>80.25</v>
      </c>
      <c r="L252">
        <v>321</v>
      </c>
      <c r="M252">
        <f>Sales[[#This Row],[Sale Price ]]-Sales[[#This Row],[Service Provider Expense]]</f>
        <v>240.75</v>
      </c>
      <c r="N252" t="s">
        <v>29</v>
      </c>
    </row>
    <row r="253" spans="1:14" x14ac:dyDescent="0.25">
      <c r="A253">
        <v>3252</v>
      </c>
      <c r="B253" t="s">
        <v>467</v>
      </c>
      <c r="C253" t="s">
        <v>468</v>
      </c>
      <c r="D253">
        <v>1485</v>
      </c>
      <c r="E253" t="s">
        <v>16</v>
      </c>
      <c r="F253" s="7">
        <v>45409</v>
      </c>
      <c r="G253" s="6">
        <v>1</v>
      </c>
      <c r="H253" s="1" t="s">
        <v>37</v>
      </c>
      <c r="I253" t="s">
        <v>38</v>
      </c>
      <c r="J253">
        <f>VLOOKUP(Sales[[#This Row],[Service Category]],Table7[],3,FALSE)</f>
        <v>0.1</v>
      </c>
      <c r="K253">
        <f>Sales[[#This Row],[Sale Price ]]*Sales[[#This Row],[Margins]]</f>
        <v>23.5</v>
      </c>
      <c r="L253">
        <v>235</v>
      </c>
      <c r="M253">
        <f>Sales[[#This Row],[Sale Price ]]-Sales[[#This Row],[Service Provider Expense]]</f>
        <v>211.5</v>
      </c>
      <c r="N253" t="s">
        <v>29</v>
      </c>
    </row>
    <row r="254" spans="1:14" x14ac:dyDescent="0.25">
      <c r="A254">
        <v>3253</v>
      </c>
      <c r="B254" t="s">
        <v>469</v>
      </c>
      <c r="C254" t="s">
        <v>470</v>
      </c>
      <c r="D254">
        <v>1486</v>
      </c>
      <c r="E254" t="s">
        <v>77</v>
      </c>
      <c r="F254" s="7">
        <v>45612</v>
      </c>
      <c r="G254" s="6">
        <v>3</v>
      </c>
      <c r="H254" s="1" t="s">
        <v>37</v>
      </c>
      <c r="I254" t="s">
        <v>18</v>
      </c>
      <c r="J254">
        <f>VLOOKUP(Sales[[#This Row],[Service Category]],Table7[],3,FALSE)</f>
        <v>0.3</v>
      </c>
      <c r="K254">
        <f>Sales[[#This Row],[Sale Price ]]*Sales[[#This Row],[Margins]]</f>
        <v>375.3</v>
      </c>
      <c r="L254">
        <v>1251</v>
      </c>
      <c r="M254">
        <f>Sales[[#This Row],[Sale Price ]]-Sales[[#This Row],[Service Provider Expense]]</f>
        <v>875.7</v>
      </c>
      <c r="N254" t="s">
        <v>33</v>
      </c>
    </row>
    <row r="255" spans="1:14" x14ac:dyDescent="0.25">
      <c r="A255">
        <v>3254</v>
      </c>
      <c r="B255" t="s">
        <v>400</v>
      </c>
      <c r="C255" t="s">
        <v>471</v>
      </c>
      <c r="D255">
        <v>1487</v>
      </c>
      <c r="E255" t="s">
        <v>27</v>
      </c>
      <c r="F255" s="7">
        <v>45537</v>
      </c>
      <c r="G255" s="6">
        <v>1</v>
      </c>
      <c r="H255" t="s">
        <v>17</v>
      </c>
      <c r="I255" t="s">
        <v>32</v>
      </c>
      <c r="J255">
        <f>VLOOKUP(Sales[[#This Row],[Service Category]],Table7[],3,FALSE)</f>
        <v>0.25</v>
      </c>
      <c r="K255">
        <f>Sales[[#This Row],[Sale Price ]]*Sales[[#This Row],[Margins]]</f>
        <v>326.25</v>
      </c>
      <c r="L255">
        <v>1305</v>
      </c>
      <c r="M255">
        <f>Sales[[#This Row],[Sale Price ]]-Sales[[#This Row],[Service Provider Expense]]</f>
        <v>978.75</v>
      </c>
      <c r="N255" t="s">
        <v>19</v>
      </c>
    </row>
    <row r="256" spans="1:14" x14ac:dyDescent="0.25">
      <c r="A256">
        <v>3255</v>
      </c>
      <c r="B256" t="s">
        <v>472</v>
      </c>
      <c r="C256" t="s">
        <v>473</v>
      </c>
      <c r="D256">
        <v>1488</v>
      </c>
      <c r="E256" t="s">
        <v>16</v>
      </c>
      <c r="F256" s="7">
        <v>45554</v>
      </c>
      <c r="G256" s="6">
        <v>2</v>
      </c>
      <c r="H256" s="1" t="s">
        <v>37</v>
      </c>
      <c r="I256" t="s">
        <v>32</v>
      </c>
      <c r="J256">
        <f>VLOOKUP(Sales[[#This Row],[Service Category]],Table7[],3,FALSE)</f>
        <v>0.1</v>
      </c>
      <c r="K256">
        <f>Sales[[#This Row],[Sale Price ]]*Sales[[#This Row],[Margins]]</f>
        <v>9.7000000000000011</v>
      </c>
      <c r="L256">
        <v>97</v>
      </c>
      <c r="M256">
        <f>Sales[[#This Row],[Sale Price ]]-Sales[[#This Row],[Service Provider Expense]]</f>
        <v>87.3</v>
      </c>
      <c r="N256" t="s">
        <v>19</v>
      </c>
    </row>
    <row r="257" spans="1:14" x14ac:dyDescent="0.25">
      <c r="A257">
        <v>3256</v>
      </c>
      <c r="B257" t="s">
        <v>474</v>
      </c>
      <c r="C257" t="s">
        <v>475</v>
      </c>
      <c r="D257">
        <v>1489</v>
      </c>
      <c r="E257" t="s">
        <v>36</v>
      </c>
      <c r="F257" s="7">
        <v>45615</v>
      </c>
      <c r="G257" s="6">
        <v>1</v>
      </c>
      <c r="H257" t="s">
        <v>17</v>
      </c>
      <c r="I257" t="s">
        <v>18</v>
      </c>
      <c r="J257">
        <f>VLOOKUP(Sales[[#This Row],[Service Category]],Table7[],3,FALSE)</f>
        <v>0.2</v>
      </c>
      <c r="K257">
        <f>Sales[[#This Row],[Sale Price ]]*Sales[[#This Row],[Margins]]</f>
        <v>306.60000000000002</v>
      </c>
      <c r="L257">
        <v>1533</v>
      </c>
      <c r="M257">
        <f>Sales[[#This Row],[Sale Price ]]-Sales[[#This Row],[Service Provider Expense]]</f>
        <v>1226.4000000000001</v>
      </c>
      <c r="N257" t="s">
        <v>99</v>
      </c>
    </row>
    <row r="258" spans="1:14" x14ac:dyDescent="0.25">
      <c r="A258">
        <v>3257</v>
      </c>
      <c r="B258" t="s">
        <v>476</v>
      </c>
      <c r="C258" t="s">
        <v>193</v>
      </c>
      <c r="D258">
        <v>1490</v>
      </c>
      <c r="E258" t="s">
        <v>77</v>
      </c>
      <c r="F258" s="7">
        <v>45340</v>
      </c>
      <c r="G258" s="6">
        <v>1</v>
      </c>
      <c r="H258" t="s">
        <v>17</v>
      </c>
      <c r="I258" t="s">
        <v>32</v>
      </c>
      <c r="J258">
        <f>VLOOKUP(Sales[[#This Row],[Service Category]],Table7[],3,FALSE)</f>
        <v>0.3</v>
      </c>
      <c r="K258">
        <f>Sales[[#This Row],[Sale Price ]]*Sales[[#This Row],[Margins]]</f>
        <v>119.69999999999999</v>
      </c>
      <c r="L258">
        <v>399</v>
      </c>
      <c r="M258">
        <f>Sales[[#This Row],[Sale Price ]]-Sales[[#This Row],[Service Provider Expense]]</f>
        <v>279.3</v>
      </c>
      <c r="N258" t="s">
        <v>19</v>
      </c>
    </row>
    <row r="259" spans="1:14" x14ac:dyDescent="0.25">
      <c r="A259">
        <v>3258</v>
      </c>
      <c r="B259" t="s">
        <v>218</v>
      </c>
      <c r="C259" t="s">
        <v>477</v>
      </c>
      <c r="D259">
        <v>1491</v>
      </c>
      <c r="E259" t="s">
        <v>16</v>
      </c>
      <c r="F259" s="7">
        <v>45520</v>
      </c>
      <c r="G259" s="6">
        <v>3</v>
      </c>
      <c r="H259" t="s">
        <v>17</v>
      </c>
      <c r="I259" t="s">
        <v>38</v>
      </c>
      <c r="J259">
        <f>VLOOKUP(Sales[[#This Row],[Service Category]],Table7[],3,FALSE)</f>
        <v>0.1</v>
      </c>
      <c r="K259">
        <f>Sales[[#This Row],[Sale Price ]]*Sales[[#This Row],[Margins]]</f>
        <v>43</v>
      </c>
      <c r="L259">
        <v>430</v>
      </c>
      <c r="M259">
        <f>Sales[[#This Row],[Sale Price ]]-Sales[[#This Row],[Service Provider Expense]]</f>
        <v>387</v>
      </c>
      <c r="N259" t="s">
        <v>99</v>
      </c>
    </row>
    <row r="260" spans="1:14" x14ac:dyDescent="0.25">
      <c r="A260">
        <v>3259</v>
      </c>
      <c r="B260" t="s">
        <v>478</v>
      </c>
      <c r="C260" t="s">
        <v>479</v>
      </c>
      <c r="D260">
        <v>1492</v>
      </c>
      <c r="E260" t="s">
        <v>61</v>
      </c>
      <c r="F260" s="7">
        <v>45355</v>
      </c>
      <c r="G260" s="6">
        <v>2</v>
      </c>
      <c r="H260" t="s">
        <v>17</v>
      </c>
      <c r="I260" t="s">
        <v>42</v>
      </c>
      <c r="J260">
        <f>VLOOKUP(Sales[[#This Row],[Service Category]],Table7[],3,FALSE)</f>
        <v>0.25</v>
      </c>
      <c r="K260">
        <f>Sales[[#This Row],[Sale Price ]]*Sales[[#This Row],[Margins]]</f>
        <v>309.25</v>
      </c>
      <c r="L260">
        <v>1237</v>
      </c>
      <c r="M260">
        <f>Sales[[#This Row],[Sale Price ]]-Sales[[#This Row],[Service Provider Expense]]</f>
        <v>927.75</v>
      </c>
      <c r="N260" t="s">
        <v>19</v>
      </c>
    </row>
    <row r="261" spans="1:14" x14ac:dyDescent="0.25">
      <c r="A261">
        <v>3260</v>
      </c>
      <c r="B261" t="s">
        <v>480</v>
      </c>
      <c r="C261" t="s">
        <v>195</v>
      </c>
      <c r="D261">
        <v>1493</v>
      </c>
      <c r="E261" t="s">
        <v>61</v>
      </c>
      <c r="F261" s="7">
        <v>45306</v>
      </c>
      <c r="G261" s="6">
        <v>2</v>
      </c>
      <c r="H261" t="s">
        <v>17</v>
      </c>
      <c r="I261" t="s">
        <v>32</v>
      </c>
      <c r="J261">
        <f>VLOOKUP(Sales[[#This Row],[Service Category]],Table7[],3,FALSE)</f>
        <v>0.25</v>
      </c>
      <c r="K261">
        <f>Sales[[#This Row],[Sale Price ]]*Sales[[#This Row],[Margins]]</f>
        <v>137.75</v>
      </c>
      <c r="L261">
        <v>551</v>
      </c>
      <c r="M261">
        <f>Sales[[#This Row],[Sale Price ]]-Sales[[#This Row],[Service Provider Expense]]</f>
        <v>413.25</v>
      </c>
      <c r="N261" t="s">
        <v>99</v>
      </c>
    </row>
    <row r="262" spans="1:14" x14ac:dyDescent="0.25">
      <c r="A262">
        <v>3261</v>
      </c>
      <c r="B262" t="s">
        <v>481</v>
      </c>
      <c r="C262" t="s">
        <v>162</v>
      </c>
      <c r="D262">
        <v>1494</v>
      </c>
      <c r="E262" t="s">
        <v>36</v>
      </c>
      <c r="F262" s="7">
        <v>45371</v>
      </c>
      <c r="G262" s="6">
        <v>3</v>
      </c>
      <c r="H262" t="s">
        <v>17</v>
      </c>
      <c r="I262" t="s">
        <v>66</v>
      </c>
      <c r="J262">
        <f>VLOOKUP(Sales[[#This Row],[Service Category]],Table7[],3,FALSE)</f>
        <v>0.2</v>
      </c>
      <c r="K262">
        <f>Sales[[#This Row],[Sale Price ]]*Sales[[#This Row],[Margins]]</f>
        <v>337.8</v>
      </c>
      <c r="L262">
        <v>1689</v>
      </c>
      <c r="M262">
        <f>Sales[[#This Row],[Sale Price ]]-Sales[[#This Row],[Service Provider Expense]]</f>
        <v>1351.2</v>
      </c>
      <c r="N262" t="s">
        <v>39</v>
      </c>
    </row>
    <row r="263" spans="1:14" x14ac:dyDescent="0.25">
      <c r="A263">
        <v>3262</v>
      </c>
      <c r="B263" t="s">
        <v>194</v>
      </c>
      <c r="C263" t="s">
        <v>39</v>
      </c>
      <c r="D263">
        <v>1495</v>
      </c>
      <c r="E263" t="s">
        <v>16</v>
      </c>
      <c r="F263" s="7">
        <v>45467</v>
      </c>
      <c r="G263" s="6">
        <v>3</v>
      </c>
      <c r="H263" s="1" t="s">
        <v>37</v>
      </c>
      <c r="I263" t="s">
        <v>28</v>
      </c>
      <c r="J263">
        <f>VLOOKUP(Sales[[#This Row],[Service Category]],Table7[],3,FALSE)</f>
        <v>0.1</v>
      </c>
      <c r="K263">
        <f>Sales[[#This Row],[Sale Price ]]*Sales[[#This Row],[Margins]]</f>
        <v>151.20000000000002</v>
      </c>
      <c r="L263">
        <v>1512</v>
      </c>
      <c r="M263">
        <f>Sales[[#This Row],[Sale Price ]]-Sales[[#This Row],[Service Provider Expense]]</f>
        <v>1360.8</v>
      </c>
      <c r="N263" t="s">
        <v>99</v>
      </c>
    </row>
    <row r="264" spans="1:14" x14ac:dyDescent="0.25">
      <c r="A264">
        <v>3263</v>
      </c>
      <c r="B264" t="s">
        <v>482</v>
      </c>
      <c r="C264" t="s">
        <v>483</v>
      </c>
      <c r="D264">
        <v>1496</v>
      </c>
      <c r="E264" t="s">
        <v>27</v>
      </c>
      <c r="F264" s="7">
        <v>45632</v>
      </c>
      <c r="G264" s="6">
        <v>1</v>
      </c>
      <c r="H264" s="1" t="s">
        <v>37</v>
      </c>
      <c r="I264" t="s">
        <v>24</v>
      </c>
      <c r="J264">
        <f>VLOOKUP(Sales[[#This Row],[Service Category]],Table7[],3,FALSE)</f>
        <v>0.25</v>
      </c>
      <c r="K264">
        <f>Sales[[#This Row],[Sale Price ]]*Sales[[#This Row],[Margins]]</f>
        <v>168.75</v>
      </c>
      <c r="L264">
        <v>675</v>
      </c>
      <c r="M264">
        <f>Sales[[#This Row],[Sale Price ]]-Sales[[#This Row],[Service Provider Expense]]</f>
        <v>506.25</v>
      </c>
      <c r="N264" t="s">
        <v>99</v>
      </c>
    </row>
    <row r="265" spans="1:14" x14ac:dyDescent="0.25">
      <c r="A265">
        <v>3264</v>
      </c>
      <c r="B265" t="s">
        <v>40</v>
      </c>
      <c r="C265" t="s">
        <v>484</v>
      </c>
      <c r="D265">
        <v>1497</v>
      </c>
      <c r="E265" t="s">
        <v>36</v>
      </c>
      <c r="F265" s="7">
        <v>45350</v>
      </c>
      <c r="G265" s="6">
        <v>2</v>
      </c>
      <c r="H265" s="1" t="s">
        <v>37</v>
      </c>
      <c r="I265" t="s">
        <v>38</v>
      </c>
      <c r="J265">
        <f>VLOOKUP(Sales[[#This Row],[Service Category]],Table7[],3,FALSE)</f>
        <v>0.2</v>
      </c>
      <c r="K265">
        <f>Sales[[#This Row],[Sale Price ]]*Sales[[#This Row],[Margins]]</f>
        <v>298.60000000000002</v>
      </c>
      <c r="L265">
        <v>1493</v>
      </c>
      <c r="M265">
        <f>Sales[[#This Row],[Sale Price ]]-Sales[[#This Row],[Service Provider Expense]]</f>
        <v>1194.4000000000001</v>
      </c>
      <c r="N265" t="s">
        <v>99</v>
      </c>
    </row>
    <row r="266" spans="1:14" x14ac:dyDescent="0.25">
      <c r="A266">
        <v>3265</v>
      </c>
      <c r="B266" t="s">
        <v>469</v>
      </c>
      <c r="C266" t="s">
        <v>485</v>
      </c>
      <c r="D266">
        <v>1498</v>
      </c>
      <c r="E266" t="s">
        <v>22</v>
      </c>
      <c r="F266" s="7">
        <v>45395</v>
      </c>
      <c r="G266" s="6">
        <v>2</v>
      </c>
      <c r="H266" t="s">
        <v>17</v>
      </c>
      <c r="I266" t="s">
        <v>18</v>
      </c>
      <c r="J266">
        <f>VLOOKUP(Sales[[#This Row],[Service Category]],Table7[],3,FALSE)</f>
        <v>0.3</v>
      </c>
      <c r="K266">
        <f>Sales[[#This Row],[Sale Price ]]*Sales[[#This Row],[Margins]]</f>
        <v>414.59999999999997</v>
      </c>
      <c r="L266">
        <v>1382</v>
      </c>
      <c r="M266">
        <f>Sales[[#This Row],[Sale Price ]]-Sales[[#This Row],[Service Provider Expense]]</f>
        <v>967.40000000000009</v>
      </c>
      <c r="N266" t="s">
        <v>19</v>
      </c>
    </row>
    <row r="267" spans="1:14" x14ac:dyDescent="0.25">
      <c r="A267">
        <v>3266</v>
      </c>
      <c r="B267" t="s">
        <v>129</v>
      </c>
      <c r="C267" t="s">
        <v>486</v>
      </c>
      <c r="D267">
        <v>1499</v>
      </c>
      <c r="E267" t="s">
        <v>61</v>
      </c>
      <c r="F267" s="7">
        <v>45596</v>
      </c>
      <c r="G267" s="6">
        <v>3</v>
      </c>
      <c r="H267" s="1" t="s">
        <v>37</v>
      </c>
      <c r="I267" t="s">
        <v>32</v>
      </c>
      <c r="J267">
        <f>VLOOKUP(Sales[[#This Row],[Service Category]],Table7[],3,FALSE)</f>
        <v>0.25</v>
      </c>
      <c r="K267">
        <f>Sales[[#This Row],[Sale Price ]]*Sales[[#This Row],[Margins]]</f>
        <v>86</v>
      </c>
      <c r="L267">
        <v>344</v>
      </c>
      <c r="M267">
        <f>Sales[[#This Row],[Sale Price ]]-Sales[[#This Row],[Service Provider Expense]]</f>
        <v>258</v>
      </c>
      <c r="N267" t="s">
        <v>33</v>
      </c>
    </row>
    <row r="268" spans="1:14" x14ac:dyDescent="0.25">
      <c r="A268">
        <v>3267</v>
      </c>
      <c r="B268" t="s">
        <v>487</v>
      </c>
      <c r="C268" t="s">
        <v>488</v>
      </c>
      <c r="D268">
        <v>1500</v>
      </c>
      <c r="E268" t="s">
        <v>61</v>
      </c>
      <c r="F268" s="7">
        <v>45409</v>
      </c>
      <c r="G268" s="6">
        <v>1</v>
      </c>
      <c r="H268" s="1" t="s">
        <v>37</v>
      </c>
      <c r="I268" t="s">
        <v>32</v>
      </c>
      <c r="J268">
        <f>VLOOKUP(Sales[[#This Row],[Service Category]],Table7[],3,FALSE)</f>
        <v>0.25</v>
      </c>
      <c r="K268">
        <f>Sales[[#This Row],[Sale Price ]]*Sales[[#This Row],[Margins]]</f>
        <v>115.5</v>
      </c>
      <c r="L268">
        <v>462</v>
      </c>
      <c r="M268">
        <f>Sales[[#This Row],[Sale Price ]]-Sales[[#This Row],[Service Provider Expense]]</f>
        <v>346.5</v>
      </c>
      <c r="N268" t="s">
        <v>19</v>
      </c>
    </row>
    <row r="269" spans="1:14" x14ac:dyDescent="0.25">
      <c r="A269">
        <v>3268</v>
      </c>
      <c r="B269" t="s">
        <v>489</v>
      </c>
      <c r="C269" t="s">
        <v>490</v>
      </c>
      <c r="D269">
        <v>1501</v>
      </c>
      <c r="E269" t="s">
        <v>61</v>
      </c>
      <c r="F269" s="7">
        <v>45614</v>
      </c>
      <c r="G269" s="6">
        <v>1</v>
      </c>
      <c r="H269" t="s">
        <v>17</v>
      </c>
      <c r="I269" t="s">
        <v>38</v>
      </c>
      <c r="J269">
        <f>VLOOKUP(Sales[[#This Row],[Service Category]],Table7[],3,FALSE)</f>
        <v>0.25</v>
      </c>
      <c r="K269">
        <f>Sales[[#This Row],[Sale Price ]]*Sales[[#This Row],[Margins]]</f>
        <v>291.5</v>
      </c>
      <c r="L269">
        <v>1166</v>
      </c>
      <c r="M269">
        <f>Sales[[#This Row],[Sale Price ]]-Sales[[#This Row],[Service Provider Expense]]</f>
        <v>874.5</v>
      </c>
      <c r="N269" t="s">
        <v>29</v>
      </c>
    </row>
    <row r="270" spans="1:14" x14ac:dyDescent="0.25">
      <c r="A270">
        <v>3269</v>
      </c>
      <c r="B270" t="s">
        <v>491</v>
      </c>
      <c r="C270" t="s">
        <v>492</v>
      </c>
      <c r="D270">
        <v>1502</v>
      </c>
      <c r="E270" t="s">
        <v>36</v>
      </c>
      <c r="F270" s="7">
        <v>45360</v>
      </c>
      <c r="G270" s="6">
        <v>1</v>
      </c>
      <c r="H270" s="1" t="s">
        <v>37</v>
      </c>
      <c r="I270" t="s">
        <v>24</v>
      </c>
      <c r="J270">
        <f>VLOOKUP(Sales[[#This Row],[Service Category]],Table7[],3,FALSE)</f>
        <v>0.2</v>
      </c>
      <c r="K270">
        <f>Sales[[#This Row],[Sale Price ]]*Sales[[#This Row],[Margins]]</f>
        <v>129.4</v>
      </c>
      <c r="L270">
        <v>647</v>
      </c>
      <c r="M270">
        <f>Sales[[#This Row],[Sale Price ]]-Sales[[#This Row],[Service Provider Expense]]</f>
        <v>517.6</v>
      </c>
      <c r="N270" t="s">
        <v>29</v>
      </c>
    </row>
    <row r="271" spans="1:14" x14ac:dyDescent="0.25">
      <c r="A271">
        <v>3270</v>
      </c>
      <c r="B271" t="s">
        <v>493</v>
      </c>
      <c r="C271" t="s">
        <v>494</v>
      </c>
      <c r="D271">
        <v>1503</v>
      </c>
      <c r="E271" t="s">
        <v>27</v>
      </c>
      <c r="F271" s="7">
        <v>45510</v>
      </c>
      <c r="G271" s="6">
        <v>3</v>
      </c>
      <c r="H271" s="1" t="s">
        <v>37</v>
      </c>
      <c r="I271" t="s">
        <v>24</v>
      </c>
      <c r="J271">
        <f>VLOOKUP(Sales[[#This Row],[Service Category]],Table7[],3,FALSE)</f>
        <v>0.25</v>
      </c>
      <c r="K271">
        <f>Sales[[#This Row],[Sale Price ]]*Sales[[#This Row],[Margins]]</f>
        <v>309.5</v>
      </c>
      <c r="L271">
        <v>1238</v>
      </c>
      <c r="M271">
        <f>Sales[[#This Row],[Sale Price ]]-Sales[[#This Row],[Service Provider Expense]]</f>
        <v>928.5</v>
      </c>
      <c r="N271" t="s">
        <v>39</v>
      </c>
    </row>
    <row r="272" spans="1:14" x14ac:dyDescent="0.25">
      <c r="A272">
        <v>3271</v>
      </c>
      <c r="B272" t="s">
        <v>495</v>
      </c>
      <c r="C272" t="s">
        <v>292</v>
      </c>
      <c r="D272">
        <v>1504</v>
      </c>
      <c r="E272" t="s">
        <v>61</v>
      </c>
      <c r="F272" s="7">
        <v>45464</v>
      </c>
      <c r="G272" s="6">
        <v>1</v>
      </c>
      <c r="H272" t="s">
        <v>17</v>
      </c>
      <c r="I272" t="s">
        <v>49</v>
      </c>
      <c r="J272">
        <f>VLOOKUP(Sales[[#This Row],[Service Category]],Table7[],3,FALSE)</f>
        <v>0.25</v>
      </c>
      <c r="K272">
        <f>Sales[[#This Row],[Sale Price ]]*Sales[[#This Row],[Margins]]</f>
        <v>70</v>
      </c>
      <c r="L272">
        <v>280</v>
      </c>
      <c r="M272">
        <f>Sales[[#This Row],[Sale Price ]]-Sales[[#This Row],[Service Provider Expense]]</f>
        <v>210</v>
      </c>
      <c r="N272" t="s">
        <v>19</v>
      </c>
    </row>
    <row r="273" spans="1:14" x14ac:dyDescent="0.25">
      <c r="A273">
        <v>3272</v>
      </c>
      <c r="B273" t="s">
        <v>496</v>
      </c>
      <c r="C273" t="s">
        <v>497</v>
      </c>
      <c r="D273">
        <v>1505</v>
      </c>
      <c r="E273" t="s">
        <v>36</v>
      </c>
      <c r="F273" s="7">
        <v>45609</v>
      </c>
      <c r="G273" s="6">
        <v>1</v>
      </c>
      <c r="H273" t="s">
        <v>17</v>
      </c>
      <c r="I273" t="s">
        <v>42</v>
      </c>
      <c r="J273">
        <f>VLOOKUP(Sales[[#This Row],[Service Category]],Table7[],3,FALSE)</f>
        <v>0.2</v>
      </c>
      <c r="K273">
        <f>Sales[[#This Row],[Sale Price ]]*Sales[[#This Row],[Margins]]</f>
        <v>249.20000000000002</v>
      </c>
      <c r="L273">
        <v>1246</v>
      </c>
      <c r="M273">
        <f>Sales[[#This Row],[Sale Price ]]-Sales[[#This Row],[Service Provider Expense]]</f>
        <v>996.8</v>
      </c>
      <c r="N273" t="s">
        <v>19</v>
      </c>
    </row>
    <row r="274" spans="1:14" x14ac:dyDescent="0.25">
      <c r="A274">
        <v>3273</v>
      </c>
      <c r="B274" t="s">
        <v>498</v>
      </c>
      <c r="C274" t="s">
        <v>87</v>
      </c>
      <c r="D274">
        <v>1506</v>
      </c>
      <c r="E274" t="s">
        <v>16</v>
      </c>
      <c r="F274" s="7">
        <v>45606</v>
      </c>
      <c r="G274" s="6">
        <v>1</v>
      </c>
      <c r="H274" s="1" t="s">
        <v>37</v>
      </c>
      <c r="I274" t="s">
        <v>28</v>
      </c>
      <c r="J274">
        <f>VLOOKUP(Sales[[#This Row],[Service Category]],Table7[],3,FALSE)</f>
        <v>0.1</v>
      </c>
      <c r="K274">
        <f>Sales[[#This Row],[Sale Price ]]*Sales[[#This Row],[Margins]]</f>
        <v>126.10000000000001</v>
      </c>
      <c r="L274">
        <v>1261</v>
      </c>
      <c r="M274">
        <f>Sales[[#This Row],[Sale Price ]]-Sales[[#This Row],[Service Provider Expense]]</f>
        <v>1134.9000000000001</v>
      </c>
      <c r="N274" t="s">
        <v>39</v>
      </c>
    </row>
    <row r="275" spans="1:14" x14ac:dyDescent="0.25">
      <c r="A275">
        <v>3274</v>
      </c>
      <c r="B275" t="s">
        <v>499</v>
      </c>
      <c r="C275" t="s">
        <v>251</v>
      </c>
      <c r="D275">
        <v>1507</v>
      </c>
      <c r="E275" t="s">
        <v>61</v>
      </c>
      <c r="F275" s="7">
        <v>45550</v>
      </c>
      <c r="G275" s="6">
        <v>3</v>
      </c>
      <c r="H275" t="s">
        <v>17</v>
      </c>
      <c r="I275" t="s">
        <v>32</v>
      </c>
      <c r="J275">
        <f>VLOOKUP(Sales[[#This Row],[Service Category]],Table7[],3,FALSE)</f>
        <v>0.25</v>
      </c>
      <c r="K275">
        <f>Sales[[#This Row],[Sale Price ]]*Sales[[#This Row],[Margins]]</f>
        <v>325.75</v>
      </c>
      <c r="L275">
        <v>1303</v>
      </c>
      <c r="M275">
        <f>Sales[[#This Row],[Sale Price ]]-Sales[[#This Row],[Service Provider Expense]]</f>
        <v>977.25</v>
      </c>
      <c r="N275" t="s">
        <v>29</v>
      </c>
    </row>
    <row r="276" spans="1:14" x14ac:dyDescent="0.25">
      <c r="A276">
        <v>3275</v>
      </c>
      <c r="B276" t="s">
        <v>112</v>
      </c>
      <c r="C276" t="s">
        <v>216</v>
      </c>
      <c r="D276">
        <v>1508</v>
      </c>
      <c r="E276" t="s">
        <v>61</v>
      </c>
      <c r="F276" s="7">
        <v>45539</v>
      </c>
      <c r="G276" s="6">
        <v>3</v>
      </c>
      <c r="H276" t="s">
        <v>17</v>
      </c>
      <c r="I276" t="s">
        <v>38</v>
      </c>
      <c r="J276">
        <f>VLOOKUP(Sales[[#This Row],[Service Category]],Table7[],3,FALSE)</f>
        <v>0.25</v>
      </c>
      <c r="K276">
        <f>Sales[[#This Row],[Sale Price ]]*Sales[[#This Row],[Margins]]</f>
        <v>438.75</v>
      </c>
      <c r="L276">
        <v>1755</v>
      </c>
      <c r="M276">
        <f>Sales[[#This Row],[Sale Price ]]-Sales[[#This Row],[Service Provider Expense]]</f>
        <v>1316.25</v>
      </c>
      <c r="N276" t="s">
        <v>29</v>
      </c>
    </row>
    <row r="277" spans="1:14" x14ac:dyDescent="0.25">
      <c r="A277">
        <v>3276</v>
      </c>
      <c r="B277" t="s">
        <v>500</v>
      </c>
      <c r="C277" t="s">
        <v>53</v>
      </c>
      <c r="D277">
        <v>1509</v>
      </c>
      <c r="E277" t="s">
        <v>22</v>
      </c>
      <c r="F277" s="7">
        <v>45307</v>
      </c>
      <c r="G277" s="6">
        <v>1</v>
      </c>
      <c r="H277" t="s">
        <v>17</v>
      </c>
      <c r="I277" t="s">
        <v>18</v>
      </c>
      <c r="J277">
        <f>VLOOKUP(Sales[[#This Row],[Service Category]],Table7[],3,FALSE)</f>
        <v>0.3</v>
      </c>
      <c r="K277">
        <f>Sales[[#This Row],[Sale Price ]]*Sales[[#This Row],[Margins]]</f>
        <v>352.5</v>
      </c>
      <c r="L277">
        <v>1175</v>
      </c>
      <c r="M277">
        <f>Sales[[#This Row],[Sale Price ]]-Sales[[#This Row],[Service Provider Expense]]</f>
        <v>822.5</v>
      </c>
      <c r="N277" t="s">
        <v>99</v>
      </c>
    </row>
    <row r="278" spans="1:14" x14ac:dyDescent="0.25">
      <c r="A278">
        <v>3277</v>
      </c>
      <c r="B278" t="s">
        <v>501</v>
      </c>
      <c r="C278" t="s">
        <v>94</v>
      </c>
      <c r="D278">
        <v>1510</v>
      </c>
      <c r="E278" t="s">
        <v>36</v>
      </c>
      <c r="F278" s="7">
        <v>45585</v>
      </c>
      <c r="G278" s="6">
        <v>1</v>
      </c>
      <c r="H278" s="1" t="s">
        <v>23</v>
      </c>
      <c r="I278" t="s">
        <v>24</v>
      </c>
      <c r="J278">
        <f>VLOOKUP(Sales[[#This Row],[Service Category]],Table7[],3,FALSE)</f>
        <v>0.2</v>
      </c>
      <c r="K278">
        <f>Sales[[#This Row],[Sale Price ]]*Sales[[#This Row],[Margins]]</f>
        <v>200.4</v>
      </c>
      <c r="L278">
        <v>1002</v>
      </c>
      <c r="M278">
        <f>Sales[[#This Row],[Sale Price ]]-Sales[[#This Row],[Service Provider Expense]]</f>
        <v>801.6</v>
      </c>
      <c r="N278" t="s">
        <v>29</v>
      </c>
    </row>
    <row r="279" spans="1:14" x14ac:dyDescent="0.25">
      <c r="A279">
        <v>3278</v>
      </c>
      <c r="B279" t="s">
        <v>482</v>
      </c>
      <c r="C279" t="s">
        <v>502</v>
      </c>
      <c r="D279">
        <v>1511</v>
      </c>
      <c r="E279" t="s">
        <v>77</v>
      </c>
      <c r="F279" s="7">
        <v>45438</v>
      </c>
      <c r="G279" s="6">
        <v>3</v>
      </c>
      <c r="H279" s="1" t="s">
        <v>23</v>
      </c>
      <c r="I279" t="s">
        <v>28</v>
      </c>
      <c r="J279">
        <f>VLOOKUP(Sales[[#This Row],[Service Category]],Table7[],3,FALSE)</f>
        <v>0.3</v>
      </c>
      <c r="K279">
        <f>Sales[[#This Row],[Sale Price ]]*Sales[[#This Row],[Margins]]</f>
        <v>264.3</v>
      </c>
      <c r="L279">
        <v>881</v>
      </c>
      <c r="M279">
        <f>Sales[[#This Row],[Sale Price ]]-Sales[[#This Row],[Service Provider Expense]]</f>
        <v>616.70000000000005</v>
      </c>
      <c r="N279" t="s">
        <v>19</v>
      </c>
    </row>
    <row r="280" spans="1:14" x14ac:dyDescent="0.25">
      <c r="A280">
        <v>3279</v>
      </c>
      <c r="B280" t="s">
        <v>503</v>
      </c>
      <c r="C280" t="s">
        <v>504</v>
      </c>
      <c r="D280">
        <v>1512</v>
      </c>
      <c r="E280" t="s">
        <v>27</v>
      </c>
      <c r="F280" s="7">
        <v>45387</v>
      </c>
      <c r="G280" s="6">
        <v>2</v>
      </c>
      <c r="H280" t="s">
        <v>17</v>
      </c>
      <c r="I280" t="s">
        <v>66</v>
      </c>
      <c r="J280">
        <f>VLOOKUP(Sales[[#This Row],[Service Category]],Table7[],3,FALSE)</f>
        <v>0.25</v>
      </c>
      <c r="K280">
        <f>Sales[[#This Row],[Sale Price ]]*Sales[[#This Row],[Margins]]</f>
        <v>14.25</v>
      </c>
      <c r="L280">
        <v>57</v>
      </c>
      <c r="M280">
        <f>Sales[[#This Row],[Sale Price ]]-Sales[[#This Row],[Service Provider Expense]]</f>
        <v>42.75</v>
      </c>
      <c r="N280" t="s">
        <v>29</v>
      </c>
    </row>
    <row r="281" spans="1:14" x14ac:dyDescent="0.25">
      <c r="A281">
        <v>3280</v>
      </c>
      <c r="B281" t="s">
        <v>505</v>
      </c>
      <c r="C281" t="s">
        <v>235</v>
      </c>
      <c r="D281">
        <v>1513</v>
      </c>
      <c r="E281" t="s">
        <v>27</v>
      </c>
      <c r="F281" s="7">
        <v>45504</v>
      </c>
      <c r="G281" s="6">
        <v>3</v>
      </c>
      <c r="H281" t="s">
        <v>17</v>
      </c>
      <c r="I281" t="s">
        <v>49</v>
      </c>
      <c r="J281">
        <f>VLOOKUP(Sales[[#This Row],[Service Category]],Table7[],3,FALSE)</f>
        <v>0.25</v>
      </c>
      <c r="K281">
        <f>Sales[[#This Row],[Sale Price ]]*Sales[[#This Row],[Margins]]</f>
        <v>301.75</v>
      </c>
      <c r="L281">
        <v>1207</v>
      </c>
      <c r="M281">
        <f>Sales[[#This Row],[Sale Price ]]-Sales[[#This Row],[Service Provider Expense]]</f>
        <v>905.25</v>
      </c>
      <c r="N281" t="s">
        <v>99</v>
      </c>
    </row>
    <row r="282" spans="1:14" x14ac:dyDescent="0.25">
      <c r="A282">
        <v>3281</v>
      </c>
      <c r="B282" t="s">
        <v>506</v>
      </c>
      <c r="C282" t="s">
        <v>507</v>
      </c>
      <c r="D282">
        <v>1514</v>
      </c>
      <c r="E282" t="s">
        <v>22</v>
      </c>
      <c r="F282" s="7">
        <v>45334</v>
      </c>
      <c r="G282" s="6">
        <v>3</v>
      </c>
      <c r="H282" t="s">
        <v>17</v>
      </c>
      <c r="I282" t="s">
        <v>24</v>
      </c>
      <c r="J282">
        <f>VLOOKUP(Sales[[#This Row],[Service Category]],Table7[],3,FALSE)</f>
        <v>0.3</v>
      </c>
      <c r="K282">
        <f>Sales[[#This Row],[Sale Price ]]*Sales[[#This Row],[Margins]]</f>
        <v>431.09999999999997</v>
      </c>
      <c r="L282">
        <v>1437</v>
      </c>
      <c r="M282">
        <f>Sales[[#This Row],[Sale Price ]]-Sales[[#This Row],[Service Provider Expense]]</f>
        <v>1005.9000000000001</v>
      </c>
      <c r="N282" t="s">
        <v>29</v>
      </c>
    </row>
    <row r="283" spans="1:14" x14ac:dyDescent="0.25">
      <c r="A283">
        <v>3282</v>
      </c>
      <c r="B283" t="s">
        <v>508</v>
      </c>
      <c r="C283" t="s">
        <v>509</v>
      </c>
      <c r="D283">
        <v>1515</v>
      </c>
      <c r="E283" t="s">
        <v>27</v>
      </c>
      <c r="F283" s="7">
        <v>45413</v>
      </c>
      <c r="G283" s="6">
        <v>3</v>
      </c>
      <c r="H283" s="1" t="s">
        <v>37</v>
      </c>
      <c r="I283" t="s">
        <v>42</v>
      </c>
      <c r="J283">
        <f>VLOOKUP(Sales[[#This Row],[Service Category]],Table7[],3,FALSE)</f>
        <v>0.25</v>
      </c>
      <c r="K283">
        <f>Sales[[#This Row],[Sale Price ]]*Sales[[#This Row],[Margins]]</f>
        <v>65</v>
      </c>
      <c r="L283">
        <v>260</v>
      </c>
      <c r="M283">
        <f>Sales[[#This Row],[Sale Price ]]-Sales[[#This Row],[Service Provider Expense]]</f>
        <v>195</v>
      </c>
      <c r="N283" t="s">
        <v>99</v>
      </c>
    </row>
    <row r="284" spans="1:14" x14ac:dyDescent="0.25">
      <c r="A284">
        <v>3283</v>
      </c>
      <c r="B284" t="s">
        <v>510</v>
      </c>
      <c r="C284" t="s">
        <v>477</v>
      </c>
      <c r="D284">
        <v>1516</v>
      </c>
      <c r="E284" t="s">
        <v>27</v>
      </c>
      <c r="F284" s="7">
        <v>45325</v>
      </c>
      <c r="G284" s="6">
        <v>1</v>
      </c>
      <c r="H284" t="s">
        <v>56</v>
      </c>
      <c r="I284" t="s">
        <v>24</v>
      </c>
      <c r="J284">
        <f>VLOOKUP(Sales[[#This Row],[Service Category]],Table7[],3,FALSE)</f>
        <v>0.25</v>
      </c>
      <c r="K284">
        <f>Sales[[#This Row],[Sale Price ]]*Sales[[#This Row],[Margins]]</f>
        <v>100.75</v>
      </c>
      <c r="L284">
        <v>403</v>
      </c>
      <c r="M284">
        <f>Sales[[#This Row],[Sale Price ]]-Sales[[#This Row],[Service Provider Expense]]</f>
        <v>302.25</v>
      </c>
      <c r="N284" t="s">
        <v>29</v>
      </c>
    </row>
    <row r="285" spans="1:14" x14ac:dyDescent="0.25">
      <c r="A285">
        <v>3284</v>
      </c>
      <c r="B285" t="s">
        <v>89</v>
      </c>
      <c r="C285" t="s">
        <v>511</v>
      </c>
      <c r="D285">
        <v>1517</v>
      </c>
      <c r="E285" t="s">
        <v>77</v>
      </c>
      <c r="F285" s="7">
        <v>45498</v>
      </c>
      <c r="G285" s="6">
        <v>3</v>
      </c>
      <c r="H285" s="1" t="s">
        <v>37</v>
      </c>
      <c r="I285" t="s">
        <v>49</v>
      </c>
      <c r="J285">
        <f>VLOOKUP(Sales[[#This Row],[Service Category]],Table7[],3,FALSE)</f>
        <v>0.3</v>
      </c>
      <c r="K285">
        <f>Sales[[#This Row],[Sale Price ]]*Sales[[#This Row],[Margins]]</f>
        <v>513.6</v>
      </c>
      <c r="L285">
        <v>1712</v>
      </c>
      <c r="M285">
        <f>Sales[[#This Row],[Sale Price ]]-Sales[[#This Row],[Service Provider Expense]]</f>
        <v>1198.4000000000001</v>
      </c>
      <c r="N285" t="s">
        <v>33</v>
      </c>
    </row>
    <row r="286" spans="1:14" x14ac:dyDescent="0.25">
      <c r="A286">
        <v>3285</v>
      </c>
      <c r="B286" t="s">
        <v>486</v>
      </c>
      <c r="C286" t="s">
        <v>512</v>
      </c>
      <c r="D286">
        <v>1518</v>
      </c>
      <c r="E286" t="s">
        <v>61</v>
      </c>
      <c r="F286" s="7">
        <v>45425</v>
      </c>
      <c r="G286" s="6">
        <v>3</v>
      </c>
      <c r="H286" t="s">
        <v>56</v>
      </c>
      <c r="I286" t="s">
        <v>28</v>
      </c>
      <c r="J286">
        <f>VLOOKUP(Sales[[#This Row],[Service Category]],Table7[],3,FALSE)</f>
        <v>0.25</v>
      </c>
      <c r="K286">
        <f>Sales[[#This Row],[Sale Price ]]*Sales[[#This Row],[Margins]]</f>
        <v>59.75</v>
      </c>
      <c r="L286">
        <v>239</v>
      </c>
      <c r="M286">
        <f>Sales[[#This Row],[Sale Price ]]-Sales[[#This Row],[Service Provider Expense]]</f>
        <v>179.25</v>
      </c>
      <c r="N286" t="s">
        <v>99</v>
      </c>
    </row>
    <row r="287" spans="1:14" x14ac:dyDescent="0.25">
      <c r="A287">
        <v>3286</v>
      </c>
      <c r="B287" t="s">
        <v>513</v>
      </c>
      <c r="C287" t="s">
        <v>514</v>
      </c>
      <c r="D287">
        <v>1519</v>
      </c>
      <c r="E287" t="s">
        <v>77</v>
      </c>
      <c r="F287" s="7">
        <v>45572</v>
      </c>
      <c r="G287" s="6">
        <v>1</v>
      </c>
      <c r="H287" t="s">
        <v>17</v>
      </c>
      <c r="I287" t="s">
        <v>42</v>
      </c>
      <c r="J287">
        <f>VLOOKUP(Sales[[#This Row],[Service Category]],Table7[],3,FALSE)</f>
        <v>0.3</v>
      </c>
      <c r="K287">
        <f>Sales[[#This Row],[Sale Price ]]*Sales[[#This Row],[Margins]]</f>
        <v>421.5</v>
      </c>
      <c r="L287">
        <v>1405</v>
      </c>
      <c r="M287">
        <f>Sales[[#This Row],[Sale Price ]]-Sales[[#This Row],[Service Provider Expense]]</f>
        <v>983.5</v>
      </c>
      <c r="N287" t="s">
        <v>99</v>
      </c>
    </row>
    <row r="288" spans="1:14" x14ac:dyDescent="0.25">
      <c r="A288">
        <v>3287</v>
      </c>
      <c r="B288" t="s">
        <v>515</v>
      </c>
      <c r="C288" t="s">
        <v>357</v>
      </c>
      <c r="D288">
        <v>1520</v>
      </c>
      <c r="E288" t="s">
        <v>36</v>
      </c>
      <c r="F288" s="7">
        <v>45416</v>
      </c>
      <c r="G288" s="6">
        <v>2</v>
      </c>
      <c r="H288" s="1" t="s">
        <v>37</v>
      </c>
      <c r="I288" t="s">
        <v>42</v>
      </c>
      <c r="J288">
        <f>VLOOKUP(Sales[[#This Row],[Service Category]],Table7[],3,FALSE)</f>
        <v>0.2</v>
      </c>
      <c r="K288">
        <f>Sales[[#This Row],[Sale Price ]]*Sales[[#This Row],[Margins]]</f>
        <v>198.60000000000002</v>
      </c>
      <c r="L288">
        <v>993</v>
      </c>
      <c r="M288">
        <f>Sales[[#This Row],[Sale Price ]]-Sales[[#This Row],[Service Provider Expense]]</f>
        <v>794.4</v>
      </c>
      <c r="N288" t="s">
        <v>29</v>
      </c>
    </row>
    <row r="289" spans="1:14" x14ac:dyDescent="0.25">
      <c r="A289">
        <v>3288</v>
      </c>
      <c r="B289" t="s">
        <v>207</v>
      </c>
      <c r="C289" t="s">
        <v>516</v>
      </c>
      <c r="D289">
        <v>1521</v>
      </c>
      <c r="E289" t="s">
        <v>61</v>
      </c>
      <c r="F289" s="7">
        <v>45362</v>
      </c>
      <c r="G289" s="6">
        <v>2</v>
      </c>
      <c r="H289" t="s">
        <v>17</v>
      </c>
      <c r="I289" t="s">
        <v>32</v>
      </c>
      <c r="J289">
        <f>VLOOKUP(Sales[[#This Row],[Service Category]],Table7[],3,FALSE)</f>
        <v>0.25</v>
      </c>
      <c r="K289">
        <f>Sales[[#This Row],[Sale Price ]]*Sales[[#This Row],[Margins]]</f>
        <v>133</v>
      </c>
      <c r="L289">
        <v>532</v>
      </c>
      <c r="M289">
        <f>Sales[[#This Row],[Sale Price ]]-Sales[[#This Row],[Service Provider Expense]]</f>
        <v>399</v>
      </c>
      <c r="N289" t="s">
        <v>39</v>
      </c>
    </row>
    <row r="290" spans="1:14" x14ac:dyDescent="0.25">
      <c r="A290">
        <v>3289</v>
      </c>
      <c r="B290" t="s">
        <v>73</v>
      </c>
      <c r="C290" t="s">
        <v>517</v>
      </c>
      <c r="D290">
        <v>1522</v>
      </c>
      <c r="E290" t="s">
        <v>61</v>
      </c>
      <c r="F290" s="7">
        <v>45372</v>
      </c>
      <c r="G290" s="6">
        <v>3</v>
      </c>
      <c r="H290" s="1" t="s">
        <v>37</v>
      </c>
      <c r="I290" t="s">
        <v>32</v>
      </c>
      <c r="J290">
        <f>VLOOKUP(Sales[[#This Row],[Service Category]],Table7[],3,FALSE)</f>
        <v>0.25</v>
      </c>
      <c r="K290">
        <f>Sales[[#This Row],[Sale Price ]]*Sales[[#This Row],[Margins]]</f>
        <v>132.5</v>
      </c>
      <c r="L290">
        <v>530</v>
      </c>
      <c r="M290">
        <f>Sales[[#This Row],[Sale Price ]]-Sales[[#This Row],[Service Provider Expense]]</f>
        <v>397.5</v>
      </c>
      <c r="N290" t="s">
        <v>33</v>
      </c>
    </row>
    <row r="291" spans="1:14" x14ac:dyDescent="0.25">
      <c r="A291">
        <v>3290</v>
      </c>
      <c r="B291" t="s">
        <v>349</v>
      </c>
      <c r="C291" t="s">
        <v>518</v>
      </c>
      <c r="D291">
        <v>1523</v>
      </c>
      <c r="E291" t="s">
        <v>27</v>
      </c>
      <c r="F291" s="7">
        <v>45496</v>
      </c>
      <c r="G291" s="6">
        <v>3</v>
      </c>
      <c r="H291" t="s">
        <v>56</v>
      </c>
      <c r="I291" t="s">
        <v>32</v>
      </c>
      <c r="J291">
        <f>VLOOKUP(Sales[[#This Row],[Service Category]],Table7[],3,FALSE)</f>
        <v>0.25</v>
      </c>
      <c r="K291">
        <f>Sales[[#This Row],[Sale Price ]]*Sales[[#This Row],[Margins]]</f>
        <v>303.75</v>
      </c>
      <c r="L291">
        <v>1215</v>
      </c>
      <c r="M291">
        <f>Sales[[#This Row],[Sale Price ]]-Sales[[#This Row],[Service Provider Expense]]</f>
        <v>911.25</v>
      </c>
      <c r="N291" t="s">
        <v>99</v>
      </c>
    </row>
    <row r="292" spans="1:14" x14ac:dyDescent="0.25">
      <c r="A292">
        <v>3291</v>
      </c>
      <c r="B292" t="s">
        <v>519</v>
      </c>
      <c r="C292" t="s">
        <v>512</v>
      </c>
      <c r="D292">
        <v>1524</v>
      </c>
      <c r="E292" t="s">
        <v>16</v>
      </c>
      <c r="F292" s="7">
        <v>45310</v>
      </c>
      <c r="G292" s="6">
        <v>2</v>
      </c>
      <c r="H292" t="s">
        <v>17</v>
      </c>
      <c r="I292" t="s">
        <v>66</v>
      </c>
      <c r="J292">
        <f>VLOOKUP(Sales[[#This Row],[Service Category]],Table7[],3,FALSE)</f>
        <v>0.1</v>
      </c>
      <c r="K292">
        <f>Sales[[#This Row],[Sale Price ]]*Sales[[#This Row],[Margins]]</f>
        <v>169.3</v>
      </c>
      <c r="L292">
        <v>1693</v>
      </c>
      <c r="M292">
        <f>Sales[[#This Row],[Sale Price ]]-Sales[[#This Row],[Service Provider Expense]]</f>
        <v>1523.7</v>
      </c>
      <c r="N292" t="s">
        <v>29</v>
      </c>
    </row>
    <row r="293" spans="1:14" x14ac:dyDescent="0.25">
      <c r="A293">
        <v>3292</v>
      </c>
      <c r="B293" t="s">
        <v>520</v>
      </c>
      <c r="C293" t="s">
        <v>211</v>
      </c>
      <c r="D293">
        <v>1525</v>
      </c>
      <c r="E293" t="s">
        <v>61</v>
      </c>
      <c r="F293" s="7">
        <v>45613</v>
      </c>
      <c r="G293" s="6">
        <v>2</v>
      </c>
      <c r="H293" t="s">
        <v>56</v>
      </c>
      <c r="I293" t="s">
        <v>24</v>
      </c>
      <c r="J293">
        <f>VLOOKUP(Sales[[#This Row],[Service Category]],Table7[],3,FALSE)</f>
        <v>0.25</v>
      </c>
      <c r="K293">
        <f>Sales[[#This Row],[Sale Price ]]*Sales[[#This Row],[Margins]]</f>
        <v>242.5</v>
      </c>
      <c r="L293">
        <v>970</v>
      </c>
      <c r="M293">
        <f>Sales[[#This Row],[Sale Price ]]-Sales[[#This Row],[Service Provider Expense]]</f>
        <v>727.5</v>
      </c>
      <c r="N293" t="s">
        <v>39</v>
      </c>
    </row>
    <row r="294" spans="1:14" x14ac:dyDescent="0.25">
      <c r="A294">
        <v>3293</v>
      </c>
      <c r="B294" t="s">
        <v>139</v>
      </c>
      <c r="C294" t="s">
        <v>210</v>
      </c>
      <c r="D294">
        <v>1526</v>
      </c>
      <c r="E294" t="s">
        <v>36</v>
      </c>
      <c r="F294" s="7">
        <v>45556</v>
      </c>
      <c r="G294" s="6">
        <v>2</v>
      </c>
      <c r="H294" t="s">
        <v>17</v>
      </c>
      <c r="I294" t="s">
        <v>24</v>
      </c>
      <c r="J294">
        <f>VLOOKUP(Sales[[#This Row],[Service Category]],Table7[],3,FALSE)</f>
        <v>0.2</v>
      </c>
      <c r="K294">
        <f>Sales[[#This Row],[Sale Price ]]*Sales[[#This Row],[Margins]]</f>
        <v>92.600000000000009</v>
      </c>
      <c r="L294">
        <v>463</v>
      </c>
      <c r="M294">
        <f>Sales[[#This Row],[Sale Price ]]-Sales[[#This Row],[Service Provider Expense]]</f>
        <v>370.4</v>
      </c>
      <c r="N294" t="s">
        <v>19</v>
      </c>
    </row>
    <row r="295" spans="1:14" x14ac:dyDescent="0.25">
      <c r="A295">
        <v>3294</v>
      </c>
      <c r="B295" t="s">
        <v>521</v>
      </c>
      <c r="C295" t="s">
        <v>522</v>
      </c>
      <c r="D295">
        <v>1527</v>
      </c>
      <c r="E295" t="s">
        <v>77</v>
      </c>
      <c r="F295" s="7">
        <v>45326</v>
      </c>
      <c r="G295" s="6">
        <v>1</v>
      </c>
      <c r="H295" t="s">
        <v>17</v>
      </c>
      <c r="I295" t="s">
        <v>24</v>
      </c>
      <c r="J295">
        <f>VLOOKUP(Sales[[#This Row],[Service Category]],Table7[],3,FALSE)</f>
        <v>0.3</v>
      </c>
      <c r="K295">
        <f>Sales[[#This Row],[Sale Price ]]*Sales[[#This Row],[Margins]]</f>
        <v>310.8</v>
      </c>
      <c r="L295">
        <v>1036</v>
      </c>
      <c r="M295">
        <f>Sales[[#This Row],[Sale Price ]]-Sales[[#This Row],[Service Provider Expense]]</f>
        <v>725.2</v>
      </c>
      <c r="N295" t="s">
        <v>29</v>
      </c>
    </row>
    <row r="296" spans="1:14" x14ac:dyDescent="0.25">
      <c r="A296">
        <v>3295</v>
      </c>
      <c r="B296" t="s">
        <v>246</v>
      </c>
      <c r="C296" t="s">
        <v>162</v>
      </c>
      <c r="D296">
        <v>1528</v>
      </c>
      <c r="E296" t="s">
        <v>61</v>
      </c>
      <c r="F296" s="7">
        <v>45576</v>
      </c>
      <c r="G296" s="6">
        <v>1</v>
      </c>
      <c r="H296" t="s">
        <v>17</v>
      </c>
      <c r="I296" t="s">
        <v>38</v>
      </c>
      <c r="J296">
        <f>VLOOKUP(Sales[[#This Row],[Service Category]],Table7[],3,FALSE)</f>
        <v>0.25</v>
      </c>
      <c r="K296">
        <f>Sales[[#This Row],[Sale Price ]]*Sales[[#This Row],[Margins]]</f>
        <v>152</v>
      </c>
      <c r="L296">
        <v>608</v>
      </c>
      <c r="M296">
        <f>Sales[[#This Row],[Sale Price ]]-Sales[[#This Row],[Service Provider Expense]]</f>
        <v>456</v>
      </c>
      <c r="N296" t="s">
        <v>33</v>
      </c>
    </row>
    <row r="297" spans="1:14" x14ac:dyDescent="0.25">
      <c r="A297">
        <v>3296</v>
      </c>
      <c r="B297" t="s">
        <v>511</v>
      </c>
      <c r="C297" t="s">
        <v>188</v>
      </c>
      <c r="D297">
        <v>1529</v>
      </c>
      <c r="E297" t="s">
        <v>22</v>
      </c>
      <c r="F297" s="7">
        <v>45505</v>
      </c>
      <c r="G297" s="6">
        <v>1</v>
      </c>
      <c r="H297" s="1" t="s">
        <v>37</v>
      </c>
      <c r="I297" t="s">
        <v>66</v>
      </c>
      <c r="J297">
        <f>VLOOKUP(Sales[[#This Row],[Service Category]],Table7[],3,FALSE)</f>
        <v>0.3</v>
      </c>
      <c r="K297">
        <f>Sales[[#This Row],[Sale Price ]]*Sales[[#This Row],[Margins]]</f>
        <v>450.59999999999997</v>
      </c>
      <c r="L297">
        <v>1502</v>
      </c>
      <c r="M297">
        <f>Sales[[#This Row],[Sale Price ]]-Sales[[#This Row],[Service Provider Expense]]</f>
        <v>1051.4000000000001</v>
      </c>
      <c r="N297" t="s">
        <v>39</v>
      </c>
    </row>
    <row r="298" spans="1:14" x14ac:dyDescent="0.25">
      <c r="A298">
        <v>3297</v>
      </c>
      <c r="B298" t="s">
        <v>523</v>
      </c>
      <c r="C298" t="s">
        <v>524</v>
      </c>
      <c r="D298">
        <v>1530</v>
      </c>
      <c r="E298" t="s">
        <v>61</v>
      </c>
      <c r="F298" s="7">
        <v>45519</v>
      </c>
      <c r="G298" s="6">
        <v>1</v>
      </c>
      <c r="H298" t="s">
        <v>17</v>
      </c>
      <c r="I298" t="s">
        <v>24</v>
      </c>
      <c r="J298">
        <f>VLOOKUP(Sales[[#This Row],[Service Category]],Table7[],3,FALSE)</f>
        <v>0.25</v>
      </c>
      <c r="K298">
        <f>Sales[[#This Row],[Sale Price ]]*Sales[[#This Row],[Margins]]</f>
        <v>377.5</v>
      </c>
      <c r="L298">
        <v>1510</v>
      </c>
      <c r="M298">
        <f>Sales[[#This Row],[Sale Price ]]-Sales[[#This Row],[Service Provider Expense]]</f>
        <v>1132.5</v>
      </c>
      <c r="N298" t="s">
        <v>19</v>
      </c>
    </row>
    <row r="299" spans="1:14" x14ac:dyDescent="0.25">
      <c r="A299">
        <v>3298</v>
      </c>
      <c r="B299" t="s">
        <v>525</v>
      </c>
      <c r="C299" t="s">
        <v>526</v>
      </c>
      <c r="D299">
        <v>1531</v>
      </c>
      <c r="E299" t="s">
        <v>16</v>
      </c>
      <c r="F299" s="7">
        <v>45594</v>
      </c>
      <c r="G299" s="6">
        <v>1</v>
      </c>
      <c r="H299" t="s">
        <v>17</v>
      </c>
      <c r="I299" t="s">
        <v>66</v>
      </c>
      <c r="J299">
        <f>VLOOKUP(Sales[[#This Row],[Service Category]],Table7[],3,FALSE)</f>
        <v>0.1</v>
      </c>
      <c r="K299">
        <f>Sales[[#This Row],[Sale Price ]]*Sales[[#This Row],[Margins]]</f>
        <v>121</v>
      </c>
      <c r="L299">
        <v>1210</v>
      </c>
      <c r="M299">
        <f>Sales[[#This Row],[Sale Price ]]-Sales[[#This Row],[Service Provider Expense]]</f>
        <v>1089</v>
      </c>
      <c r="N299" t="s">
        <v>39</v>
      </c>
    </row>
    <row r="300" spans="1:14" x14ac:dyDescent="0.25">
      <c r="A300">
        <v>3299</v>
      </c>
      <c r="B300" t="s">
        <v>527</v>
      </c>
      <c r="C300" t="s">
        <v>186</v>
      </c>
      <c r="D300">
        <v>1532</v>
      </c>
      <c r="E300" t="s">
        <v>27</v>
      </c>
      <c r="F300" s="7">
        <v>45459</v>
      </c>
      <c r="G300" s="6">
        <v>1</v>
      </c>
      <c r="H300" t="s">
        <v>17</v>
      </c>
      <c r="I300" t="s">
        <v>32</v>
      </c>
      <c r="J300">
        <f>VLOOKUP(Sales[[#This Row],[Service Category]],Table7[],3,FALSE)</f>
        <v>0.25</v>
      </c>
      <c r="K300">
        <f>Sales[[#This Row],[Sale Price ]]*Sales[[#This Row],[Margins]]</f>
        <v>163.5</v>
      </c>
      <c r="L300">
        <v>654</v>
      </c>
      <c r="M300">
        <f>Sales[[#This Row],[Sale Price ]]-Sales[[#This Row],[Service Provider Expense]]</f>
        <v>490.5</v>
      </c>
      <c r="N300" t="s">
        <v>99</v>
      </c>
    </row>
    <row r="301" spans="1:14" x14ac:dyDescent="0.25">
      <c r="A301">
        <v>3300</v>
      </c>
      <c r="B301" t="s">
        <v>528</v>
      </c>
      <c r="C301" t="s">
        <v>529</v>
      </c>
      <c r="D301">
        <v>1533</v>
      </c>
      <c r="E301" t="s">
        <v>27</v>
      </c>
      <c r="F301" s="7">
        <v>45655</v>
      </c>
      <c r="G301" s="6">
        <v>1</v>
      </c>
      <c r="H301" s="1" t="s">
        <v>37</v>
      </c>
      <c r="I301" t="s">
        <v>38</v>
      </c>
      <c r="J301">
        <f>VLOOKUP(Sales[[#This Row],[Service Category]],Table7[],3,FALSE)</f>
        <v>0.25</v>
      </c>
      <c r="K301">
        <f>Sales[[#This Row],[Sale Price ]]*Sales[[#This Row],[Margins]]</f>
        <v>120</v>
      </c>
      <c r="L301">
        <v>480</v>
      </c>
      <c r="M301">
        <f>Sales[[#This Row],[Sale Price ]]-Sales[[#This Row],[Service Provider Expense]]</f>
        <v>360</v>
      </c>
      <c r="N301" t="s">
        <v>29</v>
      </c>
    </row>
    <row r="302" spans="1:14" x14ac:dyDescent="0.25">
      <c r="A302">
        <v>3301</v>
      </c>
      <c r="B302" t="s">
        <v>530</v>
      </c>
      <c r="C302" t="s">
        <v>531</v>
      </c>
      <c r="D302">
        <v>1534</v>
      </c>
      <c r="E302" t="s">
        <v>22</v>
      </c>
      <c r="F302" s="7">
        <v>45563</v>
      </c>
      <c r="G302" s="6">
        <v>3</v>
      </c>
      <c r="H302" t="s">
        <v>17</v>
      </c>
      <c r="I302" t="s">
        <v>38</v>
      </c>
      <c r="J302">
        <f>VLOOKUP(Sales[[#This Row],[Service Category]],Table7[],3,FALSE)</f>
        <v>0.3</v>
      </c>
      <c r="K302">
        <f>Sales[[#This Row],[Sale Price ]]*Sales[[#This Row],[Margins]]</f>
        <v>451.2</v>
      </c>
      <c r="L302">
        <v>1504</v>
      </c>
      <c r="M302">
        <f>Sales[[#This Row],[Sale Price ]]-Sales[[#This Row],[Service Provider Expense]]</f>
        <v>1052.8</v>
      </c>
      <c r="N302" t="s">
        <v>19</v>
      </c>
    </row>
    <row r="303" spans="1:14" x14ac:dyDescent="0.25">
      <c r="A303">
        <v>3302</v>
      </c>
      <c r="B303" t="s">
        <v>532</v>
      </c>
      <c r="C303" t="s">
        <v>41</v>
      </c>
      <c r="D303">
        <v>1535</v>
      </c>
      <c r="E303" t="s">
        <v>77</v>
      </c>
      <c r="F303" s="7">
        <v>45297</v>
      </c>
      <c r="G303" s="6">
        <v>1</v>
      </c>
      <c r="H303" t="s">
        <v>17</v>
      </c>
      <c r="I303" t="s">
        <v>32</v>
      </c>
      <c r="J303">
        <f>VLOOKUP(Sales[[#This Row],[Service Category]],Table7[],3,FALSE)</f>
        <v>0.3</v>
      </c>
      <c r="K303">
        <f>Sales[[#This Row],[Sale Price ]]*Sales[[#This Row],[Margins]]</f>
        <v>500.09999999999997</v>
      </c>
      <c r="L303">
        <v>1667</v>
      </c>
      <c r="M303">
        <f>Sales[[#This Row],[Sale Price ]]-Sales[[#This Row],[Service Provider Expense]]</f>
        <v>1166.9000000000001</v>
      </c>
      <c r="N303" t="s">
        <v>19</v>
      </c>
    </row>
    <row r="304" spans="1:14" x14ac:dyDescent="0.25">
      <c r="A304">
        <v>3303</v>
      </c>
      <c r="B304" t="s">
        <v>533</v>
      </c>
      <c r="C304" t="s">
        <v>179</v>
      </c>
      <c r="D304">
        <v>1536</v>
      </c>
      <c r="E304" t="s">
        <v>36</v>
      </c>
      <c r="F304" s="7">
        <v>45651</v>
      </c>
      <c r="G304" s="6">
        <v>1</v>
      </c>
      <c r="H304" s="1" t="s">
        <v>23</v>
      </c>
      <c r="I304" t="s">
        <v>38</v>
      </c>
      <c r="J304">
        <f>VLOOKUP(Sales[[#This Row],[Service Category]],Table7[],3,FALSE)</f>
        <v>0.2</v>
      </c>
      <c r="K304">
        <f>Sales[[#This Row],[Sale Price ]]*Sales[[#This Row],[Margins]]</f>
        <v>84.600000000000009</v>
      </c>
      <c r="L304">
        <v>423</v>
      </c>
      <c r="M304">
        <f>Sales[[#This Row],[Sale Price ]]-Sales[[#This Row],[Service Provider Expense]]</f>
        <v>338.4</v>
      </c>
      <c r="N304" t="s">
        <v>39</v>
      </c>
    </row>
    <row r="305" spans="1:14" x14ac:dyDescent="0.25">
      <c r="A305">
        <v>3304</v>
      </c>
      <c r="B305" t="s">
        <v>329</v>
      </c>
      <c r="C305" t="s">
        <v>113</v>
      </c>
      <c r="D305">
        <v>1537</v>
      </c>
      <c r="E305" t="s">
        <v>16</v>
      </c>
      <c r="F305" s="7">
        <v>45400</v>
      </c>
      <c r="G305" s="6">
        <v>1</v>
      </c>
      <c r="H305" t="s">
        <v>17</v>
      </c>
      <c r="I305" t="s">
        <v>32</v>
      </c>
      <c r="J305">
        <f>VLOOKUP(Sales[[#This Row],[Service Category]],Table7[],3,FALSE)</f>
        <v>0.1</v>
      </c>
      <c r="K305">
        <f>Sales[[#This Row],[Sale Price ]]*Sales[[#This Row],[Margins]]</f>
        <v>142.5</v>
      </c>
      <c r="L305">
        <v>1425</v>
      </c>
      <c r="M305">
        <f>Sales[[#This Row],[Sale Price ]]-Sales[[#This Row],[Service Provider Expense]]</f>
        <v>1282.5</v>
      </c>
      <c r="N305" t="s">
        <v>39</v>
      </c>
    </row>
    <row r="306" spans="1:14" x14ac:dyDescent="0.25">
      <c r="A306">
        <v>3305</v>
      </c>
      <c r="B306" t="s">
        <v>534</v>
      </c>
      <c r="C306" t="s">
        <v>531</v>
      </c>
      <c r="D306">
        <v>1538</v>
      </c>
      <c r="E306" t="s">
        <v>22</v>
      </c>
      <c r="F306" s="7">
        <v>45405</v>
      </c>
      <c r="G306" s="6">
        <v>2</v>
      </c>
      <c r="H306" s="1" t="s">
        <v>37</v>
      </c>
      <c r="I306" t="s">
        <v>18</v>
      </c>
      <c r="J306">
        <f>VLOOKUP(Sales[[#This Row],[Service Category]],Table7[],3,FALSE)</f>
        <v>0.3</v>
      </c>
      <c r="K306">
        <f>Sales[[#This Row],[Sale Price ]]*Sales[[#This Row],[Margins]]</f>
        <v>51.9</v>
      </c>
      <c r="L306">
        <v>173</v>
      </c>
      <c r="M306">
        <f>Sales[[#This Row],[Sale Price ]]-Sales[[#This Row],[Service Provider Expense]]</f>
        <v>121.1</v>
      </c>
      <c r="N306" t="s">
        <v>29</v>
      </c>
    </row>
    <row r="307" spans="1:14" x14ac:dyDescent="0.25">
      <c r="A307">
        <v>3306</v>
      </c>
      <c r="B307" t="s">
        <v>535</v>
      </c>
      <c r="C307" t="s">
        <v>536</v>
      </c>
      <c r="D307">
        <v>1539</v>
      </c>
      <c r="E307" t="s">
        <v>27</v>
      </c>
      <c r="F307" s="7">
        <v>45324</v>
      </c>
      <c r="G307" s="6">
        <v>3</v>
      </c>
      <c r="H307" t="s">
        <v>17</v>
      </c>
      <c r="I307" t="s">
        <v>24</v>
      </c>
      <c r="J307">
        <f>VLOOKUP(Sales[[#This Row],[Service Category]],Table7[],3,FALSE)</f>
        <v>0.25</v>
      </c>
      <c r="K307">
        <f>Sales[[#This Row],[Sale Price ]]*Sales[[#This Row],[Margins]]</f>
        <v>400.75</v>
      </c>
      <c r="L307">
        <v>1603</v>
      </c>
      <c r="M307">
        <f>Sales[[#This Row],[Sale Price ]]-Sales[[#This Row],[Service Provider Expense]]</f>
        <v>1202.25</v>
      </c>
      <c r="N307" t="s">
        <v>19</v>
      </c>
    </row>
    <row r="308" spans="1:14" x14ac:dyDescent="0.25">
      <c r="A308">
        <v>3307</v>
      </c>
      <c r="B308" t="s">
        <v>537</v>
      </c>
      <c r="C308" t="s">
        <v>538</v>
      </c>
      <c r="D308">
        <v>1540</v>
      </c>
      <c r="E308" t="s">
        <v>77</v>
      </c>
      <c r="F308" s="7">
        <v>45505</v>
      </c>
      <c r="G308" s="6">
        <v>3</v>
      </c>
      <c r="H308" s="1" t="s">
        <v>37</v>
      </c>
      <c r="I308" t="s">
        <v>42</v>
      </c>
      <c r="J308">
        <f>VLOOKUP(Sales[[#This Row],[Service Category]],Table7[],3,FALSE)</f>
        <v>0.3</v>
      </c>
      <c r="K308">
        <f>Sales[[#This Row],[Sale Price ]]*Sales[[#This Row],[Margins]]</f>
        <v>75</v>
      </c>
      <c r="L308">
        <v>250</v>
      </c>
      <c r="M308">
        <f>Sales[[#This Row],[Sale Price ]]-Sales[[#This Row],[Service Provider Expense]]</f>
        <v>175</v>
      </c>
      <c r="N308" t="s">
        <v>99</v>
      </c>
    </row>
    <row r="309" spans="1:14" x14ac:dyDescent="0.25">
      <c r="A309">
        <v>3308</v>
      </c>
      <c r="B309" t="s">
        <v>346</v>
      </c>
      <c r="C309" t="s">
        <v>280</v>
      </c>
      <c r="D309">
        <v>1541</v>
      </c>
      <c r="E309" t="s">
        <v>27</v>
      </c>
      <c r="F309" s="7">
        <v>45560</v>
      </c>
      <c r="G309" s="6">
        <v>2</v>
      </c>
      <c r="H309" t="s">
        <v>17</v>
      </c>
      <c r="I309" t="s">
        <v>66</v>
      </c>
      <c r="J309">
        <f>VLOOKUP(Sales[[#This Row],[Service Category]],Table7[],3,FALSE)</f>
        <v>0.25</v>
      </c>
      <c r="K309">
        <f>Sales[[#This Row],[Sale Price ]]*Sales[[#This Row],[Margins]]</f>
        <v>257.75</v>
      </c>
      <c r="L309">
        <v>1031</v>
      </c>
      <c r="M309">
        <f>Sales[[#This Row],[Sale Price ]]-Sales[[#This Row],[Service Provider Expense]]</f>
        <v>773.25</v>
      </c>
      <c r="N309" t="s">
        <v>33</v>
      </c>
    </row>
    <row r="310" spans="1:14" x14ac:dyDescent="0.25">
      <c r="A310">
        <v>3309</v>
      </c>
      <c r="B310" t="s">
        <v>539</v>
      </c>
      <c r="C310" t="s">
        <v>540</v>
      </c>
      <c r="D310">
        <v>1542</v>
      </c>
      <c r="E310" t="s">
        <v>22</v>
      </c>
      <c r="F310" s="7">
        <v>45535</v>
      </c>
      <c r="G310" s="6">
        <v>1</v>
      </c>
      <c r="H310" t="s">
        <v>17</v>
      </c>
      <c r="I310" t="s">
        <v>66</v>
      </c>
      <c r="J310">
        <f>VLOOKUP(Sales[[#This Row],[Service Category]],Table7[],3,FALSE)</f>
        <v>0.3</v>
      </c>
      <c r="K310">
        <f>Sales[[#This Row],[Sale Price ]]*Sales[[#This Row],[Margins]]</f>
        <v>536.1</v>
      </c>
      <c r="L310">
        <v>1787</v>
      </c>
      <c r="M310">
        <f>Sales[[#This Row],[Sale Price ]]-Sales[[#This Row],[Service Provider Expense]]</f>
        <v>1250.9000000000001</v>
      </c>
      <c r="N310" t="s">
        <v>99</v>
      </c>
    </row>
    <row r="311" spans="1:14" x14ac:dyDescent="0.25">
      <c r="A311">
        <v>3310</v>
      </c>
      <c r="B311" t="s">
        <v>541</v>
      </c>
      <c r="C311" t="s">
        <v>51</v>
      </c>
      <c r="D311">
        <v>1543</v>
      </c>
      <c r="E311" t="s">
        <v>36</v>
      </c>
      <c r="F311" s="7">
        <v>45428</v>
      </c>
      <c r="G311" s="6">
        <v>3</v>
      </c>
      <c r="H311" t="s">
        <v>56</v>
      </c>
      <c r="I311" t="s">
        <v>32</v>
      </c>
      <c r="J311">
        <f>VLOOKUP(Sales[[#This Row],[Service Category]],Table7[],3,FALSE)</f>
        <v>0.2</v>
      </c>
      <c r="K311">
        <f>Sales[[#This Row],[Sale Price ]]*Sales[[#This Row],[Margins]]</f>
        <v>205.4</v>
      </c>
      <c r="L311">
        <v>1027</v>
      </c>
      <c r="M311">
        <f>Sales[[#This Row],[Sale Price ]]-Sales[[#This Row],[Service Provider Expense]]</f>
        <v>821.6</v>
      </c>
      <c r="N311" t="s">
        <v>19</v>
      </c>
    </row>
    <row r="312" spans="1:14" x14ac:dyDescent="0.25">
      <c r="A312">
        <v>3311</v>
      </c>
      <c r="B312" t="s">
        <v>100</v>
      </c>
      <c r="C312" t="s">
        <v>542</v>
      </c>
      <c r="D312">
        <v>1544</v>
      </c>
      <c r="E312" t="s">
        <v>77</v>
      </c>
      <c r="F312" s="7">
        <v>45562</v>
      </c>
      <c r="G312" s="6">
        <v>2</v>
      </c>
      <c r="H312" s="1" t="s">
        <v>37</v>
      </c>
      <c r="I312" t="s">
        <v>28</v>
      </c>
      <c r="J312">
        <f>VLOOKUP(Sales[[#This Row],[Service Category]],Table7[],3,FALSE)</f>
        <v>0.3</v>
      </c>
      <c r="K312">
        <f>Sales[[#This Row],[Sale Price ]]*Sales[[#This Row],[Margins]]</f>
        <v>504.59999999999997</v>
      </c>
      <c r="L312">
        <v>1682</v>
      </c>
      <c r="M312">
        <f>Sales[[#This Row],[Sale Price ]]-Sales[[#This Row],[Service Provider Expense]]</f>
        <v>1177.4000000000001</v>
      </c>
      <c r="N312" t="s">
        <v>29</v>
      </c>
    </row>
    <row r="313" spans="1:14" x14ac:dyDescent="0.25">
      <c r="A313">
        <v>3312</v>
      </c>
      <c r="B313" t="s">
        <v>543</v>
      </c>
      <c r="C313" t="s">
        <v>314</v>
      </c>
      <c r="D313">
        <v>1545</v>
      </c>
      <c r="E313" t="s">
        <v>16</v>
      </c>
      <c r="F313" s="7">
        <v>45401</v>
      </c>
      <c r="G313" s="6">
        <v>2</v>
      </c>
      <c r="H313" s="1" t="s">
        <v>37</v>
      </c>
      <c r="I313" t="s">
        <v>49</v>
      </c>
      <c r="J313">
        <f>VLOOKUP(Sales[[#This Row],[Service Category]],Table7[],3,FALSE)</f>
        <v>0.1</v>
      </c>
      <c r="K313">
        <f>Sales[[#This Row],[Sale Price ]]*Sales[[#This Row],[Margins]]</f>
        <v>159.5</v>
      </c>
      <c r="L313">
        <v>1595</v>
      </c>
      <c r="M313">
        <f>Sales[[#This Row],[Sale Price ]]-Sales[[#This Row],[Service Provider Expense]]</f>
        <v>1435.5</v>
      </c>
      <c r="N313" t="s">
        <v>29</v>
      </c>
    </row>
    <row r="314" spans="1:14" x14ac:dyDescent="0.25">
      <c r="A314">
        <v>3313</v>
      </c>
      <c r="B314" t="s">
        <v>19</v>
      </c>
      <c r="C314" t="s">
        <v>544</v>
      </c>
      <c r="D314">
        <v>1546</v>
      </c>
      <c r="E314" t="s">
        <v>61</v>
      </c>
      <c r="F314" s="7">
        <v>45525</v>
      </c>
      <c r="G314" s="6">
        <v>1</v>
      </c>
      <c r="H314" s="1" t="s">
        <v>37</v>
      </c>
      <c r="I314" t="s">
        <v>49</v>
      </c>
      <c r="J314">
        <f>VLOOKUP(Sales[[#This Row],[Service Category]],Table7[],3,FALSE)</f>
        <v>0.25</v>
      </c>
      <c r="K314">
        <f>Sales[[#This Row],[Sale Price ]]*Sales[[#This Row],[Margins]]</f>
        <v>385</v>
      </c>
      <c r="L314">
        <v>1540</v>
      </c>
      <c r="M314">
        <f>Sales[[#This Row],[Sale Price ]]-Sales[[#This Row],[Service Provider Expense]]</f>
        <v>1155</v>
      </c>
      <c r="N314" t="s">
        <v>29</v>
      </c>
    </row>
    <row r="315" spans="1:14" x14ac:dyDescent="0.25">
      <c r="A315">
        <v>3314</v>
      </c>
      <c r="B315" t="s">
        <v>545</v>
      </c>
      <c r="C315" t="s">
        <v>546</v>
      </c>
      <c r="D315">
        <v>1547</v>
      </c>
      <c r="E315" t="s">
        <v>61</v>
      </c>
      <c r="F315" s="7">
        <v>45423</v>
      </c>
      <c r="G315" s="6">
        <v>2</v>
      </c>
      <c r="H315" s="1" t="s">
        <v>23</v>
      </c>
      <c r="I315" t="s">
        <v>32</v>
      </c>
      <c r="J315">
        <f>VLOOKUP(Sales[[#This Row],[Service Category]],Table7[],3,FALSE)</f>
        <v>0.25</v>
      </c>
      <c r="K315">
        <f>Sales[[#This Row],[Sale Price ]]*Sales[[#This Row],[Margins]]</f>
        <v>436.75</v>
      </c>
      <c r="L315">
        <v>1747</v>
      </c>
      <c r="M315">
        <f>Sales[[#This Row],[Sale Price ]]-Sales[[#This Row],[Service Provider Expense]]</f>
        <v>1310.25</v>
      </c>
      <c r="N315" t="s">
        <v>99</v>
      </c>
    </row>
    <row r="316" spans="1:14" x14ac:dyDescent="0.25">
      <c r="A316">
        <v>3315</v>
      </c>
      <c r="B316" t="s">
        <v>547</v>
      </c>
      <c r="C316" t="s">
        <v>41</v>
      </c>
      <c r="D316">
        <v>1548</v>
      </c>
      <c r="E316" t="s">
        <v>77</v>
      </c>
      <c r="F316" s="7">
        <v>45421</v>
      </c>
      <c r="G316" s="6">
        <v>2</v>
      </c>
      <c r="H316" s="1" t="s">
        <v>37</v>
      </c>
      <c r="I316" t="s">
        <v>18</v>
      </c>
      <c r="J316">
        <f>VLOOKUP(Sales[[#This Row],[Service Category]],Table7[],3,FALSE)</f>
        <v>0.3</v>
      </c>
      <c r="K316">
        <f>Sales[[#This Row],[Sale Price ]]*Sales[[#This Row],[Margins]]</f>
        <v>210.9</v>
      </c>
      <c r="L316">
        <v>703</v>
      </c>
      <c r="M316">
        <f>Sales[[#This Row],[Sale Price ]]-Sales[[#This Row],[Service Provider Expense]]</f>
        <v>492.1</v>
      </c>
      <c r="N316" t="s">
        <v>39</v>
      </c>
    </row>
    <row r="317" spans="1:14" x14ac:dyDescent="0.25">
      <c r="A317">
        <v>3316</v>
      </c>
      <c r="B317" t="s">
        <v>340</v>
      </c>
      <c r="C317" t="s">
        <v>548</v>
      </c>
      <c r="D317">
        <v>1549</v>
      </c>
      <c r="E317" t="s">
        <v>36</v>
      </c>
      <c r="F317" s="7">
        <v>45614</v>
      </c>
      <c r="G317" s="6">
        <v>3</v>
      </c>
      <c r="H317" t="s">
        <v>56</v>
      </c>
      <c r="I317" t="s">
        <v>32</v>
      </c>
      <c r="J317">
        <f>VLOOKUP(Sales[[#This Row],[Service Category]],Table7[],3,FALSE)</f>
        <v>0.2</v>
      </c>
      <c r="K317">
        <f>Sales[[#This Row],[Sale Price ]]*Sales[[#This Row],[Margins]]</f>
        <v>22.8</v>
      </c>
      <c r="L317">
        <v>114</v>
      </c>
      <c r="M317">
        <f>Sales[[#This Row],[Sale Price ]]-Sales[[#This Row],[Service Provider Expense]]</f>
        <v>91.2</v>
      </c>
      <c r="N317" t="s">
        <v>39</v>
      </c>
    </row>
    <row r="318" spans="1:14" x14ac:dyDescent="0.25">
      <c r="A318">
        <v>3317</v>
      </c>
      <c r="B318" t="s">
        <v>549</v>
      </c>
      <c r="C318" t="s">
        <v>550</v>
      </c>
      <c r="D318">
        <v>1550</v>
      </c>
      <c r="E318" t="s">
        <v>61</v>
      </c>
      <c r="F318" s="7">
        <v>45373</v>
      </c>
      <c r="G318" s="6">
        <v>2</v>
      </c>
      <c r="H318" s="1" t="s">
        <v>23</v>
      </c>
      <c r="I318" t="s">
        <v>42</v>
      </c>
      <c r="J318">
        <f>VLOOKUP(Sales[[#This Row],[Service Category]],Table7[],3,FALSE)</f>
        <v>0.25</v>
      </c>
      <c r="K318">
        <f>Sales[[#This Row],[Sale Price ]]*Sales[[#This Row],[Margins]]</f>
        <v>239.25</v>
      </c>
      <c r="L318">
        <v>957</v>
      </c>
      <c r="M318">
        <f>Sales[[#This Row],[Sale Price ]]-Sales[[#This Row],[Service Provider Expense]]</f>
        <v>717.75</v>
      </c>
      <c r="N318" t="s">
        <v>29</v>
      </c>
    </row>
    <row r="319" spans="1:14" x14ac:dyDescent="0.25">
      <c r="A319">
        <v>3318</v>
      </c>
      <c r="B319" t="s">
        <v>551</v>
      </c>
      <c r="C319" t="s">
        <v>552</v>
      </c>
      <c r="D319">
        <v>1551</v>
      </c>
      <c r="E319" t="s">
        <v>16</v>
      </c>
      <c r="F319" s="7">
        <v>45484</v>
      </c>
      <c r="G319" s="6">
        <v>3</v>
      </c>
      <c r="H319" t="s">
        <v>17</v>
      </c>
      <c r="I319" t="s">
        <v>28</v>
      </c>
      <c r="J319">
        <f>VLOOKUP(Sales[[#This Row],[Service Category]],Table7[],3,FALSE)</f>
        <v>0.1</v>
      </c>
      <c r="K319">
        <f>Sales[[#This Row],[Sale Price ]]*Sales[[#This Row],[Margins]]</f>
        <v>90</v>
      </c>
      <c r="L319">
        <v>900</v>
      </c>
      <c r="M319">
        <f>Sales[[#This Row],[Sale Price ]]-Sales[[#This Row],[Service Provider Expense]]</f>
        <v>810</v>
      </c>
      <c r="N319" t="s">
        <v>33</v>
      </c>
    </row>
    <row r="320" spans="1:14" x14ac:dyDescent="0.25">
      <c r="A320">
        <v>3319</v>
      </c>
      <c r="B320" t="s">
        <v>553</v>
      </c>
      <c r="C320" t="s">
        <v>554</v>
      </c>
      <c r="D320">
        <v>1552</v>
      </c>
      <c r="E320" t="s">
        <v>36</v>
      </c>
      <c r="F320" s="7">
        <v>45324</v>
      </c>
      <c r="G320" s="6">
        <v>1</v>
      </c>
      <c r="H320" s="1" t="s">
        <v>37</v>
      </c>
      <c r="I320" t="s">
        <v>32</v>
      </c>
      <c r="J320">
        <f>VLOOKUP(Sales[[#This Row],[Service Category]],Table7[],3,FALSE)</f>
        <v>0.2</v>
      </c>
      <c r="K320">
        <f>Sales[[#This Row],[Sale Price ]]*Sales[[#This Row],[Margins]]</f>
        <v>170.60000000000002</v>
      </c>
      <c r="L320">
        <v>853</v>
      </c>
      <c r="M320">
        <f>Sales[[#This Row],[Sale Price ]]-Sales[[#This Row],[Service Provider Expense]]</f>
        <v>682.4</v>
      </c>
      <c r="N320" t="s">
        <v>19</v>
      </c>
    </row>
    <row r="321" spans="1:14" x14ac:dyDescent="0.25">
      <c r="A321">
        <v>3320</v>
      </c>
      <c r="B321" t="s">
        <v>413</v>
      </c>
      <c r="C321" t="s">
        <v>360</v>
      </c>
      <c r="D321">
        <v>1553</v>
      </c>
      <c r="E321" t="s">
        <v>61</v>
      </c>
      <c r="F321" s="7">
        <v>45648</v>
      </c>
      <c r="G321" s="6">
        <v>2</v>
      </c>
      <c r="H321" t="s">
        <v>17</v>
      </c>
      <c r="I321" t="s">
        <v>42</v>
      </c>
      <c r="J321">
        <f>VLOOKUP(Sales[[#This Row],[Service Category]],Table7[],3,FALSE)</f>
        <v>0.25</v>
      </c>
      <c r="K321">
        <f>Sales[[#This Row],[Sale Price ]]*Sales[[#This Row],[Margins]]</f>
        <v>363</v>
      </c>
      <c r="L321">
        <v>1452</v>
      </c>
      <c r="M321">
        <f>Sales[[#This Row],[Sale Price ]]-Sales[[#This Row],[Service Provider Expense]]</f>
        <v>1089</v>
      </c>
      <c r="N321" t="s">
        <v>29</v>
      </c>
    </row>
    <row r="322" spans="1:14" x14ac:dyDescent="0.25">
      <c r="A322">
        <v>3321</v>
      </c>
      <c r="B322" t="s">
        <v>226</v>
      </c>
      <c r="C322" t="s">
        <v>555</v>
      </c>
      <c r="D322">
        <v>1554</v>
      </c>
      <c r="E322" t="s">
        <v>36</v>
      </c>
      <c r="F322" s="7">
        <v>45301</v>
      </c>
      <c r="G322" s="6">
        <v>3</v>
      </c>
      <c r="H322" t="s">
        <v>17</v>
      </c>
      <c r="I322" t="s">
        <v>38</v>
      </c>
      <c r="J322">
        <f>VLOOKUP(Sales[[#This Row],[Service Category]],Table7[],3,FALSE)</f>
        <v>0.2</v>
      </c>
      <c r="K322">
        <f>Sales[[#This Row],[Sale Price ]]*Sales[[#This Row],[Margins]]</f>
        <v>42.400000000000006</v>
      </c>
      <c r="L322">
        <v>212</v>
      </c>
      <c r="M322">
        <f>Sales[[#This Row],[Sale Price ]]-Sales[[#This Row],[Service Provider Expense]]</f>
        <v>169.6</v>
      </c>
      <c r="N322" t="s">
        <v>19</v>
      </c>
    </row>
    <row r="323" spans="1:14" x14ac:dyDescent="0.25">
      <c r="A323">
        <v>3322</v>
      </c>
      <c r="B323" t="s">
        <v>556</v>
      </c>
      <c r="C323" t="s">
        <v>557</v>
      </c>
      <c r="D323">
        <v>1555</v>
      </c>
      <c r="E323" t="s">
        <v>22</v>
      </c>
      <c r="F323" s="7">
        <v>45428</v>
      </c>
      <c r="G323" s="6">
        <v>2</v>
      </c>
      <c r="H323" s="1" t="s">
        <v>37</v>
      </c>
      <c r="I323" t="s">
        <v>42</v>
      </c>
      <c r="J323">
        <f>VLOOKUP(Sales[[#This Row],[Service Category]],Table7[],3,FALSE)</f>
        <v>0.3</v>
      </c>
      <c r="K323">
        <f>Sales[[#This Row],[Sale Price ]]*Sales[[#This Row],[Margins]]</f>
        <v>33.9</v>
      </c>
      <c r="L323">
        <v>113</v>
      </c>
      <c r="M323">
        <f>Sales[[#This Row],[Sale Price ]]-Sales[[#This Row],[Service Provider Expense]]</f>
        <v>79.099999999999994</v>
      </c>
      <c r="N323" t="s">
        <v>99</v>
      </c>
    </row>
    <row r="324" spans="1:14" x14ac:dyDescent="0.25">
      <c r="A324">
        <v>3323</v>
      </c>
      <c r="B324" t="s">
        <v>558</v>
      </c>
      <c r="C324" t="s">
        <v>559</v>
      </c>
      <c r="D324">
        <v>1556</v>
      </c>
      <c r="E324" t="s">
        <v>22</v>
      </c>
      <c r="F324" s="7">
        <v>45331</v>
      </c>
      <c r="G324" s="6">
        <v>3</v>
      </c>
      <c r="H324" s="1" t="s">
        <v>37</v>
      </c>
      <c r="I324" t="s">
        <v>18</v>
      </c>
      <c r="J324">
        <f>VLOOKUP(Sales[[#This Row],[Service Category]],Table7[],3,FALSE)</f>
        <v>0.3</v>
      </c>
      <c r="K324">
        <f>Sales[[#This Row],[Sale Price ]]*Sales[[#This Row],[Margins]]</f>
        <v>385.2</v>
      </c>
      <c r="L324">
        <v>1284</v>
      </c>
      <c r="M324">
        <f>Sales[[#This Row],[Sale Price ]]-Sales[[#This Row],[Service Provider Expense]]</f>
        <v>898.8</v>
      </c>
      <c r="N324" t="s">
        <v>39</v>
      </c>
    </row>
    <row r="325" spans="1:14" x14ac:dyDescent="0.25">
      <c r="A325">
        <v>3324</v>
      </c>
      <c r="B325" t="s">
        <v>560</v>
      </c>
      <c r="C325" t="s">
        <v>561</v>
      </c>
      <c r="D325">
        <v>1557</v>
      </c>
      <c r="E325" t="s">
        <v>61</v>
      </c>
      <c r="F325" s="7">
        <v>45306</v>
      </c>
      <c r="G325" s="6">
        <v>1</v>
      </c>
      <c r="H325" s="1" t="s">
        <v>23</v>
      </c>
      <c r="I325" t="s">
        <v>42</v>
      </c>
      <c r="J325">
        <f>VLOOKUP(Sales[[#This Row],[Service Category]],Table7[],3,FALSE)</f>
        <v>0.25</v>
      </c>
      <c r="K325">
        <f>Sales[[#This Row],[Sale Price ]]*Sales[[#This Row],[Margins]]</f>
        <v>107.75</v>
      </c>
      <c r="L325">
        <v>431</v>
      </c>
      <c r="M325">
        <f>Sales[[#This Row],[Sale Price ]]-Sales[[#This Row],[Service Provider Expense]]</f>
        <v>323.25</v>
      </c>
      <c r="N325" t="s">
        <v>33</v>
      </c>
    </row>
    <row r="326" spans="1:14" x14ac:dyDescent="0.25">
      <c r="A326">
        <v>3325</v>
      </c>
      <c r="B326" t="s">
        <v>562</v>
      </c>
      <c r="C326" t="s">
        <v>60</v>
      </c>
      <c r="D326">
        <v>1558</v>
      </c>
      <c r="E326" t="s">
        <v>61</v>
      </c>
      <c r="F326" s="7">
        <v>45386</v>
      </c>
      <c r="G326" s="6">
        <v>2</v>
      </c>
      <c r="H326" s="1" t="s">
        <v>37</v>
      </c>
      <c r="I326" t="s">
        <v>49</v>
      </c>
      <c r="J326">
        <f>VLOOKUP(Sales[[#This Row],[Service Category]],Table7[],3,FALSE)</f>
        <v>0.25</v>
      </c>
      <c r="K326">
        <f>Sales[[#This Row],[Sale Price ]]*Sales[[#This Row],[Margins]]</f>
        <v>224.25</v>
      </c>
      <c r="L326">
        <v>897</v>
      </c>
      <c r="M326">
        <f>Sales[[#This Row],[Sale Price ]]-Sales[[#This Row],[Service Provider Expense]]</f>
        <v>672.75</v>
      </c>
      <c r="N326" t="s">
        <v>99</v>
      </c>
    </row>
    <row r="327" spans="1:14" x14ac:dyDescent="0.25">
      <c r="A327">
        <v>3326</v>
      </c>
      <c r="B327" t="s">
        <v>563</v>
      </c>
      <c r="C327" t="s">
        <v>564</v>
      </c>
      <c r="D327">
        <v>1559</v>
      </c>
      <c r="E327" t="s">
        <v>77</v>
      </c>
      <c r="F327" s="7">
        <v>45456</v>
      </c>
      <c r="G327" s="6">
        <v>2</v>
      </c>
      <c r="H327" t="s">
        <v>17</v>
      </c>
      <c r="I327" t="s">
        <v>28</v>
      </c>
      <c r="J327">
        <f>VLOOKUP(Sales[[#This Row],[Service Category]],Table7[],3,FALSE)</f>
        <v>0.3</v>
      </c>
      <c r="K327">
        <f>Sales[[#This Row],[Sale Price ]]*Sales[[#This Row],[Margins]]</f>
        <v>503.09999999999997</v>
      </c>
      <c r="L327">
        <v>1677</v>
      </c>
      <c r="M327">
        <f>Sales[[#This Row],[Sale Price ]]-Sales[[#This Row],[Service Provider Expense]]</f>
        <v>1173.9000000000001</v>
      </c>
      <c r="N327" t="s">
        <v>99</v>
      </c>
    </row>
    <row r="328" spans="1:14" x14ac:dyDescent="0.25">
      <c r="A328">
        <v>3327</v>
      </c>
      <c r="B328" t="s">
        <v>357</v>
      </c>
      <c r="C328" t="s">
        <v>565</v>
      </c>
      <c r="D328">
        <v>1560</v>
      </c>
      <c r="E328" t="s">
        <v>16</v>
      </c>
      <c r="F328" s="7">
        <v>45442</v>
      </c>
      <c r="G328" s="6">
        <v>1</v>
      </c>
      <c r="H328" t="s">
        <v>56</v>
      </c>
      <c r="I328" t="s">
        <v>18</v>
      </c>
      <c r="J328">
        <f>VLOOKUP(Sales[[#This Row],[Service Category]],Table7[],3,FALSE)</f>
        <v>0.1</v>
      </c>
      <c r="K328">
        <f>Sales[[#This Row],[Sale Price ]]*Sales[[#This Row],[Margins]]</f>
        <v>146.30000000000001</v>
      </c>
      <c r="L328">
        <v>1463</v>
      </c>
      <c r="M328">
        <f>Sales[[#This Row],[Sale Price ]]-Sales[[#This Row],[Service Provider Expense]]</f>
        <v>1316.7</v>
      </c>
      <c r="N328" t="s">
        <v>29</v>
      </c>
    </row>
    <row r="329" spans="1:14" x14ac:dyDescent="0.25">
      <c r="A329">
        <v>3328</v>
      </c>
      <c r="B329" t="s">
        <v>566</v>
      </c>
      <c r="C329" t="s">
        <v>567</v>
      </c>
      <c r="D329">
        <v>1561</v>
      </c>
      <c r="E329" t="s">
        <v>22</v>
      </c>
      <c r="F329" s="7">
        <v>45372</v>
      </c>
      <c r="G329" s="6">
        <v>1</v>
      </c>
      <c r="H329" t="s">
        <v>17</v>
      </c>
      <c r="I329" t="s">
        <v>24</v>
      </c>
      <c r="J329">
        <f>VLOOKUP(Sales[[#This Row],[Service Category]],Table7[],3,FALSE)</f>
        <v>0.3</v>
      </c>
      <c r="K329">
        <f>Sales[[#This Row],[Sale Price ]]*Sales[[#This Row],[Margins]]</f>
        <v>454.2</v>
      </c>
      <c r="L329">
        <v>1514</v>
      </c>
      <c r="M329">
        <f>Sales[[#This Row],[Sale Price ]]-Sales[[#This Row],[Service Provider Expense]]</f>
        <v>1059.8</v>
      </c>
      <c r="N329" t="s">
        <v>99</v>
      </c>
    </row>
    <row r="330" spans="1:14" x14ac:dyDescent="0.25">
      <c r="A330">
        <v>3329</v>
      </c>
      <c r="B330" t="s">
        <v>568</v>
      </c>
      <c r="C330" t="s">
        <v>569</v>
      </c>
      <c r="D330">
        <v>1562</v>
      </c>
      <c r="E330" t="s">
        <v>36</v>
      </c>
      <c r="F330" s="7">
        <v>45504</v>
      </c>
      <c r="G330" s="6">
        <v>1</v>
      </c>
      <c r="H330" s="1" t="s">
        <v>23</v>
      </c>
      <c r="I330" t="s">
        <v>28</v>
      </c>
      <c r="J330">
        <f>VLOOKUP(Sales[[#This Row],[Service Category]],Table7[],3,FALSE)</f>
        <v>0.2</v>
      </c>
      <c r="K330">
        <f>Sales[[#This Row],[Sale Price ]]*Sales[[#This Row],[Margins]]</f>
        <v>270.60000000000002</v>
      </c>
      <c r="L330">
        <v>1353</v>
      </c>
      <c r="M330">
        <f>Sales[[#This Row],[Sale Price ]]-Sales[[#This Row],[Service Provider Expense]]</f>
        <v>1082.4000000000001</v>
      </c>
      <c r="N330" t="s">
        <v>19</v>
      </c>
    </row>
    <row r="331" spans="1:14" x14ac:dyDescent="0.25">
      <c r="A331">
        <v>3330</v>
      </c>
      <c r="B331" t="s">
        <v>570</v>
      </c>
      <c r="C331" t="s">
        <v>109</v>
      </c>
      <c r="D331">
        <v>1563</v>
      </c>
      <c r="E331" t="s">
        <v>22</v>
      </c>
      <c r="F331" s="7">
        <v>45648</v>
      </c>
      <c r="G331" s="6">
        <v>3</v>
      </c>
      <c r="H331" t="s">
        <v>17</v>
      </c>
      <c r="I331" t="s">
        <v>66</v>
      </c>
      <c r="J331">
        <f>VLOOKUP(Sales[[#This Row],[Service Category]],Table7[],3,FALSE)</f>
        <v>0.3</v>
      </c>
      <c r="K331">
        <f>Sales[[#This Row],[Sale Price ]]*Sales[[#This Row],[Margins]]</f>
        <v>443.7</v>
      </c>
      <c r="L331">
        <v>1479</v>
      </c>
      <c r="M331">
        <f>Sales[[#This Row],[Sale Price ]]-Sales[[#This Row],[Service Provider Expense]]</f>
        <v>1035.3</v>
      </c>
      <c r="N331" t="s">
        <v>39</v>
      </c>
    </row>
    <row r="332" spans="1:14" x14ac:dyDescent="0.25">
      <c r="A332">
        <v>3331</v>
      </c>
      <c r="B332" t="s">
        <v>571</v>
      </c>
      <c r="C332" t="s">
        <v>256</v>
      </c>
      <c r="D332">
        <v>1564</v>
      </c>
      <c r="E332" t="s">
        <v>77</v>
      </c>
      <c r="F332" s="7">
        <v>45628</v>
      </c>
      <c r="G332" s="6">
        <v>1</v>
      </c>
      <c r="H332" t="s">
        <v>17</v>
      </c>
      <c r="I332" t="s">
        <v>18</v>
      </c>
      <c r="J332">
        <f>VLOOKUP(Sales[[#This Row],[Service Category]],Table7[],3,FALSE)</f>
        <v>0.3</v>
      </c>
      <c r="K332">
        <f>Sales[[#This Row],[Sale Price ]]*Sales[[#This Row],[Margins]]</f>
        <v>58.5</v>
      </c>
      <c r="L332">
        <v>195</v>
      </c>
      <c r="M332">
        <f>Sales[[#This Row],[Sale Price ]]-Sales[[#This Row],[Service Provider Expense]]</f>
        <v>136.5</v>
      </c>
      <c r="N332" t="s">
        <v>29</v>
      </c>
    </row>
    <row r="333" spans="1:14" x14ac:dyDescent="0.25">
      <c r="A333">
        <v>3332</v>
      </c>
      <c r="B333" t="s">
        <v>572</v>
      </c>
      <c r="C333" t="s">
        <v>573</v>
      </c>
      <c r="D333">
        <v>1565</v>
      </c>
      <c r="E333" t="s">
        <v>22</v>
      </c>
      <c r="F333" s="7">
        <v>45642</v>
      </c>
      <c r="G333" s="6">
        <v>3</v>
      </c>
      <c r="H333" t="s">
        <v>17</v>
      </c>
      <c r="I333" t="s">
        <v>42</v>
      </c>
      <c r="J333">
        <f>VLOOKUP(Sales[[#This Row],[Service Category]],Table7[],3,FALSE)</f>
        <v>0.3</v>
      </c>
      <c r="K333">
        <f>Sales[[#This Row],[Sale Price ]]*Sales[[#This Row],[Margins]]</f>
        <v>109.8</v>
      </c>
      <c r="L333">
        <v>366</v>
      </c>
      <c r="M333">
        <f>Sales[[#This Row],[Sale Price ]]-Sales[[#This Row],[Service Provider Expense]]</f>
        <v>256.2</v>
      </c>
      <c r="N333" t="s">
        <v>39</v>
      </c>
    </row>
    <row r="334" spans="1:14" x14ac:dyDescent="0.25">
      <c r="A334">
        <v>3333</v>
      </c>
      <c r="B334" t="s">
        <v>574</v>
      </c>
      <c r="C334" t="s">
        <v>575</v>
      </c>
      <c r="D334">
        <v>1566</v>
      </c>
      <c r="E334" t="s">
        <v>27</v>
      </c>
      <c r="F334" s="7">
        <v>45611</v>
      </c>
      <c r="G334" s="6">
        <v>1</v>
      </c>
      <c r="H334" t="s">
        <v>17</v>
      </c>
      <c r="I334" t="s">
        <v>32</v>
      </c>
      <c r="J334">
        <f>VLOOKUP(Sales[[#This Row],[Service Category]],Table7[],3,FALSE)</f>
        <v>0.25</v>
      </c>
      <c r="K334">
        <f>Sales[[#This Row],[Sale Price ]]*Sales[[#This Row],[Margins]]</f>
        <v>398.25</v>
      </c>
      <c r="L334">
        <v>1593</v>
      </c>
      <c r="M334">
        <f>Sales[[#This Row],[Sale Price ]]-Sales[[#This Row],[Service Provider Expense]]</f>
        <v>1194.75</v>
      </c>
      <c r="N334" t="s">
        <v>33</v>
      </c>
    </row>
    <row r="335" spans="1:14" x14ac:dyDescent="0.25">
      <c r="A335">
        <v>3334</v>
      </c>
      <c r="B335" t="s">
        <v>576</v>
      </c>
      <c r="C335" t="s">
        <v>577</v>
      </c>
      <c r="D335">
        <v>1567</v>
      </c>
      <c r="E335" t="s">
        <v>36</v>
      </c>
      <c r="F335" s="7">
        <v>45568</v>
      </c>
      <c r="G335" s="6">
        <v>1</v>
      </c>
      <c r="H335" s="1" t="s">
        <v>23</v>
      </c>
      <c r="I335" t="s">
        <v>66</v>
      </c>
      <c r="J335">
        <f>VLOOKUP(Sales[[#This Row],[Service Category]],Table7[],3,FALSE)</f>
        <v>0.2</v>
      </c>
      <c r="K335">
        <f>Sales[[#This Row],[Sale Price ]]*Sales[[#This Row],[Margins]]</f>
        <v>134.80000000000001</v>
      </c>
      <c r="L335">
        <v>674</v>
      </c>
      <c r="M335">
        <f>Sales[[#This Row],[Sale Price ]]-Sales[[#This Row],[Service Provider Expense]]</f>
        <v>539.20000000000005</v>
      </c>
      <c r="N335" t="s">
        <v>19</v>
      </c>
    </row>
    <row r="336" spans="1:14" x14ac:dyDescent="0.25">
      <c r="A336">
        <v>3335</v>
      </c>
      <c r="B336" t="s">
        <v>578</v>
      </c>
      <c r="C336" t="s">
        <v>412</v>
      </c>
      <c r="D336">
        <v>1568</v>
      </c>
      <c r="E336" t="s">
        <v>22</v>
      </c>
      <c r="F336" s="7">
        <v>45391</v>
      </c>
      <c r="G336" s="6">
        <v>2</v>
      </c>
      <c r="H336" t="s">
        <v>17</v>
      </c>
      <c r="I336" t="s">
        <v>28</v>
      </c>
      <c r="J336">
        <f>VLOOKUP(Sales[[#This Row],[Service Category]],Table7[],3,FALSE)</f>
        <v>0.3</v>
      </c>
      <c r="K336">
        <f>Sales[[#This Row],[Sale Price ]]*Sales[[#This Row],[Margins]]</f>
        <v>323.09999999999997</v>
      </c>
      <c r="L336">
        <v>1077</v>
      </c>
      <c r="M336">
        <f>Sales[[#This Row],[Sale Price ]]-Sales[[#This Row],[Service Provider Expense]]</f>
        <v>753.90000000000009</v>
      </c>
      <c r="N336" t="s">
        <v>19</v>
      </c>
    </row>
    <row r="337" spans="1:14" x14ac:dyDescent="0.25">
      <c r="A337">
        <v>3336</v>
      </c>
      <c r="B337" t="s">
        <v>579</v>
      </c>
      <c r="C337" t="s">
        <v>580</v>
      </c>
      <c r="D337">
        <v>1569</v>
      </c>
      <c r="E337" t="s">
        <v>16</v>
      </c>
      <c r="F337" s="7">
        <v>45613</v>
      </c>
      <c r="G337" s="6">
        <v>3</v>
      </c>
      <c r="H337" s="1" t="s">
        <v>37</v>
      </c>
      <c r="I337" t="s">
        <v>24</v>
      </c>
      <c r="J337">
        <f>VLOOKUP(Sales[[#This Row],[Service Category]],Table7[],3,FALSE)</f>
        <v>0.1</v>
      </c>
      <c r="K337">
        <f>Sales[[#This Row],[Sale Price ]]*Sales[[#This Row],[Margins]]</f>
        <v>174.20000000000002</v>
      </c>
      <c r="L337">
        <v>1742</v>
      </c>
      <c r="M337">
        <f>Sales[[#This Row],[Sale Price ]]-Sales[[#This Row],[Service Provider Expense]]</f>
        <v>1567.8</v>
      </c>
      <c r="N337" t="s">
        <v>39</v>
      </c>
    </row>
    <row r="338" spans="1:14" x14ac:dyDescent="0.25">
      <c r="A338">
        <v>3337</v>
      </c>
      <c r="B338" t="s">
        <v>581</v>
      </c>
      <c r="C338" t="s">
        <v>375</v>
      </c>
      <c r="D338">
        <v>1570</v>
      </c>
      <c r="E338" t="s">
        <v>77</v>
      </c>
      <c r="F338" s="7">
        <v>45649</v>
      </c>
      <c r="G338" s="6">
        <v>3</v>
      </c>
      <c r="H338" s="1" t="s">
        <v>37</v>
      </c>
      <c r="I338" t="s">
        <v>18</v>
      </c>
      <c r="J338">
        <f>VLOOKUP(Sales[[#This Row],[Service Category]],Table7[],3,FALSE)</f>
        <v>0.3</v>
      </c>
      <c r="K338">
        <f>Sales[[#This Row],[Sale Price ]]*Sales[[#This Row],[Margins]]</f>
        <v>364.8</v>
      </c>
      <c r="L338">
        <v>1216</v>
      </c>
      <c r="M338">
        <f>Sales[[#This Row],[Sale Price ]]-Sales[[#This Row],[Service Provider Expense]]</f>
        <v>851.2</v>
      </c>
      <c r="N338" t="s">
        <v>29</v>
      </c>
    </row>
    <row r="339" spans="1:14" x14ac:dyDescent="0.25">
      <c r="A339">
        <v>3338</v>
      </c>
      <c r="B339" t="s">
        <v>154</v>
      </c>
      <c r="C339" t="s">
        <v>582</v>
      </c>
      <c r="D339">
        <v>1571</v>
      </c>
      <c r="E339" t="s">
        <v>61</v>
      </c>
      <c r="F339" s="7">
        <v>45529</v>
      </c>
      <c r="G339" s="6">
        <v>1</v>
      </c>
      <c r="H339" s="1" t="s">
        <v>37</v>
      </c>
      <c r="I339" t="s">
        <v>24</v>
      </c>
      <c r="J339">
        <f>VLOOKUP(Sales[[#This Row],[Service Category]],Table7[],3,FALSE)</f>
        <v>0.25</v>
      </c>
      <c r="K339">
        <f>Sales[[#This Row],[Sale Price ]]*Sales[[#This Row],[Margins]]</f>
        <v>77.25</v>
      </c>
      <c r="L339">
        <v>309</v>
      </c>
      <c r="M339">
        <f>Sales[[#This Row],[Sale Price ]]-Sales[[#This Row],[Service Provider Expense]]</f>
        <v>231.75</v>
      </c>
      <c r="N339" t="s">
        <v>99</v>
      </c>
    </row>
    <row r="340" spans="1:14" x14ac:dyDescent="0.25">
      <c r="A340">
        <v>3339</v>
      </c>
      <c r="B340" t="s">
        <v>583</v>
      </c>
      <c r="C340" t="s">
        <v>170</v>
      </c>
      <c r="D340">
        <v>1572</v>
      </c>
      <c r="E340" t="s">
        <v>22</v>
      </c>
      <c r="F340" s="7">
        <v>45411</v>
      </c>
      <c r="G340" s="6">
        <v>1</v>
      </c>
      <c r="H340" s="1" t="s">
        <v>37</v>
      </c>
      <c r="I340" t="s">
        <v>49</v>
      </c>
      <c r="J340">
        <f>VLOOKUP(Sales[[#This Row],[Service Category]],Table7[],3,FALSE)</f>
        <v>0.3</v>
      </c>
      <c r="K340">
        <f>Sales[[#This Row],[Sale Price ]]*Sales[[#This Row],[Margins]]</f>
        <v>28.2</v>
      </c>
      <c r="L340">
        <v>94</v>
      </c>
      <c r="M340">
        <f>Sales[[#This Row],[Sale Price ]]-Sales[[#This Row],[Service Provider Expense]]</f>
        <v>65.8</v>
      </c>
      <c r="N340" t="s">
        <v>19</v>
      </c>
    </row>
    <row r="341" spans="1:14" x14ac:dyDescent="0.25">
      <c r="A341">
        <v>3340</v>
      </c>
      <c r="B341" t="s">
        <v>185</v>
      </c>
      <c r="C341" t="s">
        <v>434</v>
      </c>
      <c r="D341">
        <v>1573</v>
      </c>
      <c r="E341" t="s">
        <v>16</v>
      </c>
      <c r="F341" s="7">
        <v>45385</v>
      </c>
      <c r="G341" s="6">
        <v>3</v>
      </c>
      <c r="H341" t="s">
        <v>17</v>
      </c>
      <c r="I341" t="s">
        <v>38</v>
      </c>
      <c r="J341">
        <f>VLOOKUP(Sales[[#This Row],[Service Category]],Table7[],3,FALSE)</f>
        <v>0.1</v>
      </c>
      <c r="K341">
        <f>Sales[[#This Row],[Sale Price ]]*Sales[[#This Row],[Margins]]</f>
        <v>138.9</v>
      </c>
      <c r="L341">
        <v>1389</v>
      </c>
      <c r="M341">
        <f>Sales[[#This Row],[Sale Price ]]-Sales[[#This Row],[Service Provider Expense]]</f>
        <v>1250.0999999999999</v>
      </c>
      <c r="N341" t="s">
        <v>19</v>
      </c>
    </row>
    <row r="342" spans="1:14" x14ac:dyDescent="0.25">
      <c r="A342">
        <v>3341</v>
      </c>
      <c r="B342" t="s">
        <v>243</v>
      </c>
      <c r="C342" t="s">
        <v>584</v>
      </c>
      <c r="D342">
        <v>1574</v>
      </c>
      <c r="E342" t="s">
        <v>77</v>
      </c>
      <c r="F342" s="7">
        <v>45656</v>
      </c>
      <c r="G342" s="6">
        <v>3</v>
      </c>
      <c r="H342" s="1" t="s">
        <v>23</v>
      </c>
      <c r="I342" t="s">
        <v>49</v>
      </c>
      <c r="J342">
        <f>VLOOKUP(Sales[[#This Row],[Service Category]],Table7[],3,FALSE)</f>
        <v>0.3</v>
      </c>
      <c r="K342">
        <f>Sales[[#This Row],[Sale Price ]]*Sales[[#This Row],[Margins]]</f>
        <v>299.09999999999997</v>
      </c>
      <c r="L342">
        <v>997</v>
      </c>
      <c r="M342">
        <f>Sales[[#This Row],[Sale Price ]]-Sales[[#This Row],[Service Provider Expense]]</f>
        <v>697.90000000000009</v>
      </c>
      <c r="N342" t="s">
        <v>39</v>
      </c>
    </row>
    <row r="343" spans="1:14" x14ac:dyDescent="0.25">
      <c r="A343">
        <v>3342</v>
      </c>
      <c r="B343" t="s">
        <v>433</v>
      </c>
      <c r="C343" t="s">
        <v>585</v>
      </c>
      <c r="D343">
        <v>1575</v>
      </c>
      <c r="E343" t="s">
        <v>22</v>
      </c>
      <c r="F343" s="7">
        <v>45464</v>
      </c>
      <c r="G343" s="6">
        <v>1</v>
      </c>
      <c r="H343" t="s">
        <v>17</v>
      </c>
      <c r="I343" t="s">
        <v>24</v>
      </c>
      <c r="J343">
        <f>VLOOKUP(Sales[[#This Row],[Service Category]],Table7[],3,FALSE)</f>
        <v>0.3</v>
      </c>
      <c r="K343">
        <f>Sales[[#This Row],[Sale Price ]]*Sales[[#This Row],[Margins]]</f>
        <v>168.9</v>
      </c>
      <c r="L343">
        <v>563</v>
      </c>
      <c r="M343">
        <f>Sales[[#This Row],[Sale Price ]]-Sales[[#This Row],[Service Provider Expense]]</f>
        <v>394.1</v>
      </c>
      <c r="N343" t="s">
        <v>39</v>
      </c>
    </row>
    <row r="344" spans="1:14" x14ac:dyDescent="0.25">
      <c r="A344">
        <v>3343</v>
      </c>
      <c r="B344" t="s">
        <v>586</v>
      </c>
      <c r="C344" t="s">
        <v>587</v>
      </c>
      <c r="D344">
        <v>1576</v>
      </c>
      <c r="E344" t="s">
        <v>36</v>
      </c>
      <c r="F344" s="7">
        <v>45346</v>
      </c>
      <c r="G344" s="6">
        <v>3</v>
      </c>
      <c r="H344" t="s">
        <v>17</v>
      </c>
      <c r="I344" t="s">
        <v>66</v>
      </c>
      <c r="J344">
        <f>VLOOKUP(Sales[[#This Row],[Service Category]],Table7[],3,FALSE)</f>
        <v>0.2</v>
      </c>
      <c r="K344">
        <f>Sales[[#This Row],[Sale Price ]]*Sales[[#This Row],[Margins]]</f>
        <v>178</v>
      </c>
      <c r="L344">
        <v>890</v>
      </c>
      <c r="M344">
        <f>Sales[[#This Row],[Sale Price ]]-Sales[[#This Row],[Service Provider Expense]]</f>
        <v>712</v>
      </c>
      <c r="N344" t="s">
        <v>99</v>
      </c>
    </row>
    <row r="345" spans="1:14" x14ac:dyDescent="0.25">
      <c r="A345">
        <v>3344</v>
      </c>
      <c r="B345" t="s">
        <v>588</v>
      </c>
      <c r="C345" t="s">
        <v>589</v>
      </c>
      <c r="D345">
        <v>1577</v>
      </c>
      <c r="E345" t="s">
        <v>61</v>
      </c>
      <c r="F345" s="7">
        <v>45535</v>
      </c>
      <c r="G345" s="6">
        <v>2</v>
      </c>
      <c r="H345" s="1" t="s">
        <v>37</v>
      </c>
      <c r="I345" t="s">
        <v>32</v>
      </c>
      <c r="J345">
        <f>VLOOKUP(Sales[[#This Row],[Service Category]],Table7[],3,FALSE)</f>
        <v>0.25</v>
      </c>
      <c r="K345">
        <f>Sales[[#This Row],[Sale Price ]]*Sales[[#This Row],[Margins]]</f>
        <v>400.5</v>
      </c>
      <c r="L345">
        <v>1602</v>
      </c>
      <c r="M345">
        <f>Sales[[#This Row],[Sale Price ]]-Sales[[#This Row],[Service Provider Expense]]</f>
        <v>1201.5</v>
      </c>
      <c r="N345" t="s">
        <v>19</v>
      </c>
    </row>
    <row r="346" spans="1:14" x14ac:dyDescent="0.25">
      <c r="A346">
        <v>3345</v>
      </c>
      <c r="B346" t="s">
        <v>366</v>
      </c>
      <c r="C346" t="s">
        <v>590</v>
      </c>
      <c r="D346">
        <v>1578</v>
      </c>
      <c r="E346" t="s">
        <v>22</v>
      </c>
      <c r="F346" s="7">
        <v>45460</v>
      </c>
      <c r="G346" s="6">
        <v>1</v>
      </c>
      <c r="H346" t="s">
        <v>56</v>
      </c>
      <c r="I346" t="s">
        <v>42</v>
      </c>
      <c r="J346">
        <f>VLOOKUP(Sales[[#This Row],[Service Category]],Table7[],3,FALSE)</f>
        <v>0.3</v>
      </c>
      <c r="K346">
        <f>Sales[[#This Row],[Sale Price ]]*Sales[[#This Row],[Margins]]</f>
        <v>30.9</v>
      </c>
      <c r="L346">
        <v>103</v>
      </c>
      <c r="M346">
        <f>Sales[[#This Row],[Sale Price ]]-Sales[[#This Row],[Service Provider Expense]]</f>
        <v>72.099999999999994</v>
      </c>
      <c r="N346" t="s">
        <v>39</v>
      </c>
    </row>
    <row r="347" spans="1:14" x14ac:dyDescent="0.25">
      <c r="A347">
        <v>3346</v>
      </c>
      <c r="B347" t="s">
        <v>182</v>
      </c>
      <c r="C347" t="s">
        <v>591</v>
      </c>
      <c r="D347">
        <v>1579</v>
      </c>
      <c r="E347" t="s">
        <v>61</v>
      </c>
      <c r="F347" s="7">
        <v>45359</v>
      </c>
      <c r="G347" s="6">
        <v>2</v>
      </c>
      <c r="H347" s="1" t="s">
        <v>23</v>
      </c>
      <c r="I347" t="s">
        <v>42</v>
      </c>
      <c r="J347">
        <f>VLOOKUP(Sales[[#This Row],[Service Category]],Table7[],3,FALSE)</f>
        <v>0.25</v>
      </c>
      <c r="K347">
        <f>Sales[[#This Row],[Sale Price ]]*Sales[[#This Row],[Margins]]</f>
        <v>103.75</v>
      </c>
      <c r="L347">
        <v>415</v>
      </c>
      <c r="M347">
        <f>Sales[[#This Row],[Sale Price ]]-Sales[[#This Row],[Service Provider Expense]]</f>
        <v>311.25</v>
      </c>
      <c r="N347" t="s">
        <v>39</v>
      </c>
    </row>
    <row r="348" spans="1:14" x14ac:dyDescent="0.25">
      <c r="A348">
        <v>3347</v>
      </c>
      <c r="B348" t="s">
        <v>220</v>
      </c>
      <c r="C348" t="s">
        <v>592</v>
      </c>
      <c r="D348">
        <v>1580</v>
      </c>
      <c r="E348" t="s">
        <v>27</v>
      </c>
      <c r="F348" s="7">
        <v>45379</v>
      </c>
      <c r="G348" s="6">
        <v>3</v>
      </c>
      <c r="H348" t="s">
        <v>17</v>
      </c>
      <c r="I348" t="s">
        <v>66</v>
      </c>
      <c r="J348">
        <f>VLOOKUP(Sales[[#This Row],[Service Category]],Table7[],3,FALSE)</f>
        <v>0.25</v>
      </c>
      <c r="K348">
        <f>Sales[[#This Row],[Sale Price ]]*Sales[[#This Row],[Margins]]</f>
        <v>229.5</v>
      </c>
      <c r="L348">
        <v>918</v>
      </c>
      <c r="M348">
        <f>Sales[[#This Row],[Sale Price ]]-Sales[[#This Row],[Service Provider Expense]]</f>
        <v>688.5</v>
      </c>
      <c r="N348" t="s">
        <v>19</v>
      </c>
    </row>
    <row r="349" spans="1:14" x14ac:dyDescent="0.25">
      <c r="A349">
        <v>3348</v>
      </c>
      <c r="B349" t="s">
        <v>593</v>
      </c>
      <c r="C349" t="s">
        <v>439</v>
      </c>
      <c r="D349">
        <v>1581</v>
      </c>
      <c r="E349" t="s">
        <v>77</v>
      </c>
      <c r="F349" s="7">
        <v>45604</v>
      </c>
      <c r="G349" s="6">
        <v>2</v>
      </c>
      <c r="H349" s="1" t="s">
        <v>37</v>
      </c>
      <c r="I349" t="s">
        <v>66</v>
      </c>
      <c r="J349">
        <f>VLOOKUP(Sales[[#This Row],[Service Category]],Table7[],3,FALSE)</f>
        <v>0.3</v>
      </c>
      <c r="K349">
        <f>Sales[[#This Row],[Sale Price ]]*Sales[[#This Row],[Margins]]</f>
        <v>122.1</v>
      </c>
      <c r="L349">
        <v>407</v>
      </c>
      <c r="M349">
        <f>Sales[[#This Row],[Sale Price ]]-Sales[[#This Row],[Service Provider Expense]]</f>
        <v>284.89999999999998</v>
      </c>
      <c r="N349" t="s">
        <v>29</v>
      </c>
    </row>
    <row r="350" spans="1:14" x14ac:dyDescent="0.25">
      <c r="A350">
        <v>3349</v>
      </c>
      <c r="B350" t="s">
        <v>129</v>
      </c>
      <c r="C350" t="s">
        <v>594</v>
      </c>
      <c r="D350">
        <v>1582</v>
      </c>
      <c r="E350" t="s">
        <v>61</v>
      </c>
      <c r="F350" s="7">
        <v>45564</v>
      </c>
      <c r="G350" s="6">
        <v>1</v>
      </c>
      <c r="H350" s="1" t="s">
        <v>37</v>
      </c>
      <c r="I350" t="s">
        <v>49</v>
      </c>
      <c r="J350">
        <f>VLOOKUP(Sales[[#This Row],[Service Category]],Table7[],3,FALSE)</f>
        <v>0.25</v>
      </c>
      <c r="K350">
        <f>Sales[[#This Row],[Sale Price ]]*Sales[[#This Row],[Margins]]</f>
        <v>176</v>
      </c>
      <c r="L350">
        <v>704</v>
      </c>
      <c r="M350">
        <f>Sales[[#This Row],[Sale Price ]]-Sales[[#This Row],[Service Provider Expense]]</f>
        <v>528</v>
      </c>
      <c r="N350" t="s">
        <v>33</v>
      </c>
    </row>
    <row r="351" spans="1:14" x14ac:dyDescent="0.25">
      <c r="A351">
        <v>3350</v>
      </c>
      <c r="B351" t="s">
        <v>595</v>
      </c>
      <c r="C351" t="s">
        <v>596</v>
      </c>
      <c r="D351">
        <v>1583</v>
      </c>
      <c r="E351" t="s">
        <v>77</v>
      </c>
      <c r="F351" s="7">
        <v>45590</v>
      </c>
      <c r="G351" s="6">
        <v>2</v>
      </c>
      <c r="H351" s="1" t="s">
        <v>37</v>
      </c>
      <c r="I351" t="s">
        <v>42</v>
      </c>
      <c r="J351">
        <f>VLOOKUP(Sales[[#This Row],[Service Category]],Table7[],3,FALSE)</f>
        <v>0.3</v>
      </c>
      <c r="K351">
        <f>Sales[[#This Row],[Sale Price ]]*Sales[[#This Row],[Margins]]</f>
        <v>176.4</v>
      </c>
      <c r="L351">
        <v>588</v>
      </c>
      <c r="M351">
        <f>Sales[[#This Row],[Sale Price ]]-Sales[[#This Row],[Service Provider Expense]]</f>
        <v>411.6</v>
      </c>
      <c r="N351" t="s">
        <v>33</v>
      </c>
    </row>
    <row r="352" spans="1:14" x14ac:dyDescent="0.25">
      <c r="A352">
        <v>3351</v>
      </c>
      <c r="B352" t="s">
        <v>188</v>
      </c>
      <c r="C352" t="s">
        <v>597</v>
      </c>
      <c r="D352">
        <v>1584</v>
      </c>
      <c r="E352" t="s">
        <v>27</v>
      </c>
      <c r="F352" s="7">
        <v>45588</v>
      </c>
      <c r="G352" s="6">
        <v>3</v>
      </c>
      <c r="H352" t="s">
        <v>17</v>
      </c>
      <c r="I352" t="s">
        <v>42</v>
      </c>
      <c r="J352">
        <f>VLOOKUP(Sales[[#This Row],[Service Category]],Table7[],3,FALSE)</f>
        <v>0.25</v>
      </c>
      <c r="K352">
        <f>Sales[[#This Row],[Sale Price ]]*Sales[[#This Row],[Margins]]</f>
        <v>264.5</v>
      </c>
      <c r="L352">
        <v>1058</v>
      </c>
      <c r="M352">
        <f>Sales[[#This Row],[Sale Price ]]-Sales[[#This Row],[Service Provider Expense]]</f>
        <v>793.5</v>
      </c>
      <c r="N352" t="s">
        <v>99</v>
      </c>
    </row>
    <row r="353" spans="1:14" x14ac:dyDescent="0.25">
      <c r="A353">
        <v>3352</v>
      </c>
      <c r="B353" t="s">
        <v>598</v>
      </c>
      <c r="C353" t="s">
        <v>359</v>
      </c>
      <c r="D353">
        <v>1585</v>
      </c>
      <c r="E353" t="s">
        <v>61</v>
      </c>
      <c r="F353" s="7">
        <v>45411</v>
      </c>
      <c r="G353" s="6">
        <v>2</v>
      </c>
      <c r="H353" t="s">
        <v>56</v>
      </c>
      <c r="I353" t="s">
        <v>18</v>
      </c>
      <c r="J353">
        <f>VLOOKUP(Sales[[#This Row],[Service Category]],Table7[],3,FALSE)</f>
        <v>0.25</v>
      </c>
      <c r="K353">
        <f>Sales[[#This Row],[Sale Price ]]*Sales[[#This Row],[Margins]]</f>
        <v>173</v>
      </c>
      <c r="L353">
        <v>692</v>
      </c>
      <c r="M353">
        <f>Sales[[#This Row],[Sale Price ]]-Sales[[#This Row],[Service Provider Expense]]</f>
        <v>519</v>
      </c>
      <c r="N353" t="s">
        <v>29</v>
      </c>
    </row>
    <row r="354" spans="1:14" x14ac:dyDescent="0.25">
      <c r="A354">
        <v>3353</v>
      </c>
      <c r="B354" t="s">
        <v>411</v>
      </c>
      <c r="C354" t="s">
        <v>109</v>
      </c>
      <c r="D354">
        <v>1586</v>
      </c>
      <c r="E354" t="s">
        <v>22</v>
      </c>
      <c r="F354" s="7">
        <v>45460</v>
      </c>
      <c r="G354" s="6">
        <v>3</v>
      </c>
      <c r="H354" t="s">
        <v>56</v>
      </c>
      <c r="I354" t="s">
        <v>24</v>
      </c>
      <c r="J354">
        <f>VLOOKUP(Sales[[#This Row],[Service Category]],Table7[],3,FALSE)</f>
        <v>0.3</v>
      </c>
      <c r="K354">
        <f>Sales[[#This Row],[Sale Price ]]*Sales[[#This Row],[Margins]]</f>
        <v>491.7</v>
      </c>
      <c r="L354">
        <v>1639</v>
      </c>
      <c r="M354">
        <f>Sales[[#This Row],[Sale Price ]]-Sales[[#This Row],[Service Provider Expense]]</f>
        <v>1147.3</v>
      </c>
      <c r="N354" t="s">
        <v>39</v>
      </c>
    </row>
    <row r="355" spans="1:14" x14ac:dyDescent="0.25">
      <c r="A355">
        <v>3354</v>
      </c>
      <c r="B355" t="s">
        <v>225</v>
      </c>
      <c r="C355" t="s">
        <v>599</v>
      </c>
      <c r="D355">
        <v>1587</v>
      </c>
      <c r="E355" t="s">
        <v>61</v>
      </c>
      <c r="F355" s="7">
        <v>45396</v>
      </c>
      <c r="G355" s="6">
        <v>1</v>
      </c>
      <c r="H355" t="s">
        <v>17</v>
      </c>
      <c r="I355" t="s">
        <v>28</v>
      </c>
      <c r="J355">
        <f>VLOOKUP(Sales[[#This Row],[Service Category]],Table7[],3,FALSE)</f>
        <v>0.25</v>
      </c>
      <c r="K355">
        <f>Sales[[#This Row],[Sale Price ]]*Sales[[#This Row],[Margins]]</f>
        <v>295.25</v>
      </c>
      <c r="L355">
        <v>1181</v>
      </c>
      <c r="M355">
        <f>Sales[[#This Row],[Sale Price ]]-Sales[[#This Row],[Service Provider Expense]]</f>
        <v>885.75</v>
      </c>
      <c r="N355" t="s">
        <v>99</v>
      </c>
    </row>
    <row r="356" spans="1:14" x14ac:dyDescent="0.25">
      <c r="A356">
        <v>3355</v>
      </c>
      <c r="B356" t="s">
        <v>600</v>
      </c>
      <c r="C356" t="s">
        <v>601</v>
      </c>
      <c r="D356">
        <v>1588</v>
      </c>
      <c r="E356" t="s">
        <v>77</v>
      </c>
      <c r="F356" s="7">
        <v>45552</v>
      </c>
      <c r="G356" s="6">
        <v>2</v>
      </c>
      <c r="H356" t="s">
        <v>17</v>
      </c>
      <c r="I356" t="s">
        <v>24</v>
      </c>
      <c r="J356">
        <f>VLOOKUP(Sales[[#This Row],[Service Category]],Table7[],3,FALSE)</f>
        <v>0.3</v>
      </c>
      <c r="K356">
        <f>Sales[[#This Row],[Sale Price ]]*Sales[[#This Row],[Margins]]</f>
        <v>98.7</v>
      </c>
      <c r="L356">
        <v>329</v>
      </c>
      <c r="M356">
        <f>Sales[[#This Row],[Sale Price ]]-Sales[[#This Row],[Service Provider Expense]]</f>
        <v>230.3</v>
      </c>
      <c r="N356" t="s">
        <v>29</v>
      </c>
    </row>
    <row r="357" spans="1:14" x14ac:dyDescent="0.25">
      <c r="A357">
        <v>3356</v>
      </c>
      <c r="B357" t="s">
        <v>396</v>
      </c>
      <c r="C357" t="s">
        <v>602</v>
      </c>
      <c r="D357">
        <v>1589</v>
      </c>
      <c r="E357" t="s">
        <v>36</v>
      </c>
      <c r="F357" s="7">
        <v>45483</v>
      </c>
      <c r="G357" s="6">
        <v>2</v>
      </c>
      <c r="H357" s="1" t="s">
        <v>23</v>
      </c>
      <c r="I357" t="s">
        <v>24</v>
      </c>
      <c r="J357">
        <f>VLOOKUP(Sales[[#This Row],[Service Category]],Table7[],3,FALSE)</f>
        <v>0.2</v>
      </c>
      <c r="K357">
        <f>Sales[[#This Row],[Sale Price ]]*Sales[[#This Row],[Margins]]</f>
        <v>239.8</v>
      </c>
      <c r="L357">
        <v>1199</v>
      </c>
      <c r="M357">
        <f>Sales[[#This Row],[Sale Price ]]-Sales[[#This Row],[Service Provider Expense]]</f>
        <v>959.2</v>
      </c>
      <c r="N357" t="s">
        <v>99</v>
      </c>
    </row>
    <row r="358" spans="1:14" x14ac:dyDescent="0.25">
      <c r="A358">
        <v>3357</v>
      </c>
      <c r="B358" t="s">
        <v>271</v>
      </c>
      <c r="C358" t="s">
        <v>603</v>
      </c>
      <c r="D358">
        <v>1590</v>
      </c>
      <c r="E358" t="s">
        <v>36</v>
      </c>
      <c r="F358" s="7">
        <v>45507</v>
      </c>
      <c r="G358" s="6">
        <v>2</v>
      </c>
      <c r="H358" s="1" t="s">
        <v>37</v>
      </c>
      <c r="I358" t="s">
        <v>38</v>
      </c>
      <c r="J358">
        <f>VLOOKUP(Sales[[#This Row],[Service Category]],Table7[],3,FALSE)</f>
        <v>0.2</v>
      </c>
      <c r="K358">
        <f>Sales[[#This Row],[Sale Price ]]*Sales[[#This Row],[Margins]]</f>
        <v>97.800000000000011</v>
      </c>
      <c r="L358">
        <v>489</v>
      </c>
      <c r="M358">
        <f>Sales[[#This Row],[Sale Price ]]-Sales[[#This Row],[Service Provider Expense]]</f>
        <v>391.2</v>
      </c>
      <c r="N358" t="s">
        <v>19</v>
      </c>
    </row>
    <row r="359" spans="1:14" x14ac:dyDescent="0.25">
      <c r="A359">
        <v>3358</v>
      </c>
      <c r="B359" t="s">
        <v>123</v>
      </c>
      <c r="C359" t="s">
        <v>203</v>
      </c>
      <c r="D359">
        <v>1591</v>
      </c>
      <c r="E359" t="s">
        <v>27</v>
      </c>
      <c r="F359" s="7">
        <v>45618</v>
      </c>
      <c r="G359" s="6">
        <v>1</v>
      </c>
      <c r="H359" t="s">
        <v>17</v>
      </c>
      <c r="I359" t="s">
        <v>24</v>
      </c>
      <c r="J359">
        <f>VLOOKUP(Sales[[#This Row],[Service Category]],Table7[],3,FALSE)</f>
        <v>0.25</v>
      </c>
      <c r="K359">
        <f>Sales[[#This Row],[Sale Price ]]*Sales[[#This Row],[Margins]]</f>
        <v>97.75</v>
      </c>
      <c r="L359">
        <v>391</v>
      </c>
      <c r="M359">
        <f>Sales[[#This Row],[Sale Price ]]-Sales[[#This Row],[Service Provider Expense]]</f>
        <v>293.25</v>
      </c>
      <c r="N359" t="s">
        <v>29</v>
      </c>
    </row>
    <row r="360" spans="1:14" x14ac:dyDescent="0.25">
      <c r="A360">
        <v>3359</v>
      </c>
      <c r="B360" t="s">
        <v>604</v>
      </c>
      <c r="C360" t="s">
        <v>605</v>
      </c>
      <c r="D360">
        <v>1592</v>
      </c>
      <c r="E360" t="s">
        <v>16</v>
      </c>
      <c r="F360" s="7">
        <v>45446</v>
      </c>
      <c r="G360" s="6">
        <v>1</v>
      </c>
      <c r="H360" t="s">
        <v>56</v>
      </c>
      <c r="I360" t="s">
        <v>66</v>
      </c>
      <c r="J360">
        <f>VLOOKUP(Sales[[#This Row],[Service Category]],Table7[],3,FALSE)</f>
        <v>0.1</v>
      </c>
      <c r="K360">
        <f>Sales[[#This Row],[Sale Price ]]*Sales[[#This Row],[Margins]]</f>
        <v>18.7</v>
      </c>
      <c r="L360">
        <v>187</v>
      </c>
      <c r="M360">
        <f>Sales[[#This Row],[Sale Price ]]-Sales[[#This Row],[Service Provider Expense]]</f>
        <v>168.3</v>
      </c>
      <c r="N360" t="s">
        <v>99</v>
      </c>
    </row>
    <row r="361" spans="1:14" x14ac:dyDescent="0.25">
      <c r="A361">
        <v>3360</v>
      </c>
      <c r="B361" t="s">
        <v>260</v>
      </c>
      <c r="C361" t="s">
        <v>606</v>
      </c>
      <c r="D361">
        <v>1593</v>
      </c>
      <c r="E361" t="s">
        <v>61</v>
      </c>
      <c r="F361" s="7">
        <v>45506</v>
      </c>
      <c r="G361" s="6">
        <v>2</v>
      </c>
      <c r="H361" t="s">
        <v>17</v>
      </c>
      <c r="I361" t="s">
        <v>66</v>
      </c>
      <c r="J361">
        <f>VLOOKUP(Sales[[#This Row],[Service Category]],Table7[],3,FALSE)</f>
        <v>0.25</v>
      </c>
      <c r="K361">
        <f>Sales[[#This Row],[Sale Price ]]*Sales[[#This Row],[Margins]]</f>
        <v>275</v>
      </c>
      <c r="L361">
        <v>1100</v>
      </c>
      <c r="M361">
        <f>Sales[[#This Row],[Sale Price ]]-Sales[[#This Row],[Service Provider Expense]]</f>
        <v>825</v>
      </c>
      <c r="N361" t="s">
        <v>29</v>
      </c>
    </row>
    <row r="362" spans="1:14" x14ac:dyDescent="0.25">
      <c r="A362">
        <v>3361</v>
      </c>
      <c r="B362" t="s">
        <v>607</v>
      </c>
      <c r="C362" t="s">
        <v>227</v>
      </c>
      <c r="D362">
        <v>1594</v>
      </c>
      <c r="E362" t="s">
        <v>61</v>
      </c>
      <c r="F362" s="7">
        <v>45576</v>
      </c>
      <c r="G362" s="6">
        <v>1</v>
      </c>
      <c r="H362" s="1" t="s">
        <v>37</v>
      </c>
      <c r="I362" t="s">
        <v>18</v>
      </c>
      <c r="J362">
        <f>VLOOKUP(Sales[[#This Row],[Service Category]],Table7[],3,FALSE)</f>
        <v>0.25</v>
      </c>
      <c r="K362">
        <f>Sales[[#This Row],[Sale Price ]]*Sales[[#This Row],[Margins]]</f>
        <v>359.25</v>
      </c>
      <c r="L362">
        <v>1437</v>
      </c>
      <c r="M362">
        <f>Sales[[#This Row],[Sale Price ]]-Sales[[#This Row],[Service Provider Expense]]</f>
        <v>1077.75</v>
      </c>
      <c r="N362" t="s">
        <v>33</v>
      </c>
    </row>
    <row r="363" spans="1:14" x14ac:dyDescent="0.25">
      <c r="A363">
        <v>3362</v>
      </c>
      <c r="B363" t="s">
        <v>608</v>
      </c>
      <c r="C363" t="s">
        <v>609</v>
      </c>
      <c r="D363">
        <v>1595</v>
      </c>
      <c r="E363" t="s">
        <v>61</v>
      </c>
      <c r="F363" s="7">
        <v>45441</v>
      </c>
      <c r="G363" s="6">
        <v>1</v>
      </c>
      <c r="H363" s="1" t="s">
        <v>37</v>
      </c>
      <c r="I363" t="s">
        <v>28</v>
      </c>
      <c r="J363">
        <f>VLOOKUP(Sales[[#This Row],[Service Category]],Table7[],3,FALSE)</f>
        <v>0.25</v>
      </c>
      <c r="K363">
        <f>Sales[[#This Row],[Sale Price ]]*Sales[[#This Row],[Margins]]</f>
        <v>97.25</v>
      </c>
      <c r="L363">
        <v>389</v>
      </c>
      <c r="M363">
        <f>Sales[[#This Row],[Sale Price ]]-Sales[[#This Row],[Service Provider Expense]]</f>
        <v>291.75</v>
      </c>
      <c r="N363" t="s">
        <v>99</v>
      </c>
    </row>
    <row r="364" spans="1:14" x14ac:dyDescent="0.25">
      <c r="A364">
        <v>3363</v>
      </c>
      <c r="B364" t="s">
        <v>336</v>
      </c>
      <c r="C364" t="s">
        <v>516</v>
      </c>
      <c r="D364">
        <v>1596</v>
      </c>
      <c r="E364" t="s">
        <v>77</v>
      </c>
      <c r="F364" s="7">
        <v>45464</v>
      </c>
      <c r="G364" s="6">
        <v>2</v>
      </c>
      <c r="H364" t="s">
        <v>56</v>
      </c>
      <c r="I364" t="s">
        <v>66</v>
      </c>
      <c r="J364">
        <f>VLOOKUP(Sales[[#This Row],[Service Category]],Table7[],3,FALSE)</f>
        <v>0.3</v>
      </c>
      <c r="K364">
        <f>Sales[[#This Row],[Sale Price ]]*Sales[[#This Row],[Margins]]</f>
        <v>208.79999999999998</v>
      </c>
      <c r="L364">
        <v>696</v>
      </c>
      <c r="M364">
        <f>Sales[[#This Row],[Sale Price ]]-Sales[[#This Row],[Service Provider Expense]]</f>
        <v>487.20000000000005</v>
      </c>
      <c r="N364" t="s">
        <v>39</v>
      </c>
    </row>
    <row r="365" spans="1:14" x14ac:dyDescent="0.25">
      <c r="A365">
        <v>3364</v>
      </c>
      <c r="B365" t="s">
        <v>396</v>
      </c>
      <c r="C365" t="s">
        <v>610</v>
      </c>
      <c r="D365">
        <v>1597</v>
      </c>
      <c r="E365" t="s">
        <v>16</v>
      </c>
      <c r="F365" s="7">
        <v>45348</v>
      </c>
      <c r="G365" s="6">
        <v>2</v>
      </c>
      <c r="H365" s="1" t="s">
        <v>37</v>
      </c>
      <c r="I365" t="s">
        <v>18</v>
      </c>
      <c r="J365">
        <f>VLOOKUP(Sales[[#This Row],[Service Category]],Table7[],3,FALSE)</f>
        <v>0.1</v>
      </c>
      <c r="K365">
        <f>Sales[[#This Row],[Sale Price ]]*Sales[[#This Row],[Margins]]</f>
        <v>79.400000000000006</v>
      </c>
      <c r="L365">
        <v>794</v>
      </c>
      <c r="M365">
        <f>Sales[[#This Row],[Sale Price ]]-Sales[[#This Row],[Service Provider Expense]]</f>
        <v>714.6</v>
      </c>
      <c r="N365" t="s">
        <v>99</v>
      </c>
    </row>
    <row r="366" spans="1:14" x14ac:dyDescent="0.25">
      <c r="A366">
        <v>3365</v>
      </c>
      <c r="B366" t="s">
        <v>611</v>
      </c>
      <c r="C366" t="s">
        <v>384</v>
      </c>
      <c r="D366">
        <v>1598</v>
      </c>
      <c r="E366" t="s">
        <v>61</v>
      </c>
      <c r="F366" s="7">
        <v>45582</v>
      </c>
      <c r="G366" s="6">
        <v>3</v>
      </c>
      <c r="H366" s="1" t="s">
        <v>37</v>
      </c>
      <c r="I366" t="s">
        <v>42</v>
      </c>
      <c r="J366">
        <f>VLOOKUP(Sales[[#This Row],[Service Category]],Table7[],3,FALSE)</f>
        <v>0.25</v>
      </c>
      <c r="K366">
        <f>Sales[[#This Row],[Sale Price ]]*Sales[[#This Row],[Margins]]</f>
        <v>199.5</v>
      </c>
      <c r="L366">
        <v>798</v>
      </c>
      <c r="M366">
        <f>Sales[[#This Row],[Sale Price ]]-Sales[[#This Row],[Service Provider Expense]]</f>
        <v>598.5</v>
      </c>
      <c r="N366" t="s">
        <v>39</v>
      </c>
    </row>
    <row r="367" spans="1:14" x14ac:dyDescent="0.25">
      <c r="A367">
        <v>3366</v>
      </c>
      <c r="B367" t="s">
        <v>612</v>
      </c>
      <c r="C367" t="s">
        <v>191</v>
      </c>
      <c r="D367">
        <v>1599</v>
      </c>
      <c r="E367" t="s">
        <v>16</v>
      </c>
      <c r="F367" s="7">
        <v>45563</v>
      </c>
      <c r="G367" s="6">
        <v>1</v>
      </c>
      <c r="H367" t="s">
        <v>17</v>
      </c>
      <c r="I367" t="s">
        <v>18</v>
      </c>
      <c r="J367">
        <f>VLOOKUP(Sales[[#This Row],[Service Category]],Table7[],3,FALSE)</f>
        <v>0.1</v>
      </c>
      <c r="K367">
        <f>Sales[[#This Row],[Sale Price ]]*Sales[[#This Row],[Margins]]</f>
        <v>100.9</v>
      </c>
      <c r="L367">
        <v>1009</v>
      </c>
      <c r="M367">
        <f>Sales[[#This Row],[Sale Price ]]-Sales[[#This Row],[Service Provider Expense]]</f>
        <v>908.1</v>
      </c>
      <c r="N367" t="s">
        <v>29</v>
      </c>
    </row>
    <row r="368" spans="1:14" x14ac:dyDescent="0.25">
      <c r="A368">
        <v>3367</v>
      </c>
      <c r="B368" t="s">
        <v>90</v>
      </c>
      <c r="C368" t="s">
        <v>175</v>
      </c>
      <c r="D368">
        <v>1600</v>
      </c>
      <c r="E368" t="s">
        <v>77</v>
      </c>
      <c r="F368" s="7">
        <v>45349</v>
      </c>
      <c r="G368" s="6">
        <v>2</v>
      </c>
      <c r="H368" s="1" t="s">
        <v>23</v>
      </c>
      <c r="I368" t="s">
        <v>28</v>
      </c>
      <c r="J368">
        <f>VLOOKUP(Sales[[#This Row],[Service Category]],Table7[],3,FALSE)</f>
        <v>0.3</v>
      </c>
      <c r="K368">
        <f>Sales[[#This Row],[Sale Price ]]*Sales[[#This Row],[Margins]]</f>
        <v>364.5</v>
      </c>
      <c r="L368">
        <v>1215</v>
      </c>
      <c r="M368">
        <f>Sales[[#This Row],[Sale Price ]]-Sales[[#This Row],[Service Provider Expense]]</f>
        <v>850.5</v>
      </c>
      <c r="N368" t="s">
        <v>39</v>
      </c>
    </row>
    <row r="369" spans="1:14" x14ac:dyDescent="0.25">
      <c r="A369">
        <v>3368</v>
      </c>
      <c r="B369" t="s">
        <v>613</v>
      </c>
      <c r="C369" t="s">
        <v>614</v>
      </c>
      <c r="D369">
        <v>1601</v>
      </c>
      <c r="E369" t="s">
        <v>22</v>
      </c>
      <c r="F369" s="7">
        <v>45631</v>
      </c>
      <c r="G369" s="6">
        <v>3</v>
      </c>
      <c r="H369" s="1" t="s">
        <v>37</v>
      </c>
      <c r="I369" t="s">
        <v>38</v>
      </c>
      <c r="J369">
        <f>VLOOKUP(Sales[[#This Row],[Service Category]],Table7[],3,FALSE)</f>
        <v>0.3</v>
      </c>
      <c r="K369">
        <f>Sales[[#This Row],[Sale Price ]]*Sales[[#This Row],[Margins]]</f>
        <v>499.5</v>
      </c>
      <c r="L369">
        <v>1665</v>
      </c>
      <c r="M369">
        <f>Sales[[#This Row],[Sale Price ]]-Sales[[#This Row],[Service Provider Expense]]</f>
        <v>1165.5</v>
      </c>
      <c r="N369" t="s">
        <v>19</v>
      </c>
    </row>
    <row r="370" spans="1:14" x14ac:dyDescent="0.25">
      <c r="A370">
        <v>3369</v>
      </c>
      <c r="B370" t="s">
        <v>194</v>
      </c>
      <c r="C370" t="s">
        <v>615</v>
      </c>
      <c r="D370">
        <v>1602</v>
      </c>
      <c r="E370" t="s">
        <v>27</v>
      </c>
      <c r="F370" s="7">
        <v>45337</v>
      </c>
      <c r="G370" s="6">
        <v>3</v>
      </c>
      <c r="H370" t="s">
        <v>17</v>
      </c>
      <c r="I370" t="s">
        <v>18</v>
      </c>
      <c r="J370">
        <f>VLOOKUP(Sales[[#This Row],[Service Category]],Table7[],3,FALSE)</f>
        <v>0.25</v>
      </c>
      <c r="K370">
        <f>Sales[[#This Row],[Sale Price ]]*Sales[[#This Row],[Margins]]</f>
        <v>166.75</v>
      </c>
      <c r="L370">
        <v>667</v>
      </c>
      <c r="M370">
        <f>Sales[[#This Row],[Sale Price ]]-Sales[[#This Row],[Service Provider Expense]]</f>
        <v>500.25</v>
      </c>
      <c r="N370" t="s">
        <v>39</v>
      </c>
    </row>
    <row r="371" spans="1:14" x14ac:dyDescent="0.25">
      <c r="A371">
        <v>3370</v>
      </c>
      <c r="B371" t="s">
        <v>616</v>
      </c>
      <c r="C371" t="s">
        <v>617</v>
      </c>
      <c r="D371">
        <v>1603</v>
      </c>
      <c r="E371" t="s">
        <v>77</v>
      </c>
      <c r="F371" s="7">
        <v>45576</v>
      </c>
      <c r="G371" s="6">
        <v>2</v>
      </c>
      <c r="H371" t="s">
        <v>17</v>
      </c>
      <c r="I371" t="s">
        <v>49</v>
      </c>
      <c r="J371">
        <f>VLOOKUP(Sales[[#This Row],[Service Category]],Table7[],3,FALSE)</f>
        <v>0.3</v>
      </c>
      <c r="K371">
        <f>Sales[[#This Row],[Sale Price ]]*Sales[[#This Row],[Margins]]</f>
        <v>354</v>
      </c>
      <c r="L371">
        <v>1180</v>
      </c>
      <c r="M371">
        <f>Sales[[#This Row],[Sale Price ]]-Sales[[#This Row],[Service Provider Expense]]</f>
        <v>826</v>
      </c>
      <c r="N371" t="s">
        <v>33</v>
      </c>
    </row>
    <row r="372" spans="1:14" x14ac:dyDescent="0.25">
      <c r="A372">
        <v>3371</v>
      </c>
      <c r="B372" t="s">
        <v>618</v>
      </c>
      <c r="C372" t="s">
        <v>592</v>
      </c>
      <c r="D372">
        <v>1604</v>
      </c>
      <c r="E372" t="s">
        <v>61</v>
      </c>
      <c r="F372" s="7">
        <v>45628</v>
      </c>
      <c r="G372" s="6">
        <v>2</v>
      </c>
      <c r="H372" s="1" t="s">
        <v>37</v>
      </c>
      <c r="I372" t="s">
        <v>18</v>
      </c>
      <c r="J372">
        <f>VLOOKUP(Sales[[#This Row],[Service Category]],Table7[],3,FALSE)</f>
        <v>0.25</v>
      </c>
      <c r="K372">
        <f>Sales[[#This Row],[Sale Price ]]*Sales[[#This Row],[Margins]]</f>
        <v>121.25</v>
      </c>
      <c r="L372">
        <v>485</v>
      </c>
      <c r="M372">
        <f>Sales[[#This Row],[Sale Price ]]-Sales[[#This Row],[Service Provider Expense]]</f>
        <v>363.75</v>
      </c>
      <c r="N372" t="s">
        <v>39</v>
      </c>
    </row>
    <row r="373" spans="1:14" x14ac:dyDescent="0.25">
      <c r="A373">
        <v>3372</v>
      </c>
      <c r="B373" t="s">
        <v>619</v>
      </c>
      <c r="C373" t="s">
        <v>620</v>
      </c>
      <c r="D373">
        <v>1605</v>
      </c>
      <c r="E373" t="s">
        <v>61</v>
      </c>
      <c r="F373" s="7">
        <v>45353</v>
      </c>
      <c r="G373" s="6">
        <v>3</v>
      </c>
      <c r="H373" s="1" t="s">
        <v>37</v>
      </c>
      <c r="I373" t="s">
        <v>32</v>
      </c>
      <c r="J373">
        <f>VLOOKUP(Sales[[#This Row],[Service Category]],Table7[],3,FALSE)</f>
        <v>0.25</v>
      </c>
      <c r="K373">
        <f>Sales[[#This Row],[Sale Price ]]*Sales[[#This Row],[Margins]]</f>
        <v>75.25</v>
      </c>
      <c r="L373">
        <v>301</v>
      </c>
      <c r="M373">
        <f>Sales[[#This Row],[Sale Price ]]-Sales[[#This Row],[Service Provider Expense]]</f>
        <v>225.75</v>
      </c>
      <c r="N373" t="s">
        <v>29</v>
      </c>
    </row>
    <row r="374" spans="1:14" x14ac:dyDescent="0.25">
      <c r="A374">
        <v>3373</v>
      </c>
      <c r="B374" t="s">
        <v>621</v>
      </c>
      <c r="C374" t="s">
        <v>357</v>
      </c>
      <c r="D374">
        <v>1606</v>
      </c>
      <c r="E374" t="s">
        <v>77</v>
      </c>
      <c r="F374" s="7">
        <v>45370</v>
      </c>
      <c r="G374" s="6">
        <v>3</v>
      </c>
      <c r="H374" s="1" t="s">
        <v>37</v>
      </c>
      <c r="I374" t="s">
        <v>49</v>
      </c>
      <c r="J374">
        <f>VLOOKUP(Sales[[#This Row],[Service Category]],Table7[],3,FALSE)</f>
        <v>0.3</v>
      </c>
      <c r="K374">
        <f>Sales[[#This Row],[Sale Price ]]*Sales[[#This Row],[Margins]]</f>
        <v>365.4</v>
      </c>
      <c r="L374">
        <v>1218</v>
      </c>
      <c r="M374">
        <f>Sales[[#This Row],[Sale Price ]]-Sales[[#This Row],[Service Provider Expense]]</f>
        <v>852.6</v>
      </c>
      <c r="N374" t="s">
        <v>19</v>
      </c>
    </row>
    <row r="375" spans="1:14" x14ac:dyDescent="0.25">
      <c r="A375">
        <v>3374</v>
      </c>
      <c r="B375" t="s">
        <v>622</v>
      </c>
      <c r="C375" t="s">
        <v>486</v>
      </c>
      <c r="D375">
        <v>1607</v>
      </c>
      <c r="E375" t="s">
        <v>22</v>
      </c>
      <c r="F375" s="7">
        <v>45501</v>
      </c>
      <c r="G375" s="6">
        <v>3</v>
      </c>
      <c r="H375" t="s">
        <v>17</v>
      </c>
      <c r="I375" t="s">
        <v>38</v>
      </c>
      <c r="J375">
        <f>VLOOKUP(Sales[[#This Row],[Service Category]],Table7[],3,FALSE)</f>
        <v>0.3</v>
      </c>
      <c r="K375">
        <f>Sales[[#This Row],[Sale Price ]]*Sales[[#This Row],[Margins]]</f>
        <v>36.299999999999997</v>
      </c>
      <c r="L375">
        <v>121</v>
      </c>
      <c r="M375">
        <f>Sales[[#This Row],[Sale Price ]]-Sales[[#This Row],[Service Provider Expense]]</f>
        <v>84.7</v>
      </c>
      <c r="N375" t="s">
        <v>29</v>
      </c>
    </row>
    <row r="376" spans="1:14" x14ac:dyDescent="0.25">
      <c r="A376">
        <v>3375</v>
      </c>
      <c r="B376" t="s">
        <v>553</v>
      </c>
      <c r="C376" t="s">
        <v>381</v>
      </c>
      <c r="D376">
        <v>1608</v>
      </c>
      <c r="E376" t="s">
        <v>16</v>
      </c>
      <c r="F376" s="7">
        <v>45377</v>
      </c>
      <c r="G376" s="6">
        <v>1</v>
      </c>
      <c r="H376" s="1" t="s">
        <v>37</v>
      </c>
      <c r="I376" t="s">
        <v>18</v>
      </c>
      <c r="J376">
        <f>VLOOKUP(Sales[[#This Row],[Service Category]],Table7[],3,FALSE)</f>
        <v>0.1</v>
      </c>
      <c r="K376">
        <f>Sales[[#This Row],[Sale Price ]]*Sales[[#This Row],[Margins]]</f>
        <v>68</v>
      </c>
      <c r="L376">
        <v>680</v>
      </c>
      <c r="M376">
        <f>Sales[[#This Row],[Sale Price ]]-Sales[[#This Row],[Service Provider Expense]]</f>
        <v>612</v>
      </c>
      <c r="N376" t="s">
        <v>99</v>
      </c>
    </row>
    <row r="377" spans="1:14" x14ac:dyDescent="0.25">
      <c r="A377">
        <v>3376</v>
      </c>
      <c r="B377" t="s">
        <v>623</v>
      </c>
      <c r="C377" t="s">
        <v>624</v>
      </c>
      <c r="D377">
        <v>1609</v>
      </c>
      <c r="E377" t="s">
        <v>77</v>
      </c>
      <c r="F377" s="7">
        <v>45526</v>
      </c>
      <c r="G377" s="6">
        <v>2</v>
      </c>
      <c r="H377" s="1" t="s">
        <v>23</v>
      </c>
      <c r="I377" t="s">
        <v>49</v>
      </c>
      <c r="J377">
        <f>VLOOKUP(Sales[[#This Row],[Service Category]],Table7[],3,FALSE)</f>
        <v>0.3</v>
      </c>
      <c r="K377">
        <f>Sales[[#This Row],[Sale Price ]]*Sales[[#This Row],[Margins]]</f>
        <v>165</v>
      </c>
      <c r="L377">
        <v>550</v>
      </c>
      <c r="M377">
        <f>Sales[[#This Row],[Sale Price ]]-Sales[[#This Row],[Service Provider Expense]]</f>
        <v>385</v>
      </c>
      <c r="N377" t="s">
        <v>99</v>
      </c>
    </row>
    <row r="378" spans="1:14" x14ac:dyDescent="0.25">
      <c r="A378">
        <v>3377</v>
      </c>
      <c r="B378" t="s">
        <v>625</v>
      </c>
      <c r="C378" t="s">
        <v>552</v>
      </c>
      <c r="D378">
        <v>1610</v>
      </c>
      <c r="E378" t="s">
        <v>27</v>
      </c>
      <c r="F378" s="7">
        <v>45566</v>
      </c>
      <c r="G378" s="6">
        <v>1</v>
      </c>
      <c r="H378" s="1" t="s">
        <v>23</v>
      </c>
      <c r="I378" t="s">
        <v>42</v>
      </c>
      <c r="J378">
        <f>VLOOKUP(Sales[[#This Row],[Service Category]],Table7[],3,FALSE)</f>
        <v>0.25</v>
      </c>
      <c r="K378">
        <f>Sales[[#This Row],[Sale Price ]]*Sales[[#This Row],[Margins]]</f>
        <v>266.25</v>
      </c>
      <c r="L378">
        <v>1065</v>
      </c>
      <c r="M378">
        <f>Sales[[#This Row],[Sale Price ]]-Sales[[#This Row],[Service Provider Expense]]</f>
        <v>798.75</v>
      </c>
      <c r="N378" t="s">
        <v>39</v>
      </c>
    </row>
    <row r="379" spans="1:14" x14ac:dyDescent="0.25">
      <c r="A379">
        <v>3378</v>
      </c>
      <c r="B379" t="s">
        <v>204</v>
      </c>
      <c r="C379" t="s">
        <v>626</v>
      </c>
      <c r="D379">
        <v>1611</v>
      </c>
      <c r="E379" t="s">
        <v>61</v>
      </c>
      <c r="F379" s="7">
        <v>45515</v>
      </c>
      <c r="G379" s="6">
        <v>2</v>
      </c>
      <c r="H379" t="s">
        <v>56</v>
      </c>
      <c r="I379" t="s">
        <v>24</v>
      </c>
      <c r="J379">
        <f>VLOOKUP(Sales[[#This Row],[Service Category]],Table7[],3,FALSE)</f>
        <v>0.25</v>
      </c>
      <c r="K379">
        <f>Sales[[#This Row],[Sale Price ]]*Sales[[#This Row],[Margins]]</f>
        <v>96.75</v>
      </c>
      <c r="L379">
        <v>387</v>
      </c>
      <c r="M379">
        <f>Sales[[#This Row],[Sale Price ]]-Sales[[#This Row],[Service Provider Expense]]</f>
        <v>290.25</v>
      </c>
      <c r="N379" t="s">
        <v>39</v>
      </c>
    </row>
    <row r="380" spans="1:14" x14ac:dyDescent="0.25">
      <c r="A380">
        <v>3379</v>
      </c>
      <c r="B380" t="s">
        <v>627</v>
      </c>
      <c r="C380" t="s">
        <v>628</v>
      </c>
      <c r="D380">
        <v>1612</v>
      </c>
      <c r="E380" t="s">
        <v>61</v>
      </c>
      <c r="F380" s="7">
        <v>45570</v>
      </c>
      <c r="G380" s="6">
        <v>3</v>
      </c>
      <c r="H380" t="s">
        <v>17</v>
      </c>
      <c r="I380" t="s">
        <v>42</v>
      </c>
      <c r="J380">
        <f>VLOOKUP(Sales[[#This Row],[Service Category]],Table7[],3,FALSE)</f>
        <v>0.25</v>
      </c>
      <c r="K380">
        <f>Sales[[#This Row],[Sale Price ]]*Sales[[#This Row],[Margins]]</f>
        <v>79.25</v>
      </c>
      <c r="L380">
        <v>317</v>
      </c>
      <c r="M380">
        <f>Sales[[#This Row],[Sale Price ]]-Sales[[#This Row],[Service Provider Expense]]</f>
        <v>237.75</v>
      </c>
      <c r="N380" t="s">
        <v>29</v>
      </c>
    </row>
    <row r="381" spans="1:14" x14ac:dyDescent="0.25">
      <c r="A381">
        <v>3380</v>
      </c>
      <c r="B381" t="s">
        <v>588</v>
      </c>
      <c r="C381" t="s">
        <v>331</v>
      </c>
      <c r="D381">
        <v>1613</v>
      </c>
      <c r="E381" t="s">
        <v>16</v>
      </c>
      <c r="F381" s="7">
        <v>45471</v>
      </c>
      <c r="G381" s="6">
        <v>1</v>
      </c>
      <c r="H381" s="1" t="s">
        <v>37</v>
      </c>
      <c r="I381" t="s">
        <v>49</v>
      </c>
      <c r="J381">
        <f>VLOOKUP(Sales[[#This Row],[Service Category]],Table7[],3,FALSE)</f>
        <v>0.1</v>
      </c>
      <c r="K381">
        <f>Sales[[#This Row],[Sale Price ]]*Sales[[#This Row],[Margins]]</f>
        <v>80.2</v>
      </c>
      <c r="L381">
        <v>802</v>
      </c>
      <c r="M381">
        <f>Sales[[#This Row],[Sale Price ]]-Sales[[#This Row],[Service Provider Expense]]</f>
        <v>721.8</v>
      </c>
      <c r="N381" t="s">
        <v>29</v>
      </c>
    </row>
    <row r="382" spans="1:14" x14ac:dyDescent="0.25">
      <c r="A382">
        <v>3381</v>
      </c>
      <c r="B382" t="s">
        <v>629</v>
      </c>
      <c r="C382" t="s">
        <v>554</v>
      </c>
      <c r="D382">
        <v>1614</v>
      </c>
      <c r="E382" t="s">
        <v>16</v>
      </c>
      <c r="F382" s="7">
        <v>45501</v>
      </c>
      <c r="G382" s="6">
        <v>2</v>
      </c>
      <c r="H382" t="s">
        <v>56</v>
      </c>
      <c r="I382" t="s">
        <v>42</v>
      </c>
      <c r="J382">
        <f>VLOOKUP(Sales[[#This Row],[Service Category]],Table7[],3,FALSE)</f>
        <v>0.1</v>
      </c>
      <c r="K382">
        <f>Sales[[#This Row],[Sale Price ]]*Sales[[#This Row],[Margins]]</f>
        <v>32.200000000000003</v>
      </c>
      <c r="L382">
        <v>322</v>
      </c>
      <c r="M382">
        <f>Sales[[#This Row],[Sale Price ]]-Sales[[#This Row],[Service Provider Expense]]</f>
        <v>289.8</v>
      </c>
      <c r="N382" t="s">
        <v>99</v>
      </c>
    </row>
    <row r="383" spans="1:14" x14ac:dyDescent="0.25">
      <c r="A383">
        <v>3382</v>
      </c>
      <c r="B383" t="s">
        <v>291</v>
      </c>
      <c r="C383" t="s">
        <v>292</v>
      </c>
      <c r="D383">
        <v>1373</v>
      </c>
      <c r="E383" t="s">
        <v>61</v>
      </c>
      <c r="F383" s="7">
        <v>45405</v>
      </c>
      <c r="G383" s="6">
        <v>2</v>
      </c>
      <c r="H383" s="1" t="s">
        <v>37</v>
      </c>
      <c r="I383" t="s">
        <v>66</v>
      </c>
      <c r="J383">
        <f>VLOOKUP(Sales[[#This Row],[Service Category]],Table7[],3,FALSE)</f>
        <v>0.25</v>
      </c>
      <c r="K383">
        <f>Sales[[#This Row],[Sale Price ]]*Sales[[#This Row],[Margins]]</f>
        <v>144.75</v>
      </c>
      <c r="L383">
        <v>579</v>
      </c>
      <c r="M383">
        <f>Sales[[#This Row],[Sale Price ]]-Sales[[#This Row],[Service Provider Expense]]</f>
        <v>434.25</v>
      </c>
      <c r="N383" t="s">
        <v>99</v>
      </c>
    </row>
    <row r="384" spans="1:14" x14ac:dyDescent="0.25">
      <c r="A384">
        <v>3383</v>
      </c>
      <c r="B384" t="s">
        <v>630</v>
      </c>
      <c r="C384" t="s">
        <v>631</v>
      </c>
      <c r="D384">
        <v>1615</v>
      </c>
      <c r="E384" t="s">
        <v>22</v>
      </c>
      <c r="F384" s="7">
        <v>45378</v>
      </c>
      <c r="G384" s="6">
        <v>1</v>
      </c>
      <c r="H384" s="1" t="s">
        <v>37</v>
      </c>
      <c r="I384" t="s">
        <v>49</v>
      </c>
      <c r="J384">
        <f>VLOOKUP(Sales[[#This Row],[Service Category]],Table7[],3,FALSE)</f>
        <v>0.3</v>
      </c>
      <c r="K384">
        <f>Sales[[#This Row],[Sale Price ]]*Sales[[#This Row],[Margins]]</f>
        <v>141.29999999999998</v>
      </c>
      <c r="L384">
        <v>471</v>
      </c>
      <c r="M384">
        <f>Sales[[#This Row],[Sale Price ]]-Sales[[#This Row],[Service Provider Expense]]</f>
        <v>329.70000000000005</v>
      </c>
      <c r="N384" t="s">
        <v>19</v>
      </c>
    </row>
    <row r="385" spans="1:14" x14ac:dyDescent="0.25">
      <c r="A385">
        <v>3384</v>
      </c>
      <c r="B385" t="s">
        <v>632</v>
      </c>
      <c r="C385" t="s">
        <v>164</v>
      </c>
      <c r="D385">
        <v>1616</v>
      </c>
      <c r="E385" t="s">
        <v>61</v>
      </c>
      <c r="F385" s="7">
        <v>45439</v>
      </c>
      <c r="G385" s="6">
        <v>3</v>
      </c>
      <c r="H385" s="1" t="s">
        <v>23</v>
      </c>
      <c r="I385" t="s">
        <v>38</v>
      </c>
      <c r="J385">
        <f>VLOOKUP(Sales[[#This Row],[Service Category]],Table7[],3,FALSE)</f>
        <v>0.25</v>
      </c>
      <c r="K385">
        <f>Sales[[#This Row],[Sale Price ]]*Sales[[#This Row],[Margins]]</f>
        <v>131.75</v>
      </c>
      <c r="L385">
        <v>527</v>
      </c>
      <c r="M385">
        <f>Sales[[#This Row],[Sale Price ]]-Sales[[#This Row],[Service Provider Expense]]</f>
        <v>395.25</v>
      </c>
      <c r="N385" t="s">
        <v>99</v>
      </c>
    </row>
    <row r="386" spans="1:14" x14ac:dyDescent="0.25">
      <c r="A386">
        <v>3385</v>
      </c>
      <c r="B386" t="s">
        <v>633</v>
      </c>
      <c r="C386" t="s">
        <v>634</v>
      </c>
      <c r="D386">
        <v>1617</v>
      </c>
      <c r="E386" t="s">
        <v>61</v>
      </c>
      <c r="F386" s="7">
        <v>45605</v>
      </c>
      <c r="G386" s="6">
        <v>2</v>
      </c>
      <c r="H386" s="1" t="s">
        <v>37</v>
      </c>
      <c r="I386" t="s">
        <v>49</v>
      </c>
      <c r="J386">
        <f>VLOOKUP(Sales[[#This Row],[Service Category]],Table7[],3,FALSE)</f>
        <v>0.25</v>
      </c>
      <c r="K386">
        <f>Sales[[#This Row],[Sale Price ]]*Sales[[#This Row],[Margins]]</f>
        <v>38.5</v>
      </c>
      <c r="L386">
        <v>154</v>
      </c>
      <c r="M386">
        <f>Sales[[#This Row],[Sale Price ]]-Sales[[#This Row],[Service Provider Expense]]</f>
        <v>115.5</v>
      </c>
      <c r="N386" t="s">
        <v>19</v>
      </c>
    </row>
    <row r="387" spans="1:14" x14ac:dyDescent="0.25">
      <c r="A387">
        <v>3386</v>
      </c>
      <c r="B387" t="s">
        <v>496</v>
      </c>
      <c r="C387" t="s">
        <v>635</v>
      </c>
      <c r="D387">
        <v>1618</v>
      </c>
      <c r="E387" t="s">
        <v>27</v>
      </c>
      <c r="F387" s="7">
        <v>45415</v>
      </c>
      <c r="G387" s="6">
        <v>1</v>
      </c>
      <c r="H387" t="s">
        <v>17</v>
      </c>
      <c r="I387" t="s">
        <v>24</v>
      </c>
      <c r="J387">
        <f>VLOOKUP(Sales[[#This Row],[Service Category]],Table7[],3,FALSE)</f>
        <v>0.25</v>
      </c>
      <c r="K387">
        <f>Sales[[#This Row],[Sale Price ]]*Sales[[#This Row],[Margins]]</f>
        <v>386.5</v>
      </c>
      <c r="L387">
        <v>1546</v>
      </c>
      <c r="M387">
        <f>Sales[[#This Row],[Sale Price ]]-Sales[[#This Row],[Service Provider Expense]]</f>
        <v>1159.5</v>
      </c>
      <c r="N387" t="s">
        <v>29</v>
      </c>
    </row>
    <row r="388" spans="1:14" x14ac:dyDescent="0.25">
      <c r="A388">
        <v>3387</v>
      </c>
      <c r="B388" t="s">
        <v>636</v>
      </c>
      <c r="C388" t="s">
        <v>466</v>
      </c>
      <c r="D388">
        <v>1619</v>
      </c>
      <c r="E388" t="s">
        <v>61</v>
      </c>
      <c r="F388" s="7">
        <v>45573</v>
      </c>
      <c r="G388" s="6">
        <v>1</v>
      </c>
      <c r="H388" t="s">
        <v>17</v>
      </c>
      <c r="I388" t="s">
        <v>38</v>
      </c>
      <c r="J388">
        <f>VLOOKUP(Sales[[#This Row],[Service Category]],Table7[],3,FALSE)</f>
        <v>0.25</v>
      </c>
      <c r="K388">
        <f>Sales[[#This Row],[Sale Price ]]*Sales[[#This Row],[Margins]]</f>
        <v>385.5</v>
      </c>
      <c r="L388">
        <v>1542</v>
      </c>
      <c r="M388">
        <f>Sales[[#This Row],[Sale Price ]]-Sales[[#This Row],[Service Provider Expense]]</f>
        <v>1156.5</v>
      </c>
      <c r="N388" t="s">
        <v>33</v>
      </c>
    </row>
    <row r="389" spans="1:14" x14ac:dyDescent="0.25">
      <c r="A389">
        <v>3388</v>
      </c>
      <c r="B389" t="s">
        <v>137</v>
      </c>
      <c r="C389" t="s">
        <v>637</v>
      </c>
      <c r="D389">
        <v>1620</v>
      </c>
      <c r="E389" t="s">
        <v>77</v>
      </c>
      <c r="F389" s="7">
        <v>45491</v>
      </c>
      <c r="G389" s="6">
        <v>1</v>
      </c>
      <c r="H389" t="s">
        <v>56</v>
      </c>
      <c r="I389" t="s">
        <v>42</v>
      </c>
      <c r="J389">
        <f>VLOOKUP(Sales[[#This Row],[Service Category]],Table7[],3,FALSE)</f>
        <v>0.3</v>
      </c>
      <c r="K389">
        <f>Sales[[#This Row],[Sale Price ]]*Sales[[#This Row],[Margins]]</f>
        <v>95.7</v>
      </c>
      <c r="L389">
        <v>319</v>
      </c>
      <c r="M389">
        <f>Sales[[#This Row],[Sale Price ]]-Sales[[#This Row],[Service Provider Expense]]</f>
        <v>223.3</v>
      </c>
      <c r="N389" t="s">
        <v>29</v>
      </c>
    </row>
    <row r="390" spans="1:14" x14ac:dyDescent="0.25">
      <c r="A390">
        <v>3389</v>
      </c>
      <c r="B390" t="s">
        <v>638</v>
      </c>
      <c r="C390" t="s">
        <v>639</v>
      </c>
      <c r="D390">
        <v>1621</v>
      </c>
      <c r="E390" t="s">
        <v>61</v>
      </c>
      <c r="F390" s="7">
        <v>45608</v>
      </c>
      <c r="G390" s="6">
        <v>2</v>
      </c>
      <c r="H390" t="s">
        <v>56</v>
      </c>
      <c r="I390" t="s">
        <v>28</v>
      </c>
      <c r="J390">
        <f>VLOOKUP(Sales[[#This Row],[Service Category]],Table7[],3,FALSE)</f>
        <v>0.25</v>
      </c>
      <c r="K390">
        <f>Sales[[#This Row],[Sale Price ]]*Sales[[#This Row],[Margins]]</f>
        <v>24.75</v>
      </c>
      <c r="L390">
        <v>99</v>
      </c>
      <c r="M390">
        <f>Sales[[#This Row],[Sale Price ]]-Sales[[#This Row],[Service Provider Expense]]</f>
        <v>74.25</v>
      </c>
      <c r="N390" t="s">
        <v>39</v>
      </c>
    </row>
    <row r="391" spans="1:14" x14ac:dyDescent="0.25">
      <c r="A391">
        <v>3390</v>
      </c>
      <c r="B391" t="s">
        <v>640</v>
      </c>
      <c r="C391" t="s">
        <v>145</v>
      </c>
      <c r="D391">
        <v>1622</v>
      </c>
      <c r="E391" t="s">
        <v>77</v>
      </c>
      <c r="F391" s="7">
        <v>45536</v>
      </c>
      <c r="G391" s="6">
        <v>1</v>
      </c>
      <c r="H391" s="1" t="s">
        <v>37</v>
      </c>
      <c r="I391" t="s">
        <v>42</v>
      </c>
      <c r="J391">
        <f>VLOOKUP(Sales[[#This Row],[Service Category]],Table7[],3,FALSE)</f>
        <v>0.3</v>
      </c>
      <c r="K391">
        <f>Sales[[#This Row],[Sale Price ]]*Sales[[#This Row],[Margins]]</f>
        <v>279.3</v>
      </c>
      <c r="L391">
        <v>931</v>
      </c>
      <c r="M391">
        <f>Sales[[#This Row],[Sale Price ]]-Sales[[#This Row],[Service Provider Expense]]</f>
        <v>651.70000000000005</v>
      </c>
      <c r="N391" t="s">
        <v>39</v>
      </c>
    </row>
    <row r="392" spans="1:14" x14ac:dyDescent="0.25">
      <c r="A392">
        <v>3391</v>
      </c>
      <c r="B392" t="s">
        <v>307</v>
      </c>
      <c r="C392" t="s">
        <v>152</v>
      </c>
      <c r="D392">
        <v>1623</v>
      </c>
      <c r="E392" t="s">
        <v>36</v>
      </c>
      <c r="F392" s="7">
        <v>45514</v>
      </c>
      <c r="G392" s="6">
        <v>2</v>
      </c>
      <c r="H392" t="s">
        <v>17</v>
      </c>
      <c r="I392" t="s">
        <v>49</v>
      </c>
      <c r="J392">
        <f>VLOOKUP(Sales[[#This Row],[Service Category]],Table7[],3,FALSE)</f>
        <v>0.2</v>
      </c>
      <c r="K392">
        <f>Sales[[#This Row],[Sale Price ]]*Sales[[#This Row],[Margins]]</f>
        <v>319.20000000000005</v>
      </c>
      <c r="L392">
        <v>1596</v>
      </c>
      <c r="M392">
        <f>Sales[[#This Row],[Sale Price ]]-Sales[[#This Row],[Service Provider Expense]]</f>
        <v>1276.8</v>
      </c>
      <c r="N392" t="s">
        <v>39</v>
      </c>
    </row>
    <row r="393" spans="1:14" x14ac:dyDescent="0.25">
      <c r="A393">
        <v>3392</v>
      </c>
      <c r="B393" t="s">
        <v>641</v>
      </c>
      <c r="C393" t="s">
        <v>642</v>
      </c>
      <c r="D393">
        <v>1624</v>
      </c>
      <c r="E393" t="s">
        <v>77</v>
      </c>
      <c r="F393" s="7">
        <v>45517</v>
      </c>
      <c r="G393" s="6">
        <v>3</v>
      </c>
      <c r="H393" s="1" t="s">
        <v>37</v>
      </c>
      <c r="I393" t="s">
        <v>28</v>
      </c>
      <c r="J393">
        <f>VLOOKUP(Sales[[#This Row],[Service Category]],Table7[],3,FALSE)</f>
        <v>0.3</v>
      </c>
      <c r="K393">
        <f>Sales[[#This Row],[Sale Price ]]*Sales[[#This Row],[Margins]]</f>
        <v>133.5</v>
      </c>
      <c r="L393">
        <v>445</v>
      </c>
      <c r="M393">
        <f>Sales[[#This Row],[Sale Price ]]-Sales[[#This Row],[Service Provider Expense]]</f>
        <v>311.5</v>
      </c>
      <c r="N393" t="s">
        <v>29</v>
      </c>
    </row>
    <row r="394" spans="1:14" x14ac:dyDescent="0.25">
      <c r="A394">
        <v>3393</v>
      </c>
      <c r="B394" t="s">
        <v>633</v>
      </c>
      <c r="C394" t="s">
        <v>108</v>
      </c>
      <c r="D394">
        <v>1625</v>
      </c>
      <c r="E394" t="s">
        <v>36</v>
      </c>
      <c r="F394" s="7">
        <v>45443</v>
      </c>
      <c r="G394" s="6">
        <v>3</v>
      </c>
      <c r="H394" t="s">
        <v>56</v>
      </c>
      <c r="I394" t="s">
        <v>32</v>
      </c>
      <c r="J394">
        <f>VLOOKUP(Sales[[#This Row],[Service Category]],Table7[],3,FALSE)</f>
        <v>0.2</v>
      </c>
      <c r="K394">
        <f>Sales[[#This Row],[Sale Price ]]*Sales[[#This Row],[Margins]]</f>
        <v>102.80000000000001</v>
      </c>
      <c r="L394">
        <v>514</v>
      </c>
      <c r="M394">
        <f>Sales[[#This Row],[Sale Price ]]-Sales[[#This Row],[Service Provider Expense]]</f>
        <v>411.2</v>
      </c>
      <c r="N394" t="s">
        <v>39</v>
      </c>
    </row>
    <row r="395" spans="1:14" x14ac:dyDescent="0.25">
      <c r="A395">
        <v>3394</v>
      </c>
      <c r="B395" t="s">
        <v>643</v>
      </c>
      <c r="C395" t="s">
        <v>644</v>
      </c>
      <c r="D395">
        <v>1626</v>
      </c>
      <c r="E395" t="s">
        <v>77</v>
      </c>
      <c r="F395" s="7">
        <v>45611</v>
      </c>
      <c r="G395" s="6">
        <v>1</v>
      </c>
      <c r="H395" s="1" t="s">
        <v>37</v>
      </c>
      <c r="I395" t="s">
        <v>18</v>
      </c>
      <c r="J395">
        <f>VLOOKUP(Sales[[#This Row],[Service Category]],Table7[],3,FALSE)</f>
        <v>0.3</v>
      </c>
      <c r="K395">
        <f>Sales[[#This Row],[Sale Price ]]*Sales[[#This Row],[Margins]]</f>
        <v>240.89999999999998</v>
      </c>
      <c r="L395">
        <v>803</v>
      </c>
      <c r="M395">
        <f>Sales[[#This Row],[Sale Price ]]-Sales[[#This Row],[Service Provider Expense]]</f>
        <v>562.1</v>
      </c>
      <c r="N395" t="s">
        <v>33</v>
      </c>
    </row>
    <row r="396" spans="1:14" x14ac:dyDescent="0.25">
      <c r="A396">
        <v>3395</v>
      </c>
      <c r="B396" t="s">
        <v>645</v>
      </c>
      <c r="C396" t="s">
        <v>646</v>
      </c>
      <c r="D396">
        <v>1627</v>
      </c>
      <c r="E396" t="s">
        <v>61</v>
      </c>
      <c r="F396" s="7">
        <v>45602</v>
      </c>
      <c r="G396" s="6">
        <v>1</v>
      </c>
      <c r="H396" t="s">
        <v>17</v>
      </c>
      <c r="I396" t="s">
        <v>66</v>
      </c>
      <c r="J396">
        <f>VLOOKUP(Sales[[#This Row],[Service Category]],Table7[],3,FALSE)</f>
        <v>0.25</v>
      </c>
      <c r="K396">
        <f>Sales[[#This Row],[Sale Price ]]*Sales[[#This Row],[Margins]]</f>
        <v>10.25</v>
      </c>
      <c r="L396">
        <v>41</v>
      </c>
      <c r="M396">
        <f>Sales[[#This Row],[Sale Price ]]-Sales[[#This Row],[Service Provider Expense]]</f>
        <v>30.75</v>
      </c>
      <c r="N396" t="s">
        <v>39</v>
      </c>
    </row>
    <row r="397" spans="1:14" x14ac:dyDescent="0.25">
      <c r="A397">
        <v>3396</v>
      </c>
      <c r="B397" t="s">
        <v>647</v>
      </c>
      <c r="C397" t="s">
        <v>648</v>
      </c>
      <c r="D397">
        <v>1628</v>
      </c>
      <c r="E397" t="s">
        <v>22</v>
      </c>
      <c r="F397" s="7">
        <v>45591</v>
      </c>
      <c r="G397" s="6">
        <v>1</v>
      </c>
      <c r="H397" s="1" t="s">
        <v>37</v>
      </c>
      <c r="I397" t="s">
        <v>32</v>
      </c>
      <c r="J397">
        <f>VLOOKUP(Sales[[#This Row],[Service Category]],Table7[],3,FALSE)</f>
        <v>0.3</v>
      </c>
      <c r="K397">
        <f>Sales[[#This Row],[Sale Price ]]*Sales[[#This Row],[Margins]]</f>
        <v>269.09999999999997</v>
      </c>
      <c r="L397">
        <v>897</v>
      </c>
      <c r="M397">
        <f>Sales[[#This Row],[Sale Price ]]-Sales[[#This Row],[Service Provider Expense]]</f>
        <v>627.90000000000009</v>
      </c>
      <c r="N397" t="s">
        <v>99</v>
      </c>
    </row>
    <row r="398" spans="1:14" x14ac:dyDescent="0.25">
      <c r="A398">
        <v>3397</v>
      </c>
      <c r="B398" t="s">
        <v>157</v>
      </c>
      <c r="C398" t="s">
        <v>312</v>
      </c>
      <c r="D398">
        <v>1629</v>
      </c>
      <c r="E398" t="s">
        <v>61</v>
      </c>
      <c r="F398" s="7">
        <v>45341</v>
      </c>
      <c r="G398" s="6">
        <v>2</v>
      </c>
      <c r="H398" s="1" t="s">
        <v>37</v>
      </c>
      <c r="I398" t="s">
        <v>66</v>
      </c>
      <c r="J398">
        <f>VLOOKUP(Sales[[#This Row],[Service Category]],Table7[],3,FALSE)</f>
        <v>0.25</v>
      </c>
      <c r="K398">
        <f>Sales[[#This Row],[Sale Price ]]*Sales[[#This Row],[Margins]]</f>
        <v>289.75</v>
      </c>
      <c r="L398">
        <v>1159</v>
      </c>
      <c r="M398">
        <f>Sales[[#This Row],[Sale Price ]]-Sales[[#This Row],[Service Provider Expense]]</f>
        <v>869.25</v>
      </c>
      <c r="N398" t="s">
        <v>19</v>
      </c>
    </row>
    <row r="399" spans="1:14" x14ac:dyDescent="0.25">
      <c r="A399">
        <v>3398</v>
      </c>
      <c r="B399" t="s">
        <v>528</v>
      </c>
      <c r="C399" t="s">
        <v>649</v>
      </c>
      <c r="D399">
        <v>1630</v>
      </c>
      <c r="E399" t="s">
        <v>77</v>
      </c>
      <c r="F399" s="7">
        <v>45538</v>
      </c>
      <c r="G399" s="6">
        <v>3</v>
      </c>
      <c r="H399" s="1" t="s">
        <v>37</v>
      </c>
      <c r="I399" t="s">
        <v>18</v>
      </c>
      <c r="J399">
        <f>VLOOKUP(Sales[[#This Row],[Service Category]],Table7[],3,FALSE)</f>
        <v>0.3</v>
      </c>
      <c r="K399">
        <f>Sales[[#This Row],[Sale Price ]]*Sales[[#This Row],[Margins]]</f>
        <v>414</v>
      </c>
      <c r="L399">
        <v>1380</v>
      </c>
      <c r="M399">
        <f>Sales[[#This Row],[Sale Price ]]-Sales[[#This Row],[Service Provider Expense]]</f>
        <v>966</v>
      </c>
      <c r="N399" t="s">
        <v>99</v>
      </c>
    </row>
    <row r="400" spans="1:14" x14ac:dyDescent="0.25">
      <c r="A400">
        <v>3399</v>
      </c>
      <c r="B400" t="s">
        <v>596</v>
      </c>
      <c r="C400" t="s">
        <v>188</v>
      </c>
      <c r="D400">
        <v>1631</v>
      </c>
      <c r="E400" t="s">
        <v>27</v>
      </c>
      <c r="F400" s="7">
        <v>45375</v>
      </c>
      <c r="G400" s="6">
        <v>2</v>
      </c>
      <c r="H400" t="s">
        <v>17</v>
      </c>
      <c r="I400" t="s">
        <v>49</v>
      </c>
      <c r="J400">
        <f>VLOOKUP(Sales[[#This Row],[Service Category]],Table7[],3,FALSE)</f>
        <v>0.25</v>
      </c>
      <c r="K400">
        <f>Sales[[#This Row],[Sale Price ]]*Sales[[#This Row],[Margins]]</f>
        <v>198.5</v>
      </c>
      <c r="L400">
        <v>794</v>
      </c>
      <c r="M400">
        <f>Sales[[#This Row],[Sale Price ]]-Sales[[#This Row],[Service Provider Expense]]</f>
        <v>595.5</v>
      </c>
      <c r="N400" t="s">
        <v>19</v>
      </c>
    </row>
    <row r="401" spans="1:14" x14ac:dyDescent="0.25">
      <c r="A401">
        <v>3400</v>
      </c>
      <c r="B401" t="s">
        <v>650</v>
      </c>
      <c r="C401" t="s">
        <v>444</v>
      </c>
      <c r="D401">
        <v>1632</v>
      </c>
      <c r="E401" t="s">
        <v>77</v>
      </c>
      <c r="F401" s="7">
        <v>45352</v>
      </c>
      <c r="G401" s="6">
        <v>2</v>
      </c>
      <c r="H401" t="s">
        <v>17</v>
      </c>
      <c r="I401" t="s">
        <v>32</v>
      </c>
      <c r="J401">
        <f>VLOOKUP(Sales[[#This Row],[Service Category]],Table7[],3,FALSE)</f>
        <v>0.3</v>
      </c>
      <c r="K401">
        <f>Sales[[#This Row],[Sale Price ]]*Sales[[#This Row],[Margins]]</f>
        <v>94.2</v>
      </c>
      <c r="L401">
        <v>314</v>
      </c>
      <c r="M401">
        <f>Sales[[#This Row],[Sale Price ]]-Sales[[#This Row],[Service Provider Expense]]</f>
        <v>219.8</v>
      </c>
      <c r="N401" t="s">
        <v>99</v>
      </c>
    </row>
    <row r="402" spans="1:14" x14ac:dyDescent="0.25">
      <c r="A402">
        <v>3401</v>
      </c>
      <c r="B402" t="s">
        <v>73</v>
      </c>
      <c r="C402" t="s">
        <v>651</v>
      </c>
      <c r="D402">
        <v>1633</v>
      </c>
      <c r="E402" t="s">
        <v>61</v>
      </c>
      <c r="F402" s="7">
        <v>45607</v>
      </c>
      <c r="G402" s="6">
        <v>1</v>
      </c>
      <c r="H402" s="1" t="s">
        <v>37</v>
      </c>
      <c r="I402" t="s">
        <v>24</v>
      </c>
      <c r="J402">
        <f>VLOOKUP(Sales[[#This Row],[Service Category]],Table7[],3,FALSE)</f>
        <v>0.25</v>
      </c>
      <c r="K402">
        <f>Sales[[#This Row],[Sale Price ]]*Sales[[#This Row],[Margins]]</f>
        <v>363.5</v>
      </c>
      <c r="L402">
        <v>1454</v>
      </c>
      <c r="M402">
        <f>Sales[[#This Row],[Sale Price ]]-Sales[[#This Row],[Service Provider Expense]]</f>
        <v>1090.5</v>
      </c>
      <c r="N402" t="s">
        <v>39</v>
      </c>
    </row>
    <row r="403" spans="1:14" x14ac:dyDescent="0.25">
      <c r="A403">
        <v>3402</v>
      </c>
      <c r="B403" t="s">
        <v>652</v>
      </c>
      <c r="C403" t="s">
        <v>653</v>
      </c>
      <c r="D403">
        <v>1634</v>
      </c>
      <c r="E403" t="s">
        <v>22</v>
      </c>
      <c r="F403" s="7">
        <v>45419</v>
      </c>
      <c r="G403" s="6">
        <v>1</v>
      </c>
      <c r="H403" s="1" t="s">
        <v>37</v>
      </c>
      <c r="I403" t="s">
        <v>66</v>
      </c>
      <c r="J403">
        <f>VLOOKUP(Sales[[#This Row],[Service Category]],Table7[],3,FALSE)</f>
        <v>0.3</v>
      </c>
      <c r="K403">
        <f>Sales[[#This Row],[Sale Price ]]*Sales[[#This Row],[Margins]]</f>
        <v>318.89999999999998</v>
      </c>
      <c r="L403">
        <v>1063</v>
      </c>
      <c r="M403">
        <f>Sales[[#This Row],[Sale Price ]]-Sales[[#This Row],[Service Provider Expense]]</f>
        <v>744.1</v>
      </c>
      <c r="N403" t="s">
        <v>39</v>
      </c>
    </row>
    <row r="404" spans="1:14" x14ac:dyDescent="0.25">
      <c r="A404">
        <v>3403</v>
      </c>
      <c r="B404" t="s">
        <v>654</v>
      </c>
      <c r="C404" t="s">
        <v>255</v>
      </c>
      <c r="D404">
        <v>1635</v>
      </c>
      <c r="E404" t="s">
        <v>61</v>
      </c>
      <c r="F404" s="7">
        <v>45529</v>
      </c>
      <c r="G404" s="6">
        <v>3</v>
      </c>
      <c r="H404" t="s">
        <v>17</v>
      </c>
      <c r="I404" t="s">
        <v>32</v>
      </c>
      <c r="J404">
        <f>VLOOKUP(Sales[[#This Row],[Service Category]],Table7[],3,FALSE)</f>
        <v>0.25</v>
      </c>
      <c r="K404">
        <f>Sales[[#This Row],[Sale Price ]]*Sales[[#This Row],[Margins]]</f>
        <v>141.5</v>
      </c>
      <c r="L404">
        <v>566</v>
      </c>
      <c r="M404">
        <f>Sales[[#This Row],[Sale Price ]]-Sales[[#This Row],[Service Provider Expense]]</f>
        <v>424.5</v>
      </c>
      <c r="N404" t="s">
        <v>19</v>
      </c>
    </row>
    <row r="405" spans="1:14" x14ac:dyDescent="0.25">
      <c r="A405">
        <v>3404</v>
      </c>
      <c r="B405" t="s">
        <v>50</v>
      </c>
      <c r="C405" t="s">
        <v>655</v>
      </c>
      <c r="D405">
        <v>1636</v>
      </c>
      <c r="E405" t="s">
        <v>16</v>
      </c>
      <c r="F405" s="7">
        <v>45503</v>
      </c>
      <c r="G405" s="6">
        <v>3</v>
      </c>
      <c r="H405" t="s">
        <v>56</v>
      </c>
      <c r="I405" t="s">
        <v>32</v>
      </c>
      <c r="J405">
        <f>VLOOKUP(Sales[[#This Row],[Service Category]],Table7[],3,FALSE)</f>
        <v>0.1</v>
      </c>
      <c r="K405">
        <f>Sales[[#This Row],[Sale Price ]]*Sales[[#This Row],[Margins]]</f>
        <v>39.1</v>
      </c>
      <c r="L405">
        <v>391</v>
      </c>
      <c r="M405">
        <f>Sales[[#This Row],[Sale Price ]]-Sales[[#This Row],[Service Provider Expense]]</f>
        <v>351.9</v>
      </c>
      <c r="N405" t="s">
        <v>19</v>
      </c>
    </row>
    <row r="406" spans="1:14" x14ac:dyDescent="0.25">
      <c r="A406">
        <v>3405</v>
      </c>
      <c r="B406" t="s">
        <v>656</v>
      </c>
      <c r="C406" t="s">
        <v>657</v>
      </c>
      <c r="D406">
        <v>1637</v>
      </c>
      <c r="E406" t="s">
        <v>27</v>
      </c>
      <c r="F406" s="7">
        <v>45656</v>
      </c>
      <c r="G406" s="6">
        <v>1</v>
      </c>
      <c r="H406" s="1" t="s">
        <v>37</v>
      </c>
      <c r="I406" t="s">
        <v>18</v>
      </c>
      <c r="J406">
        <f>VLOOKUP(Sales[[#This Row],[Service Category]],Table7[],3,FALSE)</f>
        <v>0.25</v>
      </c>
      <c r="K406">
        <f>Sales[[#This Row],[Sale Price ]]*Sales[[#This Row],[Margins]]</f>
        <v>261.5</v>
      </c>
      <c r="L406">
        <v>1046</v>
      </c>
      <c r="M406">
        <f>Sales[[#This Row],[Sale Price ]]-Sales[[#This Row],[Service Provider Expense]]</f>
        <v>784.5</v>
      </c>
      <c r="N406" t="s">
        <v>39</v>
      </c>
    </row>
    <row r="407" spans="1:14" x14ac:dyDescent="0.25">
      <c r="A407">
        <v>3406</v>
      </c>
      <c r="B407" t="s">
        <v>658</v>
      </c>
      <c r="C407" t="s">
        <v>514</v>
      </c>
      <c r="D407">
        <v>1638</v>
      </c>
      <c r="E407" t="s">
        <v>22</v>
      </c>
      <c r="F407" s="7">
        <v>45339</v>
      </c>
      <c r="G407" s="6">
        <v>3</v>
      </c>
      <c r="H407" s="1" t="s">
        <v>23</v>
      </c>
      <c r="I407" t="s">
        <v>24</v>
      </c>
      <c r="J407">
        <f>VLOOKUP(Sales[[#This Row],[Service Category]],Table7[],3,FALSE)</f>
        <v>0.3</v>
      </c>
      <c r="K407">
        <f>Sales[[#This Row],[Sale Price ]]*Sales[[#This Row],[Margins]]</f>
        <v>319.5</v>
      </c>
      <c r="L407">
        <v>1065</v>
      </c>
      <c r="M407">
        <f>Sales[[#This Row],[Sale Price ]]-Sales[[#This Row],[Service Provider Expense]]</f>
        <v>745.5</v>
      </c>
      <c r="N407" t="s">
        <v>19</v>
      </c>
    </row>
    <row r="408" spans="1:14" x14ac:dyDescent="0.25">
      <c r="A408">
        <v>3407</v>
      </c>
      <c r="B408" t="s">
        <v>659</v>
      </c>
      <c r="C408" t="s">
        <v>436</v>
      </c>
      <c r="D408">
        <v>1639</v>
      </c>
      <c r="E408" t="s">
        <v>36</v>
      </c>
      <c r="F408" s="7">
        <v>45337</v>
      </c>
      <c r="G408" s="6">
        <v>2</v>
      </c>
      <c r="H408" t="s">
        <v>56</v>
      </c>
      <c r="I408" t="s">
        <v>32</v>
      </c>
      <c r="J408">
        <f>VLOOKUP(Sales[[#This Row],[Service Category]],Table7[],3,FALSE)</f>
        <v>0.2</v>
      </c>
      <c r="K408">
        <f>Sales[[#This Row],[Sale Price ]]*Sales[[#This Row],[Margins]]</f>
        <v>253.60000000000002</v>
      </c>
      <c r="L408">
        <v>1268</v>
      </c>
      <c r="M408">
        <f>Sales[[#This Row],[Sale Price ]]-Sales[[#This Row],[Service Provider Expense]]</f>
        <v>1014.4</v>
      </c>
      <c r="N408" t="s">
        <v>19</v>
      </c>
    </row>
    <row r="409" spans="1:14" x14ac:dyDescent="0.25">
      <c r="A409">
        <v>3408</v>
      </c>
      <c r="B409" t="s">
        <v>660</v>
      </c>
      <c r="C409" t="s">
        <v>661</v>
      </c>
      <c r="D409">
        <v>1640</v>
      </c>
      <c r="E409" t="s">
        <v>36</v>
      </c>
      <c r="F409" s="7">
        <v>45597</v>
      </c>
      <c r="G409" s="6">
        <v>3</v>
      </c>
      <c r="H409" s="1" t="s">
        <v>37</v>
      </c>
      <c r="I409" t="s">
        <v>49</v>
      </c>
      <c r="J409">
        <f>VLOOKUP(Sales[[#This Row],[Service Category]],Table7[],3,FALSE)</f>
        <v>0.2</v>
      </c>
      <c r="K409">
        <f>Sales[[#This Row],[Sale Price ]]*Sales[[#This Row],[Margins]]</f>
        <v>295</v>
      </c>
      <c r="L409">
        <v>1475</v>
      </c>
      <c r="M409">
        <f>Sales[[#This Row],[Sale Price ]]-Sales[[#This Row],[Service Provider Expense]]</f>
        <v>1180</v>
      </c>
      <c r="N409" t="s">
        <v>29</v>
      </c>
    </row>
    <row r="410" spans="1:14" x14ac:dyDescent="0.25">
      <c r="A410">
        <v>3409</v>
      </c>
      <c r="B410" t="s">
        <v>662</v>
      </c>
      <c r="C410" t="s">
        <v>663</v>
      </c>
      <c r="D410">
        <v>1641</v>
      </c>
      <c r="E410" t="s">
        <v>77</v>
      </c>
      <c r="F410" s="7">
        <v>45321</v>
      </c>
      <c r="G410" s="6">
        <v>2</v>
      </c>
      <c r="H410" s="1" t="s">
        <v>37</v>
      </c>
      <c r="I410" t="s">
        <v>24</v>
      </c>
      <c r="J410">
        <f>VLOOKUP(Sales[[#This Row],[Service Category]],Table7[],3,FALSE)</f>
        <v>0.3</v>
      </c>
      <c r="K410">
        <f>Sales[[#This Row],[Sale Price ]]*Sales[[#This Row],[Margins]]</f>
        <v>371.09999999999997</v>
      </c>
      <c r="L410">
        <v>1237</v>
      </c>
      <c r="M410">
        <f>Sales[[#This Row],[Sale Price ]]-Sales[[#This Row],[Service Provider Expense]]</f>
        <v>865.90000000000009</v>
      </c>
      <c r="N410" t="s">
        <v>19</v>
      </c>
    </row>
    <row r="411" spans="1:14" x14ac:dyDescent="0.25">
      <c r="A411">
        <v>3410</v>
      </c>
      <c r="B411" t="s">
        <v>664</v>
      </c>
      <c r="C411" t="s">
        <v>665</v>
      </c>
      <c r="D411">
        <v>1642</v>
      </c>
      <c r="E411" t="s">
        <v>27</v>
      </c>
      <c r="F411" s="7">
        <v>45414</v>
      </c>
      <c r="G411" s="6">
        <v>3</v>
      </c>
      <c r="H411" s="1" t="s">
        <v>23</v>
      </c>
      <c r="I411" t="s">
        <v>38</v>
      </c>
      <c r="J411">
        <f>VLOOKUP(Sales[[#This Row],[Service Category]],Table7[],3,FALSE)</f>
        <v>0.25</v>
      </c>
      <c r="K411">
        <f>Sales[[#This Row],[Sale Price ]]*Sales[[#This Row],[Margins]]</f>
        <v>280</v>
      </c>
      <c r="L411">
        <v>1120</v>
      </c>
      <c r="M411">
        <f>Sales[[#This Row],[Sale Price ]]-Sales[[#This Row],[Service Provider Expense]]</f>
        <v>840</v>
      </c>
      <c r="N411" t="s">
        <v>19</v>
      </c>
    </row>
    <row r="412" spans="1:14" x14ac:dyDescent="0.25">
      <c r="A412">
        <v>3411</v>
      </c>
      <c r="B412" t="s">
        <v>650</v>
      </c>
      <c r="C412" t="s">
        <v>666</v>
      </c>
      <c r="D412">
        <v>1643</v>
      </c>
      <c r="E412" t="s">
        <v>16</v>
      </c>
      <c r="F412" s="7">
        <v>45511</v>
      </c>
      <c r="G412" s="6">
        <v>3</v>
      </c>
      <c r="H412" s="1" t="s">
        <v>23</v>
      </c>
      <c r="I412" t="s">
        <v>32</v>
      </c>
      <c r="J412">
        <f>VLOOKUP(Sales[[#This Row],[Service Category]],Table7[],3,FALSE)</f>
        <v>0.1</v>
      </c>
      <c r="K412">
        <f>Sales[[#This Row],[Sale Price ]]*Sales[[#This Row],[Margins]]</f>
        <v>70.400000000000006</v>
      </c>
      <c r="L412">
        <v>704</v>
      </c>
      <c r="M412">
        <f>Sales[[#This Row],[Sale Price ]]-Sales[[#This Row],[Service Provider Expense]]</f>
        <v>633.6</v>
      </c>
      <c r="N412" t="s">
        <v>19</v>
      </c>
    </row>
    <row r="413" spans="1:14" x14ac:dyDescent="0.25">
      <c r="A413">
        <v>3412</v>
      </c>
      <c r="B413" t="s">
        <v>546</v>
      </c>
      <c r="C413" t="s">
        <v>103</v>
      </c>
      <c r="D413">
        <v>1644</v>
      </c>
      <c r="E413" t="s">
        <v>77</v>
      </c>
      <c r="F413" s="7">
        <v>45541</v>
      </c>
      <c r="G413" s="6">
        <v>2</v>
      </c>
      <c r="H413" s="1" t="s">
        <v>37</v>
      </c>
      <c r="I413" t="s">
        <v>28</v>
      </c>
      <c r="J413">
        <f>VLOOKUP(Sales[[#This Row],[Service Category]],Table7[],3,FALSE)</f>
        <v>0.3</v>
      </c>
      <c r="K413">
        <f>Sales[[#This Row],[Sale Price ]]*Sales[[#This Row],[Margins]]</f>
        <v>340.2</v>
      </c>
      <c r="L413">
        <v>1134</v>
      </c>
      <c r="M413">
        <f>Sales[[#This Row],[Sale Price ]]-Sales[[#This Row],[Service Provider Expense]]</f>
        <v>793.8</v>
      </c>
      <c r="N413" t="s">
        <v>19</v>
      </c>
    </row>
    <row r="414" spans="1:14" x14ac:dyDescent="0.25">
      <c r="A414">
        <v>3413</v>
      </c>
      <c r="B414" t="s">
        <v>667</v>
      </c>
      <c r="C414" t="s">
        <v>668</v>
      </c>
      <c r="D414">
        <v>1645</v>
      </c>
      <c r="E414" t="s">
        <v>61</v>
      </c>
      <c r="F414" s="7">
        <v>45339</v>
      </c>
      <c r="G414" s="6">
        <v>3</v>
      </c>
      <c r="H414" t="s">
        <v>17</v>
      </c>
      <c r="I414" t="s">
        <v>49</v>
      </c>
      <c r="J414">
        <f>VLOOKUP(Sales[[#This Row],[Service Category]],Table7[],3,FALSE)</f>
        <v>0.25</v>
      </c>
      <c r="K414">
        <f>Sales[[#This Row],[Sale Price ]]*Sales[[#This Row],[Margins]]</f>
        <v>380.75</v>
      </c>
      <c r="L414">
        <v>1523</v>
      </c>
      <c r="M414">
        <f>Sales[[#This Row],[Sale Price ]]-Sales[[#This Row],[Service Provider Expense]]</f>
        <v>1142.25</v>
      </c>
      <c r="N414" t="s">
        <v>19</v>
      </c>
    </row>
    <row r="415" spans="1:14" x14ac:dyDescent="0.25">
      <c r="A415">
        <v>3414</v>
      </c>
      <c r="B415" t="s">
        <v>69</v>
      </c>
      <c r="C415" t="s">
        <v>669</v>
      </c>
      <c r="D415">
        <v>1646</v>
      </c>
      <c r="E415" t="s">
        <v>77</v>
      </c>
      <c r="F415" s="7">
        <v>45328</v>
      </c>
      <c r="G415" s="6">
        <v>1</v>
      </c>
      <c r="H415" s="1" t="s">
        <v>23</v>
      </c>
      <c r="I415" t="s">
        <v>24</v>
      </c>
      <c r="J415">
        <f>VLOOKUP(Sales[[#This Row],[Service Category]],Table7[],3,FALSE)</f>
        <v>0.3</v>
      </c>
      <c r="K415">
        <f>Sales[[#This Row],[Sale Price ]]*Sales[[#This Row],[Margins]]</f>
        <v>117</v>
      </c>
      <c r="L415">
        <v>390</v>
      </c>
      <c r="M415">
        <f>Sales[[#This Row],[Sale Price ]]-Sales[[#This Row],[Service Provider Expense]]</f>
        <v>273</v>
      </c>
      <c r="N415" t="s">
        <v>29</v>
      </c>
    </row>
    <row r="416" spans="1:14" x14ac:dyDescent="0.25">
      <c r="A416">
        <v>3415</v>
      </c>
      <c r="B416" t="s">
        <v>670</v>
      </c>
      <c r="C416" t="s">
        <v>210</v>
      </c>
      <c r="D416">
        <v>1647</v>
      </c>
      <c r="E416" t="s">
        <v>16</v>
      </c>
      <c r="F416" s="7">
        <v>45518</v>
      </c>
      <c r="G416" s="6">
        <v>3</v>
      </c>
      <c r="H416" t="s">
        <v>17</v>
      </c>
      <c r="I416" t="s">
        <v>42</v>
      </c>
      <c r="J416">
        <f>VLOOKUP(Sales[[#This Row],[Service Category]],Table7[],3,FALSE)</f>
        <v>0.1</v>
      </c>
      <c r="K416">
        <f>Sales[[#This Row],[Sale Price ]]*Sales[[#This Row],[Margins]]</f>
        <v>92.100000000000009</v>
      </c>
      <c r="L416">
        <v>921</v>
      </c>
      <c r="M416">
        <f>Sales[[#This Row],[Sale Price ]]-Sales[[#This Row],[Service Provider Expense]]</f>
        <v>828.9</v>
      </c>
      <c r="N416" t="s">
        <v>19</v>
      </c>
    </row>
    <row r="417" spans="1:14" x14ac:dyDescent="0.25">
      <c r="A417">
        <v>3416</v>
      </c>
      <c r="B417" t="s">
        <v>671</v>
      </c>
      <c r="C417" t="s">
        <v>672</v>
      </c>
      <c r="D417">
        <v>1648</v>
      </c>
      <c r="E417" t="s">
        <v>36</v>
      </c>
      <c r="F417" s="7">
        <v>45447</v>
      </c>
      <c r="G417" s="6">
        <v>2</v>
      </c>
      <c r="H417" t="s">
        <v>17</v>
      </c>
      <c r="I417" t="s">
        <v>32</v>
      </c>
      <c r="J417">
        <f>VLOOKUP(Sales[[#This Row],[Service Category]],Table7[],3,FALSE)</f>
        <v>0.2</v>
      </c>
      <c r="K417">
        <f>Sales[[#This Row],[Sale Price ]]*Sales[[#This Row],[Margins]]</f>
        <v>221.20000000000002</v>
      </c>
      <c r="L417">
        <v>1106</v>
      </c>
      <c r="M417">
        <f>Sales[[#This Row],[Sale Price ]]-Sales[[#This Row],[Service Provider Expense]]</f>
        <v>884.8</v>
      </c>
      <c r="N417" t="s">
        <v>29</v>
      </c>
    </row>
    <row r="418" spans="1:14" x14ac:dyDescent="0.25">
      <c r="A418">
        <v>3417</v>
      </c>
      <c r="B418" t="s">
        <v>673</v>
      </c>
      <c r="C418" t="s">
        <v>674</v>
      </c>
      <c r="D418">
        <v>1649</v>
      </c>
      <c r="E418" t="s">
        <v>16</v>
      </c>
      <c r="F418" s="7">
        <v>45521</v>
      </c>
      <c r="G418" s="6">
        <v>1</v>
      </c>
      <c r="H418" s="1" t="s">
        <v>37</v>
      </c>
      <c r="I418" t="s">
        <v>38</v>
      </c>
      <c r="J418">
        <f>VLOOKUP(Sales[[#This Row],[Service Category]],Table7[],3,FALSE)</f>
        <v>0.1</v>
      </c>
      <c r="K418">
        <f>Sales[[#This Row],[Sale Price ]]*Sales[[#This Row],[Margins]]</f>
        <v>98</v>
      </c>
      <c r="L418">
        <v>980</v>
      </c>
      <c r="M418">
        <f>Sales[[#This Row],[Sale Price ]]-Sales[[#This Row],[Service Provider Expense]]</f>
        <v>882</v>
      </c>
      <c r="N418" t="s">
        <v>19</v>
      </c>
    </row>
    <row r="419" spans="1:14" x14ac:dyDescent="0.25">
      <c r="A419">
        <v>3418</v>
      </c>
      <c r="B419" t="s">
        <v>675</v>
      </c>
      <c r="C419" t="s">
        <v>676</v>
      </c>
      <c r="D419">
        <v>1650</v>
      </c>
      <c r="E419" t="s">
        <v>22</v>
      </c>
      <c r="F419" s="7">
        <v>45657</v>
      </c>
      <c r="G419" s="6">
        <v>1</v>
      </c>
      <c r="H419" s="1" t="s">
        <v>37</v>
      </c>
      <c r="I419" t="s">
        <v>42</v>
      </c>
      <c r="J419">
        <f>VLOOKUP(Sales[[#This Row],[Service Category]],Table7[],3,FALSE)</f>
        <v>0.3</v>
      </c>
      <c r="K419">
        <f>Sales[[#This Row],[Sale Price ]]*Sales[[#This Row],[Margins]]</f>
        <v>347.7</v>
      </c>
      <c r="L419">
        <v>1159</v>
      </c>
      <c r="M419">
        <f>Sales[[#This Row],[Sale Price ]]-Sales[[#This Row],[Service Provider Expense]]</f>
        <v>811.3</v>
      </c>
      <c r="N419" t="s">
        <v>19</v>
      </c>
    </row>
    <row r="420" spans="1:14" x14ac:dyDescent="0.25">
      <c r="A420">
        <v>3419</v>
      </c>
      <c r="B420" t="s">
        <v>677</v>
      </c>
      <c r="C420" t="s">
        <v>678</v>
      </c>
      <c r="D420">
        <v>1651</v>
      </c>
      <c r="E420" t="s">
        <v>36</v>
      </c>
      <c r="F420" s="7">
        <v>45456</v>
      </c>
      <c r="G420" s="6">
        <v>1</v>
      </c>
      <c r="H420" t="s">
        <v>56</v>
      </c>
      <c r="I420" t="s">
        <v>49</v>
      </c>
      <c r="J420">
        <f>VLOOKUP(Sales[[#This Row],[Service Category]],Table7[],3,FALSE)</f>
        <v>0.2</v>
      </c>
      <c r="K420">
        <f>Sales[[#This Row],[Sale Price ]]*Sales[[#This Row],[Margins]]</f>
        <v>31</v>
      </c>
      <c r="L420">
        <v>155</v>
      </c>
      <c r="M420">
        <f>Sales[[#This Row],[Sale Price ]]-Sales[[#This Row],[Service Provider Expense]]</f>
        <v>124</v>
      </c>
      <c r="N420" t="s">
        <v>33</v>
      </c>
    </row>
    <row r="421" spans="1:14" x14ac:dyDescent="0.25">
      <c r="A421">
        <v>3420</v>
      </c>
      <c r="B421" t="s">
        <v>139</v>
      </c>
      <c r="C421" t="s">
        <v>595</v>
      </c>
      <c r="D421">
        <v>1652</v>
      </c>
      <c r="E421" t="s">
        <v>61</v>
      </c>
      <c r="F421" s="7">
        <v>45528</v>
      </c>
      <c r="G421" s="6">
        <v>3</v>
      </c>
      <c r="H421" t="s">
        <v>17</v>
      </c>
      <c r="I421" t="s">
        <v>28</v>
      </c>
      <c r="J421">
        <f>VLOOKUP(Sales[[#This Row],[Service Category]],Table7[],3,FALSE)</f>
        <v>0.25</v>
      </c>
      <c r="K421">
        <f>Sales[[#This Row],[Sale Price ]]*Sales[[#This Row],[Margins]]</f>
        <v>192.5</v>
      </c>
      <c r="L421">
        <v>770</v>
      </c>
      <c r="M421">
        <f>Sales[[#This Row],[Sale Price ]]-Sales[[#This Row],[Service Provider Expense]]</f>
        <v>577.5</v>
      </c>
      <c r="N421" t="s">
        <v>19</v>
      </c>
    </row>
    <row r="422" spans="1:14" x14ac:dyDescent="0.25">
      <c r="A422">
        <v>3421</v>
      </c>
      <c r="B422" t="s">
        <v>291</v>
      </c>
      <c r="C422" t="s">
        <v>41</v>
      </c>
      <c r="D422">
        <v>1653</v>
      </c>
      <c r="E422" t="s">
        <v>22</v>
      </c>
      <c r="F422" s="7">
        <v>45591</v>
      </c>
      <c r="G422" s="6">
        <v>2</v>
      </c>
      <c r="H422" s="1" t="s">
        <v>23</v>
      </c>
      <c r="I422" t="s">
        <v>18</v>
      </c>
      <c r="J422">
        <f>VLOOKUP(Sales[[#This Row],[Service Category]],Table7[],3,FALSE)</f>
        <v>0.3</v>
      </c>
      <c r="K422">
        <f>Sales[[#This Row],[Sale Price ]]*Sales[[#This Row],[Margins]]</f>
        <v>514.19999999999993</v>
      </c>
      <c r="L422">
        <v>1714</v>
      </c>
      <c r="M422">
        <f>Sales[[#This Row],[Sale Price ]]-Sales[[#This Row],[Service Provider Expense]]</f>
        <v>1199.8000000000002</v>
      </c>
      <c r="N422" t="s">
        <v>29</v>
      </c>
    </row>
    <row r="423" spans="1:14" x14ac:dyDescent="0.25">
      <c r="A423">
        <v>3422</v>
      </c>
      <c r="B423" t="s">
        <v>679</v>
      </c>
      <c r="C423" t="s">
        <v>680</v>
      </c>
      <c r="D423">
        <v>1654</v>
      </c>
      <c r="E423" t="s">
        <v>61</v>
      </c>
      <c r="F423" s="7">
        <v>45422</v>
      </c>
      <c r="G423" s="6">
        <v>3</v>
      </c>
      <c r="H423" t="s">
        <v>17</v>
      </c>
      <c r="I423" t="s">
        <v>18</v>
      </c>
      <c r="J423">
        <f>VLOOKUP(Sales[[#This Row],[Service Category]],Table7[],3,FALSE)</f>
        <v>0.25</v>
      </c>
      <c r="K423">
        <f>Sales[[#This Row],[Sale Price ]]*Sales[[#This Row],[Margins]]</f>
        <v>32.25</v>
      </c>
      <c r="L423">
        <v>129</v>
      </c>
      <c r="M423">
        <f>Sales[[#This Row],[Sale Price ]]-Sales[[#This Row],[Service Provider Expense]]</f>
        <v>96.75</v>
      </c>
      <c r="N423" t="s">
        <v>19</v>
      </c>
    </row>
    <row r="424" spans="1:14" x14ac:dyDescent="0.25">
      <c r="A424">
        <v>3423</v>
      </c>
      <c r="B424" t="s">
        <v>681</v>
      </c>
      <c r="C424" t="s">
        <v>361</v>
      </c>
      <c r="D424">
        <v>1655</v>
      </c>
      <c r="E424" t="s">
        <v>22</v>
      </c>
      <c r="F424" s="7">
        <v>45609</v>
      </c>
      <c r="G424" s="6">
        <v>3</v>
      </c>
      <c r="H424" t="s">
        <v>17</v>
      </c>
      <c r="I424" t="s">
        <v>66</v>
      </c>
      <c r="J424">
        <f>VLOOKUP(Sales[[#This Row],[Service Category]],Table7[],3,FALSE)</f>
        <v>0.3</v>
      </c>
      <c r="K424">
        <f>Sales[[#This Row],[Sale Price ]]*Sales[[#This Row],[Margins]]</f>
        <v>63.599999999999994</v>
      </c>
      <c r="L424">
        <v>212</v>
      </c>
      <c r="M424">
        <f>Sales[[#This Row],[Sale Price ]]-Sales[[#This Row],[Service Provider Expense]]</f>
        <v>148.4</v>
      </c>
      <c r="N424" t="s">
        <v>33</v>
      </c>
    </row>
    <row r="425" spans="1:14" x14ac:dyDescent="0.25">
      <c r="A425">
        <v>3424</v>
      </c>
      <c r="B425" t="s">
        <v>439</v>
      </c>
      <c r="C425" t="s">
        <v>292</v>
      </c>
      <c r="D425">
        <v>1656</v>
      </c>
      <c r="E425" t="s">
        <v>36</v>
      </c>
      <c r="F425" s="7">
        <v>45379</v>
      </c>
      <c r="G425" s="6">
        <v>2</v>
      </c>
      <c r="H425" s="1" t="s">
        <v>37</v>
      </c>
      <c r="I425" t="s">
        <v>38</v>
      </c>
      <c r="J425">
        <f>VLOOKUP(Sales[[#This Row],[Service Category]],Table7[],3,FALSE)</f>
        <v>0.2</v>
      </c>
      <c r="K425">
        <f>Sales[[#This Row],[Sale Price ]]*Sales[[#This Row],[Margins]]</f>
        <v>83.4</v>
      </c>
      <c r="L425">
        <v>417</v>
      </c>
      <c r="M425">
        <f>Sales[[#This Row],[Sale Price ]]-Sales[[#This Row],[Service Provider Expense]]</f>
        <v>333.6</v>
      </c>
      <c r="N425" t="s">
        <v>33</v>
      </c>
    </row>
    <row r="426" spans="1:14" x14ac:dyDescent="0.25">
      <c r="A426">
        <v>3425</v>
      </c>
      <c r="B426" t="s">
        <v>682</v>
      </c>
      <c r="C426" t="s">
        <v>683</v>
      </c>
      <c r="D426">
        <v>1657</v>
      </c>
      <c r="E426" t="s">
        <v>27</v>
      </c>
      <c r="F426" s="7">
        <v>45335</v>
      </c>
      <c r="G426" s="6">
        <v>2</v>
      </c>
      <c r="H426" t="s">
        <v>17</v>
      </c>
      <c r="I426" t="s">
        <v>18</v>
      </c>
      <c r="J426">
        <f>VLOOKUP(Sales[[#This Row],[Service Category]],Table7[],3,FALSE)</f>
        <v>0.25</v>
      </c>
      <c r="K426">
        <f>Sales[[#This Row],[Sale Price ]]*Sales[[#This Row],[Margins]]</f>
        <v>268.75</v>
      </c>
      <c r="L426">
        <v>1075</v>
      </c>
      <c r="M426">
        <f>Sales[[#This Row],[Sale Price ]]-Sales[[#This Row],[Service Provider Expense]]</f>
        <v>806.25</v>
      </c>
      <c r="N426" t="s">
        <v>29</v>
      </c>
    </row>
    <row r="427" spans="1:14" x14ac:dyDescent="0.25">
      <c r="A427">
        <v>3426</v>
      </c>
      <c r="B427" t="s">
        <v>110</v>
      </c>
      <c r="C427" t="s">
        <v>44</v>
      </c>
      <c r="D427">
        <v>1658</v>
      </c>
      <c r="E427" t="s">
        <v>22</v>
      </c>
      <c r="F427" s="7">
        <v>45550</v>
      </c>
      <c r="G427" s="6">
        <v>3</v>
      </c>
      <c r="H427" t="s">
        <v>56</v>
      </c>
      <c r="I427" t="s">
        <v>49</v>
      </c>
      <c r="J427">
        <f>VLOOKUP(Sales[[#This Row],[Service Category]],Table7[],3,FALSE)</f>
        <v>0.3</v>
      </c>
      <c r="K427">
        <f>Sales[[#This Row],[Sale Price ]]*Sales[[#This Row],[Margins]]</f>
        <v>71.099999999999994</v>
      </c>
      <c r="L427">
        <v>237</v>
      </c>
      <c r="M427">
        <f>Sales[[#This Row],[Sale Price ]]-Sales[[#This Row],[Service Provider Expense]]</f>
        <v>165.9</v>
      </c>
      <c r="N427" t="s">
        <v>19</v>
      </c>
    </row>
    <row r="428" spans="1:14" x14ac:dyDescent="0.25">
      <c r="A428">
        <v>3427</v>
      </c>
      <c r="B428" t="s">
        <v>684</v>
      </c>
      <c r="C428" t="s">
        <v>685</v>
      </c>
      <c r="D428">
        <v>1659</v>
      </c>
      <c r="E428" t="s">
        <v>16</v>
      </c>
      <c r="F428" s="7">
        <v>45457</v>
      </c>
      <c r="G428" s="6">
        <v>3</v>
      </c>
      <c r="H428" s="1" t="s">
        <v>37</v>
      </c>
      <c r="I428" t="s">
        <v>66</v>
      </c>
      <c r="J428">
        <f>VLOOKUP(Sales[[#This Row],[Service Category]],Table7[],3,FALSE)</f>
        <v>0.1</v>
      </c>
      <c r="K428">
        <f>Sales[[#This Row],[Sale Price ]]*Sales[[#This Row],[Margins]]</f>
        <v>16.7</v>
      </c>
      <c r="L428">
        <v>167</v>
      </c>
      <c r="M428">
        <f>Sales[[#This Row],[Sale Price ]]-Sales[[#This Row],[Service Provider Expense]]</f>
        <v>150.30000000000001</v>
      </c>
      <c r="N428" t="s">
        <v>19</v>
      </c>
    </row>
    <row r="429" spans="1:14" x14ac:dyDescent="0.25">
      <c r="A429">
        <v>3428</v>
      </c>
      <c r="B429" t="s">
        <v>686</v>
      </c>
      <c r="C429" t="s">
        <v>687</v>
      </c>
      <c r="D429">
        <v>1660</v>
      </c>
      <c r="E429" t="s">
        <v>27</v>
      </c>
      <c r="F429" s="7">
        <v>45627</v>
      </c>
      <c r="G429" s="6">
        <v>3</v>
      </c>
      <c r="H429" s="1" t="s">
        <v>37</v>
      </c>
      <c r="I429" t="s">
        <v>49</v>
      </c>
      <c r="J429">
        <f>VLOOKUP(Sales[[#This Row],[Service Category]],Table7[],3,FALSE)</f>
        <v>0.25</v>
      </c>
      <c r="K429">
        <f>Sales[[#This Row],[Sale Price ]]*Sales[[#This Row],[Margins]]</f>
        <v>12</v>
      </c>
      <c r="L429">
        <v>48</v>
      </c>
      <c r="M429">
        <f>Sales[[#This Row],[Sale Price ]]-Sales[[#This Row],[Service Provider Expense]]</f>
        <v>36</v>
      </c>
      <c r="N429" t="s">
        <v>19</v>
      </c>
    </row>
    <row r="430" spans="1:14" x14ac:dyDescent="0.25">
      <c r="A430">
        <v>3429</v>
      </c>
      <c r="B430" t="s">
        <v>433</v>
      </c>
      <c r="C430" t="s">
        <v>688</v>
      </c>
      <c r="D430">
        <v>1661</v>
      </c>
      <c r="E430" t="s">
        <v>36</v>
      </c>
      <c r="F430" s="7">
        <v>45657</v>
      </c>
      <c r="G430" s="6">
        <v>3</v>
      </c>
      <c r="H430" s="1" t="s">
        <v>23</v>
      </c>
      <c r="I430" t="s">
        <v>28</v>
      </c>
      <c r="J430">
        <f>VLOOKUP(Sales[[#This Row],[Service Category]],Table7[],3,FALSE)</f>
        <v>0.2</v>
      </c>
      <c r="K430">
        <f>Sales[[#This Row],[Sale Price ]]*Sales[[#This Row],[Margins]]</f>
        <v>63.6</v>
      </c>
      <c r="L430">
        <v>318</v>
      </c>
      <c r="M430">
        <f>Sales[[#This Row],[Sale Price ]]-Sales[[#This Row],[Service Provider Expense]]</f>
        <v>254.4</v>
      </c>
      <c r="N430" t="s">
        <v>19</v>
      </c>
    </row>
    <row r="431" spans="1:14" x14ac:dyDescent="0.25">
      <c r="A431">
        <v>3430</v>
      </c>
      <c r="B431" t="s">
        <v>204</v>
      </c>
      <c r="C431" t="s">
        <v>516</v>
      </c>
      <c r="D431">
        <v>1662</v>
      </c>
      <c r="E431" t="s">
        <v>77</v>
      </c>
      <c r="F431" s="7">
        <v>45441</v>
      </c>
      <c r="G431" s="6">
        <v>2</v>
      </c>
      <c r="H431" t="s">
        <v>17</v>
      </c>
      <c r="I431" t="s">
        <v>24</v>
      </c>
      <c r="J431">
        <f>VLOOKUP(Sales[[#This Row],[Service Category]],Table7[],3,FALSE)</f>
        <v>0.3</v>
      </c>
      <c r="K431">
        <f>Sales[[#This Row],[Sale Price ]]*Sales[[#This Row],[Margins]]</f>
        <v>520.79999999999995</v>
      </c>
      <c r="L431">
        <v>1736</v>
      </c>
      <c r="M431">
        <f>Sales[[#This Row],[Sale Price ]]-Sales[[#This Row],[Service Provider Expense]]</f>
        <v>1215.2</v>
      </c>
      <c r="N431" t="s">
        <v>29</v>
      </c>
    </row>
    <row r="432" spans="1:14" x14ac:dyDescent="0.25">
      <c r="A432">
        <v>3431</v>
      </c>
      <c r="B432" t="s">
        <v>689</v>
      </c>
      <c r="C432" t="s">
        <v>676</v>
      </c>
      <c r="D432">
        <v>1663</v>
      </c>
      <c r="E432" t="s">
        <v>36</v>
      </c>
      <c r="F432" s="7">
        <v>45362</v>
      </c>
      <c r="G432" s="6">
        <v>3</v>
      </c>
      <c r="H432" s="1" t="s">
        <v>23</v>
      </c>
      <c r="I432" t="s">
        <v>38</v>
      </c>
      <c r="J432">
        <f>VLOOKUP(Sales[[#This Row],[Service Category]],Table7[],3,FALSE)</f>
        <v>0.2</v>
      </c>
      <c r="K432">
        <f>Sales[[#This Row],[Sale Price ]]*Sales[[#This Row],[Margins]]</f>
        <v>349.40000000000003</v>
      </c>
      <c r="L432">
        <v>1747</v>
      </c>
      <c r="M432">
        <f>Sales[[#This Row],[Sale Price ]]-Sales[[#This Row],[Service Provider Expense]]</f>
        <v>1397.6</v>
      </c>
      <c r="N432" t="s">
        <v>99</v>
      </c>
    </row>
    <row r="433" spans="1:14" x14ac:dyDescent="0.25">
      <c r="A433">
        <v>3432</v>
      </c>
      <c r="B433" t="s">
        <v>513</v>
      </c>
      <c r="C433" t="s">
        <v>690</v>
      </c>
      <c r="D433">
        <v>1664</v>
      </c>
      <c r="E433" t="s">
        <v>27</v>
      </c>
      <c r="F433" s="7">
        <v>45626</v>
      </c>
      <c r="G433" s="6">
        <v>1</v>
      </c>
      <c r="H433" t="s">
        <v>17</v>
      </c>
      <c r="I433" t="s">
        <v>18</v>
      </c>
      <c r="J433">
        <f>VLOOKUP(Sales[[#This Row],[Service Category]],Table7[],3,FALSE)</f>
        <v>0.25</v>
      </c>
      <c r="K433">
        <f>Sales[[#This Row],[Sale Price ]]*Sales[[#This Row],[Margins]]</f>
        <v>356.25</v>
      </c>
      <c r="L433">
        <v>1425</v>
      </c>
      <c r="M433">
        <f>Sales[[#This Row],[Sale Price ]]-Sales[[#This Row],[Service Provider Expense]]</f>
        <v>1068.75</v>
      </c>
      <c r="N433" t="s">
        <v>29</v>
      </c>
    </row>
    <row r="434" spans="1:14" x14ac:dyDescent="0.25">
      <c r="A434">
        <v>3433</v>
      </c>
      <c r="B434" t="s">
        <v>691</v>
      </c>
      <c r="C434" t="s">
        <v>692</v>
      </c>
      <c r="D434">
        <v>1665</v>
      </c>
      <c r="E434" t="s">
        <v>27</v>
      </c>
      <c r="F434" s="7">
        <v>45351</v>
      </c>
      <c r="G434" s="6">
        <v>1</v>
      </c>
      <c r="H434" t="s">
        <v>17</v>
      </c>
      <c r="I434" t="s">
        <v>38</v>
      </c>
      <c r="J434">
        <f>VLOOKUP(Sales[[#This Row],[Service Category]],Table7[],3,FALSE)</f>
        <v>0.25</v>
      </c>
      <c r="K434">
        <f>Sales[[#This Row],[Sale Price ]]*Sales[[#This Row],[Margins]]</f>
        <v>309.75</v>
      </c>
      <c r="L434">
        <v>1239</v>
      </c>
      <c r="M434">
        <f>Sales[[#This Row],[Sale Price ]]-Sales[[#This Row],[Service Provider Expense]]</f>
        <v>929.25</v>
      </c>
      <c r="N434" t="s">
        <v>33</v>
      </c>
    </row>
    <row r="435" spans="1:14" x14ac:dyDescent="0.25">
      <c r="A435">
        <v>3434</v>
      </c>
      <c r="B435" t="s">
        <v>693</v>
      </c>
      <c r="C435" t="s">
        <v>694</v>
      </c>
      <c r="D435">
        <v>1666</v>
      </c>
      <c r="E435" t="s">
        <v>22</v>
      </c>
      <c r="F435" s="7">
        <v>45391</v>
      </c>
      <c r="G435" s="6">
        <v>2</v>
      </c>
      <c r="H435" t="s">
        <v>17</v>
      </c>
      <c r="I435" t="s">
        <v>66</v>
      </c>
      <c r="J435">
        <f>VLOOKUP(Sales[[#This Row],[Service Category]],Table7[],3,FALSE)</f>
        <v>0.3</v>
      </c>
      <c r="K435">
        <f>Sales[[#This Row],[Sale Price ]]*Sales[[#This Row],[Margins]]</f>
        <v>108</v>
      </c>
      <c r="L435">
        <v>360</v>
      </c>
      <c r="M435">
        <f>Sales[[#This Row],[Sale Price ]]-Sales[[#This Row],[Service Provider Expense]]</f>
        <v>252</v>
      </c>
      <c r="N435" t="s">
        <v>33</v>
      </c>
    </row>
    <row r="436" spans="1:14" x14ac:dyDescent="0.25">
      <c r="A436">
        <v>3435</v>
      </c>
      <c r="B436" t="s">
        <v>695</v>
      </c>
      <c r="C436" t="s">
        <v>696</v>
      </c>
      <c r="D436">
        <v>1667</v>
      </c>
      <c r="E436" t="s">
        <v>22</v>
      </c>
      <c r="F436" s="7">
        <v>45581</v>
      </c>
      <c r="G436" s="6">
        <v>1</v>
      </c>
      <c r="H436" t="s">
        <v>17</v>
      </c>
      <c r="I436" t="s">
        <v>28</v>
      </c>
      <c r="J436">
        <f>VLOOKUP(Sales[[#This Row],[Service Category]],Table7[],3,FALSE)</f>
        <v>0.3</v>
      </c>
      <c r="K436">
        <f>Sales[[#This Row],[Sale Price ]]*Sales[[#This Row],[Margins]]</f>
        <v>54.9</v>
      </c>
      <c r="L436">
        <v>183</v>
      </c>
      <c r="M436">
        <f>Sales[[#This Row],[Sale Price ]]-Sales[[#This Row],[Service Provider Expense]]</f>
        <v>128.1</v>
      </c>
      <c r="N436" t="s">
        <v>33</v>
      </c>
    </row>
    <row r="437" spans="1:14" x14ac:dyDescent="0.25">
      <c r="A437">
        <v>3436</v>
      </c>
      <c r="B437" t="s">
        <v>697</v>
      </c>
      <c r="C437" t="s">
        <v>477</v>
      </c>
      <c r="D437">
        <v>1668</v>
      </c>
      <c r="E437" t="s">
        <v>36</v>
      </c>
      <c r="F437" s="7">
        <v>45550</v>
      </c>
      <c r="G437" s="6">
        <v>3</v>
      </c>
      <c r="H437" s="1" t="s">
        <v>37</v>
      </c>
      <c r="I437" t="s">
        <v>18</v>
      </c>
      <c r="J437">
        <f>VLOOKUP(Sales[[#This Row],[Service Category]],Table7[],3,FALSE)</f>
        <v>0.2</v>
      </c>
      <c r="K437">
        <f>Sales[[#This Row],[Sale Price ]]*Sales[[#This Row],[Margins]]</f>
        <v>293</v>
      </c>
      <c r="L437">
        <v>1465</v>
      </c>
      <c r="M437">
        <f>Sales[[#This Row],[Sale Price ]]-Sales[[#This Row],[Service Provider Expense]]</f>
        <v>1172</v>
      </c>
      <c r="N437" t="s">
        <v>29</v>
      </c>
    </row>
    <row r="438" spans="1:14" x14ac:dyDescent="0.25">
      <c r="A438">
        <v>3437</v>
      </c>
      <c r="B438" t="s">
        <v>296</v>
      </c>
      <c r="C438" t="s">
        <v>170</v>
      </c>
      <c r="D438">
        <v>1669</v>
      </c>
      <c r="E438" t="s">
        <v>36</v>
      </c>
      <c r="F438" s="7">
        <v>45379</v>
      </c>
      <c r="G438" s="6">
        <v>1</v>
      </c>
      <c r="H438" s="1" t="s">
        <v>37</v>
      </c>
      <c r="I438" t="s">
        <v>38</v>
      </c>
      <c r="J438">
        <f>VLOOKUP(Sales[[#This Row],[Service Category]],Table7[],3,FALSE)</f>
        <v>0.2</v>
      </c>
      <c r="K438">
        <f>Sales[[#This Row],[Sale Price ]]*Sales[[#This Row],[Margins]]</f>
        <v>133.20000000000002</v>
      </c>
      <c r="L438">
        <v>666</v>
      </c>
      <c r="M438">
        <f>Sales[[#This Row],[Sale Price ]]-Sales[[#This Row],[Service Provider Expense]]</f>
        <v>532.79999999999995</v>
      </c>
      <c r="N438" t="s">
        <v>99</v>
      </c>
    </row>
    <row r="439" spans="1:14" x14ac:dyDescent="0.25">
      <c r="A439">
        <v>3438</v>
      </c>
      <c r="B439" t="s">
        <v>698</v>
      </c>
      <c r="C439" t="s">
        <v>379</v>
      </c>
      <c r="D439">
        <v>1670</v>
      </c>
      <c r="E439" t="s">
        <v>36</v>
      </c>
      <c r="F439" s="7">
        <v>45636</v>
      </c>
      <c r="G439" s="6">
        <v>1</v>
      </c>
      <c r="H439" s="1" t="s">
        <v>23</v>
      </c>
      <c r="I439" t="s">
        <v>18</v>
      </c>
      <c r="J439">
        <f>VLOOKUP(Sales[[#This Row],[Service Category]],Table7[],3,FALSE)</f>
        <v>0.2</v>
      </c>
      <c r="K439">
        <f>Sales[[#This Row],[Sale Price ]]*Sales[[#This Row],[Margins]]</f>
        <v>230.60000000000002</v>
      </c>
      <c r="L439">
        <v>1153</v>
      </c>
      <c r="M439">
        <f>Sales[[#This Row],[Sale Price ]]-Sales[[#This Row],[Service Provider Expense]]</f>
        <v>922.4</v>
      </c>
      <c r="N439" t="s">
        <v>33</v>
      </c>
    </row>
    <row r="440" spans="1:14" x14ac:dyDescent="0.25">
      <c r="A440">
        <v>3439</v>
      </c>
      <c r="B440" t="s">
        <v>699</v>
      </c>
      <c r="C440" t="s">
        <v>700</v>
      </c>
      <c r="D440">
        <v>1671</v>
      </c>
      <c r="E440" t="s">
        <v>16</v>
      </c>
      <c r="F440" s="7">
        <v>45296</v>
      </c>
      <c r="G440" s="6">
        <v>1</v>
      </c>
      <c r="H440" s="1" t="s">
        <v>37</v>
      </c>
      <c r="I440" t="s">
        <v>38</v>
      </c>
      <c r="J440">
        <f>VLOOKUP(Sales[[#This Row],[Service Category]],Table7[],3,FALSE)</f>
        <v>0.1</v>
      </c>
      <c r="K440">
        <f>Sales[[#This Row],[Sale Price ]]*Sales[[#This Row],[Margins]]</f>
        <v>48.6</v>
      </c>
      <c r="L440">
        <v>486</v>
      </c>
      <c r="M440">
        <f>Sales[[#This Row],[Sale Price ]]-Sales[[#This Row],[Service Provider Expense]]</f>
        <v>437.4</v>
      </c>
      <c r="N440" t="s">
        <v>33</v>
      </c>
    </row>
    <row r="441" spans="1:14" x14ac:dyDescent="0.25">
      <c r="A441">
        <v>3440</v>
      </c>
      <c r="B441" t="s">
        <v>97</v>
      </c>
      <c r="C441" t="s">
        <v>701</v>
      </c>
      <c r="D441">
        <v>1672</v>
      </c>
      <c r="E441" t="s">
        <v>27</v>
      </c>
      <c r="F441" s="7">
        <v>45561</v>
      </c>
      <c r="G441" s="6">
        <v>3</v>
      </c>
      <c r="H441" s="1" t="s">
        <v>37</v>
      </c>
      <c r="I441" t="s">
        <v>24</v>
      </c>
      <c r="J441">
        <f>VLOOKUP(Sales[[#This Row],[Service Category]],Table7[],3,FALSE)</f>
        <v>0.25</v>
      </c>
      <c r="K441">
        <f>Sales[[#This Row],[Sale Price ]]*Sales[[#This Row],[Margins]]</f>
        <v>140.5</v>
      </c>
      <c r="L441">
        <v>562</v>
      </c>
      <c r="M441">
        <f>Sales[[#This Row],[Sale Price ]]-Sales[[#This Row],[Service Provider Expense]]</f>
        <v>421.5</v>
      </c>
      <c r="N441" t="s">
        <v>99</v>
      </c>
    </row>
    <row r="442" spans="1:14" x14ac:dyDescent="0.25">
      <c r="A442">
        <v>3441</v>
      </c>
      <c r="B442" t="s">
        <v>702</v>
      </c>
      <c r="C442" t="s">
        <v>631</v>
      </c>
      <c r="D442">
        <v>1673</v>
      </c>
      <c r="E442" t="s">
        <v>61</v>
      </c>
      <c r="F442" s="7">
        <v>45525</v>
      </c>
      <c r="G442" s="6">
        <v>1</v>
      </c>
      <c r="H442" t="s">
        <v>17</v>
      </c>
      <c r="I442" t="s">
        <v>38</v>
      </c>
      <c r="J442">
        <f>VLOOKUP(Sales[[#This Row],[Service Category]],Table7[],3,FALSE)</f>
        <v>0.25</v>
      </c>
      <c r="K442">
        <f>Sales[[#This Row],[Sale Price ]]*Sales[[#This Row],[Margins]]</f>
        <v>237.25</v>
      </c>
      <c r="L442">
        <v>949</v>
      </c>
      <c r="M442">
        <f>Sales[[#This Row],[Sale Price ]]-Sales[[#This Row],[Service Provider Expense]]</f>
        <v>711.75</v>
      </c>
      <c r="N442" t="s">
        <v>99</v>
      </c>
    </row>
    <row r="443" spans="1:14" x14ac:dyDescent="0.25">
      <c r="A443">
        <v>3442</v>
      </c>
      <c r="B443" t="s">
        <v>703</v>
      </c>
      <c r="C443" t="s">
        <v>704</v>
      </c>
      <c r="D443">
        <v>1674</v>
      </c>
      <c r="E443" t="s">
        <v>16</v>
      </c>
      <c r="F443" s="7">
        <v>45468</v>
      </c>
      <c r="G443" s="6">
        <v>2</v>
      </c>
      <c r="H443" s="1" t="s">
        <v>37</v>
      </c>
      <c r="I443" t="s">
        <v>32</v>
      </c>
      <c r="J443">
        <f>VLOOKUP(Sales[[#This Row],[Service Category]],Table7[],3,FALSE)</f>
        <v>0.1</v>
      </c>
      <c r="K443">
        <f>Sales[[#This Row],[Sale Price ]]*Sales[[#This Row],[Margins]]</f>
        <v>78.600000000000009</v>
      </c>
      <c r="L443">
        <v>786</v>
      </c>
      <c r="M443">
        <f>Sales[[#This Row],[Sale Price ]]-Sales[[#This Row],[Service Provider Expense]]</f>
        <v>707.4</v>
      </c>
      <c r="N443" t="s">
        <v>99</v>
      </c>
    </row>
    <row r="444" spans="1:14" x14ac:dyDescent="0.25">
      <c r="A444">
        <v>3443</v>
      </c>
      <c r="B444" t="s">
        <v>705</v>
      </c>
      <c r="C444" t="s">
        <v>706</v>
      </c>
      <c r="D444">
        <v>1675</v>
      </c>
      <c r="E444" t="s">
        <v>61</v>
      </c>
      <c r="F444" s="7">
        <v>45611</v>
      </c>
      <c r="G444" s="6">
        <v>2</v>
      </c>
      <c r="H444" t="s">
        <v>17</v>
      </c>
      <c r="I444" t="s">
        <v>32</v>
      </c>
      <c r="J444">
        <f>VLOOKUP(Sales[[#This Row],[Service Category]],Table7[],3,FALSE)</f>
        <v>0.25</v>
      </c>
      <c r="K444">
        <f>Sales[[#This Row],[Sale Price ]]*Sales[[#This Row],[Margins]]</f>
        <v>204</v>
      </c>
      <c r="L444">
        <v>816</v>
      </c>
      <c r="M444">
        <f>Sales[[#This Row],[Sale Price ]]-Sales[[#This Row],[Service Provider Expense]]</f>
        <v>612</v>
      </c>
      <c r="N444" t="s">
        <v>99</v>
      </c>
    </row>
    <row r="445" spans="1:14" x14ac:dyDescent="0.25">
      <c r="A445">
        <v>3444</v>
      </c>
      <c r="B445" t="s">
        <v>707</v>
      </c>
      <c r="C445" t="s">
        <v>708</v>
      </c>
      <c r="D445">
        <v>1676</v>
      </c>
      <c r="E445" t="s">
        <v>22</v>
      </c>
      <c r="F445" s="7">
        <v>45469</v>
      </c>
      <c r="G445" s="6">
        <v>3</v>
      </c>
      <c r="H445" s="1" t="s">
        <v>37</v>
      </c>
      <c r="I445" t="s">
        <v>32</v>
      </c>
      <c r="J445">
        <f>VLOOKUP(Sales[[#This Row],[Service Category]],Table7[],3,FALSE)</f>
        <v>0.3</v>
      </c>
      <c r="K445">
        <f>Sales[[#This Row],[Sale Price ]]*Sales[[#This Row],[Margins]]</f>
        <v>53.699999999999996</v>
      </c>
      <c r="L445">
        <v>179</v>
      </c>
      <c r="M445">
        <f>Sales[[#This Row],[Sale Price ]]-Sales[[#This Row],[Service Provider Expense]]</f>
        <v>125.30000000000001</v>
      </c>
      <c r="N445" t="s">
        <v>33</v>
      </c>
    </row>
    <row r="446" spans="1:14" x14ac:dyDescent="0.25">
      <c r="A446">
        <v>3445</v>
      </c>
      <c r="B446" t="s">
        <v>709</v>
      </c>
      <c r="C446" t="s">
        <v>544</v>
      </c>
      <c r="D446">
        <v>1677</v>
      </c>
      <c r="E446" t="s">
        <v>61</v>
      </c>
      <c r="F446" s="7">
        <v>45488</v>
      </c>
      <c r="G446" s="6">
        <v>3</v>
      </c>
      <c r="H446" s="1" t="s">
        <v>37</v>
      </c>
      <c r="I446" t="s">
        <v>28</v>
      </c>
      <c r="J446">
        <f>VLOOKUP(Sales[[#This Row],[Service Category]],Table7[],3,FALSE)</f>
        <v>0.25</v>
      </c>
      <c r="K446">
        <f>Sales[[#This Row],[Sale Price ]]*Sales[[#This Row],[Margins]]</f>
        <v>144.25</v>
      </c>
      <c r="L446">
        <v>577</v>
      </c>
      <c r="M446">
        <f>Sales[[#This Row],[Sale Price ]]-Sales[[#This Row],[Service Provider Expense]]</f>
        <v>432.75</v>
      </c>
      <c r="N446" t="s">
        <v>33</v>
      </c>
    </row>
    <row r="447" spans="1:14" x14ac:dyDescent="0.25">
      <c r="A447">
        <v>3446</v>
      </c>
      <c r="B447" t="s">
        <v>472</v>
      </c>
      <c r="C447" t="s">
        <v>710</v>
      </c>
      <c r="D447">
        <v>1678</v>
      </c>
      <c r="E447" t="s">
        <v>16</v>
      </c>
      <c r="F447" s="7">
        <v>45558</v>
      </c>
      <c r="G447" s="6">
        <v>3</v>
      </c>
      <c r="H447" s="1" t="s">
        <v>37</v>
      </c>
      <c r="I447" t="s">
        <v>42</v>
      </c>
      <c r="J447">
        <f>VLOOKUP(Sales[[#This Row],[Service Category]],Table7[],3,FALSE)</f>
        <v>0.1</v>
      </c>
      <c r="K447">
        <f>Sales[[#This Row],[Sale Price ]]*Sales[[#This Row],[Margins]]</f>
        <v>172.70000000000002</v>
      </c>
      <c r="L447">
        <v>1727</v>
      </c>
      <c r="M447">
        <f>Sales[[#This Row],[Sale Price ]]-Sales[[#This Row],[Service Provider Expense]]</f>
        <v>1554.3</v>
      </c>
      <c r="N447" t="s">
        <v>33</v>
      </c>
    </row>
    <row r="448" spans="1:14" x14ac:dyDescent="0.25">
      <c r="A448">
        <v>3447</v>
      </c>
      <c r="B448" t="s">
        <v>711</v>
      </c>
      <c r="C448" t="s">
        <v>191</v>
      </c>
      <c r="D448">
        <v>1679</v>
      </c>
      <c r="E448" t="s">
        <v>77</v>
      </c>
      <c r="F448" s="7">
        <v>45530</v>
      </c>
      <c r="G448" s="6">
        <v>1</v>
      </c>
      <c r="H448" t="s">
        <v>17</v>
      </c>
      <c r="I448" t="s">
        <v>66</v>
      </c>
      <c r="J448">
        <f>VLOOKUP(Sales[[#This Row],[Service Category]],Table7[],3,FALSE)</f>
        <v>0.3</v>
      </c>
      <c r="K448">
        <f>Sales[[#This Row],[Sale Price ]]*Sales[[#This Row],[Margins]]</f>
        <v>229.2</v>
      </c>
      <c r="L448">
        <v>764</v>
      </c>
      <c r="M448">
        <f>Sales[[#This Row],[Sale Price ]]-Sales[[#This Row],[Service Provider Expense]]</f>
        <v>534.79999999999995</v>
      </c>
      <c r="N448" t="s">
        <v>33</v>
      </c>
    </row>
    <row r="449" spans="1:14" x14ac:dyDescent="0.25">
      <c r="A449">
        <v>3448</v>
      </c>
      <c r="B449" t="s">
        <v>165</v>
      </c>
      <c r="C449" t="s">
        <v>712</v>
      </c>
      <c r="D449">
        <v>1680</v>
      </c>
      <c r="E449" t="s">
        <v>16</v>
      </c>
      <c r="F449" s="7">
        <v>45330</v>
      </c>
      <c r="G449" s="6">
        <v>2</v>
      </c>
      <c r="H449" s="1" t="s">
        <v>23</v>
      </c>
      <c r="I449" t="s">
        <v>28</v>
      </c>
      <c r="J449">
        <f>VLOOKUP(Sales[[#This Row],[Service Category]],Table7[],3,FALSE)</f>
        <v>0.1</v>
      </c>
      <c r="K449">
        <f>Sales[[#This Row],[Sale Price ]]*Sales[[#This Row],[Margins]]</f>
        <v>28.6</v>
      </c>
      <c r="L449">
        <v>286</v>
      </c>
      <c r="M449">
        <f>Sales[[#This Row],[Sale Price ]]-Sales[[#This Row],[Service Provider Expense]]</f>
        <v>257.39999999999998</v>
      </c>
      <c r="N449" t="s">
        <v>29</v>
      </c>
    </row>
    <row r="450" spans="1:14" x14ac:dyDescent="0.25">
      <c r="A450">
        <v>3449</v>
      </c>
      <c r="B450" t="s">
        <v>713</v>
      </c>
      <c r="C450" t="s">
        <v>714</v>
      </c>
      <c r="D450">
        <v>1681</v>
      </c>
      <c r="E450" t="s">
        <v>27</v>
      </c>
      <c r="F450" s="7">
        <v>45468</v>
      </c>
      <c r="G450" s="6">
        <v>1</v>
      </c>
      <c r="H450" t="s">
        <v>56</v>
      </c>
      <c r="I450" t="s">
        <v>38</v>
      </c>
      <c r="J450">
        <f>VLOOKUP(Sales[[#This Row],[Service Category]],Table7[],3,FALSE)</f>
        <v>0.25</v>
      </c>
      <c r="K450">
        <f>Sales[[#This Row],[Sale Price ]]*Sales[[#This Row],[Margins]]</f>
        <v>411.5</v>
      </c>
      <c r="L450">
        <v>1646</v>
      </c>
      <c r="M450">
        <f>Sales[[#This Row],[Sale Price ]]-Sales[[#This Row],[Service Provider Expense]]</f>
        <v>1234.5</v>
      </c>
      <c r="N450" t="s">
        <v>33</v>
      </c>
    </row>
    <row r="451" spans="1:14" x14ac:dyDescent="0.25">
      <c r="A451">
        <v>3450</v>
      </c>
      <c r="B451" t="s">
        <v>113</v>
      </c>
      <c r="C451" t="s">
        <v>715</v>
      </c>
      <c r="D451">
        <v>1682</v>
      </c>
      <c r="E451" t="s">
        <v>22</v>
      </c>
      <c r="F451" s="7">
        <v>45458</v>
      </c>
      <c r="G451" s="6">
        <v>3</v>
      </c>
      <c r="H451" t="s">
        <v>56</v>
      </c>
      <c r="I451" t="s">
        <v>49</v>
      </c>
      <c r="J451">
        <f>VLOOKUP(Sales[[#This Row],[Service Category]],Table7[],3,FALSE)</f>
        <v>0.3</v>
      </c>
      <c r="K451">
        <f>Sales[[#This Row],[Sale Price ]]*Sales[[#This Row],[Margins]]</f>
        <v>539.4</v>
      </c>
      <c r="L451">
        <v>1798</v>
      </c>
      <c r="M451">
        <f>Sales[[#This Row],[Sale Price ]]-Sales[[#This Row],[Service Provider Expense]]</f>
        <v>1258.5999999999999</v>
      </c>
      <c r="N451" t="s">
        <v>19</v>
      </c>
    </row>
    <row r="452" spans="1:14" x14ac:dyDescent="0.25">
      <c r="A452">
        <v>3451</v>
      </c>
      <c r="B452" t="s">
        <v>716</v>
      </c>
      <c r="C452" t="s">
        <v>717</v>
      </c>
      <c r="D452">
        <v>1683</v>
      </c>
      <c r="E452" t="s">
        <v>36</v>
      </c>
      <c r="F452" s="7">
        <v>45334</v>
      </c>
      <c r="G452" s="6">
        <v>2</v>
      </c>
      <c r="H452" t="s">
        <v>17</v>
      </c>
      <c r="I452" t="s">
        <v>38</v>
      </c>
      <c r="J452">
        <f>VLOOKUP(Sales[[#This Row],[Service Category]],Table7[],3,FALSE)</f>
        <v>0.2</v>
      </c>
      <c r="K452">
        <f>Sales[[#This Row],[Sale Price ]]*Sales[[#This Row],[Margins]]</f>
        <v>302.2</v>
      </c>
      <c r="L452">
        <v>1511</v>
      </c>
      <c r="M452">
        <f>Sales[[#This Row],[Sale Price ]]-Sales[[#This Row],[Service Provider Expense]]</f>
        <v>1208.8</v>
      </c>
      <c r="N452" t="s">
        <v>19</v>
      </c>
    </row>
    <row r="453" spans="1:14" x14ac:dyDescent="0.25">
      <c r="A453">
        <v>3452</v>
      </c>
      <c r="B453" t="s">
        <v>718</v>
      </c>
      <c r="C453" t="s">
        <v>584</v>
      </c>
      <c r="D453">
        <v>1684</v>
      </c>
      <c r="E453" t="s">
        <v>16</v>
      </c>
      <c r="F453" s="7">
        <v>45322</v>
      </c>
      <c r="G453" s="6">
        <v>1</v>
      </c>
      <c r="H453" s="1" t="s">
        <v>23</v>
      </c>
      <c r="I453" t="s">
        <v>32</v>
      </c>
      <c r="J453">
        <f>VLOOKUP(Sales[[#This Row],[Service Category]],Table7[],3,FALSE)</f>
        <v>0.1</v>
      </c>
      <c r="K453">
        <f>Sales[[#This Row],[Sale Price ]]*Sales[[#This Row],[Margins]]</f>
        <v>59.800000000000004</v>
      </c>
      <c r="L453">
        <v>598</v>
      </c>
      <c r="M453">
        <f>Sales[[#This Row],[Sale Price ]]-Sales[[#This Row],[Service Provider Expense]]</f>
        <v>538.20000000000005</v>
      </c>
      <c r="N453" t="s">
        <v>99</v>
      </c>
    </row>
    <row r="454" spans="1:14" x14ac:dyDescent="0.25">
      <c r="A454">
        <v>3453</v>
      </c>
      <c r="B454" t="s">
        <v>719</v>
      </c>
      <c r="C454" t="s">
        <v>173</v>
      </c>
      <c r="D454">
        <v>1685</v>
      </c>
      <c r="E454" t="s">
        <v>16</v>
      </c>
      <c r="F454" s="7">
        <v>45375</v>
      </c>
      <c r="G454" s="6">
        <v>2</v>
      </c>
      <c r="H454" t="s">
        <v>17</v>
      </c>
      <c r="I454" t="s">
        <v>66</v>
      </c>
      <c r="J454">
        <f>VLOOKUP(Sales[[#This Row],[Service Category]],Table7[],3,FALSE)</f>
        <v>0.1</v>
      </c>
      <c r="K454">
        <f>Sales[[#This Row],[Sale Price ]]*Sales[[#This Row],[Margins]]</f>
        <v>114.5</v>
      </c>
      <c r="L454">
        <v>1145</v>
      </c>
      <c r="M454">
        <f>Sales[[#This Row],[Sale Price ]]-Sales[[#This Row],[Service Provider Expense]]</f>
        <v>1030.5</v>
      </c>
      <c r="N454" t="s">
        <v>33</v>
      </c>
    </row>
    <row r="455" spans="1:14" x14ac:dyDescent="0.25">
      <c r="A455">
        <v>3454</v>
      </c>
      <c r="B455" t="s">
        <v>202</v>
      </c>
      <c r="C455" t="s">
        <v>720</v>
      </c>
      <c r="D455">
        <v>1686</v>
      </c>
      <c r="E455" t="s">
        <v>61</v>
      </c>
      <c r="F455" s="7">
        <v>45591</v>
      </c>
      <c r="G455" s="6">
        <v>2</v>
      </c>
      <c r="H455" t="s">
        <v>17</v>
      </c>
      <c r="I455" t="s">
        <v>66</v>
      </c>
      <c r="J455">
        <f>VLOOKUP(Sales[[#This Row],[Service Category]],Table7[],3,FALSE)</f>
        <v>0.25</v>
      </c>
      <c r="K455">
        <f>Sales[[#This Row],[Sale Price ]]*Sales[[#This Row],[Margins]]</f>
        <v>254.25</v>
      </c>
      <c r="L455">
        <v>1017</v>
      </c>
      <c r="M455">
        <f>Sales[[#This Row],[Sale Price ]]-Sales[[#This Row],[Service Provider Expense]]</f>
        <v>762.75</v>
      </c>
      <c r="N455" t="s">
        <v>33</v>
      </c>
    </row>
    <row r="456" spans="1:14" x14ac:dyDescent="0.25">
      <c r="A456">
        <v>3455</v>
      </c>
      <c r="B456" t="s">
        <v>721</v>
      </c>
      <c r="C456" t="s">
        <v>512</v>
      </c>
      <c r="D456">
        <v>1687</v>
      </c>
      <c r="E456" t="s">
        <v>36</v>
      </c>
      <c r="F456" s="7">
        <v>45424</v>
      </c>
      <c r="G456" s="6">
        <v>1</v>
      </c>
      <c r="H456" s="1" t="s">
        <v>37</v>
      </c>
      <c r="I456" t="s">
        <v>38</v>
      </c>
      <c r="J456">
        <f>VLOOKUP(Sales[[#This Row],[Service Category]],Table7[],3,FALSE)</f>
        <v>0.2</v>
      </c>
      <c r="K456">
        <f>Sales[[#This Row],[Sale Price ]]*Sales[[#This Row],[Margins]]</f>
        <v>170.8</v>
      </c>
      <c r="L456">
        <v>854</v>
      </c>
      <c r="M456">
        <f>Sales[[#This Row],[Sale Price ]]-Sales[[#This Row],[Service Provider Expense]]</f>
        <v>683.2</v>
      </c>
      <c r="N456" t="s">
        <v>99</v>
      </c>
    </row>
    <row r="457" spans="1:14" x14ac:dyDescent="0.25">
      <c r="A457">
        <v>3456</v>
      </c>
      <c r="B457" t="s">
        <v>722</v>
      </c>
      <c r="C457" t="s">
        <v>390</v>
      </c>
      <c r="D457">
        <v>1688</v>
      </c>
      <c r="E457" t="s">
        <v>36</v>
      </c>
      <c r="F457" s="7">
        <v>45462</v>
      </c>
      <c r="G457" s="6">
        <v>2</v>
      </c>
      <c r="H457" t="s">
        <v>17</v>
      </c>
      <c r="I457" t="s">
        <v>66</v>
      </c>
      <c r="J457">
        <f>VLOOKUP(Sales[[#This Row],[Service Category]],Table7[],3,FALSE)</f>
        <v>0.2</v>
      </c>
      <c r="K457">
        <f>Sales[[#This Row],[Sale Price ]]*Sales[[#This Row],[Margins]]</f>
        <v>152.80000000000001</v>
      </c>
      <c r="L457">
        <v>764</v>
      </c>
      <c r="M457">
        <f>Sales[[#This Row],[Sale Price ]]-Sales[[#This Row],[Service Provider Expense]]</f>
        <v>611.20000000000005</v>
      </c>
      <c r="N457" t="s">
        <v>39</v>
      </c>
    </row>
    <row r="458" spans="1:14" x14ac:dyDescent="0.25">
      <c r="A458">
        <v>3457</v>
      </c>
      <c r="B458" t="s">
        <v>723</v>
      </c>
      <c r="C458" t="s">
        <v>724</v>
      </c>
      <c r="D458">
        <v>1689</v>
      </c>
      <c r="E458" t="s">
        <v>22</v>
      </c>
      <c r="F458" s="7">
        <v>45571</v>
      </c>
      <c r="G458" s="6">
        <v>3</v>
      </c>
      <c r="H458" t="s">
        <v>17</v>
      </c>
      <c r="I458" t="s">
        <v>49</v>
      </c>
      <c r="J458">
        <f>VLOOKUP(Sales[[#This Row],[Service Category]],Table7[],3,FALSE)</f>
        <v>0.3</v>
      </c>
      <c r="K458">
        <f>Sales[[#This Row],[Sale Price ]]*Sales[[#This Row],[Margins]]</f>
        <v>204.29999999999998</v>
      </c>
      <c r="L458">
        <v>681</v>
      </c>
      <c r="M458">
        <f>Sales[[#This Row],[Sale Price ]]-Sales[[#This Row],[Service Provider Expense]]</f>
        <v>476.70000000000005</v>
      </c>
      <c r="N458" t="s">
        <v>19</v>
      </c>
    </row>
    <row r="459" spans="1:14" x14ac:dyDescent="0.25">
      <c r="A459">
        <v>3458</v>
      </c>
      <c r="B459" t="s">
        <v>725</v>
      </c>
      <c r="C459" t="s">
        <v>726</v>
      </c>
      <c r="D459">
        <v>1690</v>
      </c>
      <c r="E459" t="s">
        <v>27</v>
      </c>
      <c r="F459" s="7">
        <v>45497</v>
      </c>
      <c r="G459" s="6">
        <v>3</v>
      </c>
      <c r="H459" t="s">
        <v>17</v>
      </c>
      <c r="I459" t="s">
        <v>66</v>
      </c>
      <c r="J459">
        <f>VLOOKUP(Sales[[#This Row],[Service Category]],Table7[],3,FALSE)</f>
        <v>0.25</v>
      </c>
      <c r="K459">
        <f>Sales[[#This Row],[Sale Price ]]*Sales[[#This Row],[Margins]]</f>
        <v>125.25</v>
      </c>
      <c r="L459">
        <v>501</v>
      </c>
      <c r="M459">
        <f>Sales[[#This Row],[Sale Price ]]-Sales[[#This Row],[Service Provider Expense]]</f>
        <v>375.75</v>
      </c>
      <c r="N459" t="s">
        <v>29</v>
      </c>
    </row>
    <row r="460" spans="1:14" x14ac:dyDescent="0.25">
      <c r="A460">
        <v>3459</v>
      </c>
      <c r="B460" t="s">
        <v>727</v>
      </c>
      <c r="C460" t="s">
        <v>728</v>
      </c>
      <c r="D460">
        <v>1691</v>
      </c>
      <c r="E460" t="s">
        <v>27</v>
      </c>
      <c r="F460" s="7">
        <v>45353</v>
      </c>
      <c r="G460" s="6">
        <v>1</v>
      </c>
      <c r="H460" s="1" t="s">
        <v>37</v>
      </c>
      <c r="I460" t="s">
        <v>66</v>
      </c>
      <c r="J460">
        <f>VLOOKUP(Sales[[#This Row],[Service Category]],Table7[],3,FALSE)</f>
        <v>0.25</v>
      </c>
      <c r="K460">
        <f>Sales[[#This Row],[Sale Price ]]*Sales[[#This Row],[Margins]]</f>
        <v>403.75</v>
      </c>
      <c r="L460">
        <v>1615</v>
      </c>
      <c r="M460">
        <f>Sales[[#This Row],[Sale Price ]]-Sales[[#This Row],[Service Provider Expense]]</f>
        <v>1211.25</v>
      </c>
      <c r="N460" t="s">
        <v>33</v>
      </c>
    </row>
    <row r="461" spans="1:14" x14ac:dyDescent="0.25">
      <c r="A461">
        <v>3460</v>
      </c>
      <c r="B461" t="s">
        <v>729</v>
      </c>
      <c r="C461" t="s">
        <v>730</v>
      </c>
      <c r="D461">
        <v>1692</v>
      </c>
      <c r="E461" t="s">
        <v>77</v>
      </c>
      <c r="F461" s="7">
        <v>45484</v>
      </c>
      <c r="G461" s="6">
        <v>3</v>
      </c>
      <c r="H461" s="1" t="s">
        <v>37</v>
      </c>
      <c r="I461" t="s">
        <v>42</v>
      </c>
      <c r="J461">
        <f>VLOOKUP(Sales[[#This Row],[Service Category]],Table7[],3,FALSE)</f>
        <v>0.3</v>
      </c>
      <c r="K461">
        <f>Sales[[#This Row],[Sale Price ]]*Sales[[#This Row],[Margins]]</f>
        <v>247.5</v>
      </c>
      <c r="L461">
        <v>825</v>
      </c>
      <c r="M461">
        <f>Sales[[#This Row],[Sale Price ]]-Sales[[#This Row],[Service Provider Expense]]</f>
        <v>577.5</v>
      </c>
      <c r="N461" t="s">
        <v>19</v>
      </c>
    </row>
    <row r="462" spans="1:14" x14ac:dyDescent="0.25">
      <c r="A462">
        <v>3461</v>
      </c>
      <c r="B462" t="s">
        <v>731</v>
      </c>
      <c r="C462" t="s">
        <v>213</v>
      </c>
      <c r="D462">
        <v>1693</v>
      </c>
      <c r="E462" t="s">
        <v>61</v>
      </c>
      <c r="F462" s="7">
        <v>45607</v>
      </c>
      <c r="G462" s="6">
        <v>3</v>
      </c>
      <c r="H462" s="1" t="s">
        <v>37</v>
      </c>
      <c r="I462" t="s">
        <v>42</v>
      </c>
      <c r="J462">
        <f>VLOOKUP(Sales[[#This Row],[Service Category]],Table7[],3,FALSE)</f>
        <v>0.25</v>
      </c>
      <c r="K462">
        <f>Sales[[#This Row],[Sale Price ]]*Sales[[#This Row],[Margins]]</f>
        <v>184.25</v>
      </c>
      <c r="L462">
        <v>737</v>
      </c>
      <c r="M462">
        <f>Sales[[#This Row],[Sale Price ]]-Sales[[#This Row],[Service Provider Expense]]</f>
        <v>552.75</v>
      </c>
      <c r="N462" t="s">
        <v>19</v>
      </c>
    </row>
    <row r="463" spans="1:14" x14ac:dyDescent="0.25">
      <c r="A463">
        <v>3462</v>
      </c>
      <c r="B463" t="s">
        <v>693</v>
      </c>
      <c r="C463" t="s">
        <v>439</v>
      </c>
      <c r="D463">
        <v>1694</v>
      </c>
      <c r="E463" t="s">
        <v>61</v>
      </c>
      <c r="F463" s="7">
        <v>45370</v>
      </c>
      <c r="G463" s="6">
        <v>3</v>
      </c>
      <c r="H463" s="1" t="s">
        <v>23</v>
      </c>
      <c r="I463" t="s">
        <v>49</v>
      </c>
      <c r="J463">
        <f>VLOOKUP(Sales[[#This Row],[Service Category]],Table7[],3,FALSE)</f>
        <v>0.25</v>
      </c>
      <c r="K463">
        <f>Sales[[#This Row],[Sale Price ]]*Sales[[#This Row],[Margins]]</f>
        <v>316.75</v>
      </c>
      <c r="L463">
        <v>1267</v>
      </c>
      <c r="M463">
        <f>Sales[[#This Row],[Sale Price ]]-Sales[[#This Row],[Service Provider Expense]]</f>
        <v>950.25</v>
      </c>
      <c r="N463" t="s">
        <v>99</v>
      </c>
    </row>
    <row r="464" spans="1:14" x14ac:dyDescent="0.25">
      <c r="A464">
        <v>3463</v>
      </c>
      <c r="B464" t="s">
        <v>487</v>
      </c>
      <c r="C464" t="s">
        <v>732</v>
      </c>
      <c r="D464">
        <v>1695</v>
      </c>
      <c r="E464" t="s">
        <v>27</v>
      </c>
      <c r="F464" s="7">
        <v>45402</v>
      </c>
      <c r="G464" s="6">
        <v>1</v>
      </c>
      <c r="H464" t="s">
        <v>17</v>
      </c>
      <c r="I464" t="s">
        <v>18</v>
      </c>
      <c r="J464">
        <f>VLOOKUP(Sales[[#This Row],[Service Category]],Table7[],3,FALSE)</f>
        <v>0.25</v>
      </c>
      <c r="K464">
        <f>Sales[[#This Row],[Sale Price ]]*Sales[[#This Row],[Margins]]</f>
        <v>30</v>
      </c>
      <c r="L464">
        <v>120</v>
      </c>
      <c r="M464">
        <f>Sales[[#This Row],[Sale Price ]]-Sales[[#This Row],[Service Provider Expense]]</f>
        <v>90</v>
      </c>
      <c r="N464" t="s">
        <v>29</v>
      </c>
    </row>
    <row r="465" spans="1:14" x14ac:dyDescent="0.25">
      <c r="A465">
        <v>3464</v>
      </c>
      <c r="B465" t="s">
        <v>733</v>
      </c>
      <c r="C465" t="s">
        <v>734</v>
      </c>
      <c r="D465">
        <v>1696</v>
      </c>
      <c r="E465" t="s">
        <v>22</v>
      </c>
      <c r="F465" s="7">
        <v>45316</v>
      </c>
      <c r="G465" s="6">
        <v>3</v>
      </c>
      <c r="H465" s="1" t="s">
        <v>37</v>
      </c>
      <c r="I465" t="s">
        <v>42</v>
      </c>
      <c r="J465">
        <f>VLOOKUP(Sales[[#This Row],[Service Category]],Table7[],3,FALSE)</f>
        <v>0.3</v>
      </c>
      <c r="K465">
        <f>Sales[[#This Row],[Sale Price ]]*Sales[[#This Row],[Margins]]</f>
        <v>71.7</v>
      </c>
      <c r="L465">
        <v>239</v>
      </c>
      <c r="M465">
        <f>Sales[[#This Row],[Sale Price ]]-Sales[[#This Row],[Service Provider Expense]]</f>
        <v>167.3</v>
      </c>
      <c r="N465" t="s">
        <v>39</v>
      </c>
    </row>
    <row r="466" spans="1:14" x14ac:dyDescent="0.25">
      <c r="A466">
        <v>3465</v>
      </c>
      <c r="B466" t="s">
        <v>705</v>
      </c>
      <c r="C466" t="s">
        <v>735</v>
      </c>
      <c r="D466">
        <v>1697</v>
      </c>
      <c r="E466" t="s">
        <v>36</v>
      </c>
      <c r="F466" s="7">
        <v>45344</v>
      </c>
      <c r="G466" s="6">
        <v>1</v>
      </c>
      <c r="H466" s="1" t="s">
        <v>37</v>
      </c>
      <c r="I466" t="s">
        <v>28</v>
      </c>
      <c r="J466">
        <f>VLOOKUP(Sales[[#This Row],[Service Category]],Table7[],3,FALSE)</f>
        <v>0.2</v>
      </c>
      <c r="K466">
        <f>Sales[[#This Row],[Sale Price ]]*Sales[[#This Row],[Margins]]</f>
        <v>193</v>
      </c>
      <c r="L466">
        <v>965</v>
      </c>
      <c r="M466">
        <f>Sales[[#This Row],[Sale Price ]]-Sales[[#This Row],[Service Provider Expense]]</f>
        <v>772</v>
      </c>
      <c r="N466" t="s">
        <v>99</v>
      </c>
    </row>
    <row r="467" spans="1:14" x14ac:dyDescent="0.25">
      <c r="A467">
        <v>3466</v>
      </c>
      <c r="B467" t="s">
        <v>736</v>
      </c>
      <c r="C467" t="s">
        <v>737</v>
      </c>
      <c r="D467">
        <v>1698</v>
      </c>
      <c r="E467" t="s">
        <v>36</v>
      </c>
      <c r="F467" s="7">
        <v>45369</v>
      </c>
      <c r="G467" s="6">
        <v>1</v>
      </c>
      <c r="H467" s="1" t="s">
        <v>37</v>
      </c>
      <c r="I467" t="s">
        <v>32</v>
      </c>
      <c r="J467">
        <f>VLOOKUP(Sales[[#This Row],[Service Category]],Table7[],3,FALSE)</f>
        <v>0.2</v>
      </c>
      <c r="K467">
        <f>Sales[[#This Row],[Sale Price ]]*Sales[[#This Row],[Margins]]</f>
        <v>108</v>
      </c>
      <c r="L467">
        <v>540</v>
      </c>
      <c r="M467">
        <f>Sales[[#This Row],[Sale Price ]]-Sales[[#This Row],[Service Provider Expense]]</f>
        <v>432</v>
      </c>
      <c r="N467" t="s">
        <v>19</v>
      </c>
    </row>
    <row r="468" spans="1:14" x14ac:dyDescent="0.25">
      <c r="A468">
        <v>3467</v>
      </c>
      <c r="B468" t="s">
        <v>738</v>
      </c>
      <c r="C468" t="s">
        <v>739</v>
      </c>
      <c r="D468">
        <v>1699</v>
      </c>
      <c r="E468" t="s">
        <v>27</v>
      </c>
      <c r="F468" s="7">
        <v>45298</v>
      </c>
      <c r="G468" s="6">
        <v>1</v>
      </c>
      <c r="H468" t="s">
        <v>17</v>
      </c>
      <c r="I468" t="s">
        <v>24</v>
      </c>
      <c r="J468">
        <f>VLOOKUP(Sales[[#This Row],[Service Category]],Table7[],3,FALSE)</f>
        <v>0.25</v>
      </c>
      <c r="K468">
        <f>Sales[[#This Row],[Sale Price ]]*Sales[[#This Row],[Margins]]</f>
        <v>110.5</v>
      </c>
      <c r="L468">
        <v>442</v>
      </c>
      <c r="M468">
        <f>Sales[[#This Row],[Sale Price ]]-Sales[[#This Row],[Service Provider Expense]]</f>
        <v>331.5</v>
      </c>
      <c r="N468" t="s">
        <v>33</v>
      </c>
    </row>
    <row r="469" spans="1:14" x14ac:dyDescent="0.25">
      <c r="A469">
        <v>3468</v>
      </c>
      <c r="B469" t="s">
        <v>532</v>
      </c>
      <c r="C469" t="s">
        <v>304</v>
      </c>
      <c r="D469">
        <v>1700</v>
      </c>
      <c r="E469" t="s">
        <v>36</v>
      </c>
      <c r="F469" s="7">
        <v>45425</v>
      </c>
      <c r="G469" s="6">
        <v>1</v>
      </c>
      <c r="H469" s="1" t="s">
        <v>37</v>
      </c>
      <c r="I469" t="s">
        <v>42</v>
      </c>
      <c r="J469">
        <f>VLOOKUP(Sales[[#This Row],[Service Category]],Table7[],3,FALSE)</f>
        <v>0.2</v>
      </c>
      <c r="K469">
        <f>Sales[[#This Row],[Sale Price ]]*Sales[[#This Row],[Margins]]</f>
        <v>143.4</v>
      </c>
      <c r="L469">
        <v>717</v>
      </c>
      <c r="M469">
        <f>Sales[[#This Row],[Sale Price ]]-Sales[[#This Row],[Service Provider Expense]]</f>
        <v>573.6</v>
      </c>
      <c r="N469" t="s">
        <v>29</v>
      </c>
    </row>
    <row r="470" spans="1:14" x14ac:dyDescent="0.25">
      <c r="A470">
        <v>3469</v>
      </c>
      <c r="B470" t="s">
        <v>740</v>
      </c>
      <c r="C470" t="s">
        <v>166</v>
      </c>
      <c r="D470">
        <v>1701</v>
      </c>
      <c r="E470" t="s">
        <v>36</v>
      </c>
      <c r="F470" s="7">
        <v>45504</v>
      </c>
      <c r="G470" s="6">
        <v>3</v>
      </c>
      <c r="H470" s="1" t="s">
        <v>23</v>
      </c>
      <c r="I470" t="s">
        <v>38</v>
      </c>
      <c r="J470">
        <f>VLOOKUP(Sales[[#This Row],[Service Category]],Table7[],3,FALSE)</f>
        <v>0.2</v>
      </c>
      <c r="K470">
        <f>Sales[[#This Row],[Sale Price ]]*Sales[[#This Row],[Margins]]</f>
        <v>252</v>
      </c>
      <c r="L470">
        <v>1260</v>
      </c>
      <c r="M470">
        <f>Sales[[#This Row],[Sale Price ]]-Sales[[#This Row],[Service Provider Expense]]</f>
        <v>1008</v>
      </c>
      <c r="N470" t="s">
        <v>29</v>
      </c>
    </row>
    <row r="471" spans="1:14" x14ac:dyDescent="0.25">
      <c r="A471">
        <v>3470</v>
      </c>
      <c r="B471" t="s">
        <v>741</v>
      </c>
      <c r="C471" t="s">
        <v>742</v>
      </c>
      <c r="D471">
        <v>1702</v>
      </c>
      <c r="E471" t="s">
        <v>22</v>
      </c>
      <c r="F471" s="7">
        <v>45515</v>
      </c>
      <c r="G471" s="6">
        <v>3</v>
      </c>
      <c r="H471" t="s">
        <v>17</v>
      </c>
      <c r="I471" t="s">
        <v>24</v>
      </c>
      <c r="J471">
        <f>VLOOKUP(Sales[[#This Row],[Service Category]],Table7[],3,FALSE)</f>
        <v>0.3</v>
      </c>
      <c r="K471">
        <f>Sales[[#This Row],[Sale Price ]]*Sales[[#This Row],[Margins]]</f>
        <v>107.1</v>
      </c>
      <c r="L471">
        <v>357</v>
      </c>
      <c r="M471">
        <f>Sales[[#This Row],[Sale Price ]]-Sales[[#This Row],[Service Provider Expense]]</f>
        <v>249.9</v>
      </c>
      <c r="N471" t="s">
        <v>99</v>
      </c>
    </row>
    <row r="472" spans="1:14" x14ac:dyDescent="0.25">
      <c r="A472">
        <v>3471</v>
      </c>
      <c r="B472" t="s">
        <v>743</v>
      </c>
      <c r="C472" t="s">
        <v>617</v>
      </c>
      <c r="D472">
        <v>1703</v>
      </c>
      <c r="E472" t="s">
        <v>27</v>
      </c>
      <c r="F472" s="7">
        <v>45604</v>
      </c>
      <c r="G472" s="6">
        <v>3</v>
      </c>
      <c r="H472" s="1" t="s">
        <v>37</v>
      </c>
      <c r="I472" t="s">
        <v>66</v>
      </c>
      <c r="J472">
        <f>VLOOKUP(Sales[[#This Row],[Service Category]],Table7[],3,FALSE)</f>
        <v>0.25</v>
      </c>
      <c r="K472">
        <f>Sales[[#This Row],[Sale Price ]]*Sales[[#This Row],[Margins]]</f>
        <v>297</v>
      </c>
      <c r="L472">
        <v>1188</v>
      </c>
      <c r="M472">
        <f>Sales[[#This Row],[Sale Price ]]-Sales[[#This Row],[Service Provider Expense]]</f>
        <v>891</v>
      </c>
      <c r="N472" t="s">
        <v>19</v>
      </c>
    </row>
    <row r="473" spans="1:14" x14ac:dyDescent="0.25">
      <c r="A473">
        <v>3472</v>
      </c>
      <c r="B473" t="s">
        <v>744</v>
      </c>
      <c r="C473" t="s">
        <v>730</v>
      </c>
      <c r="D473">
        <v>1704</v>
      </c>
      <c r="E473" t="s">
        <v>36</v>
      </c>
      <c r="F473" s="7">
        <v>45300</v>
      </c>
      <c r="G473" s="6">
        <v>3</v>
      </c>
      <c r="H473" t="s">
        <v>56</v>
      </c>
      <c r="I473" t="s">
        <v>28</v>
      </c>
      <c r="J473">
        <f>VLOOKUP(Sales[[#This Row],[Service Category]],Table7[],3,FALSE)</f>
        <v>0.2</v>
      </c>
      <c r="K473">
        <f>Sales[[#This Row],[Sale Price ]]*Sales[[#This Row],[Margins]]</f>
        <v>154.60000000000002</v>
      </c>
      <c r="L473">
        <v>773</v>
      </c>
      <c r="M473">
        <f>Sales[[#This Row],[Sale Price ]]-Sales[[#This Row],[Service Provider Expense]]</f>
        <v>618.4</v>
      </c>
      <c r="N473" t="s">
        <v>99</v>
      </c>
    </row>
    <row r="474" spans="1:14" x14ac:dyDescent="0.25">
      <c r="A474">
        <v>3473</v>
      </c>
      <c r="B474" t="s">
        <v>745</v>
      </c>
      <c r="C474" t="s">
        <v>255</v>
      </c>
      <c r="D474">
        <v>1705</v>
      </c>
      <c r="E474" t="s">
        <v>61</v>
      </c>
      <c r="F474" s="7">
        <v>45360</v>
      </c>
      <c r="G474" s="6">
        <v>1</v>
      </c>
      <c r="H474" s="1" t="s">
        <v>37</v>
      </c>
      <c r="I474" t="s">
        <v>28</v>
      </c>
      <c r="J474">
        <f>VLOOKUP(Sales[[#This Row],[Service Category]],Table7[],3,FALSE)</f>
        <v>0.25</v>
      </c>
      <c r="K474">
        <f>Sales[[#This Row],[Sale Price ]]*Sales[[#This Row],[Margins]]</f>
        <v>83.5</v>
      </c>
      <c r="L474">
        <v>334</v>
      </c>
      <c r="M474">
        <f>Sales[[#This Row],[Sale Price ]]-Sales[[#This Row],[Service Provider Expense]]</f>
        <v>250.5</v>
      </c>
      <c r="N474" t="s">
        <v>39</v>
      </c>
    </row>
    <row r="475" spans="1:14" x14ac:dyDescent="0.25">
      <c r="A475">
        <v>3474</v>
      </c>
      <c r="B475" t="s">
        <v>746</v>
      </c>
      <c r="C475" t="s">
        <v>747</v>
      </c>
      <c r="D475">
        <v>1706</v>
      </c>
      <c r="E475" t="s">
        <v>27</v>
      </c>
      <c r="F475" s="7">
        <v>45378</v>
      </c>
      <c r="G475" s="6">
        <v>1</v>
      </c>
      <c r="H475" s="1" t="s">
        <v>37</v>
      </c>
      <c r="I475" t="s">
        <v>24</v>
      </c>
      <c r="J475">
        <f>VLOOKUP(Sales[[#This Row],[Service Category]],Table7[],3,FALSE)</f>
        <v>0.25</v>
      </c>
      <c r="K475">
        <f>Sales[[#This Row],[Sale Price ]]*Sales[[#This Row],[Margins]]</f>
        <v>419</v>
      </c>
      <c r="L475">
        <v>1676</v>
      </c>
      <c r="M475">
        <f>Sales[[#This Row],[Sale Price ]]-Sales[[#This Row],[Service Provider Expense]]</f>
        <v>1257</v>
      </c>
      <c r="N475" t="s">
        <v>99</v>
      </c>
    </row>
    <row r="476" spans="1:14" x14ac:dyDescent="0.25">
      <c r="A476">
        <v>3475</v>
      </c>
      <c r="B476" t="s">
        <v>748</v>
      </c>
      <c r="C476" t="s">
        <v>749</v>
      </c>
      <c r="D476">
        <v>1707</v>
      </c>
      <c r="E476" t="s">
        <v>16</v>
      </c>
      <c r="F476" s="7">
        <v>45496</v>
      </c>
      <c r="G476" s="6">
        <v>1</v>
      </c>
      <c r="H476" t="s">
        <v>17</v>
      </c>
      <c r="I476" t="s">
        <v>66</v>
      </c>
      <c r="J476">
        <f>VLOOKUP(Sales[[#This Row],[Service Category]],Table7[],3,FALSE)</f>
        <v>0.1</v>
      </c>
      <c r="K476">
        <f>Sales[[#This Row],[Sale Price ]]*Sales[[#This Row],[Margins]]</f>
        <v>176.3</v>
      </c>
      <c r="L476">
        <v>1763</v>
      </c>
      <c r="M476">
        <f>Sales[[#This Row],[Sale Price ]]-Sales[[#This Row],[Service Provider Expense]]</f>
        <v>1586.7</v>
      </c>
      <c r="N476" t="s">
        <v>99</v>
      </c>
    </row>
    <row r="477" spans="1:14" x14ac:dyDescent="0.25">
      <c r="A477">
        <v>3476</v>
      </c>
      <c r="B477" t="s">
        <v>675</v>
      </c>
      <c r="C477" t="s">
        <v>228</v>
      </c>
      <c r="D477">
        <v>1708</v>
      </c>
      <c r="E477" t="s">
        <v>27</v>
      </c>
      <c r="F477" s="7">
        <v>45323</v>
      </c>
      <c r="G477" s="6">
        <v>2</v>
      </c>
      <c r="H477" t="s">
        <v>17</v>
      </c>
      <c r="I477" t="s">
        <v>28</v>
      </c>
      <c r="J477">
        <f>VLOOKUP(Sales[[#This Row],[Service Category]],Table7[],3,FALSE)</f>
        <v>0.25</v>
      </c>
      <c r="K477">
        <f>Sales[[#This Row],[Sale Price ]]*Sales[[#This Row],[Margins]]</f>
        <v>168.75</v>
      </c>
      <c r="L477">
        <v>675</v>
      </c>
      <c r="M477">
        <f>Sales[[#This Row],[Sale Price ]]-Sales[[#This Row],[Service Provider Expense]]</f>
        <v>506.25</v>
      </c>
      <c r="N477" t="s">
        <v>33</v>
      </c>
    </row>
    <row r="478" spans="1:14" x14ac:dyDescent="0.25">
      <c r="A478">
        <v>3477</v>
      </c>
      <c r="B478" t="s">
        <v>750</v>
      </c>
      <c r="C478" t="s">
        <v>186</v>
      </c>
      <c r="D478">
        <v>1709</v>
      </c>
      <c r="E478" t="s">
        <v>16</v>
      </c>
      <c r="F478" s="7">
        <v>45636</v>
      </c>
      <c r="G478" s="6">
        <v>1</v>
      </c>
      <c r="H478" t="s">
        <v>17</v>
      </c>
      <c r="I478" t="s">
        <v>38</v>
      </c>
      <c r="J478">
        <f>VLOOKUP(Sales[[#This Row],[Service Category]],Table7[],3,FALSE)</f>
        <v>0.1</v>
      </c>
      <c r="K478">
        <f>Sales[[#This Row],[Sale Price ]]*Sales[[#This Row],[Margins]]</f>
        <v>184.5</v>
      </c>
      <c r="L478">
        <v>1845</v>
      </c>
      <c r="M478">
        <f>Sales[[#This Row],[Sale Price ]]-Sales[[#This Row],[Service Provider Expense]]</f>
        <v>1660.5</v>
      </c>
      <c r="N478" t="s">
        <v>29</v>
      </c>
    </row>
    <row r="479" spans="1:14" x14ac:dyDescent="0.25">
      <c r="A479">
        <v>3478</v>
      </c>
      <c r="B479" t="s">
        <v>392</v>
      </c>
      <c r="C479" t="s">
        <v>714</v>
      </c>
      <c r="D479">
        <v>1710</v>
      </c>
      <c r="E479" t="s">
        <v>36</v>
      </c>
      <c r="F479" s="7">
        <v>45424</v>
      </c>
      <c r="G479" s="6">
        <v>2</v>
      </c>
      <c r="H479" t="s">
        <v>17</v>
      </c>
      <c r="I479" t="s">
        <v>32</v>
      </c>
      <c r="J479">
        <f>VLOOKUP(Sales[[#This Row],[Service Category]],Table7[],3,FALSE)</f>
        <v>0.2</v>
      </c>
      <c r="K479">
        <f>Sales[[#This Row],[Sale Price ]]*Sales[[#This Row],[Margins]]</f>
        <v>120.4</v>
      </c>
      <c r="L479">
        <v>602</v>
      </c>
      <c r="M479">
        <f>Sales[[#This Row],[Sale Price ]]-Sales[[#This Row],[Service Provider Expense]]</f>
        <v>481.6</v>
      </c>
      <c r="N479" t="s">
        <v>19</v>
      </c>
    </row>
    <row r="480" spans="1:14" x14ac:dyDescent="0.25">
      <c r="A480">
        <v>3479</v>
      </c>
      <c r="B480" t="s">
        <v>549</v>
      </c>
      <c r="C480" t="s">
        <v>751</v>
      </c>
      <c r="D480">
        <v>1711</v>
      </c>
      <c r="E480" t="s">
        <v>22</v>
      </c>
      <c r="F480" s="7">
        <v>45561</v>
      </c>
      <c r="G480" s="6">
        <v>1</v>
      </c>
      <c r="H480" s="1" t="s">
        <v>37</v>
      </c>
      <c r="I480" t="s">
        <v>38</v>
      </c>
      <c r="J480">
        <f>VLOOKUP(Sales[[#This Row],[Service Category]],Table7[],3,FALSE)</f>
        <v>0.3</v>
      </c>
      <c r="K480">
        <f>Sales[[#This Row],[Sale Price ]]*Sales[[#This Row],[Margins]]</f>
        <v>46.199999999999996</v>
      </c>
      <c r="L480">
        <v>154</v>
      </c>
      <c r="M480">
        <f>Sales[[#This Row],[Sale Price ]]-Sales[[#This Row],[Service Provider Expense]]</f>
        <v>107.80000000000001</v>
      </c>
      <c r="N480" t="s">
        <v>19</v>
      </c>
    </row>
    <row r="481" spans="1:14" x14ac:dyDescent="0.25">
      <c r="A481">
        <v>3480</v>
      </c>
      <c r="B481" t="s">
        <v>462</v>
      </c>
      <c r="C481" t="s">
        <v>507</v>
      </c>
      <c r="D481">
        <v>1712</v>
      </c>
      <c r="E481" t="s">
        <v>36</v>
      </c>
      <c r="F481" s="7">
        <v>45507</v>
      </c>
      <c r="G481" s="6">
        <v>3</v>
      </c>
      <c r="H481" t="s">
        <v>17</v>
      </c>
      <c r="I481" t="s">
        <v>24</v>
      </c>
      <c r="J481">
        <f>VLOOKUP(Sales[[#This Row],[Service Category]],Table7[],3,FALSE)</f>
        <v>0.2</v>
      </c>
      <c r="K481">
        <f>Sales[[#This Row],[Sale Price ]]*Sales[[#This Row],[Margins]]</f>
        <v>307</v>
      </c>
      <c r="L481">
        <v>1535</v>
      </c>
      <c r="M481">
        <f>Sales[[#This Row],[Sale Price ]]-Sales[[#This Row],[Service Provider Expense]]</f>
        <v>1228</v>
      </c>
      <c r="N481" t="s">
        <v>99</v>
      </c>
    </row>
    <row r="482" spans="1:14" x14ac:dyDescent="0.25">
      <c r="A482">
        <v>3481</v>
      </c>
      <c r="B482" t="s">
        <v>752</v>
      </c>
      <c r="C482" t="s">
        <v>753</v>
      </c>
      <c r="D482">
        <v>1713</v>
      </c>
      <c r="E482" t="s">
        <v>77</v>
      </c>
      <c r="F482" s="7">
        <v>45640</v>
      </c>
      <c r="G482" s="6">
        <v>2</v>
      </c>
      <c r="H482" s="1" t="s">
        <v>37</v>
      </c>
      <c r="I482" t="s">
        <v>42</v>
      </c>
      <c r="J482">
        <f>VLOOKUP(Sales[[#This Row],[Service Category]],Table7[],3,FALSE)</f>
        <v>0.3</v>
      </c>
      <c r="K482">
        <f>Sales[[#This Row],[Sale Price ]]*Sales[[#This Row],[Margins]]</f>
        <v>393.3</v>
      </c>
      <c r="L482">
        <v>1311</v>
      </c>
      <c r="M482">
        <f>Sales[[#This Row],[Sale Price ]]-Sales[[#This Row],[Service Provider Expense]]</f>
        <v>917.7</v>
      </c>
      <c r="N482" t="s">
        <v>33</v>
      </c>
    </row>
    <row r="483" spans="1:14" x14ac:dyDescent="0.25">
      <c r="A483">
        <v>3482</v>
      </c>
      <c r="B483" t="s">
        <v>754</v>
      </c>
      <c r="C483" t="s">
        <v>473</v>
      </c>
      <c r="D483">
        <v>1714</v>
      </c>
      <c r="E483" t="s">
        <v>36</v>
      </c>
      <c r="F483" s="7">
        <v>45500</v>
      </c>
      <c r="G483" s="6">
        <v>3</v>
      </c>
      <c r="H483" s="1" t="s">
        <v>37</v>
      </c>
      <c r="I483" t="s">
        <v>18</v>
      </c>
      <c r="J483">
        <f>VLOOKUP(Sales[[#This Row],[Service Category]],Table7[],3,FALSE)</f>
        <v>0.2</v>
      </c>
      <c r="K483">
        <f>Sales[[#This Row],[Sale Price ]]*Sales[[#This Row],[Margins]]</f>
        <v>204.20000000000002</v>
      </c>
      <c r="L483">
        <v>1021</v>
      </c>
      <c r="M483">
        <f>Sales[[#This Row],[Sale Price ]]-Sales[[#This Row],[Service Provider Expense]]</f>
        <v>816.8</v>
      </c>
      <c r="N483" t="s">
        <v>29</v>
      </c>
    </row>
    <row r="484" spans="1:14" x14ac:dyDescent="0.25">
      <c r="A484">
        <v>3483</v>
      </c>
      <c r="B484" t="s">
        <v>755</v>
      </c>
      <c r="C484" t="s">
        <v>756</v>
      </c>
      <c r="D484">
        <v>1715</v>
      </c>
      <c r="E484" t="s">
        <v>27</v>
      </c>
      <c r="F484" s="7">
        <v>45375</v>
      </c>
      <c r="G484" s="6">
        <v>3</v>
      </c>
      <c r="H484" s="1" t="s">
        <v>37</v>
      </c>
      <c r="I484" t="s">
        <v>18</v>
      </c>
      <c r="J484">
        <f>VLOOKUP(Sales[[#This Row],[Service Category]],Table7[],3,FALSE)</f>
        <v>0.25</v>
      </c>
      <c r="K484">
        <f>Sales[[#This Row],[Sale Price ]]*Sales[[#This Row],[Margins]]</f>
        <v>369</v>
      </c>
      <c r="L484">
        <v>1476</v>
      </c>
      <c r="M484">
        <f>Sales[[#This Row],[Sale Price ]]-Sales[[#This Row],[Service Provider Expense]]</f>
        <v>1107</v>
      </c>
      <c r="N484" t="s">
        <v>33</v>
      </c>
    </row>
    <row r="485" spans="1:14" x14ac:dyDescent="0.25">
      <c r="A485">
        <v>3484</v>
      </c>
      <c r="B485" t="s">
        <v>435</v>
      </c>
      <c r="C485" t="s">
        <v>280</v>
      </c>
      <c r="D485">
        <v>1716</v>
      </c>
      <c r="E485" t="s">
        <v>27</v>
      </c>
      <c r="F485" s="7">
        <v>45579</v>
      </c>
      <c r="G485" s="6">
        <v>2</v>
      </c>
      <c r="H485" s="1" t="s">
        <v>37</v>
      </c>
      <c r="I485" t="s">
        <v>38</v>
      </c>
      <c r="J485">
        <f>VLOOKUP(Sales[[#This Row],[Service Category]],Table7[],3,FALSE)</f>
        <v>0.25</v>
      </c>
      <c r="K485">
        <f>Sales[[#This Row],[Sale Price ]]*Sales[[#This Row],[Margins]]</f>
        <v>141.75</v>
      </c>
      <c r="L485">
        <v>567</v>
      </c>
      <c r="M485">
        <f>Sales[[#This Row],[Sale Price ]]-Sales[[#This Row],[Service Provider Expense]]</f>
        <v>425.25</v>
      </c>
      <c r="N485" t="s">
        <v>29</v>
      </c>
    </row>
    <row r="486" spans="1:14" x14ac:dyDescent="0.25">
      <c r="A486">
        <v>3485</v>
      </c>
      <c r="B486" t="s">
        <v>757</v>
      </c>
      <c r="C486" t="s">
        <v>646</v>
      </c>
      <c r="D486">
        <v>1717</v>
      </c>
      <c r="E486" t="s">
        <v>77</v>
      </c>
      <c r="F486" s="7">
        <v>45617</v>
      </c>
      <c r="G486" s="6">
        <v>3</v>
      </c>
      <c r="H486" s="1" t="s">
        <v>37</v>
      </c>
      <c r="I486" t="s">
        <v>66</v>
      </c>
      <c r="J486">
        <f>VLOOKUP(Sales[[#This Row],[Service Category]],Table7[],3,FALSE)</f>
        <v>0.3</v>
      </c>
      <c r="K486">
        <f>Sales[[#This Row],[Sale Price ]]*Sales[[#This Row],[Margins]]</f>
        <v>357.3</v>
      </c>
      <c r="L486">
        <v>1191</v>
      </c>
      <c r="M486">
        <f>Sales[[#This Row],[Sale Price ]]-Sales[[#This Row],[Service Provider Expense]]</f>
        <v>833.7</v>
      </c>
      <c r="N486" t="s">
        <v>99</v>
      </c>
    </row>
    <row r="487" spans="1:14" x14ac:dyDescent="0.25">
      <c r="A487">
        <v>3486</v>
      </c>
      <c r="B487" t="s">
        <v>709</v>
      </c>
      <c r="C487" t="s">
        <v>288</v>
      </c>
      <c r="D487">
        <v>1718</v>
      </c>
      <c r="E487" t="s">
        <v>16</v>
      </c>
      <c r="F487" s="7">
        <v>45612</v>
      </c>
      <c r="G487" s="6">
        <v>3</v>
      </c>
      <c r="H487" s="1" t="s">
        <v>37</v>
      </c>
      <c r="I487" t="s">
        <v>18</v>
      </c>
      <c r="J487">
        <f>VLOOKUP(Sales[[#This Row],[Service Category]],Table7[],3,FALSE)</f>
        <v>0.1</v>
      </c>
      <c r="K487">
        <f>Sales[[#This Row],[Sale Price ]]*Sales[[#This Row],[Margins]]</f>
        <v>11.3</v>
      </c>
      <c r="L487">
        <v>113</v>
      </c>
      <c r="M487">
        <f>Sales[[#This Row],[Sale Price ]]-Sales[[#This Row],[Service Provider Expense]]</f>
        <v>101.7</v>
      </c>
      <c r="N487" t="s">
        <v>29</v>
      </c>
    </row>
    <row r="488" spans="1:14" x14ac:dyDescent="0.25">
      <c r="A488">
        <v>3487</v>
      </c>
      <c r="B488" t="s">
        <v>758</v>
      </c>
      <c r="C488" t="s">
        <v>484</v>
      </c>
      <c r="D488">
        <v>1719</v>
      </c>
      <c r="E488" t="s">
        <v>16</v>
      </c>
      <c r="F488" s="7">
        <v>45593</v>
      </c>
      <c r="G488" s="6">
        <v>2</v>
      </c>
      <c r="H488" s="1" t="s">
        <v>37</v>
      </c>
      <c r="I488" t="s">
        <v>24</v>
      </c>
      <c r="J488">
        <f>VLOOKUP(Sales[[#This Row],[Service Category]],Table7[],3,FALSE)</f>
        <v>0.1</v>
      </c>
      <c r="K488">
        <f>Sales[[#This Row],[Sale Price ]]*Sales[[#This Row],[Margins]]</f>
        <v>86.5</v>
      </c>
      <c r="L488">
        <v>865</v>
      </c>
      <c r="M488">
        <f>Sales[[#This Row],[Sale Price ]]-Sales[[#This Row],[Service Provider Expense]]</f>
        <v>778.5</v>
      </c>
      <c r="N488" t="s">
        <v>19</v>
      </c>
    </row>
    <row r="489" spans="1:14" x14ac:dyDescent="0.25">
      <c r="A489">
        <v>3488</v>
      </c>
      <c r="B489" t="s">
        <v>366</v>
      </c>
      <c r="C489" t="s">
        <v>759</v>
      </c>
      <c r="D489">
        <v>1720</v>
      </c>
      <c r="E489" t="s">
        <v>27</v>
      </c>
      <c r="F489" s="7">
        <v>45569</v>
      </c>
      <c r="G489" s="6">
        <v>2</v>
      </c>
      <c r="H489" t="s">
        <v>17</v>
      </c>
      <c r="I489" t="s">
        <v>28</v>
      </c>
      <c r="J489">
        <f>VLOOKUP(Sales[[#This Row],[Service Category]],Table7[],3,FALSE)</f>
        <v>0.25</v>
      </c>
      <c r="K489">
        <f>Sales[[#This Row],[Sale Price ]]*Sales[[#This Row],[Margins]]</f>
        <v>213</v>
      </c>
      <c r="L489">
        <v>852</v>
      </c>
      <c r="M489">
        <f>Sales[[#This Row],[Sale Price ]]-Sales[[#This Row],[Service Provider Expense]]</f>
        <v>639</v>
      </c>
      <c r="N489" t="s">
        <v>33</v>
      </c>
    </row>
    <row r="490" spans="1:14" x14ac:dyDescent="0.25">
      <c r="A490">
        <v>3489</v>
      </c>
      <c r="B490" t="s">
        <v>332</v>
      </c>
      <c r="C490" t="s">
        <v>320</v>
      </c>
      <c r="D490">
        <v>1721</v>
      </c>
      <c r="E490" t="s">
        <v>36</v>
      </c>
      <c r="F490" s="7">
        <v>45499</v>
      </c>
      <c r="G490" s="6">
        <v>2</v>
      </c>
      <c r="H490" t="s">
        <v>17</v>
      </c>
      <c r="I490" t="s">
        <v>18</v>
      </c>
      <c r="J490">
        <f>VLOOKUP(Sales[[#This Row],[Service Category]],Table7[],3,FALSE)</f>
        <v>0.2</v>
      </c>
      <c r="K490">
        <f>Sales[[#This Row],[Sale Price ]]*Sales[[#This Row],[Margins]]</f>
        <v>327.60000000000002</v>
      </c>
      <c r="L490">
        <v>1638</v>
      </c>
      <c r="M490">
        <f>Sales[[#This Row],[Sale Price ]]-Sales[[#This Row],[Service Provider Expense]]</f>
        <v>1310.4000000000001</v>
      </c>
      <c r="N490" t="s">
        <v>39</v>
      </c>
    </row>
    <row r="491" spans="1:14" x14ac:dyDescent="0.25">
      <c r="A491">
        <v>3490</v>
      </c>
      <c r="B491" t="s">
        <v>760</v>
      </c>
      <c r="C491" t="s">
        <v>58</v>
      </c>
      <c r="D491">
        <v>1722</v>
      </c>
      <c r="E491" t="s">
        <v>61</v>
      </c>
      <c r="F491" s="7">
        <v>45549</v>
      </c>
      <c r="G491" s="6">
        <v>2</v>
      </c>
      <c r="H491" s="1" t="s">
        <v>37</v>
      </c>
      <c r="I491" t="s">
        <v>66</v>
      </c>
      <c r="J491">
        <f>VLOOKUP(Sales[[#This Row],[Service Category]],Table7[],3,FALSE)</f>
        <v>0.25</v>
      </c>
      <c r="K491">
        <f>Sales[[#This Row],[Sale Price ]]*Sales[[#This Row],[Margins]]</f>
        <v>366.5</v>
      </c>
      <c r="L491">
        <v>1466</v>
      </c>
      <c r="M491">
        <f>Sales[[#This Row],[Sale Price ]]-Sales[[#This Row],[Service Provider Expense]]</f>
        <v>1099.5</v>
      </c>
      <c r="N491" t="s">
        <v>99</v>
      </c>
    </row>
    <row r="492" spans="1:14" x14ac:dyDescent="0.25">
      <c r="A492">
        <v>3491</v>
      </c>
      <c r="B492" t="s">
        <v>761</v>
      </c>
      <c r="C492" t="s">
        <v>762</v>
      </c>
      <c r="D492">
        <v>1723</v>
      </c>
      <c r="E492" t="s">
        <v>27</v>
      </c>
      <c r="F492" s="7">
        <v>45499</v>
      </c>
      <c r="G492" s="6">
        <v>2</v>
      </c>
      <c r="H492" t="s">
        <v>17</v>
      </c>
      <c r="I492" t="s">
        <v>18</v>
      </c>
      <c r="J492">
        <f>VLOOKUP(Sales[[#This Row],[Service Category]],Table7[],3,FALSE)</f>
        <v>0.25</v>
      </c>
      <c r="K492">
        <f>Sales[[#This Row],[Sale Price ]]*Sales[[#This Row],[Margins]]</f>
        <v>320.5</v>
      </c>
      <c r="L492">
        <v>1282</v>
      </c>
      <c r="M492">
        <f>Sales[[#This Row],[Sale Price ]]-Sales[[#This Row],[Service Provider Expense]]</f>
        <v>961.5</v>
      </c>
      <c r="N492" t="s">
        <v>99</v>
      </c>
    </row>
    <row r="493" spans="1:14" x14ac:dyDescent="0.25">
      <c r="A493">
        <v>3492</v>
      </c>
      <c r="B493" t="s">
        <v>330</v>
      </c>
      <c r="C493" t="s">
        <v>763</v>
      </c>
      <c r="D493">
        <v>1724</v>
      </c>
      <c r="E493" t="s">
        <v>22</v>
      </c>
      <c r="F493" s="7">
        <v>45567</v>
      </c>
      <c r="G493" s="6">
        <v>2</v>
      </c>
      <c r="H493" t="s">
        <v>56</v>
      </c>
      <c r="I493" t="s">
        <v>42</v>
      </c>
      <c r="J493">
        <f>VLOOKUP(Sales[[#This Row],[Service Category]],Table7[],3,FALSE)</f>
        <v>0.3</v>
      </c>
      <c r="K493">
        <f>Sales[[#This Row],[Sale Price ]]*Sales[[#This Row],[Margins]]</f>
        <v>512.4</v>
      </c>
      <c r="L493">
        <v>1708</v>
      </c>
      <c r="M493">
        <f>Sales[[#This Row],[Sale Price ]]-Sales[[#This Row],[Service Provider Expense]]</f>
        <v>1195.5999999999999</v>
      </c>
      <c r="N493" t="s">
        <v>29</v>
      </c>
    </row>
    <row r="494" spans="1:14" x14ac:dyDescent="0.25">
      <c r="A494">
        <v>3493</v>
      </c>
      <c r="B494" t="s">
        <v>284</v>
      </c>
      <c r="C494" t="s">
        <v>764</v>
      </c>
      <c r="D494">
        <v>1725</v>
      </c>
      <c r="E494" t="s">
        <v>36</v>
      </c>
      <c r="F494" s="7">
        <v>45326</v>
      </c>
      <c r="G494" s="6">
        <v>1</v>
      </c>
      <c r="H494" t="s">
        <v>56</v>
      </c>
      <c r="I494" t="s">
        <v>18</v>
      </c>
      <c r="J494">
        <f>VLOOKUP(Sales[[#This Row],[Service Category]],Table7[],3,FALSE)</f>
        <v>0.2</v>
      </c>
      <c r="K494">
        <f>Sales[[#This Row],[Sale Price ]]*Sales[[#This Row],[Margins]]</f>
        <v>233.60000000000002</v>
      </c>
      <c r="L494">
        <v>1168</v>
      </c>
      <c r="M494">
        <f>Sales[[#This Row],[Sale Price ]]-Sales[[#This Row],[Service Provider Expense]]</f>
        <v>934.4</v>
      </c>
      <c r="N494" t="s">
        <v>33</v>
      </c>
    </row>
    <row r="495" spans="1:14" x14ac:dyDescent="0.25">
      <c r="A495">
        <v>3494</v>
      </c>
      <c r="B495" t="s">
        <v>765</v>
      </c>
      <c r="C495" t="s">
        <v>766</v>
      </c>
      <c r="D495">
        <v>1726</v>
      </c>
      <c r="E495" t="s">
        <v>22</v>
      </c>
      <c r="F495" s="7">
        <v>45557</v>
      </c>
      <c r="G495" s="6">
        <v>2</v>
      </c>
      <c r="H495" t="s">
        <v>56</v>
      </c>
      <c r="I495" t="s">
        <v>66</v>
      </c>
      <c r="J495">
        <f>VLOOKUP(Sales[[#This Row],[Service Category]],Table7[],3,FALSE)</f>
        <v>0.3</v>
      </c>
      <c r="K495">
        <f>Sales[[#This Row],[Sale Price ]]*Sales[[#This Row],[Margins]]</f>
        <v>119.39999999999999</v>
      </c>
      <c r="L495">
        <v>398</v>
      </c>
      <c r="M495">
        <f>Sales[[#This Row],[Sale Price ]]-Sales[[#This Row],[Service Provider Expense]]</f>
        <v>278.60000000000002</v>
      </c>
      <c r="N495" t="s">
        <v>33</v>
      </c>
    </row>
    <row r="496" spans="1:14" x14ac:dyDescent="0.25">
      <c r="A496">
        <v>3495</v>
      </c>
      <c r="B496" t="s">
        <v>767</v>
      </c>
      <c r="C496" t="s">
        <v>768</v>
      </c>
      <c r="D496">
        <v>1727</v>
      </c>
      <c r="E496" t="s">
        <v>77</v>
      </c>
      <c r="F496" s="7">
        <v>45612</v>
      </c>
      <c r="G496" s="6">
        <v>1</v>
      </c>
      <c r="H496" s="1" t="s">
        <v>37</v>
      </c>
      <c r="I496" t="s">
        <v>32</v>
      </c>
      <c r="J496">
        <f>VLOOKUP(Sales[[#This Row],[Service Category]],Table7[],3,FALSE)</f>
        <v>0.3</v>
      </c>
      <c r="K496">
        <f>Sales[[#This Row],[Sale Price ]]*Sales[[#This Row],[Margins]]</f>
        <v>385.2</v>
      </c>
      <c r="L496">
        <v>1284</v>
      </c>
      <c r="M496">
        <f>Sales[[#This Row],[Sale Price ]]-Sales[[#This Row],[Service Provider Expense]]</f>
        <v>898.8</v>
      </c>
      <c r="N496" t="s">
        <v>99</v>
      </c>
    </row>
    <row r="497" spans="1:14" x14ac:dyDescent="0.25">
      <c r="A497">
        <v>3496</v>
      </c>
      <c r="B497" t="s">
        <v>769</v>
      </c>
      <c r="C497" t="s">
        <v>770</v>
      </c>
      <c r="D497">
        <v>1728</v>
      </c>
      <c r="E497" t="s">
        <v>77</v>
      </c>
      <c r="F497" s="7">
        <v>45585</v>
      </c>
      <c r="G497" s="6">
        <v>1</v>
      </c>
      <c r="H497" t="s">
        <v>17</v>
      </c>
      <c r="I497" t="s">
        <v>32</v>
      </c>
      <c r="J497">
        <f>VLOOKUP(Sales[[#This Row],[Service Category]],Table7[],3,FALSE)</f>
        <v>0.3</v>
      </c>
      <c r="K497">
        <f>Sales[[#This Row],[Sale Price ]]*Sales[[#This Row],[Margins]]</f>
        <v>530.69999999999993</v>
      </c>
      <c r="L497">
        <v>1769</v>
      </c>
      <c r="M497">
        <f>Sales[[#This Row],[Sale Price ]]-Sales[[#This Row],[Service Provider Expense]]</f>
        <v>1238.3000000000002</v>
      </c>
      <c r="N497" t="s">
        <v>33</v>
      </c>
    </row>
    <row r="498" spans="1:14" x14ac:dyDescent="0.25">
      <c r="A498">
        <v>3497</v>
      </c>
      <c r="B498" t="s">
        <v>407</v>
      </c>
      <c r="C498" t="s">
        <v>710</v>
      </c>
      <c r="D498">
        <v>1729</v>
      </c>
      <c r="E498" t="s">
        <v>61</v>
      </c>
      <c r="F498" s="7">
        <v>45560</v>
      </c>
      <c r="G498" s="6">
        <v>2</v>
      </c>
      <c r="H498" s="1" t="s">
        <v>37</v>
      </c>
      <c r="I498" t="s">
        <v>24</v>
      </c>
      <c r="J498">
        <f>VLOOKUP(Sales[[#This Row],[Service Category]],Table7[],3,FALSE)</f>
        <v>0.25</v>
      </c>
      <c r="K498">
        <f>Sales[[#This Row],[Sale Price ]]*Sales[[#This Row],[Margins]]</f>
        <v>94.5</v>
      </c>
      <c r="L498">
        <v>378</v>
      </c>
      <c r="M498">
        <f>Sales[[#This Row],[Sale Price ]]-Sales[[#This Row],[Service Provider Expense]]</f>
        <v>283.5</v>
      </c>
      <c r="N498" t="s">
        <v>19</v>
      </c>
    </row>
    <row r="499" spans="1:14" x14ac:dyDescent="0.25">
      <c r="A499">
        <v>3498</v>
      </c>
      <c r="B499" t="s">
        <v>218</v>
      </c>
      <c r="C499" t="s">
        <v>771</v>
      </c>
      <c r="D499">
        <v>1730</v>
      </c>
      <c r="E499" t="s">
        <v>61</v>
      </c>
      <c r="F499" s="7">
        <v>45409</v>
      </c>
      <c r="G499" s="6">
        <v>3</v>
      </c>
      <c r="H499" s="1" t="s">
        <v>37</v>
      </c>
      <c r="I499" t="s">
        <v>32</v>
      </c>
      <c r="J499">
        <f>VLOOKUP(Sales[[#This Row],[Service Category]],Table7[],3,FALSE)</f>
        <v>0.25</v>
      </c>
      <c r="K499">
        <f>Sales[[#This Row],[Sale Price ]]*Sales[[#This Row],[Margins]]</f>
        <v>337.75</v>
      </c>
      <c r="L499">
        <v>1351</v>
      </c>
      <c r="M499">
        <f>Sales[[#This Row],[Sale Price ]]-Sales[[#This Row],[Service Provider Expense]]</f>
        <v>1013.25</v>
      </c>
      <c r="N499" t="s">
        <v>39</v>
      </c>
    </row>
    <row r="500" spans="1:14" x14ac:dyDescent="0.25">
      <c r="A500">
        <v>3499</v>
      </c>
      <c r="B500" t="s">
        <v>641</v>
      </c>
      <c r="C500" t="s">
        <v>772</v>
      </c>
      <c r="D500">
        <v>1731</v>
      </c>
      <c r="E500" t="s">
        <v>61</v>
      </c>
      <c r="F500" s="7">
        <v>45300</v>
      </c>
      <c r="G500" s="6">
        <v>2</v>
      </c>
      <c r="H500" t="s">
        <v>17</v>
      </c>
      <c r="I500" t="s">
        <v>49</v>
      </c>
      <c r="J500">
        <f>VLOOKUP(Sales[[#This Row],[Service Category]],Table7[],3,FALSE)</f>
        <v>0.25</v>
      </c>
      <c r="K500">
        <f>Sales[[#This Row],[Sale Price ]]*Sales[[#This Row],[Margins]]</f>
        <v>345.25</v>
      </c>
      <c r="L500">
        <v>1381</v>
      </c>
      <c r="M500">
        <f>Sales[[#This Row],[Sale Price ]]-Sales[[#This Row],[Service Provider Expense]]</f>
        <v>1035.75</v>
      </c>
      <c r="N500" t="s">
        <v>19</v>
      </c>
    </row>
    <row r="501" spans="1:14" x14ac:dyDescent="0.25">
      <c r="A501">
        <v>3500</v>
      </c>
      <c r="B501" t="s">
        <v>349</v>
      </c>
      <c r="C501" t="s">
        <v>773</v>
      </c>
      <c r="D501">
        <v>1732</v>
      </c>
      <c r="E501" t="s">
        <v>22</v>
      </c>
      <c r="F501" s="7">
        <v>45576</v>
      </c>
      <c r="G501" s="6">
        <v>2</v>
      </c>
      <c r="H501" t="s">
        <v>56</v>
      </c>
      <c r="I501" t="s">
        <v>18</v>
      </c>
      <c r="J501">
        <f>VLOOKUP(Sales[[#This Row],[Service Category]],Table7[],3,FALSE)</f>
        <v>0.3</v>
      </c>
      <c r="K501">
        <f>Sales[[#This Row],[Sale Price ]]*Sales[[#This Row],[Margins]]</f>
        <v>414.9</v>
      </c>
      <c r="L501">
        <v>1383</v>
      </c>
      <c r="M501">
        <f>Sales[[#This Row],[Sale Price ]]-Sales[[#This Row],[Service Provider Expense]]</f>
        <v>968.1</v>
      </c>
      <c r="N501" t="s">
        <v>29</v>
      </c>
    </row>
    <row r="502" spans="1:14" x14ac:dyDescent="0.25">
      <c r="A502">
        <v>3501</v>
      </c>
      <c r="B502" t="s">
        <v>774</v>
      </c>
      <c r="C502" t="s">
        <v>59</v>
      </c>
      <c r="D502">
        <v>1733</v>
      </c>
      <c r="E502" t="s">
        <v>77</v>
      </c>
      <c r="F502" s="7">
        <v>45368</v>
      </c>
      <c r="G502" s="6">
        <v>2</v>
      </c>
      <c r="H502" t="s">
        <v>17</v>
      </c>
      <c r="I502" t="s">
        <v>18</v>
      </c>
      <c r="J502">
        <f>VLOOKUP(Sales[[#This Row],[Service Category]],Table7[],3,FALSE)</f>
        <v>0.3</v>
      </c>
      <c r="K502">
        <f>Sales[[#This Row],[Sale Price ]]*Sales[[#This Row],[Margins]]</f>
        <v>515.69999999999993</v>
      </c>
      <c r="L502">
        <v>1719</v>
      </c>
      <c r="M502">
        <f>Sales[[#This Row],[Sale Price ]]-Sales[[#This Row],[Service Provider Expense]]</f>
        <v>1203.3000000000002</v>
      </c>
      <c r="N502" t="s">
        <v>33</v>
      </c>
    </row>
    <row r="503" spans="1:14" x14ac:dyDescent="0.25">
      <c r="A503">
        <v>3502</v>
      </c>
      <c r="B503" t="s">
        <v>775</v>
      </c>
      <c r="C503" t="s">
        <v>776</v>
      </c>
      <c r="D503">
        <v>1734</v>
      </c>
      <c r="E503" t="s">
        <v>22</v>
      </c>
      <c r="F503" s="7">
        <v>45633</v>
      </c>
      <c r="G503" s="6">
        <v>1</v>
      </c>
      <c r="H503" s="1" t="s">
        <v>23</v>
      </c>
      <c r="I503" t="s">
        <v>32</v>
      </c>
      <c r="J503">
        <f>VLOOKUP(Sales[[#This Row],[Service Category]],Table7[],3,FALSE)</f>
        <v>0.3</v>
      </c>
      <c r="K503">
        <f>Sales[[#This Row],[Sale Price ]]*Sales[[#This Row],[Margins]]</f>
        <v>235.5</v>
      </c>
      <c r="L503">
        <v>785</v>
      </c>
      <c r="M503">
        <f>Sales[[#This Row],[Sale Price ]]-Sales[[#This Row],[Service Provider Expense]]</f>
        <v>549.5</v>
      </c>
      <c r="N503" t="s">
        <v>29</v>
      </c>
    </row>
    <row r="504" spans="1:14" x14ac:dyDescent="0.25">
      <c r="A504">
        <v>3503</v>
      </c>
      <c r="B504" t="s">
        <v>264</v>
      </c>
      <c r="C504" t="s">
        <v>382</v>
      </c>
      <c r="D504">
        <v>1735</v>
      </c>
      <c r="E504" t="s">
        <v>27</v>
      </c>
      <c r="F504" s="7">
        <v>45548</v>
      </c>
      <c r="G504" s="6">
        <v>3</v>
      </c>
      <c r="H504" s="1" t="s">
        <v>37</v>
      </c>
      <c r="I504" t="s">
        <v>28</v>
      </c>
      <c r="J504">
        <f>VLOOKUP(Sales[[#This Row],[Service Category]],Table7[],3,FALSE)</f>
        <v>0.25</v>
      </c>
      <c r="K504">
        <f>Sales[[#This Row],[Sale Price ]]*Sales[[#This Row],[Margins]]</f>
        <v>340.25</v>
      </c>
      <c r="L504">
        <v>1361</v>
      </c>
      <c r="M504">
        <f>Sales[[#This Row],[Sale Price ]]-Sales[[#This Row],[Service Provider Expense]]</f>
        <v>1020.75</v>
      </c>
      <c r="N504" t="s">
        <v>19</v>
      </c>
    </row>
    <row r="505" spans="1:14" x14ac:dyDescent="0.25">
      <c r="A505">
        <v>3504</v>
      </c>
      <c r="B505" t="s">
        <v>178</v>
      </c>
      <c r="C505" t="s">
        <v>777</v>
      </c>
      <c r="D505">
        <v>1736</v>
      </c>
      <c r="E505" t="s">
        <v>27</v>
      </c>
      <c r="F505" s="7">
        <v>45455</v>
      </c>
      <c r="G505" s="6">
        <v>1</v>
      </c>
      <c r="H505" t="s">
        <v>56</v>
      </c>
      <c r="I505" t="s">
        <v>28</v>
      </c>
      <c r="J505">
        <f>VLOOKUP(Sales[[#This Row],[Service Category]],Table7[],3,FALSE)</f>
        <v>0.25</v>
      </c>
      <c r="K505">
        <f>Sales[[#This Row],[Sale Price ]]*Sales[[#This Row],[Margins]]</f>
        <v>332</v>
      </c>
      <c r="L505">
        <v>1328</v>
      </c>
      <c r="M505">
        <f>Sales[[#This Row],[Sale Price ]]-Sales[[#This Row],[Service Provider Expense]]</f>
        <v>996</v>
      </c>
      <c r="N505" t="s">
        <v>29</v>
      </c>
    </row>
    <row r="506" spans="1:14" x14ac:dyDescent="0.25">
      <c r="A506">
        <v>3505</v>
      </c>
      <c r="B506" t="s">
        <v>153</v>
      </c>
      <c r="C506" t="s">
        <v>778</v>
      </c>
      <c r="D506">
        <v>1737</v>
      </c>
      <c r="E506" t="s">
        <v>27</v>
      </c>
      <c r="F506" s="7">
        <v>45654</v>
      </c>
      <c r="G506" s="6">
        <v>2</v>
      </c>
      <c r="H506" t="s">
        <v>17</v>
      </c>
      <c r="I506" t="s">
        <v>42</v>
      </c>
      <c r="J506">
        <f>VLOOKUP(Sales[[#This Row],[Service Category]],Table7[],3,FALSE)</f>
        <v>0.25</v>
      </c>
      <c r="K506">
        <f>Sales[[#This Row],[Sale Price ]]*Sales[[#This Row],[Margins]]</f>
        <v>56</v>
      </c>
      <c r="L506">
        <v>224</v>
      </c>
      <c r="M506">
        <f>Sales[[#This Row],[Sale Price ]]-Sales[[#This Row],[Service Provider Expense]]</f>
        <v>168</v>
      </c>
      <c r="N506" t="s">
        <v>29</v>
      </c>
    </row>
    <row r="507" spans="1:14" x14ac:dyDescent="0.25">
      <c r="A507">
        <v>3506</v>
      </c>
      <c r="B507" t="s">
        <v>779</v>
      </c>
      <c r="C507" t="s">
        <v>436</v>
      </c>
      <c r="D507">
        <v>1738</v>
      </c>
      <c r="E507" t="s">
        <v>16</v>
      </c>
      <c r="F507" s="7">
        <v>45458</v>
      </c>
      <c r="G507" s="6">
        <v>1</v>
      </c>
      <c r="H507" s="1" t="s">
        <v>37</v>
      </c>
      <c r="I507" t="s">
        <v>38</v>
      </c>
      <c r="J507">
        <f>VLOOKUP(Sales[[#This Row],[Service Category]],Table7[],3,FALSE)</f>
        <v>0.1</v>
      </c>
      <c r="K507">
        <f>Sales[[#This Row],[Sale Price ]]*Sales[[#This Row],[Margins]]</f>
        <v>144.30000000000001</v>
      </c>
      <c r="L507">
        <v>1443</v>
      </c>
      <c r="M507">
        <f>Sales[[#This Row],[Sale Price ]]-Sales[[#This Row],[Service Provider Expense]]</f>
        <v>1298.7</v>
      </c>
      <c r="N507" t="s">
        <v>33</v>
      </c>
    </row>
    <row r="508" spans="1:14" x14ac:dyDescent="0.25">
      <c r="A508">
        <v>3507</v>
      </c>
      <c r="B508" t="s">
        <v>780</v>
      </c>
      <c r="C508" t="s">
        <v>657</v>
      </c>
      <c r="D508">
        <v>1739</v>
      </c>
      <c r="E508" t="s">
        <v>16</v>
      </c>
      <c r="F508" s="7">
        <v>45505</v>
      </c>
      <c r="G508" s="6">
        <v>3</v>
      </c>
      <c r="H508" s="1" t="s">
        <v>37</v>
      </c>
      <c r="I508" t="s">
        <v>18</v>
      </c>
      <c r="J508">
        <f>VLOOKUP(Sales[[#This Row],[Service Category]],Table7[],3,FALSE)</f>
        <v>0.1</v>
      </c>
      <c r="K508">
        <f>Sales[[#This Row],[Sale Price ]]*Sales[[#This Row],[Margins]]</f>
        <v>175.60000000000002</v>
      </c>
      <c r="L508">
        <v>1756</v>
      </c>
      <c r="M508">
        <f>Sales[[#This Row],[Sale Price ]]-Sales[[#This Row],[Service Provider Expense]]</f>
        <v>1580.4</v>
      </c>
      <c r="N508" t="s">
        <v>29</v>
      </c>
    </row>
    <row r="509" spans="1:14" x14ac:dyDescent="0.25">
      <c r="A509">
        <v>3508</v>
      </c>
      <c r="B509" t="s">
        <v>755</v>
      </c>
      <c r="C509" t="s">
        <v>781</v>
      </c>
      <c r="D509">
        <v>1740</v>
      </c>
      <c r="E509" t="s">
        <v>27</v>
      </c>
      <c r="F509" s="7">
        <v>45551</v>
      </c>
      <c r="G509" s="6">
        <v>2</v>
      </c>
      <c r="H509" s="1" t="s">
        <v>23</v>
      </c>
      <c r="I509" t="s">
        <v>18</v>
      </c>
      <c r="J509">
        <f>VLOOKUP(Sales[[#This Row],[Service Category]],Table7[],3,FALSE)</f>
        <v>0.25</v>
      </c>
      <c r="K509">
        <f>Sales[[#This Row],[Sale Price ]]*Sales[[#This Row],[Margins]]</f>
        <v>128.75</v>
      </c>
      <c r="L509">
        <v>515</v>
      </c>
      <c r="M509">
        <f>Sales[[#This Row],[Sale Price ]]-Sales[[#This Row],[Service Provider Expense]]</f>
        <v>386.25</v>
      </c>
      <c r="N509" t="s">
        <v>19</v>
      </c>
    </row>
    <row r="510" spans="1:14" x14ac:dyDescent="0.25">
      <c r="A510">
        <v>3509</v>
      </c>
      <c r="B510" t="s">
        <v>681</v>
      </c>
      <c r="C510" t="s">
        <v>375</v>
      </c>
      <c r="D510">
        <v>1741</v>
      </c>
      <c r="E510" t="s">
        <v>36</v>
      </c>
      <c r="F510" s="7">
        <v>45476</v>
      </c>
      <c r="G510" s="6">
        <v>1</v>
      </c>
      <c r="H510" t="s">
        <v>17</v>
      </c>
      <c r="I510" t="s">
        <v>24</v>
      </c>
      <c r="J510">
        <f>VLOOKUP(Sales[[#This Row],[Service Category]],Table7[],3,FALSE)</f>
        <v>0.2</v>
      </c>
      <c r="K510">
        <f>Sales[[#This Row],[Sale Price ]]*Sales[[#This Row],[Margins]]</f>
        <v>91.4</v>
      </c>
      <c r="L510">
        <v>457</v>
      </c>
      <c r="M510">
        <f>Sales[[#This Row],[Sale Price ]]-Sales[[#This Row],[Service Provider Expense]]</f>
        <v>365.6</v>
      </c>
      <c r="N510" t="s">
        <v>19</v>
      </c>
    </row>
    <row r="511" spans="1:14" x14ac:dyDescent="0.25">
      <c r="A511">
        <v>3510</v>
      </c>
      <c r="B511" t="s">
        <v>81</v>
      </c>
      <c r="C511" t="s">
        <v>782</v>
      </c>
      <c r="D511">
        <v>1742</v>
      </c>
      <c r="E511" t="s">
        <v>77</v>
      </c>
      <c r="F511" s="7">
        <v>45642</v>
      </c>
      <c r="G511" s="6">
        <v>3</v>
      </c>
      <c r="H511" s="1" t="s">
        <v>37</v>
      </c>
      <c r="I511" t="s">
        <v>24</v>
      </c>
      <c r="J511">
        <f>VLOOKUP(Sales[[#This Row],[Service Category]],Table7[],3,FALSE)</f>
        <v>0.3</v>
      </c>
      <c r="K511">
        <f>Sales[[#This Row],[Sale Price ]]*Sales[[#This Row],[Margins]]</f>
        <v>38.1</v>
      </c>
      <c r="L511">
        <v>127</v>
      </c>
      <c r="M511">
        <f>Sales[[#This Row],[Sale Price ]]-Sales[[#This Row],[Service Provider Expense]]</f>
        <v>88.9</v>
      </c>
      <c r="N511" t="s">
        <v>29</v>
      </c>
    </row>
    <row r="512" spans="1:14" x14ac:dyDescent="0.25">
      <c r="A512">
        <v>3511</v>
      </c>
      <c r="B512" t="s">
        <v>178</v>
      </c>
      <c r="C512" t="s">
        <v>783</v>
      </c>
      <c r="D512">
        <v>1743</v>
      </c>
      <c r="E512" t="s">
        <v>16</v>
      </c>
      <c r="F512" s="7">
        <v>45311</v>
      </c>
      <c r="G512" s="6">
        <v>1</v>
      </c>
      <c r="H512" s="1" t="s">
        <v>37</v>
      </c>
      <c r="I512" t="s">
        <v>42</v>
      </c>
      <c r="J512">
        <f>VLOOKUP(Sales[[#This Row],[Service Category]],Table7[],3,FALSE)</f>
        <v>0.1</v>
      </c>
      <c r="K512">
        <f>Sales[[#This Row],[Sale Price ]]*Sales[[#This Row],[Margins]]</f>
        <v>167.4</v>
      </c>
      <c r="L512">
        <v>1674</v>
      </c>
      <c r="M512">
        <f>Sales[[#This Row],[Sale Price ]]-Sales[[#This Row],[Service Provider Expense]]</f>
        <v>1506.6</v>
      </c>
      <c r="N512" t="s">
        <v>29</v>
      </c>
    </row>
    <row r="513" spans="1:14" x14ac:dyDescent="0.25">
      <c r="A513">
        <v>3512</v>
      </c>
      <c r="B513" t="s">
        <v>784</v>
      </c>
      <c r="C513" t="s">
        <v>785</v>
      </c>
      <c r="D513">
        <v>1744</v>
      </c>
      <c r="E513" t="s">
        <v>16</v>
      </c>
      <c r="F513" s="7">
        <v>45452</v>
      </c>
      <c r="G513" s="6">
        <v>2</v>
      </c>
      <c r="H513" t="s">
        <v>17</v>
      </c>
      <c r="I513" t="s">
        <v>24</v>
      </c>
      <c r="J513">
        <f>VLOOKUP(Sales[[#This Row],[Service Category]],Table7[],3,FALSE)</f>
        <v>0.1</v>
      </c>
      <c r="K513">
        <f>Sales[[#This Row],[Sale Price ]]*Sales[[#This Row],[Margins]]</f>
        <v>39.200000000000003</v>
      </c>
      <c r="L513">
        <v>392</v>
      </c>
      <c r="M513">
        <f>Sales[[#This Row],[Sale Price ]]-Sales[[#This Row],[Service Provider Expense]]</f>
        <v>352.8</v>
      </c>
      <c r="N513" t="s">
        <v>99</v>
      </c>
    </row>
    <row r="514" spans="1:14" x14ac:dyDescent="0.25">
      <c r="A514">
        <v>3513</v>
      </c>
      <c r="B514" t="s">
        <v>786</v>
      </c>
      <c r="C514" t="s">
        <v>787</v>
      </c>
      <c r="D514">
        <v>1745</v>
      </c>
      <c r="E514" t="s">
        <v>27</v>
      </c>
      <c r="F514" s="7">
        <v>45379</v>
      </c>
      <c r="G514" s="6">
        <v>1</v>
      </c>
      <c r="H514" s="1" t="s">
        <v>37</v>
      </c>
      <c r="I514" t="s">
        <v>18</v>
      </c>
      <c r="J514">
        <f>VLOOKUP(Sales[[#This Row],[Service Category]],Table7[],3,FALSE)</f>
        <v>0.25</v>
      </c>
      <c r="K514">
        <f>Sales[[#This Row],[Sale Price ]]*Sales[[#This Row],[Margins]]</f>
        <v>214.25</v>
      </c>
      <c r="L514">
        <v>857</v>
      </c>
      <c r="M514">
        <f>Sales[[#This Row],[Sale Price ]]-Sales[[#This Row],[Service Provider Expense]]</f>
        <v>642.75</v>
      </c>
      <c r="N514" t="s">
        <v>39</v>
      </c>
    </row>
    <row r="515" spans="1:14" x14ac:dyDescent="0.25">
      <c r="A515">
        <v>3514</v>
      </c>
      <c r="B515" t="s">
        <v>178</v>
      </c>
      <c r="C515" t="s">
        <v>788</v>
      </c>
      <c r="D515">
        <v>1746</v>
      </c>
      <c r="E515" t="s">
        <v>27</v>
      </c>
      <c r="F515" s="7">
        <v>45586</v>
      </c>
      <c r="G515" s="6">
        <v>1</v>
      </c>
      <c r="H515" t="s">
        <v>17</v>
      </c>
      <c r="I515" t="s">
        <v>28</v>
      </c>
      <c r="J515">
        <f>VLOOKUP(Sales[[#This Row],[Service Category]],Table7[],3,FALSE)</f>
        <v>0.25</v>
      </c>
      <c r="K515">
        <f>Sales[[#This Row],[Sale Price ]]*Sales[[#This Row],[Margins]]</f>
        <v>461</v>
      </c>
      <c r="L515">
        <v>1844</v>
      </c>
      <c r="M515">
        <f>Sales[[#This Row],[Sale Price ]]-Sales[[#This Row],[Service Provider Expense]]</f>
        <v>1383</v>
      </c>
      <c r="N515" t="s">
        <v>29</v>
      </c>
    </row>
    <row r="516" spans="1:14" x14ac:dyDescent="0.25">
      <c r="A516">
        <v>3515</v>
      </c>
      <c r="B516" t="s">
        <v>789</v>
      </c>
      <c r="C516" t="s">
        <v>297</v>
      </c>
      <c r="D516">
        <v>1747</v>
      </c>
      <c r="E516" t="s">
        <v>16</v>
      </c>
      <c r="F516" s="7">
        <v>45576</v>
      </c>
      <c r="G516" s="6">
        <v>3</v>
      </c>
      <c r="H516" s="1" t="s">
        <v>37</v>
      </c>
      <c r="I516" t="s">
        <v>66</v>
      </c>
      <c r="J516">
        <f>VLOOKUP(Sales[[#This Row],[Service Category]],Table7[],3,FALSE)</f>
        <v>0.1</v>
      </c>
      <c r="K516">
        <f>Sales[[#This Row],[Sale Price ]]*Sales[[#This Row],[Margins]]</f>
        <v>138.20000000000002</v>
      </c>
      <c r="L516">
        <v>1382</v>
      </c>
      <c r="M516">
        <f>Sales[[#This Row],[Sale Price ]]-Sales[[#This Row],[Service Provider Expense]]</f>
        <v>1243.8</v>
      </c>
      <c r="N516" t="s">
        <v>99</v>
      </c>
    </row>
    <row r="517" spans="1:14" x14ac:dyDescent="0.25">
      <c r="A517">
        <v>3516</v>
      </c>
      <c r="B517" t="s">
        <v>520</v>
      </c>
      <c r="C517" t="s">
        <v>216</v>
      </c>
      <c r="D517">
        <v>1748</v>
      </c>
      <c r="E517" t="s">
        <v>16</v>
      </c>
      <c r="F517" s="7">
        <v>45382</v>
      </c>
      <c r="G517" s="6">
        <v>3</v>
      </c>
      <c r="H517" s="1" t="s">
        <v>23</v>
      </c>
      <c r="I517" t="s">
        <v>42</v>
      </c>
      <c r="J517">
        <f>VLOOKUP(Sales[[#This Row],[Service Category]],Table7[],3,FALSE)</f>
        <v>0.1</v>
      </c>
      <c r="K517">
        <f>Sales[[#This Row],[Sale Price ]]*Sales[[#This Row],[Margins]]</f>
        <v>17.600000000000001</v>
      </c>
      <c r="L517">
        <v>176</v>
      </c>
      <c r="M517">
        <f>Sales[[#This Row],[Sale Price ]]-Sales[[#This Row],[Service Provider Expense]]</f>
        <v>158.4</v>
      </c>
      <c r="N517" t="s">
        <v>33</v>
      </c>
    </row>
    <row r="518" spans="1:14" x14ac:dyDescent="0.25">
      <c r="A518">
        <v>3517</v>
      </c>
      <c r="B518" t="s">
        <v>790</v>
      </c>
      <c r="C518" t="s">
        <v>601</v>
      </c>
      <c r="D518">
        <v>1749</v>
      </c>
      <c r="E518" t="s">
        <v>77</v>
      </c>
      <c r="F518" s="7">
        <v>45491</v>
      </c>
      <c r="G518" s="6">
        <v>3</v>
      </c>
      <c r="H518" s="1" t="s">
        <v>37</v>
      </c>
      <c r="I518" t="s">
        <v>38</v>
      </c>
      <c r="J518">
        <f>VLOOKUP(Sales[[#This Row],[Service Category]],Table7[],3,FALSE)</f>
        <v>0.3</v>
      </c>
      <c r="K518">
        <f>Sales[[#This Row],[Sale Price ]]*Sales[[#This Row],[Margins]]</f>
        <v>93.6</v>
      </c>
      <c r="L518">
        <v>312</v>
      </c>
      <c r="M518">
        <f>Sales[[#This Row],[Sale Price ]]-Sales[[#This Row],[Service Provider Expense]]</f>
        <v>218.4</v>
      </c>
      <c r="N518" t="s">
        <v>33</v>
      </c>
    </row>
    <row r="519" spans="1:14" x14ac:dyDescent="0.25">
      <c r="A519">
        <v>3518</v>
      </c>
      <c r="B519" t="s">
        <v>124</v>
      </c>
      <c r="C519" t="s">
        <v>791</v>
      </c>
      <c r="D519">
        <v>1750</v>
      </c>
      <c r="E519" t="s">
        <v>36</v>
      </c>
      <c r="F519" s="7">
        <v>45561</v>
      </c>
      <c r="G519" s="6">
        <v>3</v>
      </c>
      <c r="H519" t="s">
        <v>17</v>
      </c>
      <c r="I519" t="s">
        <v>28</v>
      </c>
      <c r="J519">
        <f>VLOOKUP(Sales[[#This Row],[Service Category]],Table7[],3,FALSE)</f>
        <v>0.2</v>
      </c>
      <c r="K519">
        <f>Sales[[#This Row],[Sale Price ]]*Sales[[#This Row],[Margins]]</f>
        <v>74.2</v>
      </c>
      <c r="L519">
        <v>371</v>
      </c>
      <c r="M519">
        <f>Sales[[#This Row],[Sale Price ]]-Sales[[#This Row],[Service Provider Expense]]</f>
        <v>296.8</v>
      </c>
      <c r="N519" t="s">
        <v>19</v>
      </c>
    </row>
    <row r="520" spans="1:14" x14ac:dyDescent="0.25">
      <c r="A520">
        <v>3519</v>
      </c>
      <c r="B520" t="s">
        <v>491</v>
      </c>
      <c r="C520" t="s">
        <v>365</v>
      </c>
      <c r="D520">
        <v>1751</v>
      </c>
      <c r="E520" t="s">
        <v>22</v>
      </c>
      <c r="F520" s="7">
        <v>45562</v>
      </c>
      <c r="G520" s="6">
        <v>3</v>
      </c>
      <c r="H520" s="1" t="s">
        <v>37</v>
      </c>
      <c r="I520" t="s">
        <v>66</v>
      </c>
      <c r="J520">
        <f>VLOOKUP(Sales[[#This Row],[Service Category]],Table7[],3,FALSE)</f>
        <v>0.3</v>
      </c>
      <c r="K520">
        <f>Sales[[#This Row],[Sale Price ]]*Sales[[#This Row],[Margins]]</f>
        <v>400.2</v>
      </c>
      <c r="L520">
        <v>1334</v>
      </c>
      <c r="M520">
        <f>Sales[[#This Row],[Sale Price ]]-Sales[[#This Row],[Service Provider Expense]]</f>
        <v>933.8</v>
      </c>
      <c r="N520" t="s">
        <v>29</v>
      </c>
    </row>
    <row r="521" spans="1:14" x14ac:dyDescent="0.25">
      <c r="A521">
        <v>3520</v>
      </c>
      <c r="B521" t="s">
        <v>693</v>
      </c>
      <c r="C521" t="s">
        <v>792</v>
      </c>
      <c r="D521">
        <v>1752</v>
      </c>
      <c r="E521" t="s">
        <v>61</v>
      </c>
      <c r="F521" s="7">
        <v>45434</v>
      </c>
      <c r="G521" s="6">
        <v>3</v>
      </c>
      <c r="H521" s="1" t="s">
        <v>37</v>
      </c>
      <c r="I521" t="s">
        <v>66</v>
      </c>
      <c r="J521">
        <f>VLOOKUP(Sales[[#This Row],[Service Category]],Table7[],3,FALSE)</f>
        <v>0.25</v>
      </c>
      <c r="K521">
        <f>Sales[[#This Row],[Sale Price ]]*Sales[[#This Row],[Margins]]</f>
        <v>82.25</v>
      </c>
      <c r="L521">
        <v>329</v>
      </c>
      <c r="M521">
        <f>Sales[[#This Row],[Sale Price ]]-Sales[[#This Row],[Service Provider Expense]]</f>
        <v>246.75</v>
      </c>
      <c r="N521" t="s">
        <v>39</v>
      </c>
    </row>
    <row r="522" spans="1:14" x14ac:dyDescent="0.25">
      <c r="A522">
        <v>3521</v>
      </c>
      <c r="B522" t="s">
        <v>793</v>
      </c>
      <c r="C522" t="s">
        <v>79</v>
      </c>
      <c r="D522">
        <v>1753</v>
      </c>
      <c r="E522" t="s">
        <v>61</v>
      </c>
      <c r="F522" s="7">
        <v>45574</v>
      </c>
      <c r="G522" s="6">
        <v>1</v>
      </c>
      <c r="H522" s="1" t="s">
        <v>37</v>
      </c>
      <c r="I522" t="s">
        <v>28</v>
      </c>
      <c r="J522">
        <f>VLOOKUP(Sales[[#This Row],[Service Category]],Table7[],3,FALSE)</f>
        <v>0.25</v>
      </c>
      <c r="K522">
        <f>Sales[[#This Row],[Sale Price ]]*Sales[[#This Row],[Margins]]</f>
        <v>263.25</v>
      </c>
      <c r="L522">
        <v>1053</v>
      </c>
      <c r="M522">
        <f>Sales[[#This Row],[Sale Price ]]-Sales[[#This Row],[Service Provider Expense]]</f>
        <v>789.75</v>
      </c>
      <c r="N522" t="s">
        <v>39</v>
      </c>
    </row>
    <row r="523" spans="1:14" x14ac:dyDescent="0.25">
      <c r="A523">
        <v>3522</v>
      </c>
      <c r="B523" t="s">
        <v>544</v>
      </c>
      <c r="C523" t="s">
        <v>794</v>
      </c>
      <c r="D523">
        <v>1754</v>
      </c>
      <c r="E523" t="s">
        <v>22</v>
      </c>
      <c r="F523" s="7">
        <v>45564</v>
      </c>
      <c r="G523" s="6">
        <v>1</v>
      </c>
      <c r="H523" s="1" t="s">
        <v>23</v>
      </c>
      <c r="I523" t="s">
        <v>49</v>
      </c>
      <c r="J523">
        <f>VLOOKUP(Sales[[#This Row],[Service Category]],Table7[],3,FALSE)</f>
        <v>0.3</v>
      </c>
      <c r="K523">
        <f>Sales[[#This Row],[Sale Price ]]*Sales[[#This Row],[Margins]]</f>
        <v>58.199999999999996</v>
      </c>
      <c r="L523">
        <v>194</v>
      </c>
      <c r="M523">
        <f>Sales[[#This Row],[Sale Price ]]-Sales[[#This Row],[Service Provider Expense]]</f>
        <v>135.80000000000001</v>
      </c>
      <c r="N523" t="s">
        <v>29</v>
      </c>
    </row>
    <row r="524" spans="1:14" x14ac:dyDescent="0.25">
      <c r="A524">
        <v>3523</v>
      </c>
      <c r="B524" t="s">
        <v>258</v>
      </c>
      <c r="C524" t="s">
        <v>795</v>
      </c>
      <c r="D524">
        <v>1755</v>
      </c>
      <c r="E524" t="s">
        <v>61</v>
      </c>
      <c r="F524" s="7">
        <v>45650</v>
      </c>
      <c r="G524" s="6">
        <v>2</v>
      </c>
      <c r="H524" s="1" t="s">
        <v>37</v>
      </c>
      <c r="I524" t="s">
        <v>18</v>
      </c>
      <c r="J524">
        <f>VLOOKUP(Sales[[#This Row],[Service Category]],Table7[],3,FALSE)</f>
        <v>0.25</v>
      </c>
      <c r="K524">
        <f>Sales[[#This Row],[Sale Price ]]*Sales[[#This Row],[Margins]]</f>
        <v>17.25</v>
      </c>
      <c r="L524">
        <v>69</v>
      </c>
      <c r="M524">
        <f>Sales[[#This Row],[Sale Price ]]-Sales[[#This Row],[Service Provider Expense]]</f>
        <v>51.75</v>
      </c>
      <c r="N524" t="s">
        <v>19</v>
      </c>
    </row>
    <row r="525" spans="1:14" x14ac:dyDescent="0.25">
      <c r="A525">
        <v>3524</v>
      </c>
      <c r="B525" t="s">
        <v>487</v>
      </c>
      <c r="C525" t="s">
        <v>796</v>
      </c>
      <c r="D525">
        <v>1756</v>
      </c>
      <c r="E525" t="s">
        <v>22</v>
      </c>
      <c r="F525" s="7">
        <v>45438</v>
      </c>
      <c r="G525" s="6">
        <v>2</v>
      </c>
      <c r="H525" s="1" t="s">
        <v>23</v>
      </c>
      <c r="I525" t="s">
        <v>49</v>
      </c>
      <c r="J525">
        <f>VLOOKUP(Sales[[#This Row],[Service Category]],Table7[],3,FALSE)</f>
        <v>0.3</v>
      </c>
      <c r="K525">
        <f>Sales[[#This Row],[Sale Price ]]*Sales[[#This Row],[Margins]]</f>
        <v>66</v>
      </c>
      <c r="L525">
        <v>220</v>
      </c>
      <c r="M525">
        <f>Sales[[#This Row],[Sale Price ]]-Sales[[#This Row],[Service Provider Expense]]</f>
        <v>154</v>
      </c>
      <c r="N525" t="s">
        <v>19</v>
      </c>
    </row>
    <row r="526" spans="1:14" x14ac:dyDescent="0.25">
      <c r="A526">
        <v>3525</v>
      </c>
      <c r="B526" t="s">
        <v>797</v>
      </c>
      <c r="C526" t="s">
        <v>742</v>
      </c>
      <c r="D526">
        <v>1757</v>
      </c>
      <c r="E526" t="s">
        <v>27</v>
      </c>
      <c r="F526" s="7">
        <v>45611</v>
      </c>
      <c r="G526" s="6">
        <v>1</v>
      </c>
      <c r="H526" t="s">
        <v>17</v>
      </c>
      <c r="I526" t="s">
        <v>18</v>
      </c>
      <c r="J526">
        <f>VLOOKUP(Sales[[#This Row],[Service Category]],Table7[],3,FALSE)</f>
        <v>0.25</v>
      </c>
      <c r="K526">
        <f>Sales[[#This Row],[Sale Price ]]*Sales[[#This Row],[Margins]]</f>
        <v>109</v>
      </c>
      <c r="L526">
        <v>436</v>
      </c>
      <c r="M526">
        <f>Sales[[#This Row],[Sale Price ]]-Sales[[#This Row],[Service Provider Expense]]</f>
        <v>327</v>
      </c>
      <c r="N526" t="s">
        <v>33</v>
      </c>
    </row>
    <row r="527" spans="1:14" x14ac:dyDescent="0.25">
      <c r="A527">
        <v>3526</v>
      </c>
      <c r="B527" t="s">
        <v>798</v>
      </c>
      <c r="C527" t="s">
        <v>799</v>
      </c>
      <c r="D527">
        <v>1758</v>
      </c>
      <c r="E527" t="s">
        <v>22</v>
      </c>
      <c r="F527" s="7">
        <v>45525</v>
      </c>
      <c r="G527" s="6">
        <v>2</v>
      </c>
      <c r="H527" s="1" t="s">
        <v>37</v>
      </c>
      <c r="I527" t="s">
        <v>18</v>
      </c>
      <c r="J527">
        <f>VLOOKUP(Sales[[#This Row],[Service Category]],Table7[],3,FALSE)</f>
        <v>0.3</v>
      </c>
      <c r="K527">
        <f>Sales[[#This Row],[Sale Price ]]*Sales[[#This Row],[Margins]]</f>
        <v>50.699999999999996</v>
      </c>
      <c r="L527">
        <v>169</v>
      </c>
      <c r="M527">
        <f>Sales[[#This Row],[Sale Price ]]-Sales[[#This Row],[Service Provider Expense]]</f>
        <v>118.30000000000001</v>
      </c>
      <c r="N527" t="s">
        <v>33</v>
      </c>
    </row>
    <row r="528" spans="1:14" x14ac:dyDescent="0.25">
      <c r="A528">
        <v>3527</v>
      </c>
      <c r="B528" t="s">
        <v>800</v>
      </c>
      <c r="C528" t="s">
        <v>39</v>
      </c>
      <c r="D528">
        <v>1759</v>
      </c>
      <c r="E528" t="s">
        <v>36</v>
      </c>
      <c r="F528" s="7">
        <v>45531</v>
      </c>
      <c r="G528" s="6">
        <v>1</v>
      </c>
      <c r="H528" t="s">
        <v>56</v>
      </c>
      <c r="I528" t="s">
        <v>38</v>
      </c>
      <c r="J528">
        <f>VLOOKUP(Sales[[#This Row],[Service Category]],Table7[],3,FALSE)</f>
        <v>0.2</v>
      </c>
      <c r="K528">
        <f>Sales[[#This Row],[Sale Price ]]*Sales[[#This Row],[Margins]]</f>
        <v>52.6</v>
      </c>
      <c r="L528">
        <v>263</v>
      </c>
      <c r="M528">
        <f>Sales[[#This Row],[Sale Price ]]-Sales[[#This Row],[Service Provider Expense]]</f>
        <v>210.4</v>
      </c>
      <c r="N528" t="s">
        <v>29</v>
      </c>
    </row>
    <row r="529" spans="1:14" x14ac:dyDescent="0.25">
      <c r="A529">
        <v>3528</v>
      </c>
      <c r="B529" t="s">
        <v>801</v>
      </c>
      <c r="C529" t="s">
        <v>325</v>
      </c>
      <c r="D529">
        <v>1760</v>
      </c>
      <c r="E529" t="s">
        <v>36</v>
      </c>
      <c r="F529" s="7">
        <v>45592</v>
      </c>
      <c r="G529" s="6">
        <v>1</v>
      </c>
      <c r="H529" t="s">
        <v>56</v>
      </c>
      <c r="I529" t="s">
        <v>66</v>
      </c>
      <c r="J529">
        <f>VLOOKUP(Sales[[#This Row],[Service Category]],Table7[],3,FALSE)</f>
        <v>0.2</v>
      </c>
      <c r="K529">
        <f>Sales[[#This Row],[Sale Price ]]*Sales[[#This Row],[Margins]]</f>
        <v>153.4</v>
      </c>
      <c r="L529">
        <v>767</v>
      </c>
      <c r="M529">
        <f>Sales[[#This Row],[Sale Price ]]-Sales[[#This Row],[Service Provider Expense]]</f>
        <v>613.6</v>
      </c>
      <c r="N529" t="s">
        <v>19</v>
      </c>
    </row>
    <row r="530" spans="1:14" x14ac:dyDescent="0.25">
      <c r="A530">
        <v>3529</v>
      </c>
      <c r="B530" t="s">
        <v>287</v>
      </c>
      <c r="C530" t="s">
        <v>703</v>
      </c>
      <c r="D530">
        <v>1761</v>
      </c>
      <c r="E530" t="s">
        <v>16</v>
      </c>
      <c r="F530" s="7">
        <v>45297</v>
      </c>
      <c r="G530" s="6">
        <v>2</v>
      </c>
      <c r="H530" t="s">
        <v>17</v>
      </c>
      <c r="I530" t="s">
        <v>32</v>
      </c>
      <c r="J530">
        <f>VLOOKUP(Sales[[#This Row],[Service Category]],Table7[],3,FALSE)</f>
        <v>0.1</v>
      </c>
      <c r="K530">
        <f>Sales[[#This Row],[Sale Price ]]*Sales[[#This Row],[Margins]]</f>
        <v>113.4</v>
      </c>
      <c r="L530">
        <v>1134</v>
      </c>
      <c r="M530">
        <f>Sales[[#This Row],[Sale Price ]]-Sales[[#This Row],[Service Provider Expense]]</f>
        <v>1020.6</v>
      </c>
      <c r="N530" t="s">
        <v>33</v>
      </c>
    </row>
    <row r="531" spans="1:14" x14ac:dyDescent="0.25">
      <c r="A531">
        <v>3530</v>
      </c>
      <c r="B531" t="s">
        <v>156</v>
      </c>
      <c r="C531" t="s">
        <v>802</v>
      </c>
      <c r="D531">
        <v>1762</v>
      </c>
      <c r="E531" t="s">
        <v>61</v>
      </c>
      <c r="F531" s="7">
        <v>45295</v>
      </c>
      <c r="G531" s="6">
        <v>1</v>
      </c>
      <c r="H531" t="s">
        <v>17</v>
      </c>
      <c r="I531" t="s">
        <v>38</v>
      </c>
      <c r="J531">
        <f>VLOOKUP(Sales[[#This Row],[Service Category]],Table7[],3,FALSE)</f>
        <v>0.25</v>
      </c>
      <c r="K531">
        <f>Sales[[#This Row],[Sale Price ]]*Sales[[#This Row],[Margins]]</f>
        <v>83.5</v>
      </c>
      <c r="L531">
        <v>334</v>
      </c>
      <c r="M531">
        <f>Sales[[#This Row],[Sale Price ]]-Sales[[#This Row],[Service Provider Expense]]</f>
        <v>250.5</v>
      </c>
      <c r="N531" t="s">
        <v>19</v>
      </c>
    </row>
    <row r="532" spans="1:14" x14ac:dyDescent="0.25">
      <c r="A532">
        <v>3531</v>
      </c>
      <c r="B532" t="s">
        <v>549</v>
      </c>
      <c r="C532" t="s">
        <v>714</v>
      </c>
      <c r="D532">
        <v>1763</v>
      </c>
      <c r="E532" t="s">
        <v>61</v>
      </c>
      <c r="F532" s="7">
        <v>45637</v>
      </c>
      <c r="G532" s="6">
        <v>2</v>
      </c>
      <c r="H532" s="1" t="s">
        <v>37</v>
      </c>
      <c r="I532" t="s">
        <v>49</v>
      </c>
      <c r="J532">
        <f>VLOOKUP(Sales[[#This Row],[Service Category]],Table7[],3,FALSE)</f>
        <v>0.25</v>
      </c>
      <c r="K532">
        <f>Sales[[#This Row],[Sale Price ]]*Sales[[#This Row],[Margins]]</f>
        <v>109.75</v>
      </c>
      <c r="L532">
        <v>439</v>
      </c>
      <c r="M532">
        <f>Sales[[#This Row],[Sale Price ]]-Sales[[#This Row],[Service Provider Expense]]</f>
        <v>329.25</v>
      </c>
      <c r="N532" t="s">
        <v>19</v>
      </c>
    </row>
    <row r="533" spans="1:14" x14ac:dyDescent="0.25">
      <c r="A533">
        <v>3532</v>
      </c>
      <c r="B533" t="s">
        <v>650</v>
      </c>
      <c r="C533" t="s">
        <v>700</v>
      </c>
      <c r="D533">
        <v>1764</v>
      </c>
      <c r="E533" t="s">
        <v>27</v>
      </c>
      <c r="F533" s="7">
        <v>45385</v>
      </c>
      <c r="G533" s="6">
        <v>1</v>
      </c>
      <c r="H533" s="1" t="s">
        <v>37</v>
      </c>
      <c r="I533" t="s">
        <v>38</v>
      </c>
      <c r="J533">
        <f>VLOOKUP(Sales[[#This Row],[Service Category]],Table7[],3,FALSE)</f>
        <v>0.25</v>
      </c>
      <c r="K533">
        <f>Sales[[#This Row],[Sale Price ]]*Sales[[#This Row],[Margins]]</f>
        <v>319.5</v>
      </c>
      <c r="L533">
        <v>1278</v>
      </c>
      <c r="M533">
        <f>Sales[[#This Row],[Sale Price ]]-Sales[[#This Row],[Service Provider Expense]]</f>
        <v>958.5</v>
      </c>
      <c r="N533" t="s">
        <v>29</v>
      </c>
    </row>
    <row r="534" spans="1:14" x14ac:dyDescent="0.25">
      <c r="A534">
        <v>3533</v>
      </c>
      <c r="B534" t="s">
        <v>803</v>
      </c>
      <c r="C534" t="s">
        <v>188</v>
      </c>
      <c r="D534">
        <v>1765</v>
      </c>
      <c r="E534" t="s">
        <v>27</v>
      </c>
      <c r="F534" s="7">
        <v>45528</v>
      </c>
      <c r="G534" s="6">
        <v>1</v>
      </c>
      <c r="H534" s="1" t="s">
        <v>37</v>
      </c>
      <c r="I534" t="s">
        <v>38</v>
      </c>
      <c r="J534">
        <f>VLOOKUP(Sales[[#This Row],[Service Category]],Table7[],3,FALSE)</f>
        <v>0.25</v>
      </c>
      <c r="K534">
        <f>Sales[[#This Row],[Sale Price ]]*Sales[[#This Row],[Margins]]</f>
        <v>101.75</v>
      </c>
      <c r="L534">
        <v>407</v>
      </c>
      <c r="M534">
        <f>Sales[[#This Row],[Sale Price ]]-Sales[[#This Row],[Service Provider Expense]]</f>
        <v>305.25</v>
      </c>
      <c r="N534" t="s">
        <v>29</v>
      </c>
    </row>
    <row r="535" spans="1:14" x14ac:dyDescent="0.25">
      <c r="A535">
        <v>3534</v>
      </c>
      <c r="B535" t="s">
        <v>804</v>
      </c>
      <c r="C535" t="s">
        <v>805</v>
      </c>
      <c r="D535">
        <v>1766</v>
      </c>
      <c r="E535" t="s">
        <v>16</v>
      </c>
      <c r="F535" s="7">
        <v>45294</v>
      </c>
      <c r="G535" s="6">
        <v>1</v>
      </c>
      <c r="H535" s="1" t="s">
        <v>37</v>
      </c>
      <c r="I535" t="s">
        <v>24</v>
      </c>
      <c r="J535">
        <f>VLOOKUP(Sales[[#This Row],[Service Category]],Table7[],3,FALSE)</f>
        <v>0.1</v>
      </c>
      <c r="K535">
        <f>Sales[[#This Row],[Sale Price ]]*Sales[[#This Row],[Margins]]</f>
        <v>68.3</v>
      </c>
      <c r="L535">
        <v>683</v>
      </c>
      <c r="M535">
        <f>Sales[[#This Row],[Sale Price ]]-Sales[[#This Row],[Service Provider Expense]]</f>
        <v>614.70000000000005</v>
      </c>
      <c r="N535" t="s">
        <v>19</v>
      </c>
    </row>
    <row r="536" spans="1:14" x14ac:dyDescent="0.25">
      <c r="A536">
        <v>3535</v>
      </c>
      <c r="B536" t="s">
        <v>452</v>
      </c>
      <c r="C536" t="s">
        <v>806</v>
      </c>
      <c r="D536">
        <v>1767</v>
      </c>
      <c r="E536" t="s">
        <v>61</v>
      </c>
      <c r="F536" s="7">
        <v>45324</v>
      </c>
      <c r="G536" s="6">
        <v>2</v>
      </c>
      <c r="H536" s="1" t="s">
        <v>37</v>
      </c>
      <c r="I536" t="s">
        <v>66</v>
      </c>
      <c r="J536">
        <f>VLOOKUP(Sales[[#This Row],[Service Category]],Table7[],3,FALSE)</f>
        <v>0.25</v>
      </c>
      <c r="K536">
        <f>Sales[[#This Row],[Sale Price ]]*Sales[[#This Row],[Margins]]</f>
        <v>102.75</v>
      </c>
      <c r="L536">
        <v>411</v>
      </c>
      <c r="M536">
        <f>Sales[[#This Row],[Sale Price ]]-Sales[[#This Row],[Service Provider Expense]]</f>
        <v>308.25</v>
      </c>
      <c r="N536" t="s">
        <v>19</v>
      </c>
    </row>
    <row r="537" spans="1:14" x14ac:dyDescent="0.25">
      <c r="A537">
        <v>3536</v>
      </c>
      <c r="B537" t="s">
        <v>226</v>
      </c>
      <c r="C537" t="s">
        <v>753</v>
      </c>
      <c r="D537">
        <v>1768</v>
      </c>
      <c r="E537" t="s">
        <v>61</v>
      </c>
      <c r="F537" s="7">
        <v>45328</v>
      </c>
      <c r="G537" s="6">
        <v>2</v>
      </c>
      <c r="H537" t="s">
        <v>17</v>
      </c>
      <c r="I537" t="s">
        <v>18</v>
      </c>
      <c r="J537">
        <f>VLOOKUP(Sales[[#This Row],[Service Category]],Table7[],3,FALSE)</f>
        <v>0.25</v>
      </c>
      <c r="K537">
        <f>Sales[[#This Row],[Sale Price ]]*Sales[[#This Row],[Margins]]</f>
        <v>239.5</v>
      </c>
      <c r="L537">
        <v>958</v>
      </c>
      <c r="M537">
        <f>Sales[[#This Row],[Sale Price ]]-Sales[[#This Row],[Service Provider Expense]]</f>
        <v>718.5</v>
      </c>
      <c r="N537" t="s">
        <v>19</v>
      </c>
    </row>
    <row r="538" spans="1:14" x14ac:dyDescent="0.25">
      <c r="A538">
        <v>3537</v>
      </c>
      <c r="B538" t="s">
        <v>807</v>
      </c>
      <c r="C538" t="s">
        <v>808</v>
      </c>
      <c r="D538">
        <v>1769</v>
      </c>
      <c r="E538" t="s">
        <v>77</v>
      </c>
      <c r="F538" s="7">
        <v>45365</v>
      </c>
      <c r="G538" s="6">
        <v>2</v>
      </c>
      <c r="H538" t="s">
        <v>17</v>
      </c>
      <c r="I538" t="s">
        <v>66</v>
      </c>
      <c r="J538">
        <f>VLOOKUP(Sales[[#This Row],[Service Category]],Table7[],3,FALSE)</f>
        <v>0.3</v>
      </c>
      <c r="K538">
        <f>Sales[[#This Row],[Sale Price ]]*Sales[[#This Row],[Margins]]</f>
        <v>162.9</v>
      </c>
      <c r="L538">
        <v>543</v>
      </c>
      <c r="M538">
        <f>Sales[[#This Row],[Sale Price ]]-Sales[[#This Row],[Service Provider Expense]]</f>
        <v>380.1</v>
      </c>
      <c r="N538" t="s">
        <v>99</v>
      </c>
    </row>
    <row r="539" spans="1:14" x14ac:dyDescent="0.25">
      <c r="A539">
        <v>3538</v>
      </c>
      <c r="B539" t="s">
        <v>809</v>
      </c>
      <c r="C539" t="s">
        <v>810</v>
      </c>
      <c r="D539">
        <v>1770</v>
      </c>
      <c r="E539" t="s">
        <v>77</v>
      </c>
      <c r="F539" s="7">
        <v>45617</v>
      </c>
      <c r="G539" s="6">
        <v>3</v>
      </c>
      <c r="H539" s="1" t="s">
        <v>37</v>
      </c>
      <c r="I539" t="s">
        <v>24</v>
      </c>
      <c r="J539">
        <f>VLOOKUP(Sales[[#This Row],[Service Category]],Table7[],3,FALSE)</f>
        <v>0.3</v>
      </c>
      <c r="K539">
        <f>Sales[[#This Row],[Sale Price ]]*Sales[[#This Row],[Margins]]</f>
        <v>171.9</v>
      </c>
      <c r="L539">
        <v>573</v>
      </c>
      <c r="M539">
        <f>Sales[[#This Row],[Sale Price ]]-Sales[[#This Row],[Service Provider Expense]]</f>
        <v>401.1</v>
      </c>
      <c r="N539" t="s">
        <v>33</v>
      </c>
    </row>
    <row r="540" spans="1:14" x14ac:dyDescent="0.25">
      <c r="A540">
        <v>3539</v>
      </c>
      <c r="B540" t="s">
        <v>493</v>
      </c>
      <c r="C540" t="s">
        <v>811</v>
      </c>
      <c r="D540">
        <v>1771</v>
      </c>
      <c r="E540" t="s">
        <v>22</v>
      </c>
      <c r="F540" s="7">
        <v>45297</v>
      </c>
      <c r="G540" s="6">
        <v>1</v>
      </c>
      <c r="H540" s="1" t="s">
        <v>37</v>
      </c>
      <c r="I540" t="s">
        <v>32</v>
      </c>
      <c r="J540">
        <f>VLOOKUP(Sales[[#This Row],[Service Category]],Table7[],3,FALSE)</f>
        <v>0.3</v>
      </c>
      <c r="K540">
        <f>Sales[[#This Row],[Sale Price ]]*Sales[[#This Row],[Margins]]</f>
        <v>345.3</v>
      </c>
      <c r="L540">
        <v>1151</v>
      </c>
      <c r="M540">
        <f>Sales[[#This Row],[Sale Price ]]-Sales[[#This Row],[Service Provider Expense]]</f>
        <v>805.7</v>
      </c>
      <c r="N540" t="s">
        <v>29</v>
      </c>
    </row>
    <row r="541" spans="1:14" x14ac:dyDescent="0.25">
      <c r="A541">
        <v>3540</v>
      </c>
      <c r="B541" t="s">
        <v>82</v>
      </c>
      <c r="C541" t="s">
        <v>113</v>
      </c>
      <c r="D541">
        <v>1772</v>
      </c>
      <c r="E541" t="s">
        <v>16</v>
      </c>
      <c r="F541" s="7">
        <v>45469</v>
      </c>
      <c r="G541" s="6">
        <v>1</v>
      </c>
      <c r="H541" s="1" t="s">
        <v>37</v>
      </c>
      <c r="I541" t="s">
        <v>66</v>
      </c>
      <c r="J541">
        <f>VLOOKUP(Sales[[#This Row],[Service Category]],Table7[],3,FALSE)</f>
        <v>0.1</v>
      </c>
      <c r="K541">
        <f>Sales[[#This Row],[Sale Price ]]*Sales[[#This Row],[Margins]]</f>
        <v>19.900000000000002</v>
      </c>
      <c r="L541">
        <v>199</v>
      </c>
      <c r="M541">
        <f>Sales[[#This Row],[Sale Price ]]-Sales[[#This Row],[Service Provider Expense]]</f>
        <v>179.1</v>
      </c>
      <c r="N541" t="s">
        <v>33</v>
      </c>
    </row>
    <row r="542" spans="1:14" x14ac:dyDescent="0.25">
      <c r="A542">
        <v>3541</v>
      </c>
      <c r="B542" t="s">
        <v>431</v>
      </c>
      <c r="C542" t="s">
        <v>644</v>
      </c>
      <c r="D542">
        <v>1773</v>
      </c>
      <c r="E542" t="s">
        <v>27</v>
      </c>
      <c r="F542" s="7">
        <v>45325</v>
      </c>
      <c r="G542" s="6">
        <v>2</v>
      </c>
      <c r="H542" t="s">
        <v>56</v>
      </c>
      <c r="I542" t="s">
        <v>28</v>
      </c>
      <c r="J542">
        <f>VLOOKUP(Sales[[#This Row],[Service Category]],Table7[],3,FALSE)</f>
        <v>0.25</v>
      </c>
      <c r="K542">
        <f>Sales[[#This Row],[Sale Price ]]*Sales[[#This Row],[Margins]]</f>
        <v>373.75</v>
      </c>
      <c r="L542">
        <v>1495</v>
      </c>
      <c r="M542">
        <f>Sales[[#This Row],[Sale Price ]]-Sales[[#This Row],[Service Provider Expense]]</f>
        <v>1121.25</v>
      </c>
      <c r="N542" t="s">
        <v>99</v>
      </c>
    </row>
    <row r="543" spans="1:14" x14ac:dyDescent="0.25">
      <c r="A543">
        <v>3542</v>
      </c>
      <c r="B543" t="s">
        <v>659</v>
      </c>
      <c r="C543" t="s">
        <v>808</v>
      </c>
      <c r="D543">
        <v>1774</v>
      </c>
      <c r="E543" t="s">
        <v>36</v>
      </c>
      <c r="F543" s="7">
        <v>45358</v>
      </c>
      <c r="G543" s="6">
        <v>2</v>
      </c>
      <c r="H543" s="1" t="s">
        <v>37</v>
      </c>
      <c r="I543" t="s">
        <v>49</v>
      </c>
      <c r="J543">
        <f>VLOOKUP(Sales[[#This Row],[Service Category]],Table7[],3,FALSE)</f>
        <v>0.2</v>
      </c>
      <c r="K543">
        <f>Sales[[#This Row],[Sale Price ]]*Sales[[#This Row],[Margins]]</f>
        <v>117.80000000000001</v>
      </c>
      <c r="L543">
        <v>589</v>
      </c>
      <c r="M543">
        <f>Sales[[#This Row],[Sale Price ]]-Sales[[#This Row],[Service Provider Expense]]</f>
        <v>471.2</v>
      </c>
      <c r="N543" t="s">
        <v>19</v>
      </c>
    </row>
    <row r="544" spans="1:14" x14ac:dyDescent="0.25">
      <c r="A544">
        <v>3543</v>
      </c>
      <c r="B544" t="s">
        <v>652</v>
      </c>
      <c r="C544" t="s">
        <v>812</v>
      </c>
      <c r="D544">
        <v>1775</v>
      </c>
      <c r="E544" t="s">
        <v>61</v>
      </c>
      <c r="F544" s="7">
        <v>45497</v>
      </c>
      <c r="G544" s="6">
        <v>3</v>
      </c>
      <c r="H544" t="s">
        <v>17</v>
      </c>
      <c r="I544" t="s">
        <v>24</v>
      </c>
      <c r="J544">
        <f>VLOOKUP(Sales[[#This Row],[Service Category]],Table7[],3,FALSE)</f>
        <v>0.25</v>
      </c>
      <c r="K544">
        <f>Sales[[#This Row],[Sale Price ]]*Sales[[#This Row],[Margins]]</f>
        <v>34.25</v>
      </c>
      <c r="L544">
        <v>137</v>
      </c>
      <c r="M544">
        <f>Sales[[#This Row],[Sale Price ]]-Sales[[#This Row],[Service Provider Expense]]</f>
        <v>102.75</v>
      </c>
      <c r="N544" t="s">
        <v>99</v>
      </c>
    </row>
    <row r="545" spans="1:14" x14ac:dyDescent="0.25">
      <c r="A545">
        <v>3544</v>
      </c>
      <c r="B545" t="s">
        <v>813</v>
      </c>
      <c r="C545" t="s">
        <v>814</v>
      </c>
      <c r="D545">
        <v>1776</v>
      </c>
      <c r="E545" t="s">
        <v>22</v>
      </c>
      <c r="F545" s="7">
        <v>45589</v>
      </c>
      <c r="G545" s="6">
        <v>1</v>
      </c>
      <c r="H545" s="1" t="s">
        <v>23</v>
      </c>
      <c r="I545" t="s">
        <v>24</v>
      </c>
      <c r="J545">
        <f>VLOOKUP(Sales[[#This Row],[Service Category]],Table7[],3,FALSE)</f>
        <v>0.3</v>
      </c>
      <c r="K545">
        <f>Sales[[#This Row],[Sale Price ]]*Sales[[#This Row],[Margins]]</f>
        <v>345.3</v>
      </c>
      <c r="L545">
        <v>1151</v>
      </c>
      <c r="M545">
        <f>Sales[[#This Row],[Sale Price ]]-Sales[[#This Row],[Service Provider Expense]]</f>
        <v>805.7</v>
      </c>
      <c r="N545" t="s">
        <v>33</v>
      </c>
    </row>
    <row r="546" spans="1:14" x14ac:dyDescent="0.25">
      <c r="A546">
        <v>3545</v>
      </c>
      <c r="B546" t="s">
        <v>543</v>
      </c>
      <c r="C546" t="s">
        <v>372</v>
      </c>
      <c r="D546">
        <v>1777</v>
      </c>
      <c r="E546" t="s">
        <v>77</v>
      </c>
      <c r="F546" s="7">
        <v>45463</v>
      </c>
      <c r="G546" s="6">
        <v>3</v>
      </c>
      <c r="H546" s="1" t="s">
        <v>23</v>
      </c>
      <c r="I546" t="s">
        <v>28</v>
      </c>
      <c r="J546">
        <f>VLOOKUP(Sales[[#This Row],[Service Category]],Table7[],3,FALSE)</f>
        <v>0.3</v>
      </c>
      <c r="K546">
        <f>Sales[[#This Row],[Sale Price ]]*Sales[[#This Row],[Margins]]</f>
        <v>331.8</v>
      </c>
      <c r="L546">
        <v>1106</v>
      </c>
      <c r="M546">
        <f>Sales[[#This Row],[Sale Price ]]-Sales[[#This Row],[Service Provider Expense]]</f>
        <v>774.2</v>
      </c>
      <c r="N546" t="s">
        <v>99</v>
      </c>
    </row>
    <row r="547" spans="1:14" x14ac:dyDescent="0.25">
      <c r="A547">
        <v>3546</v>
      </c>
      <c r="B547" t="s">
        <v>815</v>
      </c>
      <c r="C547" t="s">
        <v>816</v>
      </c>
      <c r="D547">
        <v>1778</v>
      </c>
      <c r="E547" t="s">
        <v>22</v>
      </c>
      <c r="F547" s="7">
        <v>45292</v>
      </c>
      <c r="G547" s="6">
        <v>1</v>
      </c>
      <c r="H547" t="s">
        <v>17</v>
      </c>
      <c r="I547" t="s">
        <v>38</v>
      </c>
      <c r="J547">
        <f>VLOOKUP(Sales[[#This Row],[Service Category]],Table7[],3,FALSE)</f>
        <v>0.3</v>
      </c>
      <c r="K547">
        <f>Sales[[#This Row],[Sale Price ]]*Sales[[#This Row],[Margins]]</f>
        <v>479.7</v>
      </c>
      <c r="L547">
        <v>1599</v>
      </c>
      <c r="M547">
        <f>Sales[[#This Row],[Sale Price ]]-Sales[[#This Row],[Service Provider Expense]]</f>
        <v>1119.3</v>
      </c>
      <c r="N547" t="s">
        <v>29</v>
      </c>
    </row>
    <row r="548" spans="1:14" x14ac:dyDescent="0.25">
      <c r="A548">
        <v>3547</v>
      </c>
      <c r="B548" t="s">
        <v>817</v>
      </c>
      <c r="C548" t="s">
        <v>818</v>
      </c>
      <c r="D548">
        <v>1779</v>
      </c>
      <c r="E548" t="s">
        <v>61</v>
      </c>
      <c r="F548" s="7">
        <v>45487</v>
      </c>
      <c r="G548" s="6">
        <v>2</v>
      </c>
      <c r="H548" t="s">
        <v>17</v>
      </c>
      <c r="I548" t="s">
        <v>24</v>
      </c>
      <c r="J548">
        <f>VLOOKUP(Sales[[#This Row],[Service Category]],Table7[],3,FALSE)</f>
        <v>0.25</v>
      </c>
      <c r="K548">
        <f>Sales[[#This Row],[Sale Price ]]*Sales[[#This Row],[Margins]]</f>
        <v>347.75</v>
      </c>
      <c r="L548">
        <v>1391</v>
      </c>
      <c r="M548">
        <f>Sales[[#This Row],[Sale Price ]]-Sales[[#This Row],[Service Provider Expense]]</f>
        <v>1043.25</v>
      </c>
      <c r="N548" t="s">
        <v>99</v>
      </c>
    </row>
    <row r="549" spans="1:14" x14ac:dyDescent="0.25">
      <c r="A549">
        <v>3548</v>
      </c>
      <c r="B549" t="s">
        <v>819</v>
      </c>
      <c r="C549" t="s">
        <v>820</v>
      </c>
      <c r="D549">
        <v>1780</v>
      </c>
      <c r="E549" t="s">
        <v>16</v>
      </c>
      <c r="F549" s="7">
        <v>45340</v>
      </c>
      <c r="G549" s="6">
        <v>3</v>
      </c>
      <c r="H549" s="1" t="s">
        <v>37</v>
      </c>
      <c r="I549" t="s">
        <v>66</v>
      </c>
      <c r="J549">
        <f>VLOOKUP(Sales[[#This Row],[Service Category]],Table7[],3,FALSE)</f>
        <v>0.1</v>
      </c>
      <c r="K549">
        <f>Sales[[#This Row],[Sale Price ]]*Sales[[#This Row],[Margins]]</f>
        <v>94.5</v>
      </c>
      <c r="L549">
        <v>945</v>
      </c>
      <c r="M549">
        <f>Sales[[#This Row],[Sale Price ]]-Sales[[#This Row],[Service Provider Expense]]</f>
        <v>850.5</v>
      </c>
      <c r="N549" t="s">
        <v>33</v>
      </c>
    </row>
    <row r="550" spans="1:14" x14ac:dyDescent="0.25">
      <c r="A550">
        <v>3549</v>
      </c>
      <c r="B550" t="s">
        <v>337</v>
      </c>
      <c r="C550" t="s">
        <v>821</v>
      </c>
      <c r="D550">
        <v>1781</v>
      </c>
      <c r="E550" t="s">
        <v>27</v>
      </c>
      <c r="F550" s="7">
        <v>45354</v>
      </c>
      <c r="G550" s="6">
        <v>1</v>
      </c>
      <c r="H550" t="s">
        <v>56</v>
      </c>
      <c r="I550" t="s">
        <v>28</v>
      </c>
      <c r="J550">
        <f>VLOOKUP(Sales[[#This Row],[Service Category]],Table7[],3,FALSE)</f>
        <v>0.25</v>
      </c>
      <c r="K550">
        <f>Sales[[#This Row],[Sale Price ]]*Sales[[#This Row],[Margins]]</f>
        <v>439.5</v>
      </c>
      <c r="L550">
        <v>1758</v>
      </c>
      <c r="M550">
        <f>Sales[[#This Row],[Sale Price ]]-Sales[[#This Row],[Service Provider Expense]]</f>
        <v>1318.5</v>
      </c>
      <c r="N550" t="s">
        <v>19</v>
      </c>
    </row>
    <row r="551" spans="1:14" x14ac:dyDescent="0.25">
      <c r="A551">
        <v>3550</v>
      </c>
      <c r="B551" t="s">
        <v>236</v>
      </c>
      <c r="C551" t="s">
        <v>270</v>
      </c>
      <c r="D551">
        <v>1782</v>
      </c>
      <c r="E551" t="s">
        <v>36</v>
      </c>
      <c r="F551" s="7">
        <v>45352</v>
      </c>
      <c r="G551" s="6">
        <v>2</v>
      </c>
      <c r="H551" s="1" t="s">
        <v>37</v>
      </c>
      <c r="I551" t="s">
        <v>42</v>
      </c>
      <c r="J551">
        <f>VLOOKUP(Sales[[#This Row],[Service Category]],Table7[],3,FALSE)</f>
        <v>0.2</v>
      </c>
      <c r="K551">
        <f>Sales[[#This Row],[Sale Price ]]*Sales[[#This Row],[Margins]]</f>
        <v>115</v>
      </c>
      <c r="L551">
        <v>575</v>
      </c>
      <c r="M551">
        <f>Sales[[#This Row],[Sale Price ]]-Sales[[#This Row],[Service Provider Expense]]</f>
        <v>460</v>
      </c>
      <c r="N551" t="s">
        <v>29</v>
      </c>
    </row>
    <row r="552" spans="1:14" x14ac:dyDescent="0.25">
      <c r="A552">
        <v>3551</v>
      </c>
      <c r="B552" t="s">
        <v>225</v>
      </c>
      <c r="C552" t="s">
        <v>822</v>
      </c>
      <c r="D552">
        <v>1783</v>
      </c>
      <c r="E552" t="s">
        <v>27</v>
      </c>
      <c r="F552" s="7">
        <v>45493</v>
      </c>
      <c r="G552" s="6">
        <v>2</v>
      </c>
      <c r="H552" s="1" t="s">
        <v>37</v>
      </c>
      <c r="I552" t="s">
        <v>38</v>
      </c>
      <c r="J552">
        <f>VLOOKUP(Sales[[#This Row],[Service Category]],Table7[],3,FALSE)</f>
        <v>0.25</v>
      </c>
      <c r="K552">
        <f>Sales[[#This Row],[Sale Price ]]*Sales[[#This Row],[Margins]]</f>
        <v>306.5</v>
      </c>
      <c r="L552">
        <v>1226</v>
      </c>
      <c r="M552">
        <f>Sales[[#This Row],[Sale Price ]]-Sales[[#This Row],[Service Provider Expense]]</f>
        <v>919.5</v>
      </c>
      <c r="N552" t="s">
        <v>99</v>
      </c>
    </row>
    <row r="553" spans="1:14" x14ac:dyDescent="0.25">
      <c r="A553">
        <v>3552</v>
      </c>
      <c r="B553" t="s">
        <v>823</v>
      </c>
      <c r="C553" t="s">
        <v>475</v>
      </c>
      <c r="D553">
        <v>1784</v>
      </c>
      <c r="E553" t="s">
        <v>36</v>
      </c>
      <c r="F553" s="7">
        <v>45490</v>
      </c>
      <c r="G553" s="6">
        <v>1</v>
      </c>
      <c r="H553" s="1" t="s">
        <v>37</v>
      </c>
      <c r="I553" t="s">
        <v>42</v>
      </c>
      <c r="J553">
        <f>VLOOKUP(Sales[[#This Row],[Service Category]],Table7[],3,FALSE)</f>
        <v>0.2</v>
      </c>
      <c r="K553">
        <f>Sales[[#This Row],[Sale Price ]]*Sales[[#This Row],[Margins]]</f>
        <v>86.600000000000009</v>
      </c>
      <c r="L553">
        <v>433</v>
      </c>
      <c r="M553">
        <f>Sales[[#This Row],[Sale Price ]]-Sales[[#This Row],[Service Provider Expense]]</f>
        <v>346.4</v>
      </c>
      <c r="N553" t="s">
        <v>39</v>
      </c>
    </row>
    <row r="554" spans="1:14" x14ac:dyDescent="0.25">
      <c r="A554">
        <v>3553</v>
      </c>
      <c r="B554" t="s">
        <v>252</v>
      </c>
      <c r="C554" t="s">
        <v>417</v>
      </c>
      <c r="D554">
        <v>1785</v>
      </c>
      <c r="E554" t="s">
        <v>77</v>
      </c>
      <c r="F554" s="7">
        <v>45394</v>
      </c>
      <c r="G554" s="6">
        <v>1</v>
      </c>
      <c r="H554" t="s">
        <v>56</v>
      </c>
      <c r="I554" t="s">
        <v>28</v>
      </c>
      <c r="J554">
        <f>VLOOKUP(Sales[[#This Row],[Service Category]],Table7[],3,FALSE)</f>
        <v>0.3</v>
      </c>
      <c r="K554">
        <f>Sales[[#This Row],[Sale Price ]]*Sales[[#This Row],[Margins]]</f>
        <v>299.09999999999997</v>
      </c>
      <c r="L554">
        <v>997</v>
      </c>
      <c r="M554">
        <f>Sales[[#This Row],[Sale Price ]]-Sales[[#This Row],[Service Provider Expense]]</f>
        <v>697.90000000000009</v>
      </c>
      <c r="N554" t="s">
        <v>19</v>
      </c>
    </row>
    <row r="555" spans="1:14" x14ac:dyDescent="0.25">
      <c r="A555">
        <v>3554</v>
      </c>
      <c r="B555" t="s">
        <v>824</v>
      </c>
      <c r="C555" t="s">
        <v>825</v>
      </c>
      <c r="D555">
        <v>1786</v>
      </c>
      <c r="E555" t="s">
        <v>22</v>
      </c>
      <c r="F555" s="7">
        <v>45554</v>
      </c>
      <c r="G555" s="6">
        <v>2</v>
      </c>
      <c r="H555" s="1" t="s">
        <v>37</v>
      </c>
      <c r="I555" t="s">
        <v>49</v>
      </c>
      <c r="J555">
        <f>VLOOKUP(Sales[[#This Row],[Service Category]],Table7[],3,FALSE)</f>
        <v>0.3</v>
      </c>
      <c r="K555">
        <f>Sales[[#This Row],[Sale Price ]]*Sales[[#This Row],[Margins]]</f>
        <v>440.7</v>
      </c>
      <c r="L555">
        <v>1469</v>
      </c>
      <c r="M555">
        <f>Sales[[#This Row],[Sale Price ]]-Sales[[#This Row],[Service Provider Expense]]</f>
        <v>1028.3</v>
      </c>
      <c r="N555" t="s">
        <v>99</v>
      </c>
    </row>
    <row r="556" spans="1:14" x14ac:dyDescent="0.25">
      <c r="A556">
        <v>3555</v>
      </c>
      <c r="B556" t="s">
        <v>462</v>
      </c>
      <c r="C556" t="s">
        <v>826</v>
      </c>
      <c r="D556">
        <v>1787</v>
      </c>
      <c r="E556" t="s">
        <v>27</v>
      </c>
      <c r="F556" s="7">
        <v>45323</v>
      </c>
      <c r="G556" s="6">
        <v>1</v>
      </c>
      <c r="H556" t="s">
        <v>17</v>
      </c>
      <c r="I556" t="s">
        <v>28</v>
      </c>
      <c r="J556">
        <f>VLOOKUP(Sales[[#This Row],[Service Category]],Table7[],3,FALSE)</f>
        <v>0.25</v>
      </c>
      <c r="K556">
        <f>Sales[[#This Row],[Sale Price ]]*Sales[[#This Row],[Margins]]</f>
        <v>411</v>
      </c>
      <c r="L556">
        <v>1644</v>
      </c>
      <c r="M556">
        <f>Sales[[#This Row],[Sale Price ]]-Sales[[#This Row],[Service Provider Expense]]</f>
        <v>1233</v>
      </c>
      <c r="N556" t="s">
        <v>39</v>
      </c>
    </row>
    <row r="557" spans="1:14" x14ac:dyDescent="0.25">
      <c r="A557">
        <v>3556</v>
      </c>
      <c r="B557" t="s">
        <v>827</v>
      </c>
      <c r="C557" t="s">
        <v>828</v>
      </c>
      <c r="D557">
        <v>1788</v>
      </c>
      <c r="E557" t="s">
        <v>61</v>
      </c>
      <c r="F557" s="7">
        <v>45631</v>
      </c>
      <c r="G557" s="6">
        <v>1</v>
      </c>
      <c r="H557" t="s">
        <v>17</v>
      </c>
      <c r="I557" t="s">
        <v>18</v>
      </c>
      <c r="J557">
        <f>VLOOKUP(Sales[[#This Row],[Service Category]],Table7[],3,FALSE)</f>
        <v>0.25</v>
      </c>
      <c r="K557">
        <f>Sales[[#This Row],[Sale Price ]]*Sales[[#This Row],[Margins]]</f>
        <v>85</v>
      </c>
      <c r="L557">
        <v>340</v>
      </c>
      <c r="M557">
        <f>Sales[[#This Row],[Sale Price ]]-Sales[[#This Row],[Service Provider Expense]]</f>
        <v>255</v>
      </c>
      <c r="N557" t="s">
        <v>99</v>
      </c>
    </row>
    <row r="558" spans="1:14" x14ac:dyDescent="0.25">
      <c r="A558">
        <v>3557</v>
      </c>
      <c r="B558" t="s">
        <v>829</v>
      </c>
      <c r="C558" t="s">
        <v>830</v>
      </c>
      <c r="D558">
        <v>1789</v>
      </c>
      <c r="E558" t="s">
        <v>36</v>
      </c>
      <c r="F558" s="7">
        <v>45335</v>
      </c>
      <c r="G558" s="6">
        <v>1</v>
      </c>
      <c r="H558" t="s">
        <v>17</v>
      </c>
      <c r="I558" t="s">
        <v>42</v>
      </c>
      <c r="J558">
        <f>VLOOKUP(Sales[[#This Row],[Service Category]],Table7[],3,FALSE)</f>
        <v>0.2</v>
      </c>
      <c r="K558">
        <f>Sales[[#This Row],[Sale Price ]]*Sales[[#This Row],[Margins]]</f>
        <v>319</v>
      </c>
      <c r="L558">
        <v>1595</v>
      </c>
      <c r="M558">
        <f>Sales[[#This Row],[Sale Price ]]-Sales[[#This Row],[Service Provider Expense]]</f>
        <v>1276</v>
      </c>
      <c r="N558" t="s">
        <v>29</v>
      </c>
    </row>
    <row r="559" spans="1:14" x14ac:dyDescent="0.25">
      <c r="A559">
        <v>3558</v>
      </c>
      <c r="B559" t="s">
        <v>623</v>
      </c>
      <c r="C559" t="s">
        <v>831</v>
      </c>
      <c r="D559">
        <v>1790</v>
      </c>
      <c r="E559" t="s">
        <v>27</v>
      </c>
      <c r="F559" s="7">
        <v>45428</v>
      </c>
      <c r="G559" s="6">
        <v>2</v>
      </c>
      <c r="H559" s="1" t="s">
        <v>37</v>
      </c>
      <c r="I559" t="s">
        <v>32</v>
      </c>
      <c r="J559">
        <f>VLOOKUP(Sales[[#This Row],[Service Category]],Table7[],3,FALSE)</f>
        <v>0.25</v>
      </c>
      <c r="K559">
        <f>Sales[[#This Row],[Sale Price ]]*Sales[[#This Row],[Margins]]</f>
        <v>230</v>
      </c>
      <c r="L559">
        <v>920</v>
      </c>
      <c r="M559">
        <f>Sales[[#This Row],[Sale Price ]]-Sales[[#This Row],[Service Provider Expense]]</f>
        <v>690</v>
      </c>
      <c r="N559" t="s">
        <v>19</v>
      </c>
    </row>
    <row r="560" spans="1:14" x14ac:dyDescent="0.25">
      <c r="A560">
        <v>3559</v>
      </c>
      <c r="B560" t="s">
        <v>832</v>
      </c>
      <c r="C560" t="s">
        <v>393</v>
      </c>
      <c r="D560">
        <v>1791</v>
      </c>
      <c r="E560" t="s">
        <v>36</v>
      </c>
      <c r="F560" s="7">
        <v>45651</v>
      </c>
      <c r="G560" s="6">
        <v>3</v>
      </c>
      <c r="H560" s="1" t="s">
        <v>37</v>
      </c>
      <c r="I560" t="s">
        <v>66</v>
      </c>
      <c r="J560">
        <f>VLOOKUP(Sales[[#This Row],[Service Category]],Table7[],3,FALSE)</f>
        <v>0.2</v>
      </c>
      <c r="K560">
        <f>Sales[[#This Row],[Sale Price ]]*Sales[[#This Row],[Margins]]</f>
        <v>137</v>
      </c>
      <c r="L560">
        <v>685</v>
      </c>
      <c r="M560">
        <f>Sales[[#This Row],[Sale Price ]]-Sales[[#This Row],[Service Provider Expense]]</f>
        <v>548</v>
      </c>
      <c r="N560" t="s">
        <v>33</v>
      </c>
    </row>
    <row r="561" spans="1:14" x14ac:dyDescent="0.25">
      <c r="A561">
        <v>3560</v>
      </c>
      <c r="B561" t="s">
        <v>833</v>
      </c>
      <c r="C561" t="s">
        <v>834</v>
      </c>
      <c r="D561">
        <v>1792</v>
      </c>
      <c r="E561" t="s">
        <v>27</v>
      </c>
      <c r="F561" s="7">
        <v>45315</v>
      </c>
      <c r="G561" s="6">
        <v>1</v>
      </c>
      <c r="H561" t="s">
        <v>17</v>
      </c>
      <c r="I561" t="s">
        <v>24</v>
      </c>
      <c r="J561">
        <f>VLOOKUP(Sales[[#This Row],[Service Category]],Table7[],3,FALSE)</f>
        <v>0.25</v>
      </c>
      <c r="K561">
        <f>Sales[[#This Row],[Sale Price ]]*Sales[[#This Row],[Margins]]</f>
        <v>170</v>
      </c>
      <c r="L561">
        <v>680</v>
      </c>
      <c r="M561">
        <f>Sales[[#This Row],[Sale Price ]]-Sales[[#This Row],[Service Provider Expense]]</f>
        <v>510</v>
      </c>
      <c r="N561" t="s">
        <v>19</v>
      </c>
    </row>
    <row r="562" spans="1:14" x14ac:dyDescent="0.25">
      <c r="A562">
        <v>3561</v>
      </c>
      <c r="B562" t="s">
        <v>835</v>
      </c>
      <c r="C562" t="s">
        <v>210</v>
      </c>
      <c r="D562">
        <v>1793</v>
      </c>
      <c r="E562" t="s">
        <v>77</v>
      </c>
      <c r="F562" s="7">
        <v>45478</v>
      </c>
      <c r="G562" s="6">
        <v>1</v>
      </c>
      <c r="H562" s="1" t="s">
        <v>37</v>
      </c>
      <c r="I562" t="s">
        <v>38</v>
      </c>
      <c r="J562">
        <f>VLOOKUP(Sales[[#This Row],[Service Category]],Table7[],3,FALSE)</f>
        <v>0.3</v>
      </c>
      <c r="K562">
        <f>Sales[[#This Row],[Sale Price ]]*Sales[[#This Row],[Margins]]</f>
        <v>463.2</v>
      </c>
      <c r="L562">
        <v>1544</v>
      </c>
      <c r="M562">
        <f>Sales[[#This Row],[Sale Price ]]-Sales[[#This Row],[Service Provider Expense]]</f>
        <v>1080.8</v>
      </c>
      <c r="N562" t="s">
        <v>33</v>
      </c>
    </row>
    <row r="563" spans="1:14" x14ac:dyDescent="0.25">
      <c r="A563">
        <v>3562</v>
      </c>
      <c r="B563" t="s">
        <v>836</v>
      </c>
      <c r="C563" t="s">
        <v>427</v>
      </c>
      <c r="D563">
        <v>1794</v>
      </c>
      <c r="E563" t="s">
        <v>16</v>
      </c>
      <c r="F563" s="7">
        <v>45401</v>
      </c>
      <c r="G563" s="6">
        <v>3</v>
      </c>
      <c r="H563" t="s">
        <v>17</v>
      </c>
      <c r="I563" t="s">
        <v>32</v>
      </c>
      <c r="J563">
        <f>VLOOKUP(Sales[[#This Row],[Service Category]],Table7[],3,FALSE)</f>
        <v>0.1</v>
      </c>
      <c r="K563">
        <f>Sales[[#This Row],[Sale Price ]]*Sales[[#This Row],[Margins]]</f>
        <v>170.8</v>
      </c>
      <c r="L563">
        <v>1708</v>
      </c>
      <c r="M563">
        <f>Sales[[#This Row],[Sale Price ]]-Sales[[#This Row],[Service Provider Expense]]</f>
        <v>1537.2</v>
      </c>
      <c r="N563" t="s">
        <v>99</v>
      </c>
    </row>
    <row r="564" spans="1:14" x14ac:dyDescent="0.25">
      <c r="A564">
        <v>3563</v>
      </c>
      <c r="B564" t="s">
        <v>837</v>
      </c>
      <c r="C564" t="s">
        <v>838</v>
      </c>
      <c r="D564">
        <v>1795</v>
      </c>
      <c r="E564" t="s">
        <v>77</v>
      </c>
      <c r="F564" s="7">
        <v>45433</v>
      </c>
      <c r="G564" s="6">
        <v>1</v>
      </c>
      <c r="H564" t="s">
        <v>17</v>
      </c>
      <c r="I564" t="s">
        <v>28</v>
      </c>
      <c r="J564">
        <f>VLOOKUP(Sales[[#This Row],[Service Category]],Table7[],3,FALSE)</f>
        <v>0.3</v>
      </c>
      <c r="K564">
        <f>Sales[[#This Row],[Sale Price ]]*Sales[[#This Row],[Margins]]</f>
        <v>309</v>
      </c>
      <c r="L564">
        <v>1030</v>
      </c>
      <c r="M564">
        <f>Sales[[#This Row],[Sale Price ]]-Sales[[#This Row],[Service Provider Expense]]</f>
        <v>721</v>
      </c>
      <c r="N564" t="s">
        <v>39</v>
      </c>
    </row>
    <row r="565" spans="1:14" x14ac:dyDescent="0.25">
      <c r="A565">
        <v>3564</v>
      </c>
      <c r="B565" t="s">
        <v>667</v>
      </c>
      <c r="C565" t="s">
        <v>839</v>
      </c>
      <c r="D565">
        <v>1796</v>
      </c>
      <c r="E565" t="s">
        <v>61</v>
      </c>
      <c r="F565" s="7">
        <v>45340</v>
      </c>
      <c r="G565" s="6">
        <v>2</v>
      </c>
      <c r="H565" t="s">
        <v>17</v>
      </c>
      <c r="I565" t="s">
        <v>42</v>
      </c>
      <c r="J565">
        <f>VLOOKUP(Sales[[#This Row],[Service Category]],Table7[],3,FALSE)</f>
        <v>0.25</v>
      </c>
      <c r="K565">
        <f>Sales[[#This Row],[Sale Price ]]*Sales[[#This Row],[Margins]]</f>
        <v>348.5</v>
      </c>
      <c r="L565">
        <v>1394</v>
      </c>
      <c r="M565">
        <f>Sales[[#This Row],[Sale Price ]]-Sales[[#This Row],[Service Provider Expense]]</f>
        <v>1045.5</v>
      </c>
      <c r="N565" t="s">
        <v>29</v>
      </c>
    </row>
    <row r="566" spans="1:14" x14ac:dyDescent="0.25">
      <c r="A566">
        <v>3565</v>
      </c>
      <c r="B566" t="s">
        <v>840</v>
      </c>
      <c r="C566" t="s">
        <v>203</v>
      </c>
      <c r="D566">
        <v>1797</v>
      </c>
      <c r="E566" t="s">
        <v>22</v>
      </c>
      <c r="F566" s="7">
        <v>45606</v>
      </c>
      <c r="G566" s="6">
        <v>2</v>
      </c>
      <c r="H566" t="s">
        <v>56</v>
      </c>
      <c r="I566" t="s">
        <v>32</v>
      </c>
      <c r="J566">
        <f>VLOOKUP(Sales[[#This Row],[Service Category]],Table7[],3,FALSE)</f>
        <v>0.3</v>
      </c>
      <c r="K566">
        <f>Sales[[#This Row],[Sale Price ]]*Sales[[#This Row],[Margins]]</f>
        <v>99.3</v>
      </c>
      <c r="L566">
        <v>331</v>
      </c>
      <c r="M566">
        <f>Sales[[#This Row],[Sale Price ]]-Sales[[#This Row],[Service Provider Expense]]</f>
        <v>231.7</v>
      </c>
      <c r="N566" t="s">
        <v>33</v>
      </c>
    </row>
    <row r="567" spans="1:14" x14ac:dyDescent="0.25">
      <c r="A567">
        <v>3566</v>
      </c>
      <c r="B567" t="s">
        <v>128</v>
      </c>
      <c r="C567" t="s">
        <v>841</v>
      </c>
      <c r="D567">
        <v>1798</v>
      </c>
      <c r="E567" t="s">
        <v>22</v>
      </c>
      <c r="F567" s="7">
        <v>45549</v>
      </c>
      <c r="G567" s="6">
        <v>3</v>
      </c>
      <c r="H567" t="s">
        <v>17</v>
      </c>
      <c r="I567" t="s">
        <v>18</v>
      </c>
      <c r="J567">
        <f>VLOOKUP(Sales[[#This Row],[Service Category]],Table7[],3,FALSE)</f>
        <v>0.3</v>
      </c>
      <c r="K567">
        <f>Sales[[#This Row],[Sale Price ]]*Sales[[#This Row],[Margins]]</f>
        <v>558.6</v>
      </c>
      <c r="L567">
        <v>1862</v>
      </c>
      <c r="M567">
        <f>Sales[[#This Row],[Sale Price ]]-Sales[[#This Row],[Service Provider Expense]]</f>
        <v>1303.4000000000001</v>
      </c>
      <c r="N567" t="s">
        <v>33</v>
      </c>
    </row>
    <row r="568" spans="1:14" x14ac:dyDescent="0.25">
      <c r="A568">
        <v>3567</v>
      </c>
      <c r="B568" t="s">
        <v>172</v>
      </c>
      <c r="C568" t="s">
        <v>540</v>
      </c>
      <c r="D568">
        <v>1799</v>
      </c>
      <c r="E568" t="s">
        <v>36</v>
      </c>
      <c r="F568" s="7">
        <v>45323</v>
      </c>
      <c r="G568" s="6">
        <v>3</v>
      </c>
      <c r="H568" s="1" t="s">
        <v>37</v>
      </c>
      <c r="I568" t="s">
        <v>32</v>
      </c>
      <c r="J568">
        <f>VLOOKUP(Sales[[#This Row],[Service Category]],Table7[],3,FALSE)</f>
        <v>0.2</v>
      </c>
      <c r="K568">
        <f>Sales[[#This Row],[Sale Price ]]*Sales[[#This Row],[Margins]]</f>
        <v>177.20000000000002</v>
      </c>
      <c r="L568">
        <v>886</v>
      </c>
      <c r="M568">
        <f>Sales[[#This Row],[Sale Price ]]-Sales[[#This Row],[Service Provider Expense]]</f>
        <v>708.8</v>
      </c>
      <c r="N568" t="s">
        <v>19</v>
      </c>
    </row>
    <row r="569" spans="1:14" x14ac:dyDescent="0.25">
      <c r="A569">
        <v>3568</v>
      </c>
      <c r="B569" t="s">
        <v>378</v>
      </c>
      <c r="C569" t="s">
        <v>138</v>
      </c>
      <c r="D569">
        <v>1800</v>
      </c>
      <c r="E569" t="s">
        <v>61</v>
      </c>
      <c r="F569" s="7">
        <v>45475</v>
      </c>
      <c r="G569" s="6">
        <v>2</v>
      </c>
      <c r="H569" t="s">
        <v>17</v>
      </c>
      <c r="I569" t="s">
        <v>24</v>
      </c>
      <c r="J569">
        <f>VLOOKUP(Sales[[#This Row],[Service Category]],Table7[],3,FALSE)</f>
        <v>0.25</v>
      </c>
      <c r="K569">
        <f>Sales[[#This Row],[Sale Price ]]*Sales[[#This Row],[Margins]]</f>
        <v>419.25</v>
      </c>
      <c r="L569">
        <v>1677</v>
      </c>
      <c r="M569">
        <f>Sales[[#This Row],[Sale Price ]]-Sales[[#This Row],[Service Provider Expense]]</f>
        <v>1257.75</v>
      </c>
      <c r="N569" t="s">
        <v>19</v>
      </c>
    </row>
    <row r="570" spans="1:14" x14ac:dyDescent="0.25">
      <c r="A570">
        <v>3569</v>
      </c>
      <c r="B570" t="s">
        <v>842</v>
      </c>
      <c r="C570" t="s">
        <v>485</v>
      </c>
      <c r="D570">
        <v>1801</v>
      </c>
      <c r="E570" t="s">
        <v>27</v>
      </c>
      <c r="F570" s="7">
        <v>45552</v>
      </c>
      <c r="G570" s="6">
        <v>1</v>
      </c>
      <c r="H570" t="s">
        <v>17</v>
      </c>
      <c r="I570" t="s">
        <v>32</v>
      </c>
      <c r="J570">
        <f>VLOOKUP(Sales[[#This Row],[Service Category]],Table7[],3,FALSE)</f>
        <v>0.25</v>
      </c>
      <c r="K570">
        <f>Sales[[#This Row],[Sale Price ]]*Sales[[#This Row],[Margins]]</f>
        <v>396.5</v>
      </c>
      <c r="L570">
        <v>1586</v>
      </c>
      <c r="M570">
        <f>Sales[[#This Row],[Sale Price ]]-Sales[[#This Row],[Service Provider Expense]]</f>
        <v>1189.5</v>
      </c>
      <c r="N570" t="s">
        <v>39</v>
      </c>
    </row>
    <row r="571" spans="1:14" x14ac:dyDescent="0.25">
      <c r="A571">
        <v>3570</v>
      </c>
      <c r="B571" t="s">
        <v>596</v>
      </c>
      <c r="C571" t="s">
        <v>436</v>
      </c>
      <c r="D571">
        <v>1802</v>
      </c>
      <c r="E571" t="s">
        <v>36</v>
      </c>
      <c r="F571" s="7">
        <v>45546</v>
      </c>
      <c r="G571" s="6">
        <v>2</v>
      </c>
      <c r="H571" t="s">
        <v>17</v>
      </c>
      <c r="I571" t="s">
        <v>66</v>
      </c>
      <c r="J571">
        <f>VLOOKUP(Sales[[#This Row],[Service Category]],Table7[],3,FALSE)</f>
        <v>0.2</v>
      </c>
      <c r="K571">
        <f>Sales[[#This Row],[Sale Price ]]*Sales[[#This Row],[Margins]]</f>
        <v>98</v>
      </c>
      <c r="L571">
        <v>490</v>
      </c>
      <c r="M571">
        <f>Sales[[#This Row],[Sale Price ]]-Sales[[#This Row],[Service Provider Expense]]</f>
        <v>392</v>
      </c>
      <c r="N571" t="s">
        <v>39</v>
      </c>
    </row>
    <row r="572" spans="1:14" x14ac:dyDescent="0.25">
      <c r="A572">
        <v>3571</v>
      </c>
      <c r="B572" t="s">
        <v>843</v>
      </c>
      <c r="C572" t="s">
        <v>844</v>
      </c>
      <c r="D572">
        <v>1803</v>
      </c>
      <c r="E572" t="s">
        <v>61</v>
      </c>
      <c r="F572" s="7">
        <v>45373</v>
      </c>
      <c r="G572" s="6">
        <v>2</v>
      </c>
      <c r="H572" s="1" t="s">
        <v>37</v>
      </c>
      <c r="I572" t="s">
        <v>28</v>
      </c>
      <c r="J572">
        <f>VLOOKUP(Sales[[#This Row],[Service Category]],Table7[],3,FALSE)</f>
        <v>0.25</v>
      </c>
      <c r="K572">
        <f>Sales[[#This Row],[Sale Price ]]*Sales[[#This Row],[Margins]]</f>
        <v>56.5</v>
      </c>
      <c r="L572">
        <v>226</v>
      </c>
      <c r="M572">
        <f>Sales[[#This Row],[Sale Price ]]-Sales[[#This Row],[Service Provider Expense]]</f>
        <v>169.5</v>
      </c>
      <c r="N572" t="s">
        <v>39</v>
      </c>
    </row>
    <row r="573" spans="1:14" x14ac:dyDescent="0.25">
      <c r="A573">
        <v>3572</v>
      </c>
      <c r="B573" t="s">
        <v>819</v>
      </c>
      <c r="C573" t="s">
        <v>845</v>
      </c>
      <c r="D573">
        <v>1804</v>
      </c>
      <c r="E573" t="s">
        <v>61</v>
      </c>
      <c r="F573" s="7">
        <v>45569</v>
      </c>
      <c r="G573" s="6">
        <v>2</v>
      </c>
      <c r="H573" s="1" t="s">
        <v>37</v>
      </c>
      <c r="I573" t="s">
        <v>18</v>
      </c>
      <c r="J573">
        <f>VLOOKUP(Sales[[#This Row],[Service Category]],Table7[],3,FALSE)</f>
        <v>0.25</v>
      </c>
      <c r="K573">
        <f>Sales[[#This Row],[Sale Price ]]*Sales[[#This Row],[Margins]]</f>
        <v>120</v>
      </c>
      <c r="L573">
        <v>480</v>
      </c>
      <c r="M573">
        <f>Sales[[#This Row],[Sale Price ]]-Sales[[#This Row],[Service Provider Expense]]</f>
        <v>360</v>
      </c>
      <c r="N573" t="s">
        <v>29</v>
      </c>
    </row>
    <row r="574" spans="1:14" x14ac:dyDescent="0.25">
      <c r="A574">
        <v>3573</v>
      </c>
      <c r="B574" t="s">
        <v>689</v>
      </c>
      <c r="C574" t="s">
        <v>101</v>
      </c>
      <c r="D574">
        <v>1805</v>
      </c>
      <c r="E574" t="s">
        <v>22</v>
      </c>
      <c r="F574" s="7">
        <v>45384</v>
      </c>
      <c r="G574" s="6">
        <v>2</v>
      </c>
      <c r="H574" t="s">
        <v>56</v>
      </c>
      <c r="I574" t="s">
        <v>49</v>
      </c>
      <c r="J574">
        <f>VLOOKUP(Sales[[#This Row],[Service Category]],Table7[],3,FALSE)</f>
        <v>0.3</v>
      </c>
      <c r="K574">
        <f>Sales[[#This Row],[Sale Price ]]*Sales[[#This Row],[Margins]]</f>
        <v>390.9</v>
      </c>
      <c r="L574">
        <v>1303</v>
      </c>
      <c r="M574">
        <f>Sales[[#This Row],[Sale Price ]]-Sales[[#This Row],[Service Provider Expense]]</f>
        <v>912.1</v>
      </c>
      <c r="N574" t="s">
        <v>39</v>
      </c>
    </row>
    <row r="575" spans="1:14" x14ac:dyDescent="0.25">
      <c r="A575">
        <v>3574</v>
      </c>
      <c r="B575" t="s">
        <v>846</v>
      </c>
      <c r="C575" t="s">
        <v>847</v>
      </c>
      <c r="D575">
        <v>1806</v>
      </c>
      <c r="E575" t="s">
        <v>27</v>
      </c>
      <c r="F575" s="7">
        <v>45615</v>
      </c>
      <c r="G575" s="6">
        <v>3</v>
      </c>
      <c r="H575" s="1" t="s">
        <v>37</v>
      </c>
      <c r="I575" t="s">
        <v>24</v>
      </c>
      <c r="J575">
        <f>VLOOKUP(Sales[[#This Row],[Service Category]],Table7[],3,FALSE)</f>
        <v>0.25</v>
      </c>
      <c r="K575">
        <f>Sales[[#This Row],[Sale Price ]]*Sales[[#This Row],[Margins]]</f>
        <v>304.75</v>
      </c>
      <c r="L575">
        <v>1219</v>
      </c>
      <c r="M575">
        <f>Sales[[#This Row],[Sale Price ]]-Sales[[#This Row],[Service Provider Expense]]</f>
        <v>914.25</v>
      </c>
      <c r="N575" t="s">
        <v>29</v>
      </c>
    </row>
    <row r="576" spans="1:14" x14ac:dyDescent="0.25">
      <c r="A576">
        <v>3575</v>
      </c>
      <c r="B576" t="s">
        <v>454</v>
      </c>
      <c r="C576" t="s">
        <v>848</v>
      </c>
      <c r="D576">
        <v>1807</v>
      </c>
      <c r="E576" t="s">
        <v>36</v>
      </c>
      <c r="F576" s="7">
        <v>45592</v>
      </c>
      <c r="G576" s="6">
        <v>1</v>
      </c>
      <c r="H576" s="1" t="s">
        <v>23</v>
      </c>
      <c r="I576" t="s">
        <v>32</v>
      </c>
      <c r="J576">
        <f>VLOOKUP(Sales[[#This Row],[Service Category]],Table7[],3,FALSE)</f>
        <v>0.2</v>
      </c>
      <c r="K576">
        <f>Sales[[#This Row],[Sale Price ]]*Sales[[#This Row],[Margins]]</f>
        <v>185.8</v>
      </c>
      <c r="L576">
        <v>929</v>
      </c>
      <c r="M576">
        <f>Sales[[#This Row],[Sale Price ]]-Sales[[#This Row],[Service Provider Expense]]</f>
        <v>743.2</v>
      </c>
      <c r="N576" t="s">
        <v>29</v>
      </c>
    </row>
    <row r="577" spans="1:14" x14ac:dyDescent="0.25">
      <c r="A577">
        <v>3576</v>
      </c>
      <c r="B577" t="s">
        <v>849</v>
      </c>
      <c r="C577" t="s">
        <v>41</v>
      </c>
      <c r="D577">
        <v>1808</v>
      </c>
      <c r="E577" t="s">
        <v>16</v>
      </c>
      <c r="F577" s="7">
        <v>45653</v>
      </c>
      <c r="G577" s="6">
        <v>3</v>
      </c>
      <c r="H577" s="1" t="s">
        <v>37</v>
      </c>
      <c r="I577" t="s">
        <v>42</v>
      </c>
      <c r="J577">
        <f>VLOOKUP(Sales[[#This Row],[Service Category]],Table7[],3,FALSE)</f>
        <v>0.1</v>
      </c>
      <c r="K577">
        <f>Sales[[#This Row],[Sale Price ]]*Sales[[#This Row],[Margins]]</f>
        <v>24.6</v>
      </c>
      <c r="L577">
        <v>246</v>
      </c>
      <c r="M577">
        <f>Sales[[#This Row],[Sale Price ]]-Sales[[#This Row],[Service Provider Expense]]</f>
        <v>221.4</v>
      </c>
      <c r="N577" t="s">
        <v>33</v>
      </c>
    </row>
    <row r="578" spans="1:14" x14ac:dyDescent="0.25">
      <c r="A578">
        <v>3577</v>
      </c>
      <c r="B578" t="s">
        <v>236</v>
      </c>
      <c r="C578" t="s">
        <v>822</v>
      </c>
      <c r="D578">
        <v>1809</v>
      </c>
      <c r="E578" t="s">
        <v>27</v>
      </c>
      <c r="F578" s="7">
        <v>45529</v>
      </c>
      <c r="G578" s="6">
        <v>1</v>
      </c>
      <c r="H578" t="s">
        <v>17</v>
      </c>
      <c r="I578" t="s">
        <v>66</v>
      </c>
      <c r="J578">
        <f>VLOOKUP(Sales[[#This Row],[Service Category]],Table7[],3,FALSE)</f>
        <v>0.25</v>
      </c>
      <c r="K578">
        <f>Sales[[#This Row],[Sale Price ]]*Sales[[#This Row],[Margins]]</f>
        <v>61.25</v>
      </c>
      <c r="L578">
        <v>245</v>
      </c>
      <c r="M578">
        <f>Sales[[#This Row],[Sale Price ]]-Sales[[#This Row],[Service Provider Expense]]</f>
        <v>183.75</v>
      </c>
      <c r="N578" t="s">
        <v>19</v>
      </c>
    </row>
    <row r="579" spans="1:14" x14ac:dyDescent="0.25">
      <c r="A579">
        <v>3578</v>
      </c>
      <c r="B579" t="s">
        <v>698</v>
      </c>
      <c r="C579" t="s">
        <v>850</v>
      </c>
      <c r="D579">
        <v>1810</v>
      </c>
      <c r="E579" t="s">
        <v>61</v>
      </c>
      <c r="F579" s="7">
        <v>45431</v>
      </c>
      <c r="G579" s="6">
        <v>1</v>
      </c>
      <c r="H579" s="1" t="s">
        <v>37</v>
      </c>
      <c r="I579" t="s">
        <v>28</v>
      </c>
      <c r="J579">
        <f>VLOOKUP(Sales[[#This Row],[Service Category]],Table7[],3,FALSE)</f>
        <v>0.25</v>
      </c>
      <c r="K579">
        <f>Sales[[#This Row],[Sale Price ]]*Sales[[#This Row],[Margins]]</f>
        <v>334.25</v>
      </c>
      <c r="L579">
        <v>1337</v>
      </c>
      <c r="M579">
        <f>Sales[[#This Row],[Sale Price ]]-Sales[[#This Row],[Service Provider Expense]]</f>
        <v>1002.75</v>
      </c>
      <c r="N579" t="s">
        <v>19</v>
      </c>
    </row>
    <row r="580" spans="1:14" x14ac:dyDescent="0.25">
      <c r="A580">
        <v>3579</v>
      </c>
      <c r="B580" t="s">
        <v>851</v>
      </c>
      <c r="C580" t="s">
        <v>109</v>
      </c>
      <c r="D580">
        <v>1811</v>
      </c>
      <c r="E580" t="s">
        <v>16</v>
      </c>
      <c r="F580" s="7">
        <v>45545</v>
      </c>
      <c r="G580" s="6">
        <v>3</v>
      </c>
      <c r="H580" s="1" t="s">
        <v>37</v>
      </c>
      <c r="I580" t="s">
        <v>38</v>
      </c>
      <c r="J580">
        <f>VLOOKUP(Sales[[#This Row],[Service Category]],Table7[],3,FALSE)</f>
        <v>0.1</v>
      </c>
      <c r="K580">
        <f>Sales[[#This Row],[Sale Price ]]*Sales[[#This Row],[Margins]]</f>
        <v>172.60000000000002</v>
      </c>
      <c r="L580">
        <v>1726</v>
      </c>
      <c r="M580">
        <f>Sales[[#This Row],[Sale Price ]]-Sales[[#This Row],[Service Provider Expense]]</f>
        <v>1553.4</v>
      </c>
      <c r="N580" t="s">
        <v>19</v>
      </c>
    </row>
    <row r="581" spans="1:14" x14ac:dyDescent="0.25">
      <c r="A581">
        <v>3580</v>
      </c>
      <c r="B581" t="s">
        <v>586</v>
      </c>
      <c r="C581" t="s">
        <v>852</v>
      </c>
      <c r="D581">
        <v>1812</v>
      </c>
      <c r="E581" t="s">
        <v>61</v>
      </c>
      <c r="F581" s="7">
        <v>45428</v>
      </c>
      <c r="G581" s="6">
        <v>3</v>
      </c>
      <c r="H581" t="s">
        <v>17</v>
      </c>
      <c r="I581" t="s">
        <v>49</v>
      </c>
      <c r="J581">
        <f>VLOOKUP(Sales[[#This Row],[Service Category]],Table7[],3,FALSE)</f>
        <v>0.25</v>
      </c>
      <c r="K581">
        <f>Sales[[#This Row],[Sale Price ]]*Sales[[#This Row],[Margins]]</f>
        <v>144</v>
      </c>
      <c r="L581">
        <v>576</v>
      </c>
      <c r="M581">
        <f>Sales[[#This Row],[Sale Price ]]-Sales[[#This Row],[Service Provider Expense]]</f>
        <v>432</v>
      </c>
      <c r="N581" t="s">
        <v>33</v>
      </c>
    </row>
    <row r="582" spans="1:14" x14ac:dyDescent="0.25">
      <c r="A582">
        <v>3581</v>
      </c>
      <c r="B582" t="s">
        <v>853</v>
      </c>
      <c r="C582" t="s">
        <v>854</v>
      </c>
      <c r="D582">
        <v>1813</v>
      </c>
      <c r="E582" t="s">
        <v>27</v>
      </c>
      <c r="F582" s="7">
        <v>45347</v>
      </c>
      <c r="G582" s="6">
        <v>1</v>
      </c>
      <c r="H582" t="s">
        <v>17</v>
      </c>
      <c r="I582" t="s">
        <v>38</v>
      </c>
      <c r="J582">
        <f>VLOOKUP(Sales[[#This Row],[Service Category]],Table7[],3,FALSE)</f>
        <v>0.25</v>
      </c>
      <c r="K582">
        <f>Sales[[#This Row],[Sale Price ]]*Sales[[#This Row],[Margins]]</f>
        <v>213.5</v>
      </c>
      <c r="L582">
        <v>854</v>
      </c>
      <c r="M582">
        <f>Sales[[#This Row],[Sale Price ]]-Sales[[#This Row],[Service Provider Expense]]</f>
        <v>640.5</v>
      </c>
      <c r="N582" t="s">
        <v>19</v>
      </c>
    </row>
    <row r="583" spans="1:14" x14ac:dyDescent="0.25">
      <c r="A583">
        <v>3582</v>
      </c>
      <c r="B583" t="s">
        <v>34</v>
      </c>
      <c r="C583" t="s">
        <v>123</v>
      </c>
      <c r="D583">
        <v>1814</v>
      </c>
      <c r="E583" t="s">
        <v>36</v>
      </c>
      <c r="F583" s="7">
        <v>45471</v>
      </c>
      <c r="G583" s="6">
        <v>1</v>
      </c>
      <c r="H583" s="1" t="s">
        <v>37</v>
      </c>
      <c r="I583" t="s">
        <v>24</v>
      </c>
      <c r="J583">
        <f>VLOOKUP(Sales[[#This Row],[Service Category]],Table7[],3,FALSE)</f>
        <v>0.2</v>
      </c>
      <c r="K583">
        <f>Sales[[#This Row],[Sale Price ]]*Sales[[#This Row],[Margins]]</f>
        <v>25.400000000000002</v>
      </c>
      <c r="L583">
        <v>127</v>
      </c>
      <c r="M583">
        <f>Sales[[#This Row],[Sale Price ]]-Sales[[#This Row],[Service Provider Expense]]</f>
        <v>101.6</v>
      </c>
      <c r="N583" t="s">
        <v>39</v>
      </c>
    </row>
    <row r="584" spans="1:14" x14ac:dyDescent="0.25">
      <c r="A584">
        <v>3583</v>
      </c>
      <c r="B584" t="s">
        <v>855</v>
      </c>
      <c r="C584" t="s">
        <v>856</v>
      </c>
      <c r="D584">
        <v>1815</v>
      </c>
      <c r="E584" t="s">
        <v>16</v>
      </c>
      <c r="F584" s="7">
        <v>45496</v>
      </c>
      <c r="G584" s="6">
        <v>3</v>
      </c>
      <c r="H584" s="1" t="s">
        <v>37</v>
      </c>
      <c r="I584" t="s">
        <v>24</v>
      </c>
      <c r="J584">
        <f>VLOOKUP(Sales[[#This Row],[Service Category]],Table7[],3,FALSE)</f>
        <v>0.1</v>
      </c>
      <c r="K584">
        <f>Sales[[#This Row],[Sale Price ]]*Sales[[#This Row],[Margins]]</f>
        <v>130.9</v>
      </c>
      <c r="L584">
        <v>1309</v>
      </c>
      <c r="M584">
        <f>Sales[[#This Row],[Sale Price ]]-Sales[[#This Row],[Service Provider Expense]]</f>
        <v>1178.0999999999999</v>
      </c>
      <c r="N584" t="s">
        <v>99</v>
      </c>
    </row>
    <row r="585" spans="1:14" x14ac:dyDescent="0.25">
      <c r="A585">
        <v>3584</v>
      </c>
      <c r="B585" t="s">
        <v>857</v>
      </c>
      <c r="C585" t="s">
        <v>858</v>
      </c>
      <c r="D585">
        <v>1816</v>
      </c>
      <c r="E585" t="s">
        <v>16</v>
      </c>
      <c r="F585" s="7">
        <v>45401</v>
      </c>
      <c r="G585" s="6">
        <v>2</v>
      </c>
      <c r="H585" s="1" t="s">
        <v>37</v>
      </c>
      <c r="I585" t="s">
        <v>49</v>
      </c>
      <c r="J585">
        <f>VLOOKUP(Sales[[#This Row],[Service Category]],Table7[],3,FALSE)</f>
        <v>0.1</v>
      </c>
      <c r="K585">
        <f>Sales[[#This Row],[Sale Price ]]*Sales[[#This Row],[Margins]]</f>
        <v>9.5</v>
      </c>
      <c r="L585">
        <v>95</v>
      </c>
      <c r="M585">
        <f>Sales[[#This Row],[Sale Price ]]-Sales[[#This Row],[Service Provider Expense]]</f>
        <v>85.5</v>
      </c>
      <c r="N585" t="s">
        <v>19</v>
      </c>
    </row>
    <row r="586" spans="1:14" x14ac:dyDescent="0.25">
      <c r="A586">
        <v>3585</v>
      </c>
      <c r="B586" t="s">
        <v>859</v>
      </c>
      <c r="C586" t="s">
        <v>860</v>
      </c>
      <c r="D586">
        <v>1817</v>
      </c>
      <c r="E586" t="s">
        <v>61</v>
      </c>
      <c r="F586" s="7">
        <v>45490</v>
      </c>
      <c r="G586" s="6">
        <v>2</v>
      </c>
      <c r="H586" t="s">
        <v>56</v>
      </c>
      <c r="I586" t="s">
        <v>66</v>
      </c>
      <c r="J586">
        <f>VLOOKUP(Sales[[#This Row],[Service Category]],Table7[],3,FALSE)</f>
        <v>0.25</v>
      </c>
      <c r="K586">
        <f>Sales[[#This Row],[Sale Price ]]*Sales[[#This Row],[Margins]]</f>
        <v>305</v>
      </c>
      <c r="L586">
        <v>1220</v>
      </c>
      <c r="M586">
        <f>Sales[[#This Row],[Sale Price ]]-Sales[[#This Row],[Service Provider Expense]]</f>
        <v>915</v>
      </c>
      <c r="N586" t="s">
        <v>99</v>
      </c>
    </row>
    <row r="587" spans="1:14" x14ac:dyDescent="0.25">
      <c r="A587">
        <v>3586</v>
      </c>
      <c r="B587" t="s">
        <v>861</v>
      </c>
      <c r="C587" t="s">
        <v>687</v>
      </c>
      <c r="D587">
        <v>1818</v>
      </c>
      <c r="E587" t="s">
        <v>22</v>
      </c>
      <c r="F587" s="7">
        <v>45454</v>
      </c>
      <c r="G587" s="6">
        <v>3</v>
      </c>
      <c r="H587" t="s">
        <v>17</v>
      </c>
      <c r="I587" t="s">
        <v>42</v>
      </c>
      <c r="J587">
        <f>VLOOKUP(Sales[[#This Row],[Service Category]],Table7[],3,FALSE)</f>
        <v>0.3</v>
      </c>
      <c r="K587">
        <f>Sales[[#This Row],[Sale Price ]]*Sales[[#This Row],[Margins]]</f>
        <v>571.19999999999993</v>
      </c>
      <c r="L587">
        <v>1904</v>
      </c>
      <c r="M587">
        <f>Sales[[#This Row],[Sale Price ]]-Sales[[#This Row],[Service Provider Expense]]</f>
        <v>1332.8000000000002</v>
      </c>
      <c r="N587" t="s">
        <v>99</v>
      </c>
    </row>
    <row r="588" spans="1:14" x14ac:dyDescent="0.25">
      <c r="A588">
        <v>3587</v>
      </c>
      <c r="B588" t="s">
        <v>633</v>
      </c>
      <c r="C588" t="s">
        <v>21</v>
      </c>
      <c r="D588">
        <v>1819</v>
      </c>
      <c r="E588" t="s">
        <v>77</v>
      </c>
      <c r="F588" s="7">
        <v>45454</v>
      </c>
      <c r="G588" s="6">
        <v>1</v>
      </c>
      <c r="H588" t="s">
        <v>56</v>
      </c>
      <c r="I588" t="s">
        <v>38</v>
      </c>
      <c r="J588">
        <f>VLOOKUP(Sales[[#This Row],[Service Category]],Table7[],3,FALSE)</f>
        <v>0.3</v>
      </c>
      <c r="K588">
        <f>Sales[[#This Row],[Sale Price ]]*Sales[[#This Row],[Margins]]</f>
        <v>259.8</v>
      </c>
      <c r="L588">
        <v>866</v>
      </c>
      <c r="M588">
        <f>Sales[[#This Row],[Sale Price ]]-Sales[[#This Row],[Service Provider Expense]]</f>
        <v>606.20000000000005</v>
      </c>
      <c r="N588" t="s">
        <v>19</v>
      </c>
    </row>
    <row r="589" spans="1:14" x14ac:dyDescent="0.25">
      <c r="A589">
        <v>3588</v>
      </c>
      <c r="B589" t="s">
        <v>862</v>
      </c>
      <c r="C589" t="s">
        <v>72</v>
      </c>
      <c r="D589">
        <v>1820</v>
      </c>
      <c r="E589" t="s">
        <v>61</v>
      </c>
      <c r="F589" s="7">
        <v>45571</v>
      </c>
      <c r="G589" s="6">
        <v>1</v>
      </c>
      <c r="H589" t="s">
        <v>17</v>
      </c>
      <c r="I589" t="s">
        <v>32</v>
      </c>
      <c r="J589">
        <f>VLOOKUP(Sales[[#This Row],[Service Category]],Table7[],3,FALSE)</f>
        <v>0.25</v>
      </c>
      <c r="K589">
        <f>Sales[[#This Row],[Sale Price ]]*Sales[[#This Row],[Margins]]</f>
        <v>449.75</v>
      </c>
      <c r="L589">
        <v>1799</v>
      </c>
      <c r="M589">
        <f>Sales[[#This Row],[Sale Price ]]-Sales[[#This Row],[Service Provider Expense]]</f>
        <v>1349.25</v>
      </c>
      <c r="N589" t="s">
        <v>33</v>
      </c>
    </row>
    <row r="590" spans="1:14" x14ac:dyDescent="0.25">
      <c r="A590">
        <v>3589</v>
      </c>
      <c r="B590" t="s">
        <v>128</v>
      </c>
      <c r="C590" t="s">
        <v>788</v>
      </c>
      <c r="D590">
        <v>1821</v>
      </c>
      <c r="E590" t="s">
        <v>16</v>
      </c>
      <c r="F590" s="7">
        <v>45417</v>
      </c>
      <c r="G590" s="6">
        <v>3</v>
      </c>
      <c r="H590" s="1" t="s">
        <v>37</v>
      </c>
      <c r="I590" t="s">
        <v>42</v>
      </c>
      <c r="J590">
        <f>VLOOKUP(Sales[[#This Row],[Service Category]],Table7[],3,FALSE)</f>
        <v>0.1</v>
      </c>
      <c r="K590">
        <f>Sales[[#This Row],[Sale Price ]]*Sales[[#This Row],[Margins]]</f>
        <v>1.1000000000000001</v>
      </c>
      <c r="L590">
        <v>11</v>
      </c>
      <c r="M590">
        <f>Sales[[#This Row],[Sale Price ]]-Sales[[#This Row],[Service Provider Expense]]</f>
        <v>9.9</v>
      </c>
      <c r="N590" t="s">
        <v>19</v>
      </c>
    </row>
    <row r="591" spans="1:14" x14ac:dyDescent="0.25">
      <c r="A591">
        <v>3590</v>
      </c>
      <c r="B591" t="s">
        <v>374</v>
      </c>
      <c r="C591" t="s">
        <v>648</v>
      </c>
      <c r="D591">
        <v>1822</v>
      </c>
      <c r="E591" t="s">
        <v>61</v>
      </c>
      <c r="F591" s="7">
        <v>45516</v>
      </c>
      <c r="G591" s="6">
        <v>3</v>
      </c>
      <c r="H591" t="s">
        <v>17</v>
      </c>
      <c r="I591" t="s">
        <v>24</v>
      </c>
      <c r="J591">
        <f>VLOOKUP(Sales[[#This Row],[Service Category]],Table7[],3,FALSE)</f>
        <v>0.25</v>
      </c>
      <c r="K591">
        <f>Sales[[#This Row],[Sale Price ]]*Sales[[#This Row],[Margins]]</f>
        <v>96</v>
      </c>
      <c r="L591">
        <v>384</v>
      </c>
      <c r="M591">
        <f>Sales[[#This Row],[Sale Price ]]-Sales[[#This Row],[Service Provider Expense]]</f>
        <v>288</v>
      </c>
      <c r="N591" t="s">
        <v>39</v>
      </c>
    </row>
    <row r="592" spans="1:14" x14ac:dyDescent="0.25">
      <c r="A592">
        <v>3591</v>
      </c>
      <c r="B592" t="s">
        <v>863</v>
      </c>
      <c r="C592" t="s">
        <v>864</v>
      </c>
      <c r="D592">
        <v>1823</v>
      </c>
      <c r="E592" t="s">
        <v>61</v>
      </c>
      <c r="F592" s="7">
        <v>45453</v>
      </c>
      <c r="G592" s="6">
        <v>1</v>
      </c>
      <c r="H592" t="s">
        <v>17</v>
      </c>
      <c r="I592" t="s">
        <v>66</v>
      </c>
      <c r="J592">
        <f>VLOOKUP(Sales[[#This Row],[Service Category]],Table7[],3,FALSE)</f>
        <v>0.25</v>
      </c>
      <c r="K592">
        <f>Sales[[#This Row],[Sale Price ]]*Sales[[#This Row],[Margins]]</f>
        <v>318.5</v>
      </c>
      <c r="L592">
        <v>1274</v>
      </c>
      <c r="M592">
        <f>Sales[[#This Row],[Sale Price ]]-Sales[[#This Row],[Service Provider Expense]]</f>
        <v>955.5</v>
      </c>
      <c r="N592" t="s">
        <v>29</v>
      </c>
    </row>
    <row r="593" spans="1:14" x14ac:dyDescent="0.25">
      <c r="A593">
        <v>3592</v>
      </c>
      <c r="B593" t="s">
        <v>865</v>
      </c>
      <c r="C593" t="s">
        <v>644</v>
      </c>
      <c r="D593">
        <v>1824</v>
      </c>
      <c r="E593" t="s">
        <v>61</v>
      </c>
      <c r="F593" s="7">
        <v>45556</v>
      </c>
      <c r="G593" s="6">
        <v>1</v>
      </c>
      <c r="H593" t="s">
        <v>17</v>
      </c>
      <c r="I593" t="s">
        <v>18</v>
      </c>
      <c r="J593">
        <f>VLOOKUP(Sales[[#This Row],[Service Category]],Table7[],3,FALSE)</f>
        <v>0.25</v>
      </c>
      <c r="K593">
        <f>Sales[[#This Row],[Sale Price ]]*Sales[[#This Row],[Margins]]</f>
        <v>228.75</v>
      </c>
      <c r="L593">
        <v>915</v>
      </c>
      <c r="M593">
        <f>Sales[[#This Row],[Sale Price ]]-Sales[[#This Row],[Service Provider Expense]]</f>
        <v>686.25</v>
      </c>
      <c r="N593" t="s">
        <v>19</v>
      </c>
    </row>
    <row r="594" spans="1:14" x14ac:dyDescent="0.25">
      <c r="A594">
        <v>3593</v>
      </c>
      <c r="B594" t="s">
        <v>621</v>
      </c>
      <c r="C594" t="s">
        <v>866</v>
      </c>
      <c r="D594">
        <v>1825</v>
      </c>
      <c r="E594" t="s">
        <v>36</v>
      </c>
      <c r="F594" s="7">
        <v>45595</v>
      </c>
      <c r="G594" s="6">
        <v>2</v>
      </c>
      <c r="H594" t="s">
        <v>56</v>
      </c>
      <c r="I594" t="s">
        <v>28</v>
      </c>
      <c r="J594">
        <f>VLOOKUP(Sales[[#This Row],[Service Category]],Table7[],3,FALSE)</f>
        <v>0.2</v>
      </c>
      <c r="K594">
        <f>Sales[[#This Row],[Sale Price ]]*Sales[[#This Row],[Margins]]</f>
        <v>105.80000000000001</v>
      </c>
      <c r="L594">
        <v>529</v>
      </c>
      <c r="M594">
        <f>Sales[[#This Row],[Sale Price ]]-Sales[[#This Row],[Service Provider Expense]]</f>
        <v>423.2</v>
      </c>
      <c r="N594" t="s">
        <v>19</v>
      </c>
    </row>
    <row r="595" spans="1:14" x14ac:dyDescent="0.25">
      <c r="A595">
        <v>3594</v>
      </c>
      <c r="B595" t="s">
        <v>867</v>
      </c>
      <c r="C595" t="s">
        <v>868</v>
      </c>
      <c r="D595">
        <v>1826</v>
      </c>
      <c r="E595" t="s">
        <v>61</v>
      </c>
      <c r="F595" s="7">
        <v>45388</v>
      </c>
      <c r="G595" s="6">
        <v>3</v>
      </c>
      <c r="H595" t="s">
        <v>56</v>
      </c>
      <c r="I595" t="s">
        <v>18</v>
      </c>
      <c r="J595">
        <f>VLOOKUP(Sales[[#This Row],[Service Category]],Table7[],3,FALSE)</f>
        <v>0.25</v>
      </c>
      <c r="K595">
        <f>Sales[[#This Row],[Sale Price ]]*Sales[[#This Row],[Margins]]</f>
        <v>142.75</v>
      </c>
      <c r="L595">
        <v>571</v>
      </c>
      <c r="M595">
        <f>Sales[[#This Row],[Sale Price ]]-Sales[[#This Row],[Service Provider Expense]]</f>
        <v>428.25</v>
      </c>
      <c r="N595" t="s">
        <v>99</v>
      </c>
    </row>
    <row r="596" spans="1:14" x14ac:dyDescent="0.25">
      <c r="A596">
        <v>3595</v>
      </c>
      <c r="B596" t="s">
        <v>869</v>
      </c>
      <c r="C596" t="s">
        <v>870</v>
      </c>
      <c r="D596">
        <v>1827</v>
      </c>
      <c r="E596" t="s">
        <v>27</v>
      </c>
      <c r="F596" s="7">
        <v>45353</v>
      </c>
      <c r="G596" s="6">
        <v>3</v>
      </c>
      <c r="H596" t="s">
        <v>17</v>
      </c>
      <c r="I596" t="s">
        <v>49</v>
      </c>
      <c r="J596">
        <f>VLOOKUP(Sales[[#This Row],[Service Category]],Table7[],3,FALSE)</f>
        <v>0.25</v>
      </c>
      <c r="K596">
        <f>Sales[[#This Row],[Sale Price ]]*Sales[[#This Row],[Margins]]</f>
        <v>222.25</v>
      </c>
      <c r="L596">
        <v>889</v>
      </c>
      <c r="M596">
        <f>Sales[[#This Row],[Sale Price ]]-Sales[[#This Row],[Service Provider Expense]]</f>
        <v>666.75</v>
      </c>
      <c r="N596" t="s">
        <v>99</v>
      </c>
    </row>
    <row r="597" spans="1:14" x14ac:dyDescent="0.25">
      <c r="A597">
        <v>3596</v>
      </c>
      <c r="B597" t="s">
        <v>871</v>
      </c>
      <c r="C597" t="s">
        <v>872</v>
      </c>
      <c r="D597">
        <v>1828</v>
      </c>
      <c r="E597" t="s">
        <v>61</v>
      </c>
      <c r="F597" s="7">
        <v>45601</v>
      </c>
      <c r="G597" s="6">
        <v>2</v>
      </c>
      <c r="H597" t="s">
        <v>56</v>
      </c>
      <c r="I597" t="s">
        <v>32</v>
      </c>
      <c r="J597">
        <f>VLOOKUP(Sales[[#This Row],[Service Category]],Table7[],3,FALSE)</f>
        <v>0.25</v>
      </c>
      <c r="K597">
        <f>Sales[[#This Row],[Sale Price ]]*Sales[[#This Row],[Margins]]</f>
        <v>25</v>
      </c>
      <c r="L597">
        <v>100</v>
      </c>
      <c r="M597">
        <f>Sales[[#This Row],[Sale Price ]]-Sales[[#This Row],[Service Provider Expense]]</f>
        <v>75</v>
      </c>
      <c r="N597" t="s">
        <v>19</v>
      </c>
    </row>
    <row r="598" spans="1:14" x14ac:dyDescent="0.25">
      <c r="A598">
        <v>3597</v>
      </c>
      <c r="B598" t="s">
        <v>853</v>
      </c>
      <c r="C598" t="s">
        <v>138</v>
      </c>
      <c r="D598">
        <v>1829</v>
      </c>
      <c r="E598" t="s">
        <v>27</v>
      </c>
      <c r="F598" s="7">
        <v>45525</v>
      </c>
      <c r="G598" s="6">
        <v>1</v>
      </c>
      <c r="H598" s="1" t="s">
        <v>23</v>
      </c>
      <c r="I598" t="s">
        <v>28</v>
      </c>
      <c r="J598">
        <f>VLOOKUP(Sales[[#This Row],[Service Category]],Table7[],3,FALSE)</f>
        <v>0.25</v>
      </c>
      <c r="K598">
        <f>Sales[[#This Row],[Sale Price ]]*Sales[[#This Row],[Margins]]</f>
        <v>222</v>
      </c>
      <c r="L598">
        <v>888</v>
      </c>
      <c r="M598">
        <f>Sales[[#This Row],[Sale Price ]]-Sales[[#This Row],[Service Provider Expense]]</f>
        <v>666</v>
      </c>
      <c r="N598" t="s">
        <v>39</v>
      </c>
    </row>
    <row r="599" spans="1:14" x14ac:dyDescent="0.25">
      <c r="A599">
        <v>3598</v>
      </c>
      <c r="B599" t="s">
        <v>873</v>
      </c>
      <c r="C599" t="s">
        <v>320</v>
      </c>
      <c r="D599">
        <v>1830</v>
      </c>
      <c r="E599" t="s">
        <v>27</v>
      </c>
      <c r="F599" s="7">
        <v>45520</v>
      </c>
      <c r="G599" s="6">
        <v>1</v>
      </c>
      <c r="H599" s="1" t="s">
        <v>23</v>
      </c>
      <c r="I599" t="s">
        <v>28</v>
      </c>
      <c r="J599">
        <f>VLOOKUP(Sales[[#This Row],[Service Category]],Table7[],3,FALSE)</f>
        <v>0.25</v>
      </c>
      <c r="K599">
        <f>Sales[[#This Row],[Sale Price ]]*Sales[[#This Row],[Margins]]</f>
        <v>368</v>
      </c>
      <c r="L599">
        <v>1472</v>
      </c>
      <c r="M599">
        <f>Sales[[#This Row],[Sale Price ]]-Sales[[#This Row],[Service Provider Expense]]</f>
        <v>1104</v>
      </c>
      <c r="N599" t="s">
        <v>39</v>
      </c>
    </row>
    <row r="600" spans="1:14" x14ac:dyDescent="0.25">
      <c r="A600">
        <v>3599</v>
      </c>
      <c r="B600" t="s">
        <v>874</v>
      </c>
      <c r="C600" t="s">
        <v>156</v>
      </c>
      <c r="D600">
        <v>1831</v>
      </c>
      <c r="E600" t="s">
        <v>16</v>
      </c>
      <c r="F600" s="7">
        <v>45497</v>
      </c>
      <c r="G600" s="6">
        <v>3</v>
      </c>
      <c r="H600" t="s">
        <v>17</v>
      </c>
      <c r="I600" t="s">
        <v>32</v>
      </c>
      <c r="J600">
        <f>VLOOKUP(Sales[[#This Row],[Service Category]],Table7[],3,FALSE)</f>
        <v>0.1</v>
      </c>
      <c r="K600">
        <f>Sales[[#This Row],[Sale Price ]]*Sales[[#This Row],[Margins]]</f>
        <v>90.9</v>
      </c>
      <c r="L600">
        <v>909</v>
      </c>
      <c r="M600">
        <f>Sales[[#This Row],[Sale Price ]]-Sales[[#This Row],[Service Provider Expense]]</f>
        <v>818.1</v>
      </c>
      <c r="N600" t="s">
        <v>39</v>
      </c>
    </row>
    <row r="601" spans="1:14" x14ac:dyDescent="0.25">
      <c r="A601">
        <v>3600</v>
      </c>
      <c r="B601" t="s">
        <v>875</v>
      </c>
      <c r="C601" t="s">
        <v>876</v>
      </c>
      <c r="D601">
        <v>1832</v>
      </c>
      <c r="E601" t="s">
        <v>36</v>
      </c>
      <c r="F601" s="7">
        <v>45582</v>
      </c>
      <c r="G601" s="6">
        <v>3</v>
      </c>
      <c r="H601" t="s">
        <v>17</v>
      </c>
      <c r="I601" t="s">
        <v>18</v>
      </c>
      <c r="J601">
        <f>VLOOKUP(Sales[[#This Row],[Service Category]],Table7[],3,FALSE)</f>
        <v>0.2</v>
      </c>
      <c r="K601">
        <f>Sales[[#This Row],[Sale Price ]]*Sales[[#This Row],[Margins]]</f>
        <v>270.8</v>
      </c>
      <c r="L601">
        <v>1354</v>
      </c>
      <c r="M601">
        <f>Sales[[#This Row],[Sale Price ]]-Sales[[#This Row],[Service Provider Expense]]</f>
        <v>1083.2</v>
      </c>
      <c r="N601" t="s">
        <v>33</v>
      </c>
    </row>
    <row r="602" spans="1:14" x14ac:dyDescent="0.25">
      <c r="A602">
        <v>3601</v>
      </c>
      <c r="B602" t="s">
        <v>877</v>
      </c>
      <c r="C602" t="s">
        <v>878</v>
      </c>
      <c r="D602">
        <v>1833</v>
      </c>
      <c r="E602" t="s">
        <v>77</v>
      </c>
      <c r="F602" s="7">
        <v>45440</v>
      </c>
      <c r="G602" s="6">
        <v>1</v>
      </c>
      <c r="H602" t="s">
        <v>17</v>
      </c>
      <c r="I602" t="s">
        <v>49</v>
      </c>
      <c r="J602">
        <f>VLOOKUP(Sales[[#This Row],[Service Category]],Table7[],3,FALSE)</f>
        <v>0.3</v>
      </c>
      <c r="K602">
        <f>Sales[[#This Row],[Sale Price ]]*Sales[[#This Row],[Margins]]</f>
        <v>320.09999999999997</v>
      </c>
      <c r="L602">
        <v>1067</v>
      </c>
      <c r="M602">
        <f>Sales[[#This Row],[Sale Price ]]-Sales[[#This Row],[Service Provider Expense]]</f>
        <v>746.90000000000009</v>
      </c>
      <c r="N602" t="s">
        <v>99</v>
      </c>
    </row>
    <row r="603" spans="1:14" x14ac:dyDescent="0.25">
      <c r="A603">
        <v>3602</v>
      </c>
      <c r="B603" t="s">
        <v>879</v>
      </c>
      <c r="C603" t="s">
        <v>193</v>
      </c>
      <c r="D603">
        <v>1834</v>
      </c>
      <c r="E603" t="s">
        <v>27</v>
      </c>
      <c r="F603" s="7">
        <v>45431</v>
      </c>
      <c r="G603" s="6">
        <v>1</v>
      </c>
      <c r="H603" t="s">
        <v>56</v>
      </c>
      <c r="I603" t="s">
        <v>18</v>
      </c>
      <c r="J603">
        <f>VLOOKUP(Sales[[#This Row],[Service Category]],Table7[],3,FALSE)</f>
        <v>0.25</v>
      </c>
      <c r="K603">
        <f>Sales[[#This Row],[Sale Price ]]*Sales[[#This Row],[Margins]]</f>
        <v>248.25</v>
      </c>
      <c r="L603">
        <v>993</v>
      </c>
      <c r="M603">
        <f>Sales[[#This Row],[Sale Price ]]-Sales[[#This Row],[Service Provider Expense]]</f>
        <v>744.75</v>
      </c>
      <c r="N603" t="s">
        <v>99</v>
      </c>
    </row>
    <row r="604" spans="1:14" x14ac:dyDescent="0.25">
      <c r="A604">
        <v>3603</v>
      </c>
      <c r="B604" t="s">
        <v>880</v>
      </c>
      <c r="C604" t="s">
        <v>881</v>
      </c>
      <c r="D604">
        <v>1835</v>
      </c>
      <c r="E604" t="s">
        <v>77</v>
      </c>
      <c r="F604" s="7">
        <v>45630</v>
      </c>
      <c r="G604" s="6">
        <v>1</v>
      </c>
      <c r="H604" s="1" t="s">
        <v>37</v>
      </c>
      <c r="I604" t="s">
        <v>24</v>
      </c>
      <c r="J604">
        <f>VLOOKUP(Sales[[#This Row],[Service Category]],Table7[],3,FALSE)</f>
        <v>0.3</v>
      </c>
      <c r="K604">
        <f>Sales[[#This Row],[Sale Price ]]*Sales[[#This Row],[Margins]]</f>
        <v>239.7</v>
      </c>
      <c r="L604">
        <v>799</v>
      </c>
      <c r="M604">
        <f>Sales[[#This Row],[Sale Price ]]-Sales[[#This Row],[Service Provider Expense]]</f>
        <v>559.29999999999995</v>
      </c>
      <c r="N604" t="s">
        <v>29</v>
      </c>
    </row>
    <row r="605" spans="1:14" x14ac:dyDescent="0.25">
      <c r="A605">
        <v>3604</v>
      </c>
      <c r="B605" t="s">
        <v>745</v>
      </c>
      <c r="C605" t="s">
        <v>483</v>
      </c>
      <c r="D605">
        <v>1836</v>
      </c>
      <c r="E605" t="s">
        <v>61</v>
      </c>
      <c r="F605" s="7">
        <v>45358</v>
      </c>
      <c r="G605" s="6">
        <v>3</v>
      </c>
      <c r="H605" s="1" t="s">
        <v>37</v>
      </c>
      <c r="I605" t="s">
        <v>49</v>
      </c>
      <c r="J605">
        <f>VLOOKUP(Sales[[#This Row],[Service Category]],Table7[],3,FALSE)</f>
        <v>0.25</v>
      </c>
      <c r="K605">
        <f>Sales[[#This Row],[Sale Price ]]*Sales[[#This Row],[Margins]]</f>
        <v>90.25</v>
      </c>
      <c r="L605">
        <v>361</v>
      </c>
      <c r="M605">
        <f>Sales[[#This Row],[Sale Price ]]-Sales[[#This Row],[Service Provider Expense]]</f>
        <v>270.75</v>
      </c>
      <c r="N605" t="s">
        <v>99</v>
      </c>
    </row>
    <row r="606" spans="1:14" x14ac:dyDescent="0.25">
      <c r="A606">
        <v>3605</v>
      </c>
      <c r="B606" t="s">
        <v>882</v>
      </c>
      <c r="C606" t="s">
        <v>735</v>
      </c>
      <c r="D606">
        <v>1837</v>
      </c>
      <c r="E606" t="s">
        <v>77</v>
      </c>
      <c r="F606" s="7">
        <v>45453</v>
      </c>
      <c r="G606" s="6">
        <v>3</v>
      </c>
      <c r="H606" t="s">
        <v>17</v>
      </c>
      <c r="I606" t="s">
        <v>42</v>
      </c>
      <c r="J606">
        <f>VLOOKUP(Sales[[#This Row],[Service Category]],Table7[],3,FALSE)</f>
        <v>0.3</v>
      </c>
      <c r="K606">
        <f>Sales[[#This Row],[Sale Price ]]*Sales[[#This Row],[Margins]]</f>
        <v>107.7</v>
      </c>
      <c r="L606">
        <v>359</v>
      </c>
      <c r="M606">
        <f>Sales[[#This Row],[Sale Price ]]-Sales[[#This Row],[Service Provider Expense]]</f>
        <v>251.3</v>
      </c>
      <c r="N606" t="s">
        <v>19</v>
      </c>
    </row>
    <row r="607" spans="1:14" x14ac:dyDescent="0.25">
      <c r="A607">
        <v>3606</v>
      </c>
      <c r="B607" t="s">
        <v>883</v>
      </c>
      <c r="C607" t="s">
        <v>312</v>
      </c>
      <c r="D607">
        <v>1838</v>
      </c>
      <c r="E607" t="s">
        <v>61</v>
      </c>
      <c r="F607" s="7">
        <v>45564</v>
      </c>
      <c r="G607" s="6">
        <v>2</v>
      </c>
      <c r="H607" t="s">
        <v>17</v>
      </c>
      <c r="I607" t="s">
        <v>66</v>
      </c>
      <c r="J607">
        <f>VLOOKUP(Sales[[#This Row],[Service Category]],Table7[],3,FALSE)</f>
        <v>0.25</v>
      </c>
      <c r="K607">
        <f>Sales[[#This Row],[Sale Price ]]*Sales[[#This Row],[Margins]]</f>
        <v>173.75</v>
      </c>
      <c r="L607">
        <v>695</v>
      </c>
      <c r="M607">
        <f>Sales[[#This Row],[Sale Price ]]-Sales[[#This Row],[Service Provider Expense]]</f>
        <v>521.25</v>
      </c>
      <c r="N607" t="s">
        <v>99</v>
      </c>
    </row>
    <row r="608" spans="1:14" x14ac:dyDescent="0.25">
      <c r="A608">
        <v>3607</v>
      </c>
      <c r="B608" t="s">
        <v>528</v>
      </c>
      <c r="C608" t="s">
        <v>712</v>
      </c>
      <c r="D608">
        <v>1839</v>
      </c>
      <c r="E608" t="s">
        <v>27</v>
      </c>
      <c r="F608" s="7">
        <v>45340</v>
      </c>
      <c r="G608" s="6">
        <v>3</v>
      </c>
      <c r="H608" t="s">
        <v>17</v>
      </c>
      <c r="I608" t="s">
        <v>42</v>
      </c>
      <c r="J608">
        <f>VLOOKUP(Sales[[#This Row],[Service Category]],Table7[],3,FALSE)</f>
        <v>0.25</v>
      </c>
      <c r="K608">
        <f>Sales[[#This Row],[Sale Price ]]*Sales[[#This Row],[Margins]]</f>
        <v>285.75</v>
      </c>
      <c r="L608">
        <v>1143</v>
      </c>
      <c r="M608">
        <f>Sales[[#This Row],[Sale Price ]]-Sales[[#This Row],[Service Provider Expense]]</f>
        <v>857.25</v>
      </c>
      <c r="N608" t="s">
        <v>39</v>
      </c>
    </row>
    <row r="609" spans="1:14" x14ac:dyDescent="0.25">
      <c r="A609">
        <v>3608</v>
      </c>
      <c r="B609" t="s">
        <v>884</v>
      </c>
      <c r="C609" t="s">
        <v>345</v>
      </c>
      <c r="D609">
        <v>1840</v>
      </c>
      <c r="E609" t="s">
        <v>22</v>
      </c>
      <c r="F609" s="7">
        <v>45625</v>
      </c>
      <c r="G609" s="6">
        <v>1</v>
      </c>
      <c r="H609" s="1" t="s">
        <v>37</v>
      </c>
      <c r="I609" t="s">
        <v>24</v>
      </c>
      <c r="J609">
        <f>VLOOKUP(Sales[[#This Row],[Service Category]],Table7[],3,FALSE)</f>
        <v>0.3</v>
      </c>
      <c r="K609">
        <f>Sales[[#This Row],[Sale Price ]]*Sales[[#This Row],[Margins]]</f>
        <v>370.5</v>
      </c>
      <c r="L609">
        <v>1235</v>
      </c>
      <c r="M609">
        <f>Sales[[#This Row],[Sale Price ]]-Sales[[#This Row],[Service Provider Expense]]</f>
        <v>864.5</v>
      </c>
      <c r="N609" t="s">
        <v>29</v>
      </c>
    </row>
    <row r="610" spans="1:14" x14ac:dyDescent="0.25">
      <c r="A610">
        <v>3609</v>
      </c>
      <c r="B610" t="s">
        <v>637</v>
      </c>
      <c r="C610" t="s">
        <v>694</v>
      </c>
      <c r="D610">
        <v>1841</v>
      </c>
      <c r="E610" t="s">
        <v>61</v>
      </c>
      <c r="F610" s="7">
        <v>45468</v>
      </c>
      <c r="G610" s="6">
        <v>3</v>
      </c>
      <c r="H610" t="s">
        <v>17</v>
      </c>
      <c r="I610" t="s">
        <v>66</v>
      </c>
      <c r="J610">
        <f>VLOOKUP(Sales[[#This Row],[Service Category]],Table7[],3,FALSE)</f>
        <v>0.25</v>
      </c>
      <c r="K610">
        <f>Sales[[#This Row],[Sale Price ]]*Sales[[#This Row],[Margins]]</f>
        <v>27</v>
      </c>
      <c r="L610">
        <v>108</v>
      </c>
      <c r="M610">
        <f>Sales[[#This Row],[Sale Price ]]-Sales[[#This Row],[Service Provider Expense]]</f>
        <v>81</v>
      </c>
      <c r="N610" t="s">
        <v>99</v>
      </c>
    </row>
    <row r="611" spans="1:14" x14ac:dyDescent="0.25">
      <c r="A611">
        <v>3610</v>
      </c>
      <c r="B611" t="s">
        <v>530</v>
      </c>
      <c r="C611" t="s">
        <v>885</v>
      </c>
      <c r="D611">
        <v>1842</v>
      </c>
      <c r="E611" t="s">
        <v>27</v>
      </c>
      <c r="F611" s="7">
        <v>45647</v>
      </c>
      <c r="G611" s="6">
        <v>3</v>
      </c>
      <c r="H611" t="s">
        <v>17</v>
      </c>
      <c r="I611" t="s">
        <v>32</v>
      </c>
      <c r="J611">
        <f>VLOOKUP(Sales[[#This Row],[Service Category]],Table7[],3,FALSE)</f>
        <v>0.25</v>
      </c>
      <c r="K611">
        <f>Sales[[#This Row],[Sale Price ]]*Sales[[#This Row],[Margins]]</f>
        <v>363.75</v>
      </c>
      <c r="L611">
        <v>1455</v>
      </c>
      <c r="M611">
        <f>Sales[[#This Row],[Sale Price ]]-Sales[[#This Row],[Service Provider Expense]]</f>
        <v>1091.25</v>
      </c>
      <c r="N611" t="s">
        <v>29</v>
      </c>
    </row>
    <row r="612" spans="1:14" x14ac:dyDescent="0.25">
      <c r="A612">
        <v>3611</v>
      </c>
      <c r="B612" t="s">
        <v>886</v>
      </c>
      <c r="C612" t="s">
        <v>101</v>
      </c>
      <c r="D612">
        <v>1843</v>
      </c>
      <c r="E612" t="s">
        <v>77</v>
      </c>
      <c r="F612" s="7">
        <v>45384</v>
      </c>
      <c r="G612" s="6">
        <v>2</v>
      </c>
      <c r="H612" s="1" t="s">
        <v>37</v>
      </c>
      <c r="I612" t="s">
        <v>18</v>
      </c>
      <c r="J612">
        <f>VLOOKUP(Sales[[#This Row],[Service Category]],Table7[],3,FALSE)</f>
        <v>0.3</v>
      </c>
      <c r="K612">
        <f>Sales[[#This Row],[Sale Price ]]*Sales[[#This Row],[Margins]]</f>
        <v>488.4</v>
      </c>
      <c r="L612">
        <v>1628</v>
      </c>
      <c r="M612">
        <f>Sales[[#This Row],[Sale Price ]]-Sales[[#This Row],[Service Provider Expense]]</f>
        <v>1139.5999999999999</v>
      </c>
      <c r="N612" t="s">
        <v>99</v>
      </c>
    </row>
    <row r="613" spans="1:14" x14ac:dyDescent="0.25">
      <c r="A613">
        <v>3612</v>
      </c>
      <c r="B613" t="s">
        <v>887</v>
      </c>
      <c r="C613" t="s">
        <v>825</v>
      </c>
      <c r="D613">
        <v>1844</v>
      </c>
      <c r="E613" t="s">
        <v>61</v>
      </c>
      <c r="F613" s="7">
        <v>45442</v>
      </c>
      <c r="G613" s="6">
        <v>2</v>
      </c>
      <c r="H613" s="1" t="s">
        <v>37</v>
      </c>
      <c r="I613" t="s">
        <v>18</v>
      </c>
      <c r="J613">
        <f>VLOOKUP(Sales[[#This Row],[Service Category]],Table7[],3,FALSE)</f>
        <v>0.25</v>
      </c>
      <c r="K613">
        <f>Sales[[#This Row],[Sale Price ]]*Sales[[#This Row],[Margins]]</f>
        <v>187.5</v>
      </c>
      <c r="L613">
        <v>750</v>
      </c>
      <c r="M613">
        <f>Sales[[#This Row],[Sale Price ]]-Sales[[#This Row],[Service Provider Expense]]</f>
        <v>562.5</v>
      </c>
      <c r="N613" t="s">
        <v>29</v>
      </c>
    </row>
    <row r="614" spans="1:14" x14ac:dyDescent="0.25">
      <c r="A614">
        <v>3613</v>
      </c>
      <c r="B614" t="s">
        <v>888</v>
      </c>
      <c r="C614" t="s">
        <v>889</v>
      </c>
      <c r="D614">
        <v>1845</v>
      </c>
      <c r="E614" t="s">
        <v>27</v>
      </c>
      <c r="F614" s="7">
        <v>45580</v>
      </c>
      <c r="G614" s="6">
        <v>1</v>
      </c>
      <c r="H614" s="1" t="s">
        <v>37</v>
      </c>
      <c r="I614" t="s">
        <v>24</v>
      </c>
      <c r="J614">
        <f>VLOOKUP(Sales[[#This Row],[Service Category]],Table7[],3,FALSE)</f>
        <v>0.25</v>
      </c>
      <c r="K614">
        <f>Sales[[#This Row],[Sale Price ]]*Sales[[#This Row],[Margins]]</f>
        <v>386.25</v>
      </c>
      <c r="L614">
        <v>1545</v>
      </c>
      <c r="M614">
        <f>Sales[[#This Row],[Sale Price ]]-Sales[[#This Row],[Service Provider Expense]]</f>
        <v>1158.75</v>
      </c>
      <c r="N614" t="s">
        <v>19</v>
      </c>
    </row>
    <row r="615" spans="1:14" x14ac:dyDescent="0.25">
      <c r="A615">
        <v>3614</v>
      </c>
      <c r="B615" t="s">
        <v>291</v>
      </c>
      <c r="C615" t="s">
        <v>235</v>
      </c>
      <c r="D615">
        <v>1846</v>
      </c>
      <c r="E615" t="s">
        <v>61</v>
      </c>
      <c r="F615" s="7">
        <v>45551</v>
      </c>
      <c r="G615" s="6">
        <v>3</v>
      </c>
      <c r="H615" t="s">
        <v>17</v>
      </c>
      <c r="I615" t="s">
        <v>24</v>
      </c>
      <c r="J615">
        <f>VLOOKUP(Sales[[#This Row],[Service Category]],Table7[],3,FALSE)</f>
        <v>0.25</v>
      </c>
      <c r="K615">
        <f>Sales[[#This Row],[Sale Price ]]*Sales[[#This Row],[Margins]]</f>
        <v>408</v>
      </c>
      <c r="L615">
        <v>1632</v>
      </c>
      <c r="M615">
        <f>Sales[[#This Row],[Sale Price ]]-Sales[[#This Row],[Service Provider Expense]]</f>
        <v>1224</v>
      </c>
      <c r="N615" t="s">
        <v>33</v>
      </c>
    </row>
    <row r="616" spans="1:14" x14ac:dyDescent="0.25">
      <c r="A616">
        <v>3615</v>
      </c>
      <c r="B616" t="s">
        <v>890</v>
      </c>
      <c r="C616" t="s">
        <v>63</v>
      </c>
      <c r="D616">
        <v>1847</v>
      </c>
      <c r="E616" t="s">
        <v>16</v>
      </c>
      <c r="F616" s="7">
        <v>45503</v>
      </c>
      <c r="G616" s="6">
        <v>2</v>
      </c>
      <c r="H616" t="s">
        <v>17</v>
      </c>
      <c r="I616" t="s">
        <v>49</v>
      </c>
      <c r="J616">
        <f>VLOOKUP(Sales[[#This Row],[Service Category]],Table7[],3,FALSE)</f>
        <v>0.1</v>
      </c>
      <c r="K616">
        <f>Sales[[#This Row],[Sale Price ]]*Sales[[#This Row],[Margins]]</f>
        <v>5.4</v>
      </c>
      <c r="L616">
        <v>54</v>
      </c>
      <c r="M616">
        <f>Sales[[#This Row],[Sale Price ]]-Sales[[#This Row],[Service Provider Expense]]</f>
        <v>48.6</v>
      </c>
      <c r="N616" t="s">
        <v>33</v>
      </c>
    </row>
    <row r="617" spans="1:14" x14ac:dyDescent="0.25">
      <c r="A617">
        <v>3616</v>
      </c>
      <c r="B617" t="s">
        <v>95</v>
      </c>
      <c r="C617" t="s">
        <v>891</v>
      </c>
      <c r="D617">
        <v>1848</v>
      </c>
      <c r="E617" t="s">
        <v>36</v>
      </c>
      <c r="F617" s="7">
        <v>45431</v>
      </c>
      <c r="G617" s="6">
        <v>1</v>
      </c>
      <c r="H617" t="s">
        <v>17</v>
      </c>
      <c r="I617" t="s">
        <v>18</v>
      </c>
      <c r="J617">
        <f>VLOOKUP(Sales[[#This Row],[Service Category]],Table7[],3,FALSE)</f>
        <v>0.2</v>
      </c>
      <c r="K617">
        <f>Sales[[#This Row],[Sale Price ]]*Sales[[#This Row],[Margins]]</f>
        <v>136.20000000000002</v>
      </c>
      <c r="L617">
        <v>681</v>
      </c>
      <c r="M617">
        <f>Sales[[#This Row],[Sale Price ]]-Sales[[#This Row],[Service Provider Expense]]</f>
        <v>544.79999999999995</v>
      </c>
      <c r="N617" t="s">
        <v>29</v>
      </c>
    </row>
    <row r="618" spans="1:14" x14ac:dyDescent="0.25">
      <c r="A618">
        <v>3617</v>
      </c>
      <c r="B618" t="s">
        <v>892</v>
      </c>
      <c r="C618" t="s">
        <v>490</v>
      </c>
      <c r="D618">
        <v>1849</v>
      </c>
      <c r="E618" t="s">
        <v>36</v>
      </c>
      <c r="F618" s="7">
        <v>45541</v>
      </c>
      <c r="G618" s="6">
        <v>1</v>
      </c>
      <c r="H618" s="1" t="s">
        <v>23</v>
      </c>
      <c r="I618" t="s">
        <v>42</v>
      </c>
      <c r="J618">
        <f>VLOOKUP(Sales[[#This Row],[Service Category]],Table7[],3,FALSE)</f>
        <v>0.2</v>
      </c>
      <c r="K618">
        <f>Sales[[#This Row],[Sale Price ]]*Sales[[#This Row],[Margins]]</f>
        <v>33</v>
      </c>
      <c r="L618">
        <v>165</v>
      </c>
      <c r="M618">
        <f>Sales[[#This Row],[Sale Price ]]-Sales[[#This Row],[Service Provider Expense]]</f>
        <v>132</v>
      </c>
      <c r="N618" t="s">
        <v>33</v>
      </c>
    </row>
    <row r="619" spans="1:14" x14ac:dyDescent="0.25">
      <c r="A619">
        <v>3618</v>
      </c>
      <c r="B619" t="s">
        <v>438</v>
      </c>
      <c r="C619" t="s">
        <v>796</v>
      </c>
      <c r="D619">
        <v>1850</v>
      </c>
      <c r="E619" t="s">
        <v>16</v>
      </c>
      <c r="F619" s="7">
        <v>45292</v>
      </c>
      <c r="G619" s="6">
        <v>1</v>
      </c>
      <c r="H619" t="s">
        <v>17</v>
      </c>
      <c r="I619" t="s">
        <v>18</v>
      </c>
      <c r="J619">
        <f>VLOOKUP(Sales[[#This Row],[Service Category]],Table7[],3,FALSE)</f>
        <v>0.1</v>
      </c>
      <c r="K619">
        <f>Sales[[#This Row],[Sale Price ]]*Sales[[#This Row],[Margins]]</f>
        <v>25.900000000000002</v>
      </c>
      <c r="L619">
        <v>259</v>
      </c>
      <c r="M619">
        <f>Sales[[#This Row],[Sale Price ]]-Sales[[#This Row],[Service Provider Expense]]</f>
        <v>233.1</v>
      </c>
      <c r="N619" t="s">
        <v>39</v>
      </c>
    </row>
    <row r="620" spans="1:14" x14ac:dyDescent="0.25">
      <c r="A620">
        <v>3619</v>
      </c>
      <c r="B620" t="s">
        <v>702</v>
      </c>
      <c r="C620" t="s">
        <v>428</v>
      </c>
      <c r="D620">
        <v>1851</v>
      </c>
      <c r="E620" t="s">
        <v>22</v>
      </c>
      <c r="F620" s="7">
        <v>45342</v>
      </c>
      <c r="G620" s="6">
        <v>2</v>
      </c>
      <c r="H620" t="s">
        <v>56</v>
      </c>
      <c r="I620" t="s">
        <v>32</v>
      </c>
      <c r="J620">
        <f>VLOOKUP(Sales[[#This Row],[Service Category]],Table7[],3,FALSE)</f>
        <v>0.3</v>
      </c>
      <c r="K620">
        <f>Sales[[#This Row],[Sale Price ]]*Sales[[#This Row],[Margins]]</f>
        <v>168.29999999999998</v>
      </c>
      <c r="L620">
        <v>561</v>
      </c>
      <c r="M620">
        <f>Sales[[#This Row],[Sale Price ]]-Sales[[#This Row],[Service Provider Expense]]</f>
        <v>392.70000000000005</v>
      </c>
      <c r="N620" t="s">
        <v>99</v>
      </c>
    </row>
    <row r="621" spans="1:14" x14ac:dyDescent="0.25">
      <c r="A621">
        <v>3620</v>
      </c>
      <c r="B621" t="s">
        <v>637</v>
      </c>
      <c r="C621" t="s">
        <v>893</v>
      </c>
      <c r="D621">
        <v>1852</v>
      </c>
      <c r="E621" t="s">
        <v>36</v>
      </c>
      <c r="F621" s="7">
        <v>45403</v>
      </c>
      <c r="G621" s="6">
        <v>2</v>
      </c>
      <c r="H621" t="s">
        <v>17</v>
      </c>
      <c r="I621" t="s">
        <v>18</v>
      </c>
      <c r="J621">
        <f>VLOOKUP(Sales[[#This Row],[Service Category]],Table7[],3,FALSE)</f>
        <v>0.2</v>
      </c>
      <c r="K621">
        <f>Sales[[#This Row],[Sale Price ]]*Sales[[#This Row],[Margins]]</f>
        <v>9.8000000000000007</v>
      </c>
      <c r="L621">
        <v>49</v>
      </c>
      <c r="M621">
        <f>Sales[[#This Row],[Sale Price ]]-Sales[[#This Row],[Service Provider Expense]]</f>
        <v>39.200000000000003</v>
      </c>
      <c r="N621" t="s">
        <v>39</v>
      </c>
    </row>
    <row r="622" spans="1:14" x14ac:dyDescent="0.25">
      <c r="A622">
        <v>3621</v>
      </c>
      <c r="B622" t="s">
        <v>761</v>
      </c>
      <c r="C622" t="s">
        <v>155</v>
      </c>
      <c r="D622">
        <v>1853</v>
      </c>
      <c r="E622" t="s">
        <v>36</v>
      </c>
      <c r="F622" s="7">
        <v>45321</v>
      </c>
      <c r="G622" s="6">
        <v>1</v>
      </c>
      <c r="H622" t="s">
        <v>17</v>
      </c>
      <c r="I622" t="s">
        <v>24</v>
      </c>
      <c r="J622">
        <f>VLOOKUP(Sales[[#This Row],[Service Category]],Table7[],3,FALSE)</f>
        <v>0.2</v>
      </c>
      <c r="K622">
        <f>Sales[[#This Row],[Sale Price ]]*Sales[[#This Row],[Margins]]</f>
        <v>102.60000000000001</v>
      </c>
      <c r="L622">
        <v>513</v>
      </c>
      <c r="M622">
        <f>Sales[[#This Row],[Sale Price ]]-Sales[[#This Row],[Service Provider Expense]]</f>
        <v>410.4</v>
      </c>
      <c r="N622" t="s">
        <v>99</v>
      </c>
    </row>
    <row r="623" spans="1:14" x14ac:dyDescent="0.25">
      <c r="A623">
        <v>3622</v>
      </c>
      <c r="B623" t="s">
        <v>411</v>
      </c>
      <c r="C623" t="s">
        <v>894</v>
      </c>
      <c r="D623">
        <v>1854</v>
      </c>
      <c r="E623" t="s">
        <v>36</v>
      </c>
      <c r="F623" s="7">
        <v>45423</v>
      </c>
      <c r="G623" s="6">
        <v>2</v>
      </c>
      <c r="H623" t="s">
        <v>17</v>
      </c>
      <c r="I623" t="s">
        <v>24</v>
      </c>
      <c r="J623">
        <f>VLOOKUP(Sales[[#This Row],[Service Category]],Table7[],3,FALSE)</f>
        <v>0.2</v>
      </c>
      <c r="K623">
        <f>Sales[[#This Row],[Sale Price ]]*Sales[[#This Row],[Margins]]</f>
        <v>212.4</v>
      </c>
      <c r="L623">
        <v>1062</v>
      </c>
      <c r="M623">
        <f>Sales[[#This Row],[Sale Price ]]-Sales[[#This Row],[Service Provider Expense]]</f>
        <v>849.6</v>
      </c>
      <c r="N623" t="s">
        <v>99</v>
      </c>
    </row>
    <row r="624" spans="1:14" x14ac:dyDescent="0.25">
      <c r="A624">
        <v>3623</v>
      </c>
      <c r="B624" t="s">
        <v>895</v>
      </c>
      <c r="C624" t="s">
        <v>896</v>
      </c>
      <c r="D624">
        <v>1855</v>
      </c>
      <c r="E624" t="s">
        <v>22</v>
      </c>
      <c r="F624" s="7">
        <v>45604</v>
      </c>
      <c r="G624" s="6">
        <v>2</v>
      </c>
      <c r="H624" s="1" t="s">
        <v>23</v>
      </c>
      <c r="I624" t="s">
        <v>42</v>
      </c>
      <c r="J624">
        <f>VLOOKUP(Sales[[#This Row],[Service Category]],Table7[],3,FALSE)</f>
        <v>0.3</v>
      </c>
      <c r="K624">
        <f>Sales[[#This Row],[Sale Price ]]*Sales[[#This Row],[Margins]]</f>
        <v>46.5</v>
      </c>
      <c r="L624">
        <v>155</v>
      </c>
      <c r="M624">
        <f>Sales[[#This Row],[Sale Price ]]-Sales[[#This Row],[Service Provider Expense]]</f>
        <v>108.5</v>
      </c>
      <c r="N624" t="s">
        <v>33</v>
      </c>
    </row>
    <row r="625" spans="1:14" x14ac:dyDescent="0.25">
      <c r="A625">
        <v>3624</v>
      </c>
      <c r="B625" t="s">
        <v>897</v>
      </c>
      <c r="C625" t="s">
        <v>898</v>
      </c>
      <c r="D625">
        <v>1856</v>
      </c>
      <c r="E625" t="s">
        <v>22</v>
      </c>
      <c r="F625" s="7">
        <v>45326</v>
      </c>
      <c r="G625" s="6">
        <v>2</v>
      </c>
      <c r="H625" t="s">
        <v>56</v>
      </c>
      <c r="I625" t="s">
        <v>18</v>
      </c>
      <c r="J625">
        <f>VLOOKUP(Sales[[#This Row],[Service Category]],Table7[],3,FALSE)</f>
        <v>0.3</v>
      </c>
      <c r="K625">
        <f>Sales[[#This Row],[Sale Price ]]*Sales[[#This Row],[Margins]]</f>
        <v>324.3</v>
      </c>
      <c r="L625">
        <v>1081</v>
      </c>
      <c r="M625">
        <f>Sales[[#This Row],[Sale Price ]]-Sales[[#This Row],[Service Provider Expense]]</f>
        <v>756.7</v>
      </c>
      <c r="N625" t="s">
        <v>99</v>
      </c>
    </row>
    <row r="626" spans="1:14" x14ac:dyDescent="0.25">
      <c r="A626">
        <v>3625</v>
      </c>
      <c r="B626" t="s">
        <v>899</v>
      </c>
      <c r="C626" t="s">
        <v>688</v>
      </c>
      <c r="D626">
        <v>1857</v>
      </c>
      <c r="E626" t="s">
        <v>22</v>
      </c>
      <c r="F626" s="7">
        <v>45334</v>
      </c>
      <c r="G626" s="6">
        <v>3</v>
      </c>
      <c r="H626" t="s">
        <v>17</v>
      </c>
      <c r="I626" t="s">
        <v>42</v>
      </c>
      <c r="J626">
        <f>VLOOKUP(Sales[[#This Row],[Service Category]],Table7[],3,FALSE)</f>
        <v>0.3</v>
      </c>
      <c r="K626">
        <f>Sales[[#This Row],[Sale Price ]]*Sales[[#This Row],[Margins]]</f>
        <v>105.89999999999999</v>
      </c>
      <c r="L626">
        <v>353</v>
      </c>
      <c r="M626">
        <f>Sales[[#This Row],[Sale Price ]]-Sales[[#This Row],[Service Provider Expense]]</f>
        <v>247.10000000000002</v>
      </c>
      <c r="N626" t="s">
        <v>39</v>
      </c>
    </row>
    <row r="627" spans="1:14" x14ac:dyDescent="0.25">
      <c r="A627">
        <v>3626</v>
      </c>
      <c r="B627" t="s">
        <v>900</v>
      </c>
      <c r="C627" t="s">
        <v>901</v>
      </c>
      <c r="D627">
        <v>1858</v>
      </c>
      <c r="E627" t="s">
        <v>61</v>
      </c>
      <c r="F627" s="7">
        <v>45642</v>
      </c>
      <c r="G627" s="6">
        <v>2</v>
      </c>
      <c r="H627" t="s">
        <v>17</v>
      </c>
      <c r="I627" t="s">
        <v>66</v>
      </c>
      <c r="J627">
        <f>VLOOKUP(Sales[[#This Row],[Service Category]],Table7[],3,FALSE)</f>
        <v>0.25</v>
      </c>
      <c r="K627">
        <f>Sales[[#This Row],[Sale Price ]]*Sales[[#This Row],[Margins]]</f>
        <v>220.5</v>
      </c>
      <c r="L627">
        <v>882</v>
      </c>
      <c r="M627">
        <f>Sales[[#This Row],[Sale Price ]]-Sales[[#This Row],[Service Provider Expense]]</f>
        <v>661.5</v>
      </c>
      <c r="N627" t="s">
        <v>99</v>
      </c>
    </row>
    <row r="628" spans="1:14" x14ac:dyDescent="0.25">
      <c r="A628">
        <v>3627</v>
      </c>
      <c r="B628" t="s">
        <v>902</v>
      </c>
      <c r="C628" t="s">
        <v>903</v>
      </c>
      <c r="D628">
        <v>1859</v>
      </c>
      <c r="E628" t="s">
        <v>77</v>
      </c>
      <c r="F628" s="7">
        <v>45350</v>
      </c>
      <c r="G628" s="6">
        <v>1</v>
      </c>
      <c r="H628" s="1" t="s">
        <v>37</v>
      </c>
      <c r="I628" t="s">
        <v>32</v>
      </c>
      <c r="J628">
        <f>VLOOKUP(Sales[[#This Row],[Service Category]],Table7[],3,FALSE)</f>
        <v>0.3</v>
      </c>
      <c r="K628">
        <f>Sales[[#This Row],[Sale Price ]]*Sales[[#This Row],[Margins]]</f>
        <v>351.3</v>
      </c>
      <c r="L628">
        <v>1171</v>
      </c>
      <c r="M628">
        <f>Sales[[#This Row],[Sale Price ]]-Sales[[#This Row],[Service Provider Expense]]</f>
        <v>819.7</v>
      </c>
      <c r="N628" t="s">
        <v>99</v>
      </c>
    </row>
    <row r="629" spans="1:14" x14ac:dyDescent="0.25">
      <c r="A629">
        <v>3628</v>
      </c>
      <c r="B629" t="s">
        <v>887</v>
      </c>
      <c r="C629" t="s">
        <v>848</v>
      </c>
      <c r="D629">
        <v>1860</v>
      </c>
      <c r="E629" t="s">
        <v>16</v>
      </c>
      <c r="F629" s="7">
        <v>45358</v>
      </c>
      <c r="G629" s="6">
        <v>2</v>
      </c>
      <c r="H629" s="1" t="s">
        <v>37</v>
      </c>
      <c r="I629" t="s">
        <v>18</v>
      </c>
      <c r="J629">
        <f>VLOOKUP(Sales[[#This Row],[Service Category]],Table7[],3,FALSE)</f>
        <v>0.1</v>
      </c>
      <c r="K629">
        <f>Sales[[#This Row],[Sale Price ]]*Sales[[#This Row],[Margins]]</f>
        <v>153.20000000000002</v>
      </c>
      <c r="L629">
        <v>1532</v>
      </c>
      <c r="M629">
        <f>Sales[[#This Row],[Sale Price ]]-Sales[[#This Row],[Service Provider Expense]]</f>
        <v>1378.8</v>
      </c>
      <c r="N629" t="s">
        <v>33</v>
      </c>
    </row>
    <row r="630" spans="1:14" x14ac:dyDescent="0.25">
      <c r="A630">
        <v>3629</v>
      </c>
      <c r="B630" t="s">
        <v>904</v>
      </c>
      <c r="C630" t="s">
        <v>905</v>
      </c>
      <c r="D630">
        <v>1861</v>
      </c>
      <c r="E630" t="s">
        <v>22</v>
      </c>
      <c r="F630" s="7">
        <v>45398</v>
      </c>
      <c r="G630" s="6">
        <v>3</v>
      </c>
      <c r="H630" t="s">
        <v>17</v>
      </c>
      <c r="I630" t="s">
        <v>38</v>
      </c>
      <c r="J630">
        <f>VLOOKUP(Sales[[#This Row],[Service Category]],Table7[],3,FALSE)</f>
        <v>0.3</v>
      </c>
      <c r="K630">
        <f>Sales[[#This Row],[Sale Price ]]*Sales[[#This Row],[Margins]]</f>
        <v>205.79999999999998</v>
      </c>
      <c r="L630">
        <v>686</v>
      </c>
      <c r="M630">
        <f>Sales[[#This Row],[Sale Price ]]-Sales[[#This Row],[Service Provider Expense]]</f>
        <v>480.20000000000005</v>
      </c>
      <c r="N630" t="s">
        <v>39</v>
      </c>
    </row>
    <row r="631" spans="1:14" x14ac:dyDescent="0.25">
      <c r="A631">
        <v>3630</v>
      </c>
      <c r="B631" t="s">
        <v>906</v>
      </c>
      <c r="C631" t="s">
        <v>830</v>
      </c>
      <c r="D631">
        <v>1862</v>
      </c>
      <c r="E631" t="s">
        <v>61</v>
      </c>
      <c r="F631" s="7">
        <v>45306</v>
      </c>
      <c r="G631" s="6">
        <v>1</v>
      </c>
      <c r="H631" t="s">
        <v>17</v>
      </c>
      <c r="I631" t="s">
        <v>28</v>
      </c>
      <c r="J631">
        <f>VLOOKUP(Sales[[#This Row],[Service Category]],Table7[],3,FALSE)</f>
        <v>0.25</v>
      </c>
      <c r="K631">
        <f>Sales[[#This Row],[Sale Price ]]*Sales[[#This Row],[Margins]]</f>
        <v>279</v>
      </c>
      <c r="L631">
        <v>1116</v>
      </c>
      <c r="M631">
        <f>Sales[[#This Row],[Sale Price ]]-Sales[[#This Row],[Service Provider Expense]]</f>
        <v>837</v>
      </c>
      <c r="N631" t="s">
        <v>39</v>
      </c>
    </row>
    <row r="632" spans="1:14" x14ac:dyDescent="0.25">
      <c r="A632">
        <v>3631</v>
      </c>
      <c r="B632" t="s">
        <v>907</v>
      </c>
      <c r="C632" t="s">
        <v>908</v>
      </c>
      <c r="D632">
        <v>1863</v>
      </c>
      <c r="E632" t="s">
        <v>22</v>
      </c>
      <c r="F632" s="7">
        <v>45449</v>
      </c>
      <c r="G632" s="6">
        <v>2</v>
      </c>
      <c r="H632" s="1" t="s">
        <v>37</v>
      </c>
      <c r="I632" t="s">
        <v>28</v>
      </c>
      <c r="J632">
        <f>VLOOKUP(Sales[[#This Row],[Service Category]],Table7[],3,FALSE)</f>
        <v>0.3</v>
      </c>
      <c r="K632">
        <f>Sales[[#This Row],[Sale Price ]]*Sales[[#This Row],[Margins]]</f>
        <v>356.09999999999997</v>
      </c>
      <c r="L632">
        <v>1187</v>
      </c>
      <c r="M632">
        <f>Sales[[#This Row],[Sale Price ]]-Sales[[#This Row],[Service Provider Expense]]</f>
        <v>830.90000000000009</v>
      </c>
      <c r="N632" t="s">
        <v>39</v>
      </c>
    </row>
    <row r="633" spans="1:14" x14ac:dyDescent="0.25">
      <c r="A633">
        <v>3632</v>
      </c>
      <c r="B633" t="s">
        <v>909</v>
      </c>
      <c r="C633" t="s">
        <v>457</v>
      </c>
      <c r="D633">
        <v>1864</v>
      </c>
      <c r="E633" t="s">
        <v>22</v>
      </c>
      <c r="F633" s="7">
        <v>45411</v>
      </c>
      <c r="G633" s="6">
        <v>1</v>
      </c>
      <c r="H633" t="s">
        <v>17</v>
      </c>
      <c r="I633" t="s">
        <v>28</v>
      </c>
      <c r="J633">
        <f>VLOOKUP(Sales[[#This Row],[Service Category]],Table7[],3,FALSE)</f>
        <v>0.3</v>
      </c>
      <c r="K633">
        <f>Sales[[#This Row],[Sale Price ]]*Sales[[#This Row],[Margins]]</f>
        <v>200.7</v>
      </c>
      <c r="L633">
        <v>669</v>
      </c>
      <c r="M633">
        <f>Sales[[#This Row],[Sale Price ]]-Sales[[#This Row],[Service Provider Expense]]</f>
        <v>468.3</v>
      </c>
      <c r="N633" t="s">
        <v>99</v>
      </c>
    </row>
    <row r="634" spans="1:14" x14ac:dyDescent="0.25">
      <c r="A634">
        <v>3633</v>
      </c>
      <c r="B634" t="s">
        <v>910</v>
      </c>
      <c r="C634" t="s">
        <v>492</v>
      </c>
      <c r="D634">
        <v>1865</v>
      </c>
      <c r="E634" t="s">
        <v>22</v>
      </c>
      <c r="F634" s="7">
        <v>45491</v>
      </c>
      <c r="G634" s="6">
        <v>1</v>
      </c>
      <c r="H634" t="s">
        <v>56</v>
      </c>
      <c r="I634" t="s">
        <v>42</v>
      </c>
      <c r="J634">
        <f>VLOOKUP(Sales[[#This Row],[Service Category]],Table7[],3,FALSE)</f>
        <v>0.3</v>
      </c>
      <c r="K634">
        <f>Sales[[#This Row],[Sale Price ]]*Sales[[#This Row],[Margins]]</f>
        <v>324.59999999999997</v>
      </c>
      <c r="L634">
        <v>1082</v>
      </c>
      <c r="M634">
        <f>Sales[[#This Row],[Sale Price ]]-Sales[[#This Row],[Service Provider Expense]]</f>
        <v>757.40000000000009</v>
      </c>
      <c r="N634" t="s">
        <v>33</v>
      </c>
    </row>
    <row r="635" spans="1:14" x14ac:dyDescent="0.25">
      <c r="A635">
        <v>3634</v>
      </c>
      <c r="B635" t="s">
        <v>911</v>
      </c>
      <c r="C635" t="s">
        <v>259</v>
      </c>
      <c r="D635">
        <v>1866</v>
      </c>
      <c r="E635" t="s">
        <v>77</v>
      </c>
      <c r="F635" s="7">
        <v>45363</v>
      </c>
      <c r="G635" s="6">
        <v>2</v>
      </c>
      <c r="H635" s="1" t="s">
        <v>37</v>
      </c>
      <c r="I635" t="s">
        <v>24</v>
      </c>
      <c r="J635">
        <f>VLOOKUP(Sales[[#This Row],[Service Category]],Table7[],3,FALSE)</f>
        <v>0.3</v>
      </c>
      <c r="K635">
        <f>Sales[[#This Row],[Sale Price ]]*Sales[[#This Row],[Margins]]</f>
        <v>273.3</v>
      </c>
      <c r="L635">
        <v>911</v>
      </c>
      <c r="M635">
        <f>Sales[[#This Row],[Sale Price ]]-Sales[[#This Row],[Service Provider Expense]]</f>
        <v>637.70000000000005</v>
      </c>
      <c r="N635" t="s">
        <v>39</v>
      </c>
    </row>
    <row r="636" spans="1:14" x14ac:dyDescent="0.25">
      <c r="A636">
        <v>3635</v>
      </c>
      <c r="B636" t="s">
        <v>725</v>
      </c>
      <c r="C636" t="s">
        <v>609</v>
      </c>
      <c r="D636">
        <v>1867</v>
      </c>
      <c r="E636" t="s">
        <v>16</v>
      </c>
      <c r="F636" s="7">
        <v>45340</v>
      </c>
      <c r="G636" s="6">
        <v>3</v>
      </c>
      <c r="H636" s="1" t="s">
        <v>23</v>
      </c>
      <c r="I636" t="s">
        <v>42</v>
      </c>
      <c r="J636">
        <f>VLOOKUP(Sales[[#This Row],[Service Category]],Table7[],3,FALSE)</f>
        <v>0.1</v>
      </c>
      <c r="K636">
        <f>Sales[[#This Row],[Sale Price ]]*Sales[[#This Row],[Margins]]</f>
        <v>128.30000000000001</v>
      </c>
      <c r="L636">
        <v>1283</v>
      </c>
      <c r="M636">
        <f>Sales[[#This Row],[Sale Price ]]-Sales[[#This Row],[Service Provider Expense]]</f>
        <v>1154.7</v>
      </c>
      <c r="N636" t="s">
        <v>19</v>
      </c>
    </row>
    <row r="637" spans="1:14" x14ac:dyDescent="0.25">
      <c r="A637">
        <v>3636</v>
      </c>
      <c r="B637" t="s">
        <v>912</v>
      </c>
      <c r="C637" t="s">
        <v>913</v>
      </c>
      <c r="D637">
        <v>1868</v>
      </c>
      <c r="E637" t="s">
        <v>36</v>
      </c>
      <c r="F637" s="7">
        <v>45498</v>
      </c>
      <c r="G637" s="6">
        <v>3</v>
      </c>
      <c r="H637" t="s">
        <v>56</v>
      </c>
      <c r="I637" t="s">
        <v>66</v>
      </c>
      <c r="J637">
        <f>VLOOKUP(Sales[[#This Row],[Service Category]],Table7[],3,FALSE)</f>
        <v>0.2</v>
      </c>
      <c r="K637">
        <f>Sales[[#This Row],[Sale Price ]]*Sales[[#This Row],[Margins]]</f>
        <v>107</v>
      </c>
      <c r="L637">
        <v>535</v>
      </c>
      <c r="M637">
        <f>Sales[[#This Row],[Sale Price ]]-Sales[[#This Row],[Service Provider Expense]]</f>
        <v>428</v>
      </c>
      <c r="N637" t="s">
        <v>19</v>
      </c>
    </row>
    <row r="638" spans="1:14" x14ac:dyDescent="0.25">
      <c r="A638">
        <v>3637</v>
      </c>
      <c r="B638" t="s">
        <v>914</v>
      </c>
      <c r="C638" t="s">
        <v>85</v>
      </c>
      <c r="D638">
        <v>1869</v>
      </c>
      <c r="E638" t="s">
        <v>27</v>
      </c>
      <c r="F638" s="7">
        <v>45341</v>
      </c>
      <c r="G638" s="6">
        <v>2</v>
      </c>
      <c r="H638" s="1" t="s">
        <v>23</v>
      </c>
      <c r="I638" t="s">
        <v>28</v>
      </c>
      <c r="J638">
        <f>VLOOKUP(Sales[[#This Row],[Service Category]],Table7[],3,FALSE)</f>
        <v>0.25</v>
      </c>
      <c r="K638">
        <f>Sales[[#This Row],[Sale Price ]]*Sales[[#This Row],[Margins]]</f>
        <v>108.25</v>
      </c>
      <c r="L638">
        <v>433</v>
      </c>
      <c r="M638">
        <f>Sales[[#This Row],[Sale Price ]]-Sales[[#This Row],[Service Provider Expense]]</f>
        <v>324.75</v>
      </c>
      <c r="N638" t="s">
        <v>29</v>
      </c>
    </row>
    <row r="639" spans="1:14" x14ac:dyDescent="0.25">
      <c r="A639">
        <v>3638</v>
      </c>
      <c r="B639" t="s">
        <v>915</v>
      </c>
      <c r="C639" t="s">
        <v>916</v>
      </c>
      <c r="D639">
        <v>1870</v>
      </c>
      <c r="E639" t="s">
        <v>27</v>
      </c>
      <c r="F639" s="7">
        <v>45556</v>
      </c>
      <c r="G639" s="6">
        <v>1</v>
      </c>
      <c r="H639" t="s">
        <v>17</v>
      </c>
      <c r="I639" t="s">
        <v>18</v>
      </c>
      <c r="J639">
        <f>VLOOKUP(Sales[[#This Row],[Service Category]],Table7[],3,FALSE)</f>
        <v>0.25</v>
      </c>
      <c r="K639">
        <f>Sales[[#This Row],[Sale Price ]]*Sales[[#This Row],[Margins]]</f>
        <v>384.75</v>
      </c>
      <c r="L639">
        <v>1539</v>
      </c>
      <c r="M639">
        <f>Sales[[#This Row],[Sale Price ]]-Sales[[#This Row],[Service Provider Expense]]</f>
        <v>1154.25</v>
      </c>
      <c r="N639" t="s">
        <v>99</v>
      </c>
    </row>
    <row r="640" spans="1:14" x14ac:dyDescent="0.25">
      <c r="A640">
        <v>3639</v>
      </c>
      <c r="B640" t="s">
        <v>156</v>
      </c>
      <c r="C640" t="s">
        <v>917</v>
      </c>
      <c r="D640">
        <v>1871</v>
      </c>
      <c r="E640" t="s">
        <v>36</v>
      </c>
      <c r="F640" s="7">
        <v>45437</v>
      </c>
      <c r="G640" s="6">
        <v>2</v>
      </c>
      <c r="H640" s="1" t="s">
        <v>37</v>
      </c>
      <c r="I640" t="s">
        <v>32</v>
      </c>
      <c r="J640">
        <f>VLOOKUP(Sales[[#This Row],[Service Category]],Table7[],3,FALSE)</f>
        <v>0.2</v>
      </c>
      <c r="K640">
        <f>Sales[[#This Row],[Sale Price ]]*Sales[[#This Row],[Margins]]</f>
        <v>46.800000000000004</v>
      </c>
      <c r="L640">
        <v>234</v>
      </c>
      <c r="M640">
        <f>Sales[[#This Row],[Sale Price ]]-Sales[[#This Row],[Service Provider Expense]]</f>
        <v>187.2</v>
      </c>
      <c r="N640" t="s">
        <v>39</v>
      </c>
    </row>
    <row r="641" spans="1:14" x14ac:dyDescent="0.25">
      <c r="A641">
        <v>3640</v>
      </c>
      <c r="B641" t="s">
        <v>918</v>
      </c>
      <c r="C641" t="s">
        <v>919</v>
      </c>
      <c r="D641">
        <v>1872</v>
      </c>
      <c r="E641" t="s">
        <v>27</v>
      </c>
      <c r="F641" s="7">
        <v>45551</v>
      </c>
      <c r="G641" s="6">
        <v>2</v>
      </c>
      <c r="H641" s="1" t="s">
        <v>37</v>
      </c>
      <c r="I641" t="s">
        <v>32</v>
      </c>
      <c r="J641">
        <f>VLOOKUP(Sales[[#This Row],[Service Category]],Table7[],3,FALSE)</f>
        <v>0.25</v>
      </c>
      <c r="K641">
        <f>Sales[[#This Row],[Sale Price ]]*Sales[[#This Row],[Margins]]</f>
        <v>258.5</v>
      </c>
      <c r="L641">
        <v>1034</v>
      </c>
      <c r="M641">
        <f>Sales[[#This Row],[Sale Price ]]-Sales[[#This Row],[Service Provider Expense]]</f>
        <v>775.5</v>
      </c>
      <c r="N641" t="s">
        <v>39</v>
      </c>
    </row>
    <row r="642" spans="1:14" x14ac:dyDescent="0.25">
      <c r="A642">
        <v>3641</v>
      </c>
      <c r="B642" t="s">
        <v>226</v>
      </c>
      <c r="C642" t="s">
        <v>206</v>
      </c>
      <c r="D642">
        <v>1873</v>
      </c>
      <c r="E642" t="s">
        <v>36</v>
      </c>
      <c r="F642" s="7">
        <v>45556</v>
      </c>
      <c r="G642" s="6">
        <v>1</v>
      </c>
      <c r="H642" s="1" t="s">
        <v>23</v>
      </c>
      <c r="I642" t="s">
        <v>32</v>
      </c>
      <c r="J642">
        <f>VLOOKUP(Sales[[#This Row],[Service Category]],Table7[],3,FALSE)</f>
        <v>0.2</v>
      </c>
      <c r="K642">
        <f>Sales[[#This Row],[Sale Price ]]*Sales[[#This Row],[Margins]]</f>
        <v>211.4</v>
      </c>
      <c r="L642">
        <v>1057</v>
      </c>
      <c r="M642">
        <f>Sales[[#This Row],[Sale Price ]]-Sales[[#This Row],[Service Provider Expense]]</f>
        <v>845.6</v>
      </c>
      <c r="N642" t="s">
        <v>33</v>
      </c>
    </row>
    <row r="643" spans="1:14" x14ac:dyDescent="0.25">
      <c r="A643">
        <v>3642</v>
      </c>
      <c r="B643" t="s">
        <v>347</v>
      </c>
      <c r="C643" t="s">
        <v>460</v>
      </c>
      <c r="D643">
        <v>1874</v>
      </c>
      <c r="E643" t="s">
        <v>61</v>
      </c>
      <c r="F643" s="7">
        <v>45486</v>
      </c>
      <c r="G643" s="6">
        <v>1</v>
      </c>
      <c r="H643" t="s">
        <v>17</v>
      </c>
      <c r="I643" t="s">
        <v>32</v>
      </c>
      <c r="J643">
        <f>VLOOKUP(Sales[[#This Row],[Service Category]],Table7[],3,FALSE)</f>
        <v>0.25</v>
      </c>
      <c r="K643">
        <f>Sales[[#This Row],[Sale Price ]]*Sales[[#This Row],[Margins]]</f>
        <v>358.75</v>
      </c>
      <c r="L643">
        <v>1435</v>
      </c>
      <c r="M643">
        <f>Sales[[#This Row],[Sale Price ]]-Sales[[#This Row],[Service Provider Expense]]</f>
        <v>1076.25</v>
      </c>
      <c r="N643" t="s">
        <v>29</v>
      </c>
    </row>
    <row r="644" spans="1:14" x14ac:dyDescent="0.25">
      <c r="A644">
        <v>3643</v>
      </c>
      <c r="B644" t="s">
        <v>920</v>
      </c>
      <c r="C644" t="s">
        <v>401</v>
      </c>
      <c r="D644">
        <v>1875</v>
      </c>
      <c r="E644" t="s">
        <v>61</v>
      </c>
      <c r="F644" s="7">
        <v>45528</v>
      </c>
      <c r="G644" s="6">
        <v>3</v>
      </c>
      <c r="H644" t="s">
        <v>17</v>
      </c>
      <c r="I644" t="s">
        <v>49</v>
      </c>
      <c r="J644">
        <f>VLOOKUP(Sales[[#This Row],[Service Category]],Table7[],3,FALSE)</f>
        <v>0.25</v>
      </c>
      <c r="K644">
        <f>Sales[[#This Row],[Sale Price ]]*Sales[[#This Row],[Margins]]</f>
        <v>74.25</v>
      </c>
      <c r="L644">
        <v>297</v>
      </c>
      <c r="M644">
        <f>Sales[[#This Row],[Sale Price ]]-Sales[[#This Row],[Service Provider Expense]]</f>
        <v>222.75</v>
      </c>
      <c r="N644" t="s">
        <v>29</v>
      </c>
    </row>
    <row r="645" spans="1:14" x14ac:dyDescent="0.25">
      <c r="A645">
        <v>3644</v>
      </c>
      <c r="B645" t="s">
        <v>470</v>
      </c>
      <c r="C645" t="s">
        <v>357</v>
      </c>
      <c r="D645">
        <v>1876</v>
      </c>
      <c r="E645" t="s">
        <v>36</v>
      </c>
      <c r="F645" s="7">
        <v>45298</v>
      </c>
      <c r="G645" s="6">
        <v>1</v>
      </c>
      <c r="H645" s="1" t="s">
        <v>37</v>
      </c>
      <c r="I645" t="s">
        <v>66</v>
      </c>
      <c r="J645">
        <f>VLOOKUP(Sales[[#This Row],[Service Category]],Table7[],3,FALSE)</f>
        <v>0.2</v>
      </c>
      <c r="K645">
        <f>Sales[[#This Row],[Sale Price ]]*Sales[[#This Row],[Margins]]</f>
        <v>216.60000000000002</v>
      </c>
      <c r="L645">
        <v>1083</v>
      </c>
      <c r="M645">
        <f>Sales[[#This Row],[Sale Price ]]-Sales[[#This Row],[Service Provider Expense]]</f>
        <v>866.4</v>
      </c>
      <c r="N645" t="s">
        <v>33</v>
      </c>
    </row>
    <row r="646" spans="1:14" x14ac:dyDescent="0.25">
      <c r="A646">
        <v>3645</v>
      </c>
      <c r="B646" t="s">
        <v>921</v>
      </c>
      <c r="C646" t="s">
        <v>922</v>
      </c>
      <c r="D646">
        <v>1877</v>
      </c>
      <c r="E646" t="s">
        <v>22</v>
      </c>
      <c r="F646" s="7">
        <v>45402</v>
      </c>
      <c r="G646" s="6">
        <v>2</v>
      </c>
      <c r="H646" t="s">
        <v>17</v>
      </c>
      <c r="I646" t="s">
        <v>32</v>
      </c>
      <c r="J646">
        <f>VLOOKUP(Sales[[#This Row],[Service Category]],Table7[],3,FALSE)</f>
        <v>0.3</v>
      </c>
      <c r="K646">
        <f>Sales[[#This Row],[Sale Price ]]*Sales[[#This Row],[Margins]]</f>
        <v>455.4</v>
      </c>
      <c r="L646">
        <v>1518</v>
      </c>
      <c r="M646">
        <f>Sales[[#This Row],[Sale Price ]]-Sales[[#This Row],[Service Provider Expense]]</f>
        <v>1062.5999999999999</v>
      </c>
      <c r="N646" t="s">
        <v>33</v>
      </c>
    </row>
    <row r="647" spans="1:14" x14ac:dyDescent="0.25">
      <c r="A647">
        <v>3646</v>
      </c>
      <c r="B647" t="s">
        <v>389</v>
      </c>
      <c r="C647" t="s">
        <v>923</v>
      </c>
      <c r="D647">
        <v>1878</v>
      </c>
      <c r="E647" t="s">
        <v>61</v>
      </c>
      <c r="F647" s="7">
        <v>45474</v>
      </c>
      <c r="G647" s="6">
        <v>3</v>
      </c>
      <c r="H647" t="s">
        <v>17</v>
      </c>
      <c r="I647" t="s">
        <v>28</v>
      </c>
      <c r="J647">
        <f>VLOOKUP(Sales[[#This Row],[Service Category]],Table7[],3,FALSE)</f>
        <v>0.25</v>
      </c>
      <c r="K647">
        <f>Sales[[#This Row],[Sale Price ]]*Sales[[#This Row],[Margins]]</f>
        <v>117.75</v>
      </c>
      <c r="L647">
        <v>471</v>
      </c>
      <c r="M647">
        <f>Sales[[#This Row],[Sale Price ]]-Sales[[#This Row],[Service Provider Expense]]</f>
        <v>353.25</v>
      </c>
      <c r="N647" t="s">
        <v>39</v>
      </c>
    </row>
    <row r="648" spans="1:14" x14ac:dyDescent="0.25">
      <c r="A648">
        <v>3647</v>
      </c>
      <c r="B648" t="s">
        <v>729</v>
      </c>
      <c r="C648" t="s">
        <v>924</v>
      </c>
      <c r="D648">
        <v>1879</v>
      </c>
      <c r="E648" t="s">
        <v>22</v>
      </c>
      <c r="F648" s="7">
        <v>45617</v>
      </c>
      <c r="G648" s="6">
        <v>3</v>
      </c>
      <c r="H648" s="1" t="s">
        <v>23</v>
      </c>
      <c r="I648" t="s">
        <v>66</v>
      </c>
      <c r="J648">
        <f>VLOOKUP(Sales[[#This Row],[Service Category]],Table7[],3,FALSE)</f>
        <v>0.3</v>
      </c>
      <c r="K648">
        <f>Sales[[#This Row],[Sale Price ]]*Sales[[#This Row],[Margins]]</f>
        <v>266.39999999999998</v>
      </c>
      <c r="L648">
        <v>888</v>
      </c>
      <c r="M648">
        <f>Sales[[#This Row],[Sale Price ]]-Sales[[#This Row],[Service Provider Expense]]</f>
        <v>621.6</v>
      </c>
      <c r="N648" t="s">
        <v>39</v>
      </c>
    </row>
    <row r="649" spans="1:14" x14ac:dyDescent="0.25">
      <c r="A649">
        <v>3648</v>
      </c>
      <c r="B649" t="s">
        <v>925</v>
      </c>
      <c r="C649" t="s">
        <v>710</v>
      </c>
      <c r="D649">
        <v>1880</v>
      </c>
      <c r="E649" t="s">
        <v>22</v>
      </c>
      <c r="F649" s="7">
        <v>45483</v>
      </c>
      <c r="G649" s="6">
        <v>3</v>
      </c>
      <c r="H649" s="1" t="s">
        <v>37</v>
      </c>
      <c r="I649" t="s">
        <v>18</v>
      </c>
      <c r="J649">
        <f>VLOOKUP(Sales[[#This Row],[Service Category]],Table7[],3,FALSE)</f>
        <v>0.3</v>
      </c>
      <c r="K649">
        <f>Sales[[#This Row],[Sale Price ]]*Sales[[#This Row],[Margins]]</f>
        <v>203.1</v>
      </c>
      <c r="L649">
        <v>677</v>
      </c>
      <c r="M649">
        <f>Sales[[#This Row],[Sale Price ]]-Sales[[#This Row],[Service Provider Expense]]</f>
        <v>473.9</v>
      </c>
      <c r="N649" t="s">
        <v>33</v>
      </c>
    </row>
    <row r="650" spans="1:14" x14ac:dyDescent="0.25">
      <c r="A650">
        <v>3649</v>
      </c>
      <c r="B650" t="s">
        <v>300</v>
      </c>
      <c r="C650" t="s">
        <v>577</v>
      </c>
      <c r="D650">
        <v>1881</v>
      </c>
      <c r="E650" t="s">
        <v>61</v>
      </c>
      <c r="F650" s="7">
        <v>45528</v>
      </c>
      <c r="G650" s="6">
        <v>2</v>
      </c>
      <c r="H650" t="s">
        <v>17</v>
      </c>
      <c r="I650" t="s">
        <v>66</v>
      </c>
      <c r="J650">
        <f>VLOOKUP(Sales[[#This Row],[Service Category]],Table7[],3,FALSE)</f>
        <v>0.25</v>
      </c>
      <c r="K650">
        <f>Sales[[#This Row],[Sale Price ]]*Sales[[#This Row],[Margins]]</f>
        <v>172.25</v>
      </c>
      <c r="L650">
        <v>689</v>
      </c>
      <c r="M650">
        <f>Sales[[#This Row],[Sale Price ]]-Sales[[#This Row],[Service Provider Expense]]</f>
        <v>516.75</v>
      </c>
      <c r="N650" t="s">
        <v>29</v>
      </c>
    </row>
    <row r="651" spans="1:14" x14ac:dyDescent="0.25">
      <c r="A651">
        <v>3650</v>
      </c>
      <c r="B651" t="s">
        <v>926</v>
      </c>
      <c r="C651" t="s">
        <v>927</v>
      </c>
      <c r="D651">
        <v>1882</v>
      </c>
      <c r="E651" t="s">
        <v>36</v>
      </c>
      <c r="F651" s="7">
        <v>45323</v>
      </c>
      <c r="G651" s="6">
        <v>2</v>
      </c>
      <c r="H651" s="1" t="s">
        <v>37</v>
      </c>
      <c r="I651" t="s">
        <v>18</v>
      </c>
      <c r="J651">
        <f>VLOOKUP(Sales[[#This Row],[Service Category]],Table7[],3,FALSE)</f>
        <v>0.2</v>
      </c>
      <c r="K651">
        <f>Sales[[#This Row],[Sale Price ]]*Sales[[#This Row],[Margins]]</f>
        <v>73</v>
      </c>
      <c r="L651">
        <v>365</v>
      </c>
      <c r="M651">
        <f>Sales[[#This Row],[Sale Price ]]-Sales[[#This Row],[Service Provider Expense]]</f>
        <v>292</v>
      </c>
      <c r="N651" t="s">
        <v>99</v>
      </c>
    </row>
    <row r="652" spans="1:14" x14ac:dyDescent="0.25">
      <c r="A652">
        <v>3651</v>
      </c>
      <c r="B652" t="s">
        <v>652</v>
      </c>
      <c r="C652" t="s">
        <v>928</v>
      </c>
      <c r="D652">
        <v>1883</v>
      </c>
      <c r="E652" t="s">
        <v>27</v>
      </c>
      <c r="F652" s="7">
        <v>45620</v>
      </c>
      <c r="G652" s="6">
        <v>1</v>
      </c>
      <c r="H652" t="s">
        <v>56</v>
      </c>
      <c r="I652" t="s">
        <v>18</v>
      </c>
      <c r="J652">
        <f>VLOOKUP(Sales[[#This Row],[Service Category]],Table7[],3,FALSE)</f>
        <v>0.25</v>
      </c>
      <c r="K652">
        <f>Sales[[#This Row],[Sale Price ]]*Sales[[#This Row],[Margins]]</f>
        <v>234.75</v>
      </c>
      <c r="L652">
        <v>939</v>
      </c>
      <c r="M652">
        <f>Sales[[#This Row],[Sale Price ]]-Sales[[#This Row],[Service Provider Expense]]</f>
        <v>704.25</v>
      </c>
      <c r="N652" t="s">
        <v>99</v>
      </c>
    </row>
    <row r="653" spans="1:14" x14ac:dyDescent="0.25">
      <c r="A653">
        <v>3652</v>
      </c>
      <c r="B653" t="s">
        <v>310</v>
      </c>
      <c r="C653" t="s">
        <v>864</v>
      </c>
      <c r="D653">
        <v>1884</v>
      </c>
      <c r="E653" t="s">
        <v>22</v>
      </c>
      <c r="F653" s="7">
        <v>45470</v>
      </c>
      <c r="G653" s="6">
        <v>3</v>
      </c>
      <c r="H653" s="1" t="s">
        <v>37</v>
      </c>
      <c r="I653" t="s">
        <v>32</v>
      </c>
      <c r="J653">
        <f>VLOOKUP(Sales[[#This Row],[Service Category]],Table7[],3,FALSE)</f>
        <v>0.3</v>
      </c>
      <c r="K653">
        <f>Sales[[#This Row],[Sale Price ]]*Sales[[#This Row],[Margins]]</f>
        <v>445.5</v>
      </c>
      <c r="L653">
        <v>1485</v>
      </c>
      <c r="M653">
        <f>Sales[[#This Row],[Sale Price ]]-Sales[[#This Row],[Service Provider Expense]]</f>
        <v>1039.5</v>
      </c>
      <c r="N653" t="s">
        <v>39</v>
      </c>
    </row>
    <row r="654" spans="1:14" x14ac:dyDescent="0.25">
      <c r="A654">
        <v>3653</v>
      </c>
      <c r="B654" t="s">
        <v>295</v>
      </c>
      <c r="C654" t="s">
        <v>929</v>
      </c>
      <c r="D654">
        <v>1885</v>
      </c>
      <c r="E654" t="s">
        <v>36</v>
      </c>
      <c r="F654" s="7">
        <v>45418</v>
      </c>
      <c r="G654" s="6">
        <v>1</v>
      </c>
      <c r="H654" s="1" t="s">
        <v>37</v>
      </c>
      <c r="I654" t="s">
        <v>42</v>
      </c>
      <c r="J654">
        <f>VLOOKUP(Sales[[#This Row],[Service Category]],Table7[],3,FALSE)</f>
        <v>0.2</v>
      </c>
      <c r="K654">
        <f>Sales[[#This Row],[Sale Price ]]*Sales[[#This Row],[Margins]]</f>
        <v>197</v>
      </c>
      <c r="L654">
        <v>985</v>
      </c>
      <c r="M654">
        <f>Sales[[#This Row],[Sale Price ]]-Sales[[#This Row],[Service Provider Expense]]</f>
        <v>788</v>
      </c>
      <c r="N654" t="s">
        <v>39</v>
      </c>
    </row>
    <row r="655" spans="1:14" x14ac:dyDescent="0.25">
      <c r="A655">
        <v>3654</v>
      </c>
      <c r="B655" t="s">
        <v>877</v>
      </c>
      <c r="C655" t="s">
        <v>930</v>
      </c>
      <c r="D655">
        <v>1886</v>
      </c>
      <c r="E655" t="s">
        <v>22</v>
      </c>
      <c r="F655" s="7">
        <v>45503</v>
      </c>
      <c r="G655" s="6">
        <v>3</v>
      </c>
      <c r="H655" t="s">
        <v>17</v>
      </c>
      <c r="I655" t="s">
        <v>66</v>
      </c>
      <c r="J655">
        <f>VLOOKUP(Sales[[#This Row],[Service Category]],Table7[],3,FALSE)</f>
        <v>0.3</v>
      </c>
      <c r="K655">
        <f>Sales[[#This Row],[Sale Price ]]*Sales[[#This Row],[Margins]]</f>
        <v>109.2</v>
      </c>
      <c r="L655">
        <v>364</v>
      </c>
      <c r="M655">
        <f>Sales[[#This Row],[Sale Price ]]-Sales[[#This Row],[Service Provider Expense]]</f>
        <v>254.8</v>
      </c>
      <c r="N655" t="s">
        <v>33</v>
      </c>
    </row>
    <row r="656" spans="1:14" x14ac:dyDescent="0.25">
      <c r="A656">
        <v>3655</v>
      </c>
      <c r="B656" t="s">
        <v>931</v>
      </c>
      <c r="C656" t="s">
        <v>932</v>
      </c>
      <c r="D656">
        <v>1887</v>
      </c>
      <c r="E656" t="s">
        <v>22</v>
      </c>
      <c r="F656" s="7">
        <v>45307</v>
      </c>
      <c r="G656" s="6">
        <v>1</v>
      </c>
      <c r="H656" t="s">
        <v>17</v>
      </c>
      <c r="I656" t="s">
        <v>49</v>
      </c>
      <c r="J656">
        <f>VLOOKUP(Sales[[#This Row],[Service Category]],Table7[],3,FALSE)</f>
        <v>0.3</v>
      </c>
      <c r="K656">
        <f>Sales[[#This Row],[Sale Price ]]*Sales[[#This Row],[Margins]]</f>
        <v>233.7</v>
      </c>
      <c r="L656">
        <v>779</v>
      </c>
      <c r="M656">
        <f>Sales[[#This Row],[Sale Price ]]-Sales[[#This Row],[Service Provider Expense]]</f>
        <v>545.29999999999995</v>
      </c>
      <c r="N656" t="s">
        <v>29</v>
      </c>
    </row>
    <row r="657" spans="1:14" x14ac:dyDescent="0.25">
      <c r="A657">
        <v>3656</v>
      </c>
      <c r="B657" t="s">
        <v>933</v>
      </c>
      <c r="C657" t="s">
        <v>240</v>
      </c>
      <c r="D657">
        <v>1888</v>
      </c>
      <c r="E657" t="s">
        <v>22</v>
      </c>
      <c r="F657" s="7">
        <v>45610</v>
      </c>
      <c r="G657" s="6">
        <v>1</v>
      </c>
      <c r="H657" t="s">
        <v>17</v>
      </c>
      <c r="I657" t="s">
        <v>18</v>
      </c>
      <c r="J657">
        <f>VLOOKUP(Sales[[#This Row],[Service Category]],Table7[],3,FALSE)</f>
        <v>0.3</v>
      </c>
      <c r="K657">
        <f>Sales[[#This Row],[Sale Price ]]*Sales[[#This Row],[Margins]]</f>
        <v>231.6</v>
      </c>
      <c r="L657">
        <v>772</v>
      </c>
      <c r="M657">
        <f>Sales[[#This Row],[Sale Price ]]-Sales[[#This Row],[Service Provider Expense]]</f>
        <v>540.4</v>
      </c>
      <c r="N657" t="s">
        <v>29</v>
      </c>
    </row>
    <row r="658" spans="1:14" x14ac:dyDescent="0.25">
      <c r="A658">
        <v>3657</v>
      </c>
      <c r="B658" t="s">
        <v>934</v>
      </c>
      <c r="C658" t="s">
        <v>935</v>
      </c>
      <c r="D658">
        <v>1889</v>
      </c>
      <c r="E658" t="s">
        <v>77</v>
      </c>
      <c r="F658" s="7">
        <v>45439</v>
      </c>
      <c r="G658" s="6">
        <v>1</v>
      </c>
      <c r="H658" t="s">
        <v>56</v>
      </c>
      <c r="I658" t="s">
        <v>24</v>
      </c>
      <c r="J658">
        <f>VLOOKUP(Sales[[#This Row],[Service Category]],Table7[],3,FALSE)</f>
        <v>0.3</v>
      </c>
      <c r="K658">
        <f>Sales[[#This Row],[Sale Price ]]*Sales[[#This Row],[Margins]]</f>
        <v>304.5</v>
      </c>
      <c r="L658">
        <v>1015</v>
      </c>
      <c r="M658">
        <f>Sales[[#This Row],[Sale Price ]]-Sales[[#This Row],[Service Provider Expense]]</f>
        <v>710.5</v>
      </c>
      <c r="N658" t="s">
        <v>29</v>
      </c>
    </row>
    <row r="659" spans="1:14" x14ac:dyDescent="0.25">
      <c r="A659">
        <v>3658</v>
      </c>
      <c r="B659" t="s">
        <v>64</v>
      </c>
      <c r="C659" t="s">
        <v>936</v>
      </c>
      <c r="D659">
        <v>1890</v>
      </c>
      <c r="E659" t="s">
        <v>61</v>
      </c>
      <c r="F659" s="7">
        <v>45584</v>
      </c>
      <c r="G659" s="6">
        <v>1</v>
      </c>
      <c r="H659" s="1" t="s">
        <v>37</v>
      </c>
      <c r="I659" t="s">
        <v>38</v>
      </c>
      <c r="J659">
        <f>VLOOKUP(Sales[[#This Row],[Service Category]],Table7[],3,FALSE)</f>
        <v>0.25</v>
      </c>
      <c r="K659">
        <f>Sales[[#This Row],[Sale Price ]]*Sales[[#This Row],[Margins]]</f>
        <v>275.25</v>
      </c>
      <c r="L659">
        <v>1101</v>
      </c>
      <c r="M659">
        <f>Sales[[#This Row],[Sale Price ]]-Sales[[#This Row],[Service Provider Expense]]</f>
        <v>825.75</v>
      </c>
      <c r="N659" t="s">
        <v>19</v>
      </c>
    </row>
    <row r="660" spans="1:14" x14ac:dyDescent="0.25">
      <c r="A660">
        <v>3659</v>
      </c>
      <c r="B660" t="s">
        <v>937</v>
      </c>
      <c r="C660" t="s">
        <v>712</v>
      </c>
      <c r="D660">
        <v>1891</v>
      </c>
      <c r="E660" t="s">
        <v>77</v>
      </c>
      <c r="F660" s="7">
        <v>45502</v>
      </c>
      <c r="G660" s="6">
        <v>1</v>
      </c>
      <c r="H660" s="1" t="s">
        <v>37</v>
      </c>
      <c r="I660" t="s">
        <v>49</v>
      </c>
      <c r="J660">
        <f>VLOOKUP(Sales[[#This Row],[Service Category]],Table7[],3,FALSE)</f>
        <v>0.3</v>
      </c>
      <c r="K660">
        <f>Sales[[#This Row],[Sale Price ]]*Sales[[#This Row],[Margins]]</f>
        <v>351.9</v>
      </c>
      <c r="L660">
        <v>1173</v>
      </c>
      <c r="M660">
        <f>Sales[[#This Row],[Sale Price ]]-Sales[[#This Row],[Service Provider Expense]]</f>
        <v>821.1</v>
      </c>
      <c r="N660" t="s">
        <v>33</v>
      </c>
    </row>
    <row r="661" spans="1:14" x14ac:dyDescent="0.25">
      <c r="A661">
        <v>3660</v>
      </c>
      <c r="B661" t="s">
        <v>938</v>
      </c>
      <c r="C661" t="s">
        <v>939</v>
      </c>
      <c r="D661">
        <v>1892</v>
      </c>
      <c r="E661" t="s">
        <v>77</v>
      </c>
      <c r="F661" s="7">
        <v>45534</v>
      </c>
      <c r="G661" s="6">
        <v>3</v>
      </c>
      <c r="H661" s="1" t="s">
        <v>37</v>
      </c>
      <c r="I661" t="s">
        <v>28</v>
      </c>
      <c r="J661">
        <f>VLOOKUP(Sales[[#This Row],[Service Category]],Table7[],3,FALSE)</f>
        <v>0.3</v>
      </c>
      <c r="K661">
        <f>Sales[[#This Row],[Sale Price ]]*Sales[[#This Row],[Margins]]</f>
        <v>301.8</v>
      </c>
      <c r="L661">
        <v>1006</v>
      </c>
      <c r="M661">
        <f>Sales[[#This Row],[Sale Price ]]-Sales[[#This Row],[Service Provider Expense]]</f>
        <v>704.2</v>
      </c>
      <c r="N661" t="s">
        <v>19</v>
      </c>
    </row>
    <row r="662" spans="1:14" x14ac:dyDescent="0.25">
      <c r="A662">
        <v>3661</v>
      </c>
      <c r="B662" t="s">
        <v>165</v>
      </c>
      <c r="C662" t="s">
        <v>479</v>
      </c>
      <c r="D662">
        <v>1893</v>
      </c>
      <c r="E662" t="s">
        <v>77</v>
      </c>
      <c r="F662" s="7">
        <v>45539</v>
      </c>
      <c r="G662" s="6">
        <v>1</v>
      </c>
      <c r="H662" s="1" t="s">
        <v>23</v>
      </c>
      <c r="I662" t="s">
        <v>38</v>
      </c>
      <c r="J662">
        <f>VLOOKUP(Sales[[#This Row],[Service Category]],Table7[],3,FALSE)</f>
        <v>0.3</v>
      </c>
      <c r="K662">
        <f>Sales[[#This Row],[Sale Price ]]*Sales[[#This Row],[Margins]]</f>
        <v>42.3</v>
      </c>
      <c r="L662">
        <v>141</v>
      </c>
      <c r="M662">
        <f>Sales[[#This Row],[Sale Price ]]-Sales[[#This Row],[Service Provider Expense]]</f>
        <v>98.7</v>
      </c>
      <c r="N662" t="s">
        <v>39</v>
      </c>
    </row>
    <row r="663" spans="1:14" x14ac:dyDescent="0.25">
      <c r="A663">
        <v>3662</v>
      </c>
      <c r="B663" t="s">
        <v>940</v>
      </c>
      <c r="C663" t="s">
        <v>136</v>
      </c>
      <c r="D663">
        <v>1894</v>
      </c>
      <c r="E663" t="s">
        <v>61</v>
      </c>
      <c r="F663" s="7">
        <v>45328</v>
      </c>
      <c r="G663" s="6">
        <v>2</v>
      </c>
      <c r="H663" s="1" t="s">
        <v>23</v>
      </c>
      <c r="I663" t="s">
        <v>49</v>
      </c>
      <c r="J663">
        <f>VLOOKUP(Sales[[#This Row],[Service Category]],Table7[],3,FALSE)</f>
        <v>0.25</v>
      </c>
      <c r="K663">
        <f>Sales[[#This Row],[Sale Price ]]*Sales[[#This Row],[Margins]]</f>
        <v>86.75</v>
      </c>
      <c r="L663">
        <v>347</v>
      </c>
      <c r="M663">
        <f>Sales[[#This Row],[Sale Price ]]-Sales[[#This Row],[Service Provider Expense]]</f>
        <v>260.25</v>
      </c>
      <c r="N663" t="s">
        <v>99</v>
      </c>
    </row>
    <row r="664" spans="1:14" x14ac:dyDescent="0.25">
      <c r="A664">
        <v>3663</v>
      </c>
      <c r="B664" t="s">
        <v>941</v>
      </c>
      <c r="C664" t="s">
        <v>942</v>
      </c>
      <c r="D664">
        <v>1895</v>
      </c>
      <c r="E664" t="s">
        <v>16</v>
      </c>
      <c r="F664" s="7">
        <v>45398</v>
      </c>
      <c r="G664" s="6">
        <v>1</v>
      </c>
      <c r="H664" s="1" t="s">
        <v>37</v>
      </c>
      <c r="I664" t="s">
        <v>49</v>
      </c>
      <c r="J664">
        <f>VLOOKUP(Sales[[#This Row],[Service Category]],Table7[],3,FALSE)</f>
        <v>0.1</v>
      </c>
      <c r="K664">
        <f>Sales[[#This Row],[Sale Price ]]*Sales[[#This Row],[Margins]]</f>
        <v>27.6</v>
      </c>
      <c r="L664">
        <v>276</v>
      </c>
      <c r="M664">
        <f>Sales[[#This Row],[Sale Price ]]-Sales[[#This Row],[Service Provider Expense]]</f>
        <v>248.4</v>
      </c>
      <c r="N664" t="s">
        <v>19</v>
      </c>
    </row>
    <row r="665" spans="1:14" x14ac:dyDescent="0.25">
      <c r="A665">
        <v>3664</v>
      </c>
      <c r="B665" t="s">
        <v>943</v>
      </c>
      <c r="C665" t="s">
        <v>944</v>
      </c>
      <c r="D665">
        <v>1896</v>
      </c>
      <c r="E665" t="s">
        <v>36</v>
      </c>
      <c r="F665" s="7">
        <v>45311</v>
      </c>
      <c r="G665" s="6">
        <v>3</v>
      </c>
      <c r="H665" s="1" t="s">
        <v>37</v>
      </c>
      <c r="I665" t="s">
        <v>32</v>
      </c>
      <c r="J665">
        <f>VLOOKUP(Sales[[#This Row],[Service Category]],Table7[],3,FALSE)</f>
        <v>0.2</v>
      </c>
      <c r="K665">
        <f>Sales[[#This Row],[Sale Price ]]*Sales[[#This Row],[Margins]]</f>
        <v>359.20000000000005</v>
      </c>
      <c r="L665">
        <v>1796</v>
      </c>
      <c r="M665">
        <f>Sales[[#This Row],[Sale Price ]]-Sales[[#This Row],[Service Provider Expense]]</f>
        <v>1436.8</v>
      </c>
      <c r="N665" t="s">
        <v>33</v>
      </c>
    </row>
    <row r="666" spans="1:14" x14ac:dyDescent="0.25">
      <c r="A666">
        <v>3665</v>
      </c>
      <c r="B666" t="s">
        <v>495</v>
      </c>
      <c r="C666" t="s">
        <v>830</v>
      </c>
      <c r="D666">
        <v>1897</v>
      </c>
      <c r="E666" t="s">
        <v>61</v>
      </c>
      <c r="F666" s="7">
        <v>45299</v>
      </c>
      <c r="G666" s="6">
        <v>3</v>
      </c>
      <c r="H666" t="s">
        <v>56</v>
      </c>
      <c r="I666" t="s">
        <v>18</v>
      </c>
      <c r="J666">
        <f>VLOOKUP(Sales[[#This Row],[Service Category]],Table7[],3,FALSE)</f>
        <v>0.25</v>
      </c>
      <c r="K666">
        <f>Sales[[#This Row],[Sale Price ]]*Sales[[#This Row],[Margins]]</f>
        <v>181.5</v>
      </c>
      <c r="L666">
        <v>726</v>
      </c>
      <c r="M666">
        <f>Sales[[#This Row],[Sale Price ]]-Sales[[#This Row],[Service Provider Expense]]</f>
        <v>544.5</v>
      </c>
      <c r="N666" t="s">
        <v>19</v>
      </c>
    </row>
    <row r="667" spans="1:14" x14ac:dyDescent="0.25">
      <c r="A667">
        <v>3666</v>
      </c>
      <c r="B667" t="s">
        <v>945</v>
      </c>
      <c r="C667" t="s">
        <v>946</v>
      </c>
      <c r="D667">
        <v>1898</v>
      </c>
      <c r="E667" t="s">
        <v>61</v>
      </c>
      <c r="F667" s="7">
        <v>45423</v>
      </c>
      <c r="G667" s="6">
        <v>1</v>
      </c>
      <c r="H667" t="s">
        <v>17</v>
      </c>
      <c r="I667" t="s">
        <v>38</v>
      </c>
      <c r="J667">
        <f>VLOOKUP(Sales[[#This Row],[Service Category]],Table7[],3,FALSE)</f>
        <v>0.25</v>
      </c>
      <c r="K667">
        <f>Sales[[#This Row],[Sale Price ]]*Sales[[#This Row],[Margins]]</f>
        <v>261.75</v>
      </c>
      <c r="L667">
        <v>1047</v>
      </c>
      <c r="M667">
        <f>Sales[[#This Row],[Sale Price ]]-Sales[[#This Row],[Service Provider Expense]]</f>
        <v>785.25</v>
      </c>
      <c r="N667" t="s">
        <v>33</v>
      </c>
    </row>
    <row r="668" spans="1:14" x14ac:dyDescent="0.25">
      <c r="A668">
        <v>3667</v>
      </c>
      <c r="B668" t="s">
        <v>936</v>
      </c>
      <c r="C668" t="s">
        <v>441</v>
      </c>
      <c r="D668">
        <v>1899</v>
      </c>
      <c r="E668" t="s">
        <v>16</v>
      </c>
      <c r="F668" s="7">
        <v>45378</v>
      </c>
      <c r="G668" s="6">
        <v>1</v>
      </c>
      <c r="H668" t="s">
        <v>17</v>
      </c>
      <c r="I668" t="s">
        <v>18</v>
      </c>
      <c r="J668">
        <f>VLOOKUP(Sales[[#This Row],[Service Category]],Table7[],3,FALSE)</f>
        <v>0.1</v>
      </c>
      <c r="K668">
        <f>Sales[[#This Row],[Sale Price ]]*Sales[[#This Row],[Margins]]</f>
        <v>112.5</v>
      </c>
      <c r="L668">
        <v>1125</v>
      </c>
      <c r="M668">
        <f>Sales[[#This Row],[Sale Price ]]-Sales[[#This Row],[Service Provider Expense]]</f>
        <v>1012.5</v>
      </c>
      <c r="N668" t="s">
        <v>39</v>
      </c>
    </row>
    <row r="669" spans="1:14" x14ac:dyDescent="0.25">
      <c r="A669">
        <v>3668</v>
      </c>
      <c r="B669" t="s">
        <v>287</v>
      </c>
      <c r="C669" t="s">
        <v>947</v>
      </c>
      <c r="D669">
        <v>1900</v>
      </c>
      <c r="E669" t="s">
        <v>22</v>
      </c>
      <c r="F669" s="7">
        <v>45611</v>
      </c>
      <c r="G669" s="6">
        <v>3</v>
      </c>
      <c r="H669" t="s">
        <v>17</v>
      </c>
      <c r="I669" t="s">
        <v>49</v>
      </c>
      <c r="J669">
        <f>VLOOKUP(Sales[[#This Row],[Service Category]],Table7[],3,FALSE)</f>
        <v>0.3</v>
      </c>
      <c r="K669">
        <f>Sales[[#This Row],[Sale Price ]]*Sales[[#This Row],[Margins]]</f>
        <v>247.2</v>
      </c>
      <c r="L669">
        <v>824</v>
      </c>
      <c r="M669">
        <f>Sales[[#This Row],[Sale Price ]]-Sales[[#This Row],[Service Provider Expense]]</f>
        <v>576.79999999999995</v>
      </c>
      <c r="N669" t="s">
        <v>29</v>
      </c>
    </row>
    <row r="670" spans="1:14" x14ac:dyDescent="0.25">
      <c r="A670">
        <v>3669</v>
      </c>
      <c r="B670" t="s">
        <v>836</v>
      </c>
      <c r="C670" t="s">
        <v>948</v>
      </c>
      <c r="D670">
        <v>1901</v>
      </c>
      <c r="E670" t="s">
        <v>36</v>
      </c>
      <c r="F670" s="7">
        <v>45452</v>
      </c>
      <c r="G670" s="6">
        <v>3</v>
      </c>
      <c r="H670" s="1" t="s">
        <v>37</v>
      </c>
      <c r="I670" t="s">
        <v>66</v>
      </c>
      <c r="J670">
        <f>VLOOKUP(Sales[[#This Row],[Service Category]],Table7[],3,FALSE)</f>
        <v>0.2</v>
      </c>
      <c r="K670">
        <f>Sales[[#This Row],[Sale Price ]]*Sales[[#This Row],[Margins]]</f>
        <v>266.8</v>
      </c>
      <c r="L670">
        <v>1334</v>
      </c>
      <c r="M670">
        <f>Sales[[#This Row],[Sale Price ]]-Sales[[#This Row],[Service Provider Expense]]</f>
        <v>1067.2</v>
      </c>
      <c r="N670" t="s">
        <v>99</v>
      </c>
    </row>
    <row r="671" spans="1:14" x14ac:dyDescent="0.25">
      <c r="A671">
        <v>3670</v>
      </c>
      <c r="B671" t="s">
        <v>178</v>
      </c>
      <c r="C671" t="s">
        <v>949</v>
      </c>
      <c r="D671">
        <v>1902</v>
      </c>
      <c r="E671" t="s">
        <v>36</v>
      </c>
      <c r="F671" s="7">
        <v>45614</v>
      </c>
      <c r="G671" s="6">
        <v>3</v>
      </c>
      <c r="H671" s="1" t="s">
        <v>37</v>
      </c>
      <c r="I671" t="s">
        <v>24</v>
      </c>
      <c r="J671">
        <f>VLOOKUP(Sales[[#This Row],[Service Category]],Table7[],3,FALSE)</f>
        <v>0.2</v>
      </c>
      <c r="K671">
        <f>Sales[[#This Row],[Sale Price ]]*Sales[[#This Row],[Margins]]</f>
        <v>258.2</v>
      </c>
      <c r="L671">
        <v>1291</v>
      </c>
      <c r="M671">
        <f>Sales[[#This Row],[Sale Price ]]-Sales[[#This Row],[Service Provider Expense]]</f>
        <v>1032.8</v>
      </c>
      <c r="N671" t="s">
        <v>19</v>
      </c>
    </row>
    <row r="672" spans="1:14" x14ac:dyDescent="0.25">
      <c r="A672">
        <v>3671</v>
      </c>
      <c r="B672" t="s">
        <v>97</v>
      </c>
      <c r="C672" t="s">
        <v>414</v>
      </c>
      <c r="D672">
        <v>1903</v>
      </c>
      <c r="E672" t="s">
        <v>16</v>
      </c>
      <c r="F672" s="7">
        <v>45451</v>
      </c>
      <c r="G672" s="6">
        <v>2</v>
      </c>
      <c r="H672" s="1" t="s">
        <v>37</v>
      </c>
      <c r="I672" t="s">
        <v>38</v>
      </c>
      <c r="J672">
        <f>VLOOKUP(Sales[[#This Row],[Service Category]],Table7[],3,FALSE)</f>
        <v>0.1</v>
      </c>
      <c r="K672">
        <f>Sales[[#This Row],[Sale Price ]]*Sales[[#This Row],[Margins]]</f>
        <v>126.60000000000001</v>
      </c>
      <c r="L672">
        <v>1266</v>
      </c>
      <c r="M672">
        <f>Sales[[#This Row],[Sale Price ]]-Sales[[#This Row],[Service Provider Expense]]</f>
        <v>1139.4000000000001</v>
      </c>
      <c r="N672" t="s">
        <v>19</v>
      </c>
    </row>
    <row r="673" spans="1:14" x14ac:dyDescent="0.25">
      <c r="A673">
        <v>3672</v>
      </c>
      <c r="B673" t="s">
        <v>269</v>
      </c>
      <c r="C673" t="s">
        <v>950</v>
      </c>
      <c r="D673">
        <v>1904</v>
      </c>
      <c r="E673" t="s">
        <v>61</v>
      </c>
      <c r="F673" s="7">
        <v>45471</v>
      </c>
      <c r="G673" s="6">
        <v>3</v>
      </c>
      <c r="H673" s="1" t="s">
        <v>37</v>
      </c>
      <c r="I673" t="s">
        <v>32</v>
      </c>
      <c r="J673">
        <f>VLOOKUP(Sales[[#This Row],[Service Category]],Table7[],3,FALSE)</f>
        <v>0.25</v>
      </c>
      <c r="K673">
        <f>Sales[[#This Row],[Sale Price ]]*Sales[[#This Row],[Margins]]</f>
        <v>53</v>
      </c>
      <c r="L673">
        <v>212</v>
      </c>
      <c r="M673">
        <f>Sales[[#This Row],[Sale Price ]]-Sales[[#This Row],[Service Provider Expense]]</f>
        <v>159</v>
      </c>
      <c r="N673" t="s">
        <v>39</v>
      </c>
    </row>
    <row r="674" spans="1:14" x14ac:dyDescent="0.25">
      <c r="A674">
        <v>3673</v>
      </c>
      <c r="B674" t="s">
        <v>829</v>
      </c>
      <c r="C674" t="s">
        <v>951</v>
      </c>
      <c r="D674">
        <v>1905</v>
      </c>
      <c r="E674" t="s">
        <v>61</v>
      </c>
      <c r="F674" s="7">
        <v>45543</v>
      </c>
      <c r="G674" s="6">
        <v>1</v>
      </c>
      <c r="H674" s="1" t="s">
        <v>37</v>
      </c>
      <c r="I674" t="s">
        <v>24</v>
      </c>
      <c r="J674">
        <f>VLOOKUP(Sales[[#This Row],[Service Category]],Table7[],3,FALSE)</f>
        <v>0.25</v>
      </c>
      <c r="K674">
        <f>Sales[[#This Row],[Sale Price ]]*Sales[[#This Row],[Margins]]</f>
        <v>429.25</v>
      </c>
      <c r="L674">
        <v>1717</v>
      </c>
      <c r="M674">
        <f>Sales[[#This Row],[Sale Price ]]-Sales[[#This Row],[Service Provider Expense]]</f>
        <v>1287.75</v>
      </c>
      <c r="N674" t="s">
        <v>33</v>
      </c>
    </row>
    <row r="675" spans="1:14" x14ac:dyDescent="0.25">
      <c r="A675">
        <v>3674</v>
      </c>
      <c r="B675" t="s">
        <v>752</v>
      </c>
      <c r="C675" t="s">
        <v>101</v>
      </c>
      <c r="D675">
        <v>1906</v>
      </c>
      <c r="E675" t="s">
        <v>61</v>
      </c>
      <c r="F675" s="7">
        <v>45503</v>
      </c>
      <c r="G675" s="6">
        <v>2</v>
      </c>
      <c r="H675" s="1" t="s">
        <v>23</v>
      </c>
      <c r="I675" t="s">
        <v>32</v>
      </c>
      <c r="J675">
        <f>VLOOKUP(Sales[[#This Row],[Service Category]],Table7[],3,FALSE)</f>
        <v>0.25</v>
      </c>
      <c r="K675">
        <f>Sales[[#This Row],[Sale Price ]]*Sales[[#This Row],[Margins]]</f>
        <v>158</v>
      </c>
      <c r="L675">
        <v>632</v>
      </c>
      <c r="M675">
        <f>Sales[[#This Row],[Sale Price ]]-Sales[[#This Row],[Service Provider Expense]]</f>
        <v>474</v>
      </c>
      <c r="N675" t="s">
        <v>39</v>
      </c>
    </row>
    <row r="676" spans="1:14" x14ac:dyDescent="0.25">
      <c r="A676">
        <v>3675</v>
      </c>
      <c r="B676" t="s">
        <v>952</v>
      </c>
      <c r="C676" t="s">
        <v>953</v>
      </c>
      <c r="D676">
        <v>1907</v>
      </c>
      <c r="E676" t="s">
        <v>77</v>
      </c>
      <c r="F676" s="7">
        <v>45507</v>
      </c>
      <c r="G676" s="6">
        <v>1</v>
      </c>
      <c r="H676" t="s">
        <v>17</v>
      </c>
      <c r="I676" t="s">
        <v>66</v>
      </c>
      <c r="J676">
        <f>VLOOKUP(Sales[[#This Row],[Service Category]],Table7[],3,FALSE)</f>
        <v>0.3</v>
      </c>
      <c r="K676">
        <f>Sales[[#This Row],[Sale Price ]]*Sales[[#This Row],[Margins]]</f>
        <v>473.09999999999997</v>
      </c>
      <c r="L676">
        <v>1577</v>
      </c>
      <c r="M676">
        <f>Sales[[#This Row],[Sale Price ]]-Sales[[#This Row],[Service Provider Expense]]</f>
        <v>1103.9000000000001</v>
      </c>
      <c r="N676" t="s">
        <v>19</v>
      </c>
    </row>
    <row r="677" spans="1:14" x14ac:dyDescent="0.25">
      <c r="A677">
        <v>3676</v>
      </c>
      <c r="B677" t="s">
        <v>310</v>
      </c>
      <c r="C677" t="s">
        <v>514</v>
      </c>
      <c r="D677">
        <v>1908</v>
      </c>
      <c r="E677" t="s">
        <v>16</v>
      </c>
      <c r="F677" s="7">
        <v>45524</v>
      </c>
      <c r="G677" s="6">
        <v>3</v>
      </c>
      <c r="H677" t="s">
        <v>17</v>
      </c>
      <c r="I677" t="s">
        <v>49</v>
      </c>
      <c r="J677">
        <f>VLOOKUP(Sales[[#This Row],[Service Category]],Table7[],3,FALSE)</f>
        <v>0.1</v>
      </c>
      <c r="K677">
        <f>Sales[[#This Row],[Sale Price ]]*Sales[[#This Row],[Margins]]</f>
        <v>11.600000000000001</v>
      </c>
      <c r="L677">
        <v>116</v>
      </c>
      <c r="M677">
        <f>Sales[[#This Row],[Sale Price ]]-Sales[[#This Row],[Service Provider Expense]]</f>
        <v>104.4</v>
      </c>
      <c r="N677" t="s">
        <v>29</v>
      </c>
    </row>
    <row r="678" spans="1:14" x14ac:dyDescent="0.25">
      <c r="A678">
        <v>3677</v>
      </c>
      <c r="B678" t="s">
        <v>57</v>
      </c>
      <c r="C678" t="s">
        <v>316</v>
      </c>
      <c r="D678">
        <v>1909</v>
      </c>
      <c r="E678" t="s">
        <v>77</v>
      </c>
      <c r="F678" s="7">
        <v>45342</v>
      </c>
      <c r="G678" s="6">
        <v>2</v>
      </c>
      <c r="H678" s="1" t="s">
        <v>37</v>
      </c>
      <c r="I678" t="s">
        <v>42</v>
      </c>
      <c r="J678">
        <f>VLOOKUP(Sales[[#This Row],[Service Category]],Table7[],3,FALSE)</f>
        <v>0.3</v>
      </c>
      <c r="K678">
        <f>Sales[[#This Row],[Sale Price ]]*Sales[[#This Row],[Margins]]</f>
        <v>459.59999999999997</v>
      </c>
      <c r="L678">
        <v>1532</v>
      </c>
      <c r="M678">
        <f>Sales[[#This Row],[Sale Price ]]-Sales[[#This Row],[Service Provider Expense]]</f>
        <v>1072.4000000000001</v>
      </c>
      <c r="N678" t="s">
        <v>19</v>
      </c>
    </row>
    <row r="679" spans="1:14" x14ac:dyDescent="0.25">
      <c r="A679">
        <v>3678</v>
      </c>
      <c r="B679" t="s">
        <v>954</v>
      </c>
      <c r="C679" t="s">
        <v>507</v>
      </c>
      <c r="D679">
        <v>1910</v>
      </c>
      <c r="E679" t="s">
        <v>61</v>
      </c>
      <c r="F679" s="7">
        <v>45523</v>
      </c>
      <c r="G679" s="6">
        <v>2</v>
      </c>
      <c r="H679" s="1" t="s">
        <v>37</v>
      </c>
      <c r="I679" t="s">
        <v>42</v>
      </c>
      <c r="J679">
        <f>VLOOKUP(Sales[[#This Row],[Service Category]],Table7[],3,FALSE)</f>
        <v>0.25</v>
      </c>
      <c r="K679">
        <f>Sales[[#This Row],[Sale Price ]]*Sales[[#This Row],[Margins]]</f>
        <v>189.75</v>
      </c>
      <c r="L679">
        <v>759</v>
      </c>
      <c r="M679">
        <f>Sales[[#This Row],[Sale Price ]]-Sales[[#This Row],[Service Provider Expense]]</f>
        <v>569.25</v>
      </c>
      <c r="N679" t="s">
        <v>19</v>
      </c>
    </row>
    <row r="680" spans="1:14" x14ac:dyDescent="0.25">
      <c r="A680">
        <v>3679</v>
      </c>
      <c r="B680" t="s">
        <v>91</v>
      </c>
      <c r="C680" t="s">
        <v>928</v>
      </c>
      <c r="D680">
        <v>1911</v>
      </c>
      <c r="E680" t="s">
        <v>36</v>
      </c>
      <c r="F680" s="7">
        <v>45364</v>
      </c>
      <c r="G680" s="6">
        <v>1</v>
      </c>
      <c r="H680" t="s">
        <v>56</v>
      </c>
      <c r="I680" t="s">
        <v>49</v>
      </c>
      <c r="J680">
        <f>VLOOKUP(Sales[[#This Row],[Service Category]],Table7[],3,FALSE)</f>
        <v>0.2</v>
      </c>
      <c r="K680">
        <f>Sales[[#This Row],[Sale Price ]]*Sales[[#This Row],[Margins]]</f>
        <v>275.40000000000003</v>
      </c>
      <c r="L680">
        <v>1377</v>
      </c>
      <c r="M680">
        <f>Sales[[#This Row],[Sale Price ]]-Sales[[#This Row],[Service Provider Expense]]</f>
        <v>1101.5999999999999</v>
      </c>
      <c r="N680" t="s">
        <v>99</v>
      </c>
    </row>
    <row r="681" spans="1:14" x14ac:dyDescent="0.25">
      <c r="A681">
        <v>3680</v>
      </c>
      <c r="B681" t="s">
        <v>462</v>
      </c>
      <c r="C681" t="s">
        <v>936</v>
      </c>
      <c r="D681">
        <v>1912</v>
      </c>
      <c r="E681" t="s">
        <v>61</v>
      </c>
      <c r="F681" s="7">
        <v>45376</v>
      </c>
      <c r="G681" s="6">
        <v>3</v>
      </c>
      <c r="H681" t="s">
        <v>56</v>
      </c>
      <c r="I681" t="s">
        <v>66</v>
      </c>
      <c r="J681">
        <f>VLOOKUP(Sales[[#This Row],[Service Category]],Table7[],3,FALSE)</f>
        <v>0.25</v>
      </c>
      <c r="K681">
        <f>Sales[[#This Row],[Sale Price ]]*Sales[[#This Row],[Margins]]</f>
        <v>88</v>
      </c>
      <c r="L681">
        <v>352</v>
      </c>
      <c r="M681">
        <f>Sales[[#This Row],[Sale Price ]]-Sales[[#This Row],[Service Provider Expense]]</f>
        <v>264</v>
      </c>
      <c r="N681" t="s">
        <v>99</v>
      </c>
    </row>
    <row r="682" spans="1:14" x14ac:dyDescent="0.25">
      <c r="A682">
        <v>3681</v>
      </c>
      <c r="B682" t="s">
        <v>955</v>
      </c>
      <c r="C682" t="s">
        <v>231</v>
      </c>
      <c r="D682">
        <v>1913</v>
      </c>
      <c r="E682" t="s">
        <v>61</v>
      </c>
      <c r="F682" s="7">
        <v>45498</v>
      </c>
      <c r="G682" s="6">
        <v>3</v>
      </c>
      <c r="H682" t="s">
        <v>17</v>
      </c>
      <c r="I682" t="s">
        <v>18</v>
      </c>
      <c r="J682">
        <f>VLOOKUP(Sales[[#This Row],[Service Category]],Table7[],3,FALSE)</f>
        <v>0.25</v>
      </c>
      <c r="K682">
        <f>Sales[[#This Row],[Sale Price ]]*Sales[[#This Row],[Margins]]</f>
        <v>328</v>
      </c>
      <c r="L682">
        <v>1312</v>
      </c>
      <c r="M682">
        <f>Sales[[#This Row],[Sale Price ]]-Sales[[#This Row],[Service Provider Expense]]</f>
        <v>984</v>
      </c>
      <c r="N682" t="s">
        <v>19</v>
      </c>
    </row>
    <row r="683" spans="1:14" x14ac:dyDescent="0.25">
      <c r="A683">
        <v>3682</v>
      </c>
      <c r="B683" t="s">
        <v>758</v>
      </c>
      <c r="C683" t="s">
        <v>956</v>
      </c>
      <c r="D683">
        <v>1914</v>
      </c>
      <c r="E683" t="s">
        <v>16</v>
      </c>
      <c r="F683" s="7">
        <v>45439</v>
      </c>
      <c r="G683" s="6">
        <v>1</v>
      </c>
      <c r="H683" s="1" t="s">
        <v>23</v>
      </c>
      <c r="I683" t="s">
        <v>24</v>
      </c>
      <c r="J683">
        <f>VLOOKUP(Sales[[#This Row],[Service Category]],Table7[],3,FALSE)</f>
        <v>0.1</v>
      </c>
      <c r="K683">
        <f>Sales[[#This Row],[Sale Price ]]*Sales[[#This Row],[Margins]]</f>
        <v>131.4</v>
      </c>
      <c r="L683">
        <v>1314</v>
      </c>
      <c r="M683">
        <f>Sales[[#This Row],[Sale Price ]]-Sales[[#This Row],[Service Provider Expense]]</f>
        <v>1182.5999999999999</v>
      </c>
      <c r="N683" t="s">
        <v>29</v>
      </c>
    </row>
    <row r="684" spans="1:14" x14ac:dyDescent="0.25">
      <c r="A684">
        <v>3683</v>
      </c>
      <c r="B684" t="s">
        <v>957</v>
      </c>
      <c r="C684" t="s">
        <v>101</v>
      </c>
      <c r="D684">
        <v>1915</v>
      </c>
      <c r="E684" t="s">
        <v>61</v>
      </c>
      <c r="F684" s="7">
        <v>45459</v>
      </c>
      <c r="G684" s="6">
        <v>1</v>
      </c>
      <c r="H684" t="s">
        <v>17</v>
      </c>
      <c r="I684" t="s">
        <v>38</v>
      </c>
      <c r="J684">
        <f>VLOOKUP(Sales[[#This Row],[Service Category]],Table7[],3,FALSE)</f>
        <v>0.25</v>
      </c>
      <c r="K684">
        <f>Sales[[#This Row],[Sale Price ]]*Sales[[#This Row],[Margins]]</f>
        <v>180</v>
      </c>
      <c r="L684">
        <v>720</v>
      </c>
      <c r="M684">
        <f>Sales[[#This Row],[Sale Price ]]-Sales[[#This Row],[Service Provider Expense]]</f>
        <v>540</v>
      </c>
      <c r="N684" t="s">
        <v>19</v>
      </c>
    </row>
    <row r="685" spans="1:14" x14ac:dyDescent="0.25">
      <c r="A685">
        <v>3684</v>
      </c>
      <c r="B685" t="s">
        <v>188</v>
      </c>
      <c r="C685" t="s">
        <v>958</v>
      </c>
      <c r="D685">
        <v>1916</v>
      </c>
      <c r="E685" t="s">
        <v>16</v>
      </c>
      <c r="F685" s="7">
        <v>45480</v>
      </c>
      <c r="G685" s="6">
        <v>1</v>
      </c>
      <c r="H685" t="s">
        <v>17</v>
      </c>
      <c r="I685" t="s">
        <v>49</v>
      </c>
      <c r="J685">
        <f>VLOOKUP(Sales[[#This Row],[Service Category]],Table7[],3,FALSE)</f>
        <v>0.1</v>
      </c>
      <c r="K685">
        <f>Sales[[#This Row],[Sale Price ]]*Sales[[#This Row],[Margins]]</f>
        <v>36.200000000000003</v>
      </c>
      <c r="L685">
        <v>362</v>
      </c>
      <c r="M685">
        <f>Sales[[#This Row],[Sale Price ]]-Sales[[#This Row],[Service Provider Expense]]</f>
        <v>325.8</v>
      </c>
      <c r="N685" t="s">
        <v>19</v>
      </c>
    </row>
    <row r="686" spans="1:14" x14ac:dyDescent="0.25">
      <c r="A686">
        <v>3685</v>
      </c>
      <c r="B686" t="s">
        <v>160</v>
      </c>
      <c r="C686" t="s">
        <v>959</v>
      </c>
      <c r="D686">
        <v>1917</v>
      </c>
      <c r="E686" t="s">
        <v>61</v>
      </c>
      <c r="F686" s="7">
        <v>45383</v>
      </c>
      <c r="G686" s="6">
        <v>2</v>
      </c>
      <c r="H686" s="1" t="s">
        <v>37</v>
      </c>
      <c r="I686" t="s">
        <v>66</v>
      </c>
      <c r="J686">
        <f>VLOOKUP(Sales[[#This Row],[Service Category]],Table7[],3,FALSE)</f>
        <v>0.25</v>
      </c>
      <c r="K686">
        <f>Sales[[#This Row],[Sale Price ]]*Sales[[#This Row],[Margins]]</f>
        <v>200.5</v>
      </c>
      <c r="L686">
        <v>802</v>
      </c>
      <c r="M686">
        <f>Sales[[#This Row],[Sale Price ]]-Sales[[#This Row],[Service Provider Expense]]</f>
        <v>601.5</v>
      </c>
      <c r="N686" t="s">
        <v>99</v>
      </c>
    </row>
    <row r="687" spans="1:14" x14ac:dyDescent="0.25">
      <c r="A687">
        <v>3686</v>
      </c>
      <c r="B687" t="s">
        <v>960</v>
      </c>
      <c r="C687" t="s">
        <v>961</v>
      </c>
      <c r="D687">
        <v>1918</v>
      </c>
      <c r="E687" t="s">
        <v>22</v>
      </c>
      <c r="F687" s="7">
        <v>45389</v>
      </c>
      <c r="G687" s="6">
        <v>3</v>
      </c>
      <c r="H687" t="s">
        <v>56</v>
      </c>
      <c r="I687" t="s">
        <v>18</v>
      </c>
      <c r="J687">
        <f>VLOOKUP(Sales[[#This Row],[Service Category]],Table7[],3,FALSE)</f>
        <v>0.3</v>
      </c>
      <c r="K687">
        <f>Sales[[#This Row],[Sale Price ]]*Sales[[#This Row],[Margins]]</f>
        <v>112.5</v>
      </c>
      <c r="L687">
        <v>375</v>
      </c>
      <c r="M687">
        <f>Sales[[#This Row],[Sale Price ]]-Sales[[#This Row],[Service Provider Expense]]</f>
        <v>262.5</v>
      </c>
      <c r="N687" t="s">
        <v>33</v>
      </c>
    </row>
    <row r="688" spans="1:14" x14ac:dyDescent="0.25">
      <c r="A688">
        <v>3687</v>
      </c>
      <c r="B688" t="s">
        <v>962</v>
      </c>
      <c r="C688" t="s">
        <v>963</v>
      </c>
      <c r="D688">
        <v>1919</v>
      </c>
      <c r="E688" t="s">
        <v>27</v>
      </c>
      <c r="F688" s="7">
        <v>45422</v>
      </c>
      <c r="G688" s="6">
        <v>2</v>
      </c>
      <c r="H688" s="1" t="s">
        <v>37</v>
      </c>
      <c r="I688" t="s">
        <v>24</v>
      </c>
      <c r="J688">
        <f>VLOOKUP(Sales[[#This Row],[Service Category]],Table7[],3,FALSE)</f>
        <v>0.25</v>
      </c>
      <c r="K688">
        <f>Sales[[#This Row],[Sale Price ]]*Sales[[#This Row],[Margins]]</f>
        <v>95.75</v>
      </c>
      <c r="L688">
        <v>383</v>
      </c>
      <c r="M688">
        <f>Sales[[#This Row],[Sale Price ]]-Sales[[#This Row],[Service Provider Expense]]</f>
        <v>287.25</v>
      </c>
      <c r="N688" t="s">
        <v>19</v>
      </c>
    </row>
    <row r="689" spans="1:14" x14ac:dyDescent="0.25">
      <c r="A689">
        <v>3688</v>
      </c>
      <c r="B689" t="s">
        <v>964</v>
      </c>
      <c r="C689" t="s">
        <v>965</v>
      </c>
      <c r="D689">
        <v>1920</v>
      </c>
      <c r="E689" t="s">
        <v>22</v>
      </c>
      <c r="F689" s="7">
        <v>45383</v>
      </c>
      <c r="G689" s="6">
        <v>3</v>
      </c>
      <c r="H689" s="1" t="s">
        <v>37</v>
      </c>
      <c r="I689" t="s">
        <v>66</v>
      </c>
      <c r="J689">
        <f>VLOOKUP(Sales[[#This Row],[Service Category]],Table7[],3,FALSE)</f>
        <v>0.3</v>
      </c>
      <c r="K689">
        <f>Sales[[#This Row],[Sale Price ]]*Sales[[#This Row],[Margins]]</f>
        <v>241.79999999999998</v>
      </c>
      <c r="L689">
        <v>806</v>
      </c>
      <c r="M689">
        <f>Sales[[#This Row],[Sale Price ]]-Sales[[#This Row],[Service Provider Expense]]</f>
        <v>564.20000000000005</v>
      </c>
      <c r="N689" t="s">
        <v>33</v>
      </c>
    </row>
    <row r="690" spans="1:14" x14ac:dyDescent="0.25">
      <c r="A690">
        <v>3689</v>
      </c>
      <c r="B690" t="s">
        <v>356</v>
      </c>
      <c r="C690" t="s">
        <v>966</v>
      </c>
      <c r="D690">
        <v>1921</v>
      </c>
      <c r="E690" t="s">
        <v>36</v>
      </c>
      <c r="F690" s="7">
        <v>45577</v>
      </c>
      <c r="G690" s="6">
        <v>2</v>
      </c>
      <c r="H690" s="1" t="s">
        <v>23</v>
      </c>
      <c r="I690" t="s">
        <v>18</v>
      </c>
      <c r="J690">
        <f>VLOOKUP(Sales[[#This Row],[Service Category]],Table7[],3,FALSE)</f>
        <v>0.2</v>
      </c>
      <c r="K690">
        <f>Sales[[#This Row],[Sale Price ]]*Sales[[#This Row],[Margins]]</f>
        <v>151.6</v>
      </c>
      <c r="L690">
        <v>758</v>
      </c>
      <c r="M690">
        <f>Sales[[#This Row],[Sale Price ]]-Sales[[#This Row],[Service Provider Expense]]</f>
        <v>606.4</v>
      </c>
      <c r="N690" t="s">
        <v>33</v>
      </c>
    </row>
    <row r="691" spans="1:14" x14ac:dyDescent="0.25">
      <c r="A691">
        <v>3690</v>
      </c>
      <c r="B691" t="s">
        <v>619</v>
      </c>
      <c r="C691" t="s">
        <v>427</v>
      </c>
      <c r="D691">
        <v>1922</v>
      </c>
      <c r="E691" t="s">
        <v>77</v>
      </c>
      <c r="F691" s="7">
        <v>45607</v>
      </c>
      <c r="G691" s="6">
        <v>1</v>
      </c>
      <c r="H691" t="s">
        <v>17</v>
      </c>
      <c r="I691" t="s">
        <v>42</v>
      </c>
      <c r="J691">
        <f>VLOOKUP(Sales[[#This Row],[Service Category]],Table7[],3,FALSE)</f>
        <v>0.3</v>
      </c>
      <c r="K691">
        <f>Sales[[#This Row],[Sale Price ]]*Sales[[#This Row],[Margins]]</f>
        <v>72.3</v>
      </c>
      <c r="L691">
        <v>241</v>
      </c>
      <c r="M691">
        <f>Sales[[#This Row],[Sale Price ]]-Sales[[#This Row],[Service Provider Expense]]</f>
        <v>168.7</v>
      </c>
      <c r="N691" t="s">
        <v>99</v>
      </c>
    </row>
    <row r="692" spans="1:14" x14ac:dyDescent="0.25">
      <c r="A692">
        <v>3691</v>
      </c>
      <c r="B692" t="s">
        <v>967</v>
      </c>
      <c r="C692" t="s">
        <v>968</v>
      </c>
      <c r="D692">
        <v>1923</v>
      </c>
      <c r="E692" t="s">
        <v>77</v>
      </c>
      <c r="F692" s="7">
        <v>45338</v>
      </c>
      <c r="G692" s="6">
        <v>3</v>
      </c>
      <c r="H692" s="1" t="s">
        <v>23</v>
      </c>
      <c r="I692" t="s">
        <v>49</v>
      </c>
      <c r="J692">
        <f>VLOOKUP(Sales[[#This Row],[Service Category]],Table7[],3,FALSE)</f>
        <v>0.3</v>
      </c>
      <c r="K692">
        <f>Sales[[#This Row],[Sale Price ]]*Sales[[#This Row],[Margins]]</f>
        <v>12</v>
      </c>
      <c r="L692">
        <v>40</v>
      </c>
      <c r="M692">
        <f>Sales[[#This Row],[Sale Price ]]-Sales[[#This Row],[Service Provider Expense]]</f>
        <v>28</v>
      </c>
      <c r="N692" t="s">
        <v>19</v>
      </c>
    </row>
    <row r="693" spans="1:14" x14ac:dyDescent="0.25">
      <c r="A693">
        <v>3692</v>
      </c>
      <c r="B693" t="s">
        <v>57</v>
      </c>
      <c r="C693" t="s">
        <v>606</v>
      </c>
      <c r="D693">
        <v>1924</v>
      </c>
      <c r="E693" t="s">
        <v>61</v>
      </c>
      <c r="F693" s="7">
        <v>45326</v>
      </c>
      <c r="G693" s="6">
        <v>2</v>
      </c>
      <c r="H693" s="1" t="s">
        <v>37</v>
      </c>
      <c r="I693" t="s">
        <v>32</v>
      </c>
      <c r="J693">
        <f>VLOOKUP(Sales[[#This Row],[Service Category]],Table7[],3,FALSE)</f>
        <v>0.25</v>
      </c>
      <c r="K693">
        <f>Sales[[#This Row],[Sale Price ]]*Sales[[#This Row],[Margins]]</f>
        <v>386.75</v>
      </c>
      <c r="L693">
        <v>1547</v>
      </c>
      <c r="M693">
        <f>Sales[[#This Row],[Sale Price ]]-Sales[[#This Row],[Service Provider Expense]]</f>
        <v>1160.25</v>
      </c>
      <c r="N693" t="s">
        <v>39</v>
      </c>
    </row>
    <row r="694" spans="1:14" x14ac:dyDescent="0.25">
      <c r="A694">
        <v>3693</v>
      </c>
      <c r="B694" t="s">
        <v>969</v>
      </c>
      <c r="C694" t="s">
        <v>970</v>
      </c>
      <c r="D694">
        <v>1925</v>
      </c>
      <c r="E694" t="s">
        <v>36</v>
      </c>
      <c r="F694" s="7">
        <v>45622</v>
      </c>
      <c r="G694" s="6">
        <v>3</v>
      </c>
      <c r="H694" s="1" t="s">
        <v>37</v>
      </c>
      <c r="I694" t="s">
        <v>49</v>
      </c>
      <c r="J694">
        <f>VLOOKUP(Sales[[#This Row],[Service Category]],Table7[],3,FALSE)</f>
        <v>0.2</v>
      </c>
      <c r="K694">
        <f>Sales[[#This Row],[Sale Price ]]*Sales[[#This Row],[Margins]]</f>
        <v>79</v>
      </c>
      <c r="L694">
        <v>395</v>
      </c>
      <c r="M694">
        <f>Sales[[#This Row],[Sale Price ]]-Sales[[#This Row],[Service Provider Expense]]</f>
        <v>316</v>
      </c>
      <c r="N694" t="s">
        <v>19</v>
      </c>
    </row>
    <row r="695" spans="1:14" x14ac:dyDescent="0.25">
      <c r="A695">
        <v>3694</v>
      </c>
      <c r="B695" t="s">
        <v>405</v>
      </c>
      <c r="C695" t="s">
        <v>971</v>
      </c>
      <c r="D695">
        <v>1926</v>
      </c>
      <c r="E695" t="s">
        <v>77</v>
      </c>
      <c r="F695" s="7">
        <v>45618</v>
      </c>
      <c r="G695" s="6">
        <v>3</v>
      </c>
      <c r="H695" t="s">
        <v>17</v>
      </c>
      <c r="I695" t="s">
        <v>24</v>
      </c>
      <c r="J695">
        <f>VLOOKUP(Sales[[#This Row],[Service Category]],Table7[],3,FALSE)</f>
        <v>0.3</v>
      </c>
      <c r="K695">
        <f>Sales[[#This Row],[Sale Price ]]*Sales[[#This Row],[Margins]]</f>
        <v>236.1</v>
      </c>
      <c r="L695">
        <v>787</v>
      </c>
      <c r="M695">
        <f>Sales[[#This Row],[Sale Price ]]-Sales[[#This Row],[Service Provider Expense]]</f>
        <v>550.9</v>
      </c>
      <c r="N695" t="s">
        <v>19</v>
      </c>
    </row>
    <row r="696" spans="1:14" x14ac:dyDescent="0.25">
      <c r="A696">
        <v>3695</v>
      </c>
      <c r="B696" t="s">
        <v>972</v>
      </c>
      <c r="C696" t="s">
        <v>973</v>
      </c>
      <c r="D696">
        <v>1927</v>
      </c>
      <c r="E696" t="s">
        <v>61</v>
      </c>
      <c r="F696" s="7">
        <v>45423</v>
      </c>
      <c r="G696" s="6">
        <v>1</v>
      </c>
      <c r="H696" s="1" t="s">
        <v>37</v>
      </c>
      <c r="I696" t="s">
        <v>24</v>
      </c>
      <c r="J696">
        <f>VLOOKUP(Sales[[#This Row],[Service Category]],Table7[],3,FALSE)</f>
        <v>0.25</v>
      </c>
      <c r="K696">
        <f>Sales[[#This Row],[Sale Price ]]*Sales[[#This Row],[Margins]]</f>
        <v>156.75</v>
      </c>
      <c r="L696">
        <v>627</v>
      </c>
      <c r="M696">
        <f>Sales[[#This Row],[Sale Price ]]-Sales[[#This Row],[Service Provider Expense]]</f>
        <v>470.25</v>
      </c>
      <c r="N696" t="s">
        <v>39</v>
      </c>
    </row>
    <row r="697" spans="1:14" x14ac:dyDescent="0.25">
      <c r="A697">
        <v>3696</v>
      </c>
      <c r="B697" t="s">
        <v>974</v>
      </c>
      <c r="C697" t="s">
        <v>257</v>
      </c>
      <c r="D697">
        <v>1928</v>
      </c>
      <c r="E697" t="s">
        <v>77</v>
      </c>
      <c r="F697" s="7">
        <v>45496</v>
      </c>
      <c r="G697" s="6">
        <v>3</v>
      </c>
      <c r="H697" s="1" t="s">
        <v>37</v>
      </c>
      <c r="I697" t="s">
        <v>66</v>
      </c>
      <c r="J697">
        <f>VLOOKUP(Sales[[#This Row],[Service Category]],Table7[],3,FALSE)</f>
        <v>0.3</v>
      </c>
      <c r="K697">
        <f>Sales[[#This Row],[Sale Price ]]*Sales[[#This Row],[Margins]]</f>
        <v>78.599999999999994</v>
      </c>
      <c r="L697">
        <v>262</v>
      </c>
      <c r="M697">
        <f>Sales[[#This Row],[Sale Price ]]-Sales[[#This Row],[Service Provider Expense]]</f>
        <v>183.4</v>
      </c>
      <c r="N697" t="s">
        <v>99</v>
      </c>
    </row>
    <row r="698" spans="1:14" x14ac:dyDescent="0.25">
      <c r="A698">
        <v>3697</v>
      </c>
      <c r="B698" t="s">
        <v>975</v>
      </c>
      <c r="C698" t="s">
        <v>976</v>
      </c>
      <c r="D698">
        <v>1929</v>
      </c>
      <c r="E698" t="s">
        <v>16</v>
      </c>
      <c r="F698" s="7">
        <v>45530</v>
      </c>
      <c r="G698" s="6">
        <v>2</v>
      </c>
      <c r="H698" t="s">
        <v>17</v>
      </c>
      <c r="I698" t="s">
        <v>38</v>
      </c>
      <c r="J698">
        <f>VLOOKUP(Sales[[#This Row],[Service Category]],Table7[],3,FALSE)</f>
        <v>0.1</v>
      </c>
      <c r="K698">
        <f>Sales[[#This Row],[Sale Price ]]*Sales[[#This Row],[Margins]]</f>
        <v>94.300000000000011</v>
      </c>
      <c r="L698">
        <v>943</v>
      </c>
      <c r="M698">
        <f>Sales[[#This Row],[Sale Price ]]-Sales[[#This Row],[Service Provider Expense]]</f>
        <v>848.7</v>
      </c>
      <c r="N698" t="s">
        <v>29</v>
      </c>
    </row>
    <row r="699" spans="1:14" x14ac:dyDescent="0.25">
      <c r="A699">
        <v>3698</v>
      </c>
      <c r="B699" t="s">
        <v>977</v>
      </c>
      <c r="C699" t="s">
        <v>764</v>
      </c>
      <c r="D699">
        <v>1930</v>
      </c>
      <c r="E699" t="s">
        <v>77</v>
      </c>
      <c r="F699" s="7">
        <v>45404</v>
      </c>
      <c r="G699" s="6">
        <v>3</v>
      </c>
      <c r="H699" s="1" t="s">
        <v>37</v>
      </c>
      <c r="I699" t="s">
        <v>66</v>
      </c>
      <c r="J699">
        <f>VLOOKUP(Sales[[#This Row],[Service Category]],Table7[],3,FALSE)</f>
        <v>0.3</v>
      </c>
      <c r="K699">
        <f>Sales[[#This Row],[Sale Price ]]*Sales[[#This Row],[Margins]]</f>
        <v>126.89999999999999</v>
      </c>
      <c r="L699">
        <v>423</v>
      </c>
      <c r="M699">
        <f>Sales[[#This Row],[Sale Price ]]-Sales[[#This Row],[Service Provider Expense]]</f>
        <v>296.10000000000002</v>
      </c>
      <c r="N699" t="s">
        <v>39</v>
      </c>
    </row>
    <row r="700" spans="1:14" x14ac:dyDescent="0.25">
      <c r="A700">
        <v>3699</v>
      </c>
      <c r="B700" t="s">
        <v>532</v>
      </c>
      <c r="C700" t="s">
        <v>978</v>
      </c>
      <c r="D700">
        <v>1931</v>
      </c>
      <c r="E700" t="s">
        <v>22</v>
      </c>
      <c r="F700" s="7">
        <v>45545</v>
      </c>
      <c r="G700" s="6">
        <v>1</v>
      </c>
      <c r="H700" s="1" t="s">
        <v>37</v>
      </c>
      <c r="I700" t="s">
        <v>32</v>
      </c>
      <c r="J700">
        <f>VLOOKUP(Sales[[#This Row],[Service Category]],Table7[],3,FALSE)</f>
        <v>0.3</v>
      </c>
      <c r="K700">
        <f>Sales[[#This Row],[Sale Price ]]*Sales[[#This Row],[Margins]]</f>
        <v>490.79999999999995</v>
      </c>
      <c r="L700">
        <v>1636</v>
      </c>
      <c r="M700">
        <f>Sales[[#This Row],[Sale Price ]]-Sales[[#This Row],[Service Provider Expense]]</f>
        <v>1145.2</v>
      </c>
      <c r="N700" t="s">
        <v>33</v>
      </c>
    </row>
    <row r="701" spans="1:14" x14ac:dyDescent="0.25">
      <c r="A701">
        <v>3700</v>
      </c>
      <c r="B701" t="s">
        <v>97</v>
      </c>
      <c r="C701" t="s">
        <v>979</v>
      </c>
      <c r="D701">
        <v>1932</v>
      </c>
      <c r="E701" t="s">
        <v>77</v>
      </c>
      <c r="F701" s="7">
        <v>45516</v>
      </c>
      <c r="G701" s="6">
        <v>2</v>
      </c>
      <c r="H701" s="1" t="s">
        <v>37</v>
      </c>
      <c r="I701" t="s">
        <v>18</v>
      </c>
      <c r="J701">
        <f>VLOOKUP(Sales[[#This Row],[Service Category]],Table7[],3,FALSE)</f>
        <v>0.3</v>
      </c>
      <c r="K701">
        <f>Sales[[#This Row],[Sale Price ]]*Sales[[#This Row],[Margins]]</f>
        <v>11.7</v>
      </c>
      <c r="L701">
        <v>39</v>
      </c>
      <c r="M701">
        <f>Sales[[#This Row],[Sale Price ]]-Sales[[#This Row],[Service Provider Expense]]</f>
        <v>27.3</v>
      </c>
      <c r="N701" t="s">
        <v>33</v>
      </c>
    </row>
    <row r="702" spans="1:14" x14ac:dyDescent="0.25">
      <c r="A702">
        <v>3701</v>
      </c>
      <c r="B702" t="s">
        <v>411</v>
      </c>
      <c r="C702" t="s">
        <v>908</v>
      </c>
      <c r="D702">
        <v>1933</v>
      </c>
      <c r="E702" t="s">
        <v>36</v>
      </c>
      <c r="F702" s="7">
        <v>45463</v>
      </c>
      <c r="G702" s="6">
        <v>1</v>
      </c>
      <c r="H702" t="s">
        <v>17</v>
      </c>
      <c r="I702" t="s">
        <v>66</v>
      </c>
      <c r="J702">
        <f>VLOOKUP(Sales[[#This Row],[Service Category]],Table7[],3,FALSE)</f>
        <v>0.2</v>
      </c>
      <c r="K702">
        <f>Sales[[#This Row],[Sale Price ]]*Sales[[#This Row],[Margins]]</f>
        <v>332</v>
      </c>
      <c r="L702">
        <v>1660</v>
      </c>
      <c r="M702">
        <f>Sales[[#This Row],[Sale Price ]]-Sales[[#This Row],[Service Provider Expense]]</f>
        <v>1328</v>
      </c>
      <c r="N702" t="s">
        <v>99</v>
      </c>
    </row>
    <row r="703" spans="1:14" x14ac:dyDescent="0.25">
      <c r="A703">
        <v>3702</v>
      </c>
      <c r="B703" t="s">
        <v>980</v>
      </c>
      <c r="C703" t="s">
        <v>981</v>
      </c>
      <c r="D703">
        <v>1934</v>
      </c>
      <c r="E703" t="s">
        <v>22</v>
      </c>
      <c r="F703" s="7">
        <v>45315</v>
      </c>
      <c r="G703" s="6">
        <v>2</v>
      </c>
      <c r="H703" s="1" t="s">
        <v>23</v>
      </c>
      <c r="I703" t="s">
        <v>66</v>
      </c>
      <c r="J703">
        <f>VLOOKUP(Sales[[#This Row],[Service Category]],Table7[],3,FALSE)</f>
        <v>0.3</v>
      </c>
      <c r="K703">
        <f>Sales[[#This Row],[Sale Price ]]*Sales[[#This Row],[Margins]]</f>
        <v>78.599999999999994</v>
      </c>
      <c r="L703">
        <v>262</v>
      </c>
      <c r="M703">
        <f>Sales[[#This Row],[Sale Price ]]-Sales[[#This Row],[Service Provider Expense]]</f>
        <v>183.4</v>
      </c>
      <c r="N703" t="s">
        <v>29</v>
      </c>
    </row>
    <row r="704" spans="1:14" x14ac:dyDescent="0.25">
      <c r="A704">
        <v>3703</v>
      </c>
      <c r="B704" t="s">
        <v>445</v>
      </c>
      <c r="C704" t="s">
        <v>376</v>
      </c>
      <c r="D704">
        <v>1935</v>
      </c>
      <c r="E704" t="s">
        <v>16</v>
      </c>
      <c r="F704" s="7">
        <v>45357</v>
      </c>
      <c r="G704" s="6">
        <v>3</v>
      </c>
      <c r="H704" s="1" t="s">
        <v>23</v>
      </c>
      <c r="I704" t="s">
        <v>42</v>
      </c>
      <c r="J704">
        <f>VLOOKUP(Sales[[#This Row],[Service Category]],Table7[],3,FALSE)</f>
        <v>0.1</v>
      </c>
      <c r="K704">
        <f>Sales[[#This Row],[Sale Price ]]*Sales[[#This Row],[Margins]]</f>
        <v>96.100000000000009</v>
      </c>
      <c r="L704">
        <v>961</v>
      </c>
      <c r="M704">
        <f>Sales[[#This Row],[Sale Price ]]-Sales[[#This Row],[Service Provider Expense]]</f>
        <v>864.9</v>
      </c>
      <c r="N704" t="s">
        <v>29</v>
      </c>
    </row>
    <row r="705" spans="1:14" x14ac:dyDescent="0.25">
      <c r="A705">
        <v>3704</v>
      </c>
      <c r="B705" t="s">
        <v>969</v>
      </c>
      <c r="C705" t="s">
        <v>847</v>
      </c>
      <c r="D705">
        <v>1936</v>
      </c>
      <c r="E705" t="s">
        <v>22</v>
      </c>
      <c r="F705" s="7">
        <v>45411</v>
      </c>
      <c r="G705" s="6">
        <v>2</v>
      </c>
      <c r="H705" s="1" t="s">
        <v>37</v>
      </c>
      <c r="I705" t="s">
        <v>24</v>
      </c>
      <c r="J705">
        <f>VLOOKUP(Sales[[#This Row],[Service Category]],Table7[],3,FALSE)</f>
        <v>0.3</v>
      </c>
      <c r="K705">
        <f>Sales[[#This Row],[Sale Price ]]*Sales[[#This Row],[Margins]]</f>
        <v>166.2</v>
      </c>
      <c r="L705">
        <v>554</v>
      </c>
      <c r="M705">
        <f>Sales[[#This Row],[Sale Price ]]-Sales[[#This Row],[Service Provider Expense]]</f>
        <v>387.8</v>
      </c>
      <c r="N705" t="s">
        <v>33</v>
      </c>
    </row>
    <row r="706" spans="1:14" x14ac:dyDescent="0.25">
      <c r="A706">
        <v>3705</v>
      </c>
      <c r="B706" t="s">
        <v>982</v>
      </c>
      <c r="C706" t="s">
        <v>983</v>
      </c>
      <c r="D706">
        <v>1937</v>
      </c>
      <c r="E706" t="s">
        <v>16</v>
      </c>
      <c r="F706" s="7">
        <v>45398</v>
      </c>
      <c r="G706" s="6">
        <v>3</v>
      </c>
      <c r="H706" t="s">
        <v>17</v>
      </c>
      <c r="I706" t="s">
        <v>24</v>
      </c>
      <c r="J706">
        <f>VLOOKUP(Sales[[#This Row],[Service Category]],Table7[],3,FALSE)</f>
        <v>0.1</v>
      </c>
      <c r="K706">
        <f>Sales[[#This Row],[Sale Price ]]*Sales[[#This Row],[Margins]]</f>
        <v>5.2</v>
      </c>
      <c r="L706">
        <v>52</v>
      </c>
      <c r="M706">
        <f>Sales[[#This Row],[Sale Price ]]-Sales[[#This Row],[Service Provider Expense]]</f>
        <v>46.8</v>
      </c>
      <c r="N706" t="s">
        <v>99</v>
      </c>
    </row>
    <row r="707" spans="1:14" x14ac:dyDescent="0.25">
      <c r="A707">
        <v>3706</v>
      </c>
      <c r="B707" t="s">
        <v>984</v>
      </c>
      <c r="C707" t="s">
        <v>985</v>
      </c>
      <c r="D707">
        <v>1938</v>
      </c>
      <c r="E707" t="s">
        <v>61</v>
      </c>
      <c r="F707" s="7">
        <v>45373</v>
      </c>
      <c r="G707" s="6">
        <v>2</v>
      </c>
      <c r="H707" t="s">
        <v>17</v>
      </c>
      <c r="I707" t="s">
        <v>49</v>
      </c>
      <c r="J707">
        <f>VLOOKUP(Sales[[#This Row],[Service Category]],Table7[],3,FALSE)</f>
        <v>0.25</v>
      </c>
      <c r="K707">
        <f>Sales[[#This Row],[Sale Price ]]*Sales[[#This Row],[Margins]]</f>
        <v>262</v>
      </c>
      <c r="L707">
        <v>1048</v>
      </c>
      <c r="M707">
        <f>Sales[[#This Row],[Sale Price ]]-Sales[[#This Row],[Service Provider Expense]]</f>
        <v>786</v>
      </c>
      <c r="N707" t="s">
        <v>33</v>
      </c>
    </row>
    <row r="708" spans="1:14" x14ac:dyDescent="0.25">
      <c r="A708">
        <v>3707</v>
      </c>
      <c r="B708" t="s">
        <v>986</v>
      </c>
      <c r="C708" t="s">
        <v>369</v>
      </c>
      <c r="D708">
        <v>1939</v>
      </c>
      <c r="E708" t="s">
        <v>16</v>
      </c>
      <c r="F708" s="7">
        <v>45515</v>
      </c>
      <c r="G708" s="6">
        <v>1</v>
      </c>
      <c r="H708" t="s">
        <v>17</v>
      </c>
      <c r="I708" t="s">
        <v>28</v>
      </c>
      <c r="J708">
        <f>VLOOKUP(Sales[[#This Row],[Service Category]],Table7[],3,FALSE)</f>
        <v>0.1</v>
      </c>
      <c r="K708">
        <f>Sales[[#This Row],[Sale Price ]]*Sales[[#This Row],[Margins]]</f>
        <v>48.2</v>
      </c>
      <c r="L708">
        <v>482</v>
      </c>
      <c r="M708">
        <f>Sales[[#This Row],[Sale Price ]]-Sales[[#This Row],[Service Provider Expense]]</f>
        <v>433.8</v>
      </c>
      <c r="N708" t="s">
        <v>29</v>
      </c>
    </row>
    <row r="709" spans="1:14" x14ac:dyDescent="0.25">
      <c r="A709">
        <v>3708</v>
      </c>
      <c r="B709" t="s">
        <v>543</v>
      </c>
      <c r="C709" t="s">
        <v>365</v>
      </c>
      <c r="D709">
        <v>1940</v>
      </c>
      <c r="E709" t="s">
        <v>16</v>
      </c>
      <c r="F709" s="7">
        <v>45322</v>
      </c>
      <c r="G709" s="6">
        <v>1</v>
      </c>
      <c r="H709" t="s">
        <v>17</v>
      </c>
      <c r="I709" t="s">
        <v>32</v>
      </c>
      <c r="J709">
        <f>VLOOKUP(Sales[[#This Row],[Service Category]],Table7[],3,FALSE)</f>
        <v>0.1</v>
      </c>
      <c r="K709">
        <f>Sales[[#This Row],[Sale Price ]]*Sales[[#This Row],[Margins]]</f>
        <v>160.30000000000001</v>
      </c>
      <c r="L709">
        <v>1603</v>
      </c>
      <c r="M709">
        <f>Sales[[#This Row],[Sale Price ]]-Sales[[#This Row],[Service Provider Expense]]</f>
        <v>1442.7</v>
      </c>
      <c r="N709" t="s">
        <v>99</v>
      </c>
    </row>
    <row r="710" spans="1:14" x14ac:dyDescent="0.25">
      <c r="A710">
        <v>3709</v>
      </c>
      <c r="B710" t="s">
        <v>987</v>
      </c>
      <c r="C710" t="s">
        <v>244</v>
      </c>
      <c r="D710">
        <v>1941</v>
      </c>
      <c r="E710" t="s">
        <v>27</v>
      </c>
      <c r="F710" s="7">
        <v>45477</v>
      </c>
      <c r="G710" s="6">
        <v>3</v>
      </c>
      <c r="H710" s="1" t="s">
        <v>23</v>
      </c>
      <c r="I710" t="s">
        <v>49</v>
      </c>
      <c r="J710">
        <f>VLOOKUP(Sales[[#This Row],[Service Category]],Table7[],3,FALSE)</f>
        <v>0.25</v>
      </c>
      <c r="K710">
        <f>Sales[[#This Row],[Sale Price ]]*Sales[[#This Row],[Margins]]</f>
        <v>285.75</v>
      </c>
      <c r="L710">
        <v>1143</v>
      </c>
      <c r="M710">
        <f>Sales[[#This Row],[Sale Price ]]-Sales[[#This Row],[Service Provider Expense]]</f>
        <v>857.25</v>
      </c>
      <c r="N710" t="s">
        <v>29</v>
      </c>
    </row>
    <row r="711" spans="1:14" x14ac:dyDescent="0.25">
      <c r="A711">
        <v>3710</v>
      </c>
      <c r="B711" t="s">
        <v>988</v>
      </c>
      <c r="C711" t="s">
        <v>53</v>
      </c>
      <c r="D711">
        <v>1942</v>
      </c>
      <c r="E711" t="s">
        <v>61</v>
      </c>
      <c r="F711" s="7">
        <v>45466</v>
      </c>
      <c r="G711" s="6">
        <v>1</v>
      </c>
      <c r="H711" t="s">
        <v>17</v>
      </c>
      <c r="I711" t="s">
        <v>32</v>
      </c>
      <c r="J711">
        <f>VLOOKUP(Sales[[#This Row],[Service Category]],Table7[],3,FALSE)</f>
        <v>0.25</v>
      </c>
      <c r="K711">
        <f>Sales[[#This Row],[Sale Price ]]*Sales[[#This Row],[Margins]]</f>
        <v>164</v>
      </c>
      <c r="L711">
        <v>656</v>
      </c>
      <c r="M711">
        <f>Sales[[#This Row],[Sale Price ]]-Sales[[#This Row],[Service Provider Expense]]</f>
        <v>492</v>
      </c>
      <c r="N711" t="s">
        <v>33</v>
      </c>
    </row>
    <row r="712" spans="1:14" x14ac:dyDescent="0.25">
      <c r="A712">
        <v>3711</v>
      </c>
      <c r="B712" t="s">
        <v>989</v>
      </c>
      <c r="C712" t="s">
        <v>53</v>
      </c>
      <c r="D712">
        <v>1943</v>
      </c>
      <c r="E712" t="s">
        <v>77</v>
      </c>
      <c r="F712" s="7">
        <v>45513</v>
      </c>
      <c r="G712" s="6">
        <v>1</v>
      </c>
      <c r="H712" s="1" t="s">
        <v>37</v>
      </c>
      <c r="I712" t="s">
        <v>28</v>
      </c>
      <c r="J712">
        <f>VLOOKUP(Sales[[#This Row],[Service Category]],Table7[],3,FALSE)</f>
        <v>0.3</v>
      </c>
      <c r="K712">
        <f>Sales[[#This Row],[Sale Price ]]*Sales[[#This Row],[Margins]]</f>
        <v>144.6</v>
      </c>
      <c r="L712">
        <v>482</v>
      </c>
      <c r="M712">
        <f>Sales[[#This Row],[Sale Price ]]-Sales[[#This Row],[Service Provider Expense]]</f>
        <v>337.4</v>
      </c>
      <c r="N712" t="s">
        <v>39</v>
      </c>
    </row>
    <row r="713" spans="1:14" x14ac:dyDescent="0.25">
      <c r="A713">
        <v>3712</v>
      </c>
      <c r="B713" t="s">
        <v>506</v>
      </c>
      <c r="C713" t="s">
        <v>785</v>
      </c>
      <c r="D713">
        <v>1944</v>
      </c>
      <c r="E713" t="s">
        <v>16</v>
      </c>
      <c r="F713" s="7">
        <v>45571</v>
      </c>
      <c r="G713" s="6">
        <v>1</v>
      </c>
      <c r="H713" t="s">
        <v>17</v>
      </c>
      <c r="I713" t="s">
        <v>49</v>
      </c>
      <c r="J713">
        <f>VLOOKUP(Sales[[#This Row],[Service Category]],Table7[],3,FALSE)</f>
        <v>0.1</v>
      </c>
      <c r="K713">
        <f>Sales[[#This Row],[Sale Price ]]*Sales[[#This Row],[Margins]]</f>
        <v>26.700000000000003</v>
      </c>
      <c r="L713">
        <v>267</v>
      </c>
      <c r="M713">
        <f>Sales[[#This Row],[Sale Price ]]-Sales[[#This Row],[Service Provider Expense]]</f>
        <v>240.3</v>
      </c>
      <c r="N713" t="s">
        <v>33</v>
      </c>
    </row>
    <row r="714" spans="1:14" x14ac:dyDescent="0.25">
      <c r="A714">
        <v>3713</v>
      </c>
      <c r="B714" t="s">
        <v>671</v>
      </c>
      <c r="C714" t="s">
        <v>919</v>
      </c>
      <c r="D714">
        <v>1945</v>
      </c>
      <c r="E714" t="s">
        <v>22</v>
      </c>
      <c r="F714" s="7">
        <v>45294</v>
      </c>
      <c r="G714" s="6">
        <v>1</v>
      </c>
      <c r="H714" s="1" t="s">
        <v>23</v>
      </c>
      <c r="I714" t="s">
        <v>32</v>
      </c>
      <c r="J714">
        <f>VLOOKUP(Sales[[#This Row],[Service Category]],Table7[],3,FALSE)</f>
        <v>0.3</v>
      </c>
      <c r="K714">
        <f>Sales[[#This Row],[Sale Price ]]*Sales[[#This Row],[Margins]]</f>
        <v>263.09999999999997</v>
      </c>
      <c r="L714">
        <v>877</v>
      </c>
      <c r="M714">
        <f>Sales[[#This Row],[Sale Price ]]-Sales[[#This Row],[Service Provider Expense]]</f>
        <v>613.90000000000009</v>
      </c>
      <c r="N714" t="s">
        <v>99</v>
      </c>
    </row>
    <row r="715" spans="1:14" x14ac:dyDescent="0.25">
      <c r="A715">
        <v>3714</v>
      </c>
      <c r="B715" t="s">
        <v>990</v>
      </c>
      <c r="C715" t="s">
        <v>991</v>
      </c>
      <c r="D715">
        <v>1946</v>
      </c>
      <c r="E715" t="s">
        <v>27</v>
      </c>
      <c r="F715" s="7">
        <v>45575</v>
      </c>
      <c r="G715" s="6">
        <v>2</v>
      </c>
      <c r="H715" t="s">
        <v>17</v>
      </c>
      <c r="I715" t="s">
        <v>66</v>
      </c>
      <c r="J715">
        <f>VLOOKUP(Sales[[#This Row],[Service Category]],Table7[],3,FALSE)</f>
        <v>0.25</v>
      </c>
      <c r="K715">
        <f>Sales[[#This Row],[Sale Price ]]*Sales[[#This Row],[Margins]]</f>
        <v>67</v>
      </c>
      <c r="L715">
        <v>268</v>
      </c>
      <c r="M715">
        <f>Sales[[#This Row],[Sale Price ]]-Sales[[#This Row],[Service Provider Expense]]</f>
        <v>201</v>
      </c>
      <c r="N715" t="s">
        <v>39</v>
      </c>
    </row>
    <row r="716" spans="1:14" x14ac:dyDescent="0.25">
      <c r="A716">
        <v>3715</v>
      </c>
      <c r="B716" t="s">
        <v>158</v>
      </c>
      <c r="C716" t="s">
        <v>492</v>
      </c>
      <c r="D716">
        <v>1947</v>
      </c>
      <c r="E716" t="s">
        <v>22</v>
      </c>
      <c r="F716" s="7">
        <v>45483</v>
      </c>
      <c r="G716" s="6">
        <v>1</v>
      </c>
      <c r="H716" t="s">
        <v>17</v>
      </c>
      <c r="I716" t="s">
        <v>24</v>
      </c>
      <c r="J716">
        <f>VLOOKUP(Sales[[#This Row],[Service Category]],Table7[],3,FALSE)</f>
        <v>0.3</v>
      </c>
      <c r="K716">
        <f>Sales[[#This Row],[Sale Price ]]*Sales[[#This Row],[Margins]]</f>
        <v>393.3</v>
      </c>
      <c r="L716">
        <v>1311</v>
      </c>
      <c r="M716">
        <f>Sales[[#This Row],[Sale Price ]]-Sales[[#This Row],[Service Provider Expense]]</f>
        <v>917.7</v>
      </c>
      <c r="N716" t="s">
        <v>29</v>
      </c>
    </row>
    <row r="717" spans="1:14" x14ac:dyDescent="0.25">
      <c r="A717">
        <v>3716</v>
      </c>
      <c r="B717" t="s">
        <v>992</v>
      </c>
      <c r="C717" t="s">
        <v>966</v>
      </c>
      <c r="D717">
        <v>1948</v>
      </c>
      <c r="E717" t="s">
        <v>77</v>
      </c>
      <c r="F717" s="7">
        <v>45424</v>
      </c>
      <c r="G717" s="6">
        <v>3</v>
      </c>
      <c r="H717" t="s">
        <v>17</v>
      </c>
      <c r="I717" t="s">
        <v>28</v>
      </c>
      <c r="J717">
        <f>VLOOKUP(Sales[[#This Row],[Service Category]],Table7[],3,FALSE)</f>
        <v>0.3</v>
      </c>
      <c r="K717">
        <f>Sales[[#This Row],[Sale Price ]]*Sales[[#This Row],[Margins]]</f>
        <v>388.2</v>
      </c>
      <c r="L717">
        <v>1294</v>
      </c>
      <c r="M717">
        <f>Sales[[#This Row],[Sale Price ]]-Sales[[#This Row],[Service Provider Expense]]</f>
        <v>905.8</v>
      </c>
      <c r="N717" t="s">
        <v>33</v>
      </c>
    </row>
    <row r="718" spans="1:14" x14ac:dyDescent="0.25">
      <c r="A718">
        <v>3717</v>
      </c>
      <c r="B718" t="s">
        <v>993</v>
      </c>
      <c r="C718" t="s">
        <v>994</v>
      </c>
      <c r="D718">
        <v>1949</v>
      </c>
      <c r="E718" t="s">
        <v>22</v>
      </c>
      <c r="F718" s="7">
        <v>45591</v>
      </c>
      <c r="G718" s="6">
        <v>3</v>
      </c>
      <c r="H718" s="1" t="s">
        <v>37</v>
      </c>
      <c r="I718" t="s">
        <v>28</v>
      </c>
      <c r="J718">
        <f>VLOOKUP(Sales[[#This Row],[Service Category]],Table7[],3,FALSE)</f>
        <v>0.3</v>
      </c>
      <c r="K718">
        <f>Sales[[#This Row],[Sale Price ]]*Sales[[#This Row],[Margins]]</f>
        <v>523.19999999999993</v>
      </c>
      <c r="L718">
        <v>1744</v>
      </c>
      <c r="M718">
        <f>Sales[[#This Row],[Sale Price ]]-Sales[[#This Row],[Service Provider Expense]]</f>
        <v>1220.8000000000002</v>
      </c>
      <c r="N718" t="s">
        <v>19</v>
      </c>
    </row>
    <row r="719" spans="1:14" x14ac:dyDescent="0.25">
      <c r="A719">
        <v>3718</v>
      </c>
      <c r="B719" t="s">
        <v>970</v>
      </c>
      <c r="C719" t="s">
        <v>311</v>
      </c>
      <c r="D719">
        <v>1950</v>
      </c>
      <c r="E719" t="s">
        <v>27</v>
      </c>
      <c r="F719" s="7">
        <v>45363</v>
      </c>
      <c r="G719" s="6">
        <v>2</v>
      </c>
      <c r="H719" t="s">
        <v>17</v>
      </c>
      <c r="I719" t="s">
        <v>49</v>
      </c>
      <c r="J719">
        <f>VLOOKUP(Sales[[#This Row],[Service Category]],Table7[],3,FALSE)</f>
        <v>0.25</v>
      </c>
      <c r="K719">
        <f>Sales[[#This Row],[Sale Price ]]*Sales[[#This Row],[Margins]]</f>
        <v>321.25</v>
      </c>
      <c r="L719">
        <v>1285</v>
      </c>
      <c r="M719">
        <f>Sales[[#This Row],[Sale Price ]]-Sales[[#This Row],[Service Provider Expense]]</f>
        <v>963.75</v>
      </c>
      <c r="N719" t="s">
        <v>33</v>
      </c>
    </row>
    <row r="720" spans="1:14" x14ac:dyDescent="0.25">
      <c r="A720">
        <v>3719</v>
      </c>
      <c r="B720" t="s">
        <v>849</v>
      </c>
      <c r="C720" t="s">
        <v>995</v>
      </c>
      <c r="D720">
        <v>1951</v>
      </c>
      <c r="E720" t="s">
        <v>22</v>
      </c>
      <c r="F720" s="7">
        <v>45427</v>
      </c>
      <c r="G720" s="6">
        <v>1</v>
      </c>
      <c r="H720" t="s">
        <v>17</v>
      </c>
      <c r="I720" t="s">
        <v>66</v>
      </c>
      <c r="J720">
        <f>VLOOKUP(Sales[[#This Row],[Service Category]],Table7[],3,FALSE)</f>
        <v>0.3</v>
      </c>
      <c r="K720">
        <f>Sales[[#This Row],[Sale Price ]]*Sales[[#This Row],[Margins]]</f>
        <v>272.7</v>
      </c>
      <c r="L720">
        <v>909</v>
      </c>
      <c r="M720">
        <f>Sales[[#This Row],[Sale Price ]]-Sales[[#This Row],[Service Provider Expense]]</f>
        <v>636.29999999999995</v>
      </c>
      <c r="N720" t="s">
        <v>33</v>
      </c>
    </row>
    <row r="721" spans="1:14" x14ac:dyDescent="0.25">
      <c r="A721">
        <v>3720</v>
      </c>
      <c r="B721" t="s">
        <v>996</v>
      </c>
      <c r="C721" t="s">
        <v>796</v>
      </c>
      <c r="D721">
        <v>1952</v>
      </c>
      <c r="E721" t="s">
        <v>22</v>
      </c>
      <c r="F721" s="7">
        <v>45522</v>
      </c>
      <c r="G721" s="6">
        <v>1</v>
      </c>
      <c r="H721" t="s">
        <v>17</v>
      </c>
      <c r="I721" t="s">
        <v>24</v>
      </c>
      <c r="J721">
        <f>VLOOKUP(Sales[[#This Row],[Service Category]],Table7[],3,FALSE)</f>
        <v>0.3</v>
      </c>
      <c r="K721">
        <f>Sales[[#This Row],[Sale Price ]]*Sales[[#This Row],[Margins]]</f>
        <v>33.299999999999997</v>
      </c>
      <c r="L721">
        <v>111</v>
      </c>
      <c r="M721">
        <f>Sales[[#This Row],[Sale Price ]]-Sales[[#This Row],[Service Provider Expense]]</f>
        <v>77.7</v>
      </c>
      <c r="N721" t="s">
        <v>29</v>
      </c>
    </row>
    <row r="722" spans="1:14" x14ac:dyDescent="0.25">
      <c r="A722">
        <v>3721</v>
      </c>
      <c r="B722" t="s">
        <v>287</v>
      </c>
      <c r="C722" t="s">
        <v>838</v>
      </c>
      <c r="D722">
        <v>1953</v>
      </c>
      <c r="E722" t="s">
        <v>36</v>
      </c>
      <c r="F722" s="7">
        <v>45414</v>
      </c>
      <c r="G722" s="6">
        <v>2</v>
      </c>
      <c r="H722" t="s">
        <v>17</v>
      </c>
      <c r="I722" t="s">
        <v>49</v>
      </c>
      <c r="J722">
        <f>VLOOKUP(Sales[[#This Row],[Service Category]],Table7[],3,FALSE)</f>
        <v>0.2</v>
      </c>
      <c r="K722">
        <f>Sales[[#This Row],[Sale Price ]]*Sales[[#This Row],[Margins]]</f>
        <v>83.800000000000011</v>
      </c>
      <c r="L722">
        <v>419</v>
      </c>
      <c r="M722">
        <f>Sales[[#This Row],[Sale Price ]]-Sales[[#This Row],[Service Provider Expense]]</f>
        <v>335.2</v>
      </c>
      <c r="N722" t="s">
        <v>39</v>
      </c>
    </row>
    <row r="723" spans="1:14" x14ac:dyDescent="0.25">
      <c r="A723">
        <v>3722</v>
      </c>
      <c r="B723" t="s">
        <v>220</v>
      </c>
      <c r="C723" t="s">
        <v>338</v>
      </c>
      <c r="D723">
        <v>1954</v>
      </c>
      <c r="E723" t="s">
        <v>61</v>
      </c>
      <c r="F723" s="7">
        <v>45322</v>
      </c>
      <c r="G723" s="6">
        <v>3</v>
      </c>
      <c r="H723" s="1" t="s">
        <v>37</v>
      </c>
      <c r="I723" t="s">
        <v>38</v>
      </c>
      <c r="J723">
        <f>VLOOKUP(Sales[[#This Row],[Service Category]],Table7[],3,FALSE)</f>
        <v>0.25</v>
      </c>
      <c r="K723">
        <f>Sales[[#This Row],[Sale Price ]]*Sales[[#This Row],[Margins]]</f>
        <v>314.5</v>
      </c>
      <c r="L723">
        <v>1258</v>
      </c>
      <c r="M723">
        <f>Sales[[#This Row],[Sale Price ]]-Sales[[#This Row],[Service Provider Expense]]</f>
        <v>943.5</v>
      </c>
      <c r="N723" t="s">
        <v>33</v>
      </c>
    </row>
    <row r="724" spans="1:14" x14ac:dyDescent="0.25">
      <c r="A724">
        <v>3723</v>
      </c>
      <c r="B724" t="s">
        <v>855</v>
      </c>
      <c r="C724" t="s">
        <v>997</v>
      </c>
      <c r="D724">
        <v>1955</v>
      </c>
      <c r="E724" t="s">
        <v>27</v>
      </c>
      <c r="F724" s="7">
        <v>45417</v>
      </c>
      <c r="G724" s="6">
        <v>3</v>
      </c>
      <c r="H724" t="s">
        <v>56</v>
      </c>
      <c r="I724" t="s">
        <v>38</v>
      </c>
      <c r="J724">
        <f>VLOOKUP(Sales[[#This Row],[Service Category]],Table7[],3,FALSE)</f>
        <v>0.25</v>
      </c>
      <c r="K724">
        <f>Sales[[#This Row],[Sale Price ]]*Sales[[#This Row],[Margins]]</f>
        <v>58</v>
      </c>
      <c r="L724">
        <v>232</v>
      </c>
      <c r="M724">
        <f>Sales[[#This Row],[Sale Price ]]-Sales[[#This Row],[Service Provider Expense]]</f>
        <v>174</v>
      </c>
      <c r="N724" t="s">
        <v>33</v>
      </c>
    </row>
    <row r="725" spans="1:14" x14ac:dyDescent="0.25">
      <c r="A725">
        <v>3724</v>
      </c>
      <c r="B725" t="s">
        <v>253</v>
      </c>
      <c r="C725" t="s">
        <v>471</v>
      </c>
      <c r="D725">
        <v>1956</v>
      </c>
      <c r="E725" t="s">
        <v>27</v>
      </c>
      <c r="F725" s="7">
        <v>45615</v>
      </c>
      <c r="G725" s="6">
        <v>3</v>
      </c>
      <c r="H725" s="1" t="s">
        <v>37</v>
      </c>
      <c r="I725" t="s">
        <v>49</v>
      </c>
      <c r="J725">
        <f>VLOOKUP(Sales[[#This Row],[Service Category]],Table7[],3,FALSE)</f>
        <v>0.25</v>
      </c>
      <c r="K725">
        <f>Sales[[#This Row],[Sale Price ]]*Sales[[#This Row],[Margins]]</f>
        <v>373.75</v>
      </c>
      <c r="L725">
        <v>1495</v>
      </c>
      <c r="M725">
        <f>Sales[[#This Row],[Sale Price ]]-Sales[[#This Row],[Service Provider Expense]]</f>
        <v>1121.25</v>
      </c>
      <c r="N725" t="s">
        <v>39</v>
      </c>
    </row>
    <row r="726" spans="1:14" x14ac:dyDescent="0.25">
      <c r="A726">
        <v>3725</v>
      </c>
      <c r="B726" t="s">
        <v>918</v>
      </c>
      <c r="C726" t="s">
        <v>998</v>
      </c>
      <c r="D726">
        <v>1957</v>
      </c>
      <c r="E726" t="s">
        <v>16</v>
      </c>
      <c r="F726" s="7">
        <v>45365</v>
      </c>
      <c r="G726" s="6">
        <v>3</v>
      </c>
      <c r="H726" t="s">
        <v>17</v>
      </c>
      <c r="I726" t="s">
        <v>28</v>
      </c>
      <c r="J726">
        <f>VLOOKUP(Sales[[#This Row],[Service Category]],Table7[],3,FALSE)</f>
        <v>0.1</v>
      </c>
      <c r="K726">
        <f>Sales[[#This Row],[Sale Price ]]*Sales[[#This Row],[Margins]]</f>
        <v>66.8</v>
      </c>
      <c r="L726">
        <v>668</v>
      </c>
      <c r="M726">
        <f>Sales[[#This Row],[Sale Price ]]-Sales[[#This Row],[Service Provider Expense]]</f>
        <v>601.20000000000005</v>
      </c>
      <c r="N726" t="s">
        <v>39</v>
      </c>
    </row>
    <row r="727" spans="1:14" x14ac:dyDescent="0.25">
      <c r="A727">
        <v>3726</v>
      </c>
      <c r="B727" t="s">
        <v>209</v>
      </c>
      <c r="C727" t="s">
        <v>278</v>
      </c>
      <c r="D727">
        <v>1958</v>
      </c>
      <c r="E727" t="s">
        <v>16</v>
      </c>
      <c r="F727" s="7">
        <v>45600</v>
      </c>
      <c r="G727" s="6">
        <v>3</v>
      </c>
      <c r="H727" s="1" t="s">
        <v>37</v>
      </c>
      <c r="I727" t="s">
        <v>49</v>
      </c>
      <c r="J727">
        <f>VLOOKUP(Sales[[#This Row],[Service Category]],Table7[],3,FALSE)</f>
        <v>0.1</v>
      </c>
      <c r="K727">
        <f>Sales[[#This Row],[Sale Price ]]*Sales[[#This Row],[Margins]]</f>
        <v>46.800000000000004</v>
      </c>
      <c r="L727">
        <v>468</v>
      </c>
      <c r="M727">
        <f>Sales[[#This Row],[Sale Price ]]-Sales[[#This Row],[Service Provider Expense]]</f>
        <v>421.2</v>
      </c>
      <c r="N727" t="s">
        <v>19</v>
      </c>
    </row>
    <row r="728" spans="1:14" x14ac:dyDescent="0.25">
      <c r="A728">
        <v>3727</v>
      </c>
      <c r="B728" t="s">
        <v>988</v>
      </c>
      <c r="C728" t="s">
        <v>197</v>
      </c>
      <c r="D728">
        <v>1959</v>
      </c>
      <c r="E728" t="s">
        <v>22</v>
      </c>
      <c r="F728" s="7">
        <v>45476</v>
      </c>
      <c r="G728" s="6">
        <v>3</v>
      </c>
      <c r="H728" t="s">
        <v>17</v>
      </c>
      <c r="I728" t="s">
        <v>66</v>
      </c>
      <c r="J728">
        <f>VLOOKUP(Sales[[#This Row],[Service Category]],Table7[],3,FALSE)</f>
        <v>0.3</v>
      </c>
      <c r="K728">
        <f>Sales[[#This Row],[Sale Price ]]*Sales[[#This Row],[Margins]]</f>
        <v>424.8</v>
      </c>
      <c r="L728">
        <v>1416</v>
      </c>
      <c r="M728">
        <f>Sales[[#This Row],[Sale Price ]]-Sales[[#This Row],[Service Provider Expense]]</f>
        <v>991.2</v>
      </c>
      <c r="N728" t="s">
        <v>39</v>
      </c>
    </row>
    <row r="729" spans="1:14" x14ac:dyDescent="0.25">
      <c r="A729">
        <v>3728</v>
      </c>
      <c r="B729" t="s">
        <v>999</v>
      </c>
      <c r="C729" t="s">
        <v>1000</v>
      </c>
      <c r="D729">
        <v>1960</v>
      </c>
      <c r="E729" t="s">
        <v>16</v>
      </c>
      <c r="F729" s="7">
        <v>45506</v>
      </c>
      <c r="G729" s="6">
        <v>1</v>
      </c>
      <c r="H729" s="1" t="s">
        <v>37</v>
      </c>
      <c r="I729" t="s">
        <v>42</v>
      </c>
      <c r="J729">
        <f>VLOOKUP(Sales[[#This Row],[Service Category]],Table7[],3,FALSE)</f>
        <v>0.1</v>
      </c>
      <c r="K729">
        <f>Sales[[#This Row],[Sale Price ]]*Sales[[#This Row],[Margins]]</f>
        <v>178.3</v>
      </c>
      <c r="L729">
        <v>1783</v>
      </c>
      <c r="M729">
        <f>Sales[[#This Row],[Sale Price ]]-Sales[[#This Row],[Service Provider Expense]]</f>
        <v>1604.7</v>
      </c>
      <c r="N729" t="s">
        <v>19</v>
      </c>
    </row>
    <row r="730" spans="1:14" x14ac:dyDescent="0.25">
      <c r="A730">
        <v>3729</v>
      </c>
      <c r="B730" t="s">
        <v>1001</v>
      </c>
      <c r="C730" t="s">
        <v>634</v>
      </c>
      <c r="D730">
        <v>1961</v>
      </c>
      <c r="E730" t="s">
        <v>16</v>
      </c>
      <c r="F730" s="7">
        <v>45547</v>
      </c>
      <c r="G730" s="6">
        <v>3</v>
      </c>
      <c r="H730" s="1" t="s">
        <v>37</v>
      </c>
      <c r="I730" t="s">
        <v>32</v>
      </c>
      <c r="J730">
        <f>VLOOKUP(Sales[[#This Row],[Service Category]],Table7[],3,FALSE)</f>
        <v>0.1</v>
      </c>
      <c r="K730">
        <f>Sales[[#This Row],[Sale Price ]]*Sales[[#This Row],[Margins]]</f>
        <v>123.30000000000001</v>
      </c>
      <c r="L730">
        <v>1233</v>
      </c>
      <c r="M730">
        <f>Sales[[#This Row],[Sale Price ]]-Sales[[#This Row],[Service Provider Expense]]</f>
        <v>1109.7</v>
      </c>
      <c r="N730" t="s">
        <v>29</v>
      </c>
    </row>
    <row r="731" spans="1:14" x14ac:dyDescent="0.25">
      <c r="A731">
        <v>3730</v>
      </c>
      <c r="B731" t="s">
        <v>254</v>
      </c>
      <c r="C731" t="s">
        <v>868</v>
      </c>
      <c r="D731">
        <v>1962</v>
      </c>
      <c r="E731" t="s">
        <v>77</v>
      </c>
      <c r="F731" s="7">
        <v>45395</v>
      </c>
      <c r="G731" s="6">
        <v>1</v>
      </c>
      <c r="H731" t="s">
        <v>56</v>
      </c>
      <c r="I731" t="s">
        <v>32</v>
      </c>
      <c r="J731">
        <f>VLOOKUP(Sales[[#This Row],[Service Category]],Table7[],3,FALSE)</f>
        <v>0.3</v>
      </c>
      <c r="K731">
        <f>Sales[[#This Row],[Sale Price ]]*Sales[[#This Row],[Margins]]</f>
        <v>375</v>
      </c>
      <c r="L731">
        <v>1250</v>
      </c>
      <c r="M731">
        <f>Sales[[#This Row],[Sale Price ]]-Sales[[#This Row],[Service Provider Expense]]</f>
        <v>875</v>
      </c>
      <c r="N731" t="s">
        <v>19</v>
      </c>
    </row>
    <row r="732" spans="1:14" x14ac:dyDescent="0.25">
      <c r="A732">
        <v>3731</v>
      </c>
      <c r="B732" t="s">
        <v>677</v>
      </c>
      <c r="C732" t="s">
        <v>1002</v>
      </c>
      <c r="D732">
        <v>1963</v>
      </c>
      <c r="E732" t="s">
        <v>36</v>
      </c>
      <c r="F732" s="7">
        <v>45454</v>
      </c>
      <c r="G732" s="6">
        <v>2</v>
      </c>
      <c r="H732" s="1" t="s">
        <v>23</v>
      </c>
      <c r="I732" t="s">
        <v>38</v>
      </c>
      <c r="J732">
        <f>VLOOKUP(Sales[[#This Row],[Service Category]],Table7[],3,FALSE)</f>
        <v>0.2</v>
      </c>
      <c r="K732">
        <f>Sales[[#This Row],[Sale Price ]]*Sales[[#This Row],[Margins]]</f>
        <v>68.2</v>
      </c>
      <c r="L732">
        <v>341</v>
      </c>
      <c r="M732">
        <f>Sales[[#This Row],[Sale Price ]]-Sales[[#This Row],[Service Provider Expense]]</f>
        <v>272.8</v>
      </c>
      <c r="N732" t="s">
        <v>29</v>
      </c>
    </row>
    <row r="733" spans="1:14" x14ac:dyDescent="0.25">
      <c r="A733">
        <v>3732</v>
      </c>
      <c r="B733" t="s">
        <v>1003</v>
      </c>
      <c r="C733" t="s">
        <v>1004</v>
      </c>
      <c r="D733">
        <v>1964</v>
      </c>
      <c r="E733" t="s">
        <v>16</v>
      </c>
      <c r="F733" s="7">
        <v>45355</v>
      </c>
      <c r="G733" s="6">
        <v>1</v>
      </c>
      <c r="H733" s="1" t="s">
        <v>37</v>
      </c>
      <c r="I733" t="s">
        <v>28</v>
      </c>
      <c r="J733">
        <f>VLOOKUP(Sales[[#This Row],[Service Category]],Table7[],3,FALSE)</f>
        <v>0.1</v>
      </c>
      <c r="K733">
        <f>Sales[[#This Row],[Sale Price ]]*Sales[[#This Row],[Margins]]</f>
        <v>70.400000000000006</v>
      </c>
      <c r="L733">
        <v>704</v>
      </c>
      <c r="M733">
        <f>Sales[[#This Row],[Sale Price ]]-Sales[[#This Row],[Service Provider Expense]]</f>
        <v>633.6</v>
      </c>
      <c r="N733" t="s">
        <v>39</v>
      </c>
    </row>
    <row r="734" spans="1:14" x14ac:dyDescent="0.25">
      <c r="A734">
        <v>3733</v>
      </c>
      <c r="B734" t="s">
        <v>88</v>
      </c>
      <c r="C734" t="s">
        <v>161</v>
      </c>
      <c r="D734">
        <v>1965</v>
      </c>
      <c r="E734" t="s">
        <v>61</v>
      </c>
      <c r="F734" s="7">
        <v>45514</v>
      </c>
      <c r="G734" s="6">
        <v>3</v>
      </c>
      <c r="H734" t="s">
        <v>17</v>
      </c>
      <c r="I734" t="s">
        <v>28</v>
      </c>
      <c r="J734">
        <f>VLOOKUP(Sales[[#This Row],[Service Category]],Table7[],3,FALSE)</f>
        <v>0.25</v>
      </c>
      <c r="K734">
        <f>Sales[[#This Row],[Sale Price ]]*Sales[[#This Row],[Margins]]</f>
        <v>331.75</v>
      </c>
      <c r="L734">
        <v>1327</v>
      </c>
      <c r="M734">
        <f>Sales[[#This Row],[Sale Price ]]-Sales[[#This Row],[Service Provider Expense]]</f>
        <v>995.25</v>
      </c>
      <c r="N734" t="s">
        <v>33</v>
      </c>
    </row>
    <row r="735" spans="1:14" x14ac:dyDescent="0.25">
      <c r="A735">
        <v>3734</v>
      </c>
      <c r="B735" t="s">
        <v>354</v>
      </c>
      <c r="C735" t="s">
        <v>300</v>
      </c>
      <c r="D735">
        <v>1966</v>
      </c>
      <c r="E735" t="s">
        <v>36</v>
      </c>
      <c r="F735" s="7">
        <v>45505</v>
      </c>
      <c r="G735" s="6">
        <v>1</v>
      </c>
      <c r="H735" s="1" t="s">
        <v>37</v>
      </c>
      <c r="I735" t="s">
        <v>24</v>
      </c>
      <c r="J735">
        <f>VLOOKUP(Sales[[#This Row],[Service Category]],Table7[],3,FALSE)</f>
        <v>0.2</v>
      </c>
      <c r="K735">
        <f>Sales[[#This Row],[Sale Price ]]*Sales[[#This Row],[Margins]]</f>
        <v>318.60000000000002</v>
      </c>
      <c r="L735">
        <v>1593</v>
      </c>
      <c r="M735">
        <f>Sales[[#This Row],[Sale Price ]]-Sales[[#This Row],[Service Provider Expense]]</f>
        <v>1274.4000000000001</v>
      </c>
      <c r="N735" t="s">
        <v>19</v>
      </c>
    </row>
    <row r="736" spans="1:14" x14ac:dyDescent="0.25">
      <c r="A736">
        <v>3735</v>
      </c>
      <c r="B736" t="s">
        <v>336</v>
      </c>
      <c r="C736" t="s">
        <v>339</v>
      </c>
      <c r="D736">
        <v>1967</v>
      </c>
      <c r="E736" t="s">
        <v>77</v>
      </c>
      <c r="F736" s="7">
        <v>45359</v>
      </c>
      <c r="G736" s="6">
        <v>1</v>
      </c>
      <c r="H736" t="s">
        <v>17</v>
      </c>
      <c r="I736" t="s">
        <v>28</v>
      </c>
      <c r="J736">
        <f>VLOOKUP(Sales[[#This Row],[Service Category]],Table7[],3,FALSE)</f>
        <v>0.3</v>
      </c>
      <c r="K736">
        <f>Sales[[#This Row],[Sale Price ]]*Sales[[#This Row],[Margins]]</f>
        <v>378</v>
      </c>
      <c r="L736">
        <v>1260</v>
      </c>
      <c r="M736">
        <f>Sales[[#This Row],[Sale Price ]]-Sales[[#This Row],[Service Provider Expense]]</f>
        <v>882</v>
      </c>
      <c r="N736" t="s">
        <v>39</v>
      </c>
    </row>
    <row r="737" spans="1:14" x14ac:dyDescent="0.25">
      <c r="A737">
        <v>3736</v>
      </c>
      <c r="B737" t="s">
        <v>347</v>
      </c>
      <c r="C737" t="s">
        <v>1005</v>
      </c>
      <c r="D737">
        <v>1968</v>
      </c>
      <c r="E737" t="s">
        <v>16</v>
      </c>
      <c r="F737" s="7">
        <v>45625</v>
      </c>
      <c r="G737" s="6">
        <v>3</v>
      </c>
      <c r="H737" t="s">
        <v>56</v>
      </c>
      <c r="I737" t="s">
        <v>66</v>
      </c>
      <c r="J737">
        <f>VLOOKUP(Sales[[#This Row],[Service Category]],Table7[],3,FALSE)</f>
        <v>0.1</v>
      </c>
      <c r="K737">
        <f>Sales[[#This Row],[Sale Price ]]*Sales[[#This Row],[Margins]]</f>
        <v>132.9</v>
      </c>
      <c r="L737">
        <v>1329</v>
      </c>
      <c r="M737">
        <f>Sales[[#This Row],[Sale Price ]]-Sales[[#This Row],[Service Provider Expense]]</f>
        <v>1196.0999999999999</v>
      </c>
      <c r="N737" t="s">
        <v>39</v>
      </c>
    </row>
    <row r="738" spans="1:14" x14ac:dyDescent="0.25">
      <c r="A738">
        <v>3737</v>
      </c>
      <c r="B738" t="s">
        <v>1006</v>
      </c>
      <c r="C738" t="s">
        <v>1007</v>
      </c>
      <c r="D738">
        <v>1969</v>
      </c>
      <c r="E738" t="s">
        <v>27</v>
      </c>
      <c r="F738" s="7">
        <v>45374</v>
      </c>
      <c r="G738" s="6">
        <v>2</v>
      </c>
      <c r="H738" t="s">
        <v>17</v>
      </c>
      <c r="I738" t="s">
        <v>18</v>
      </c>
      <c r="J738">
        <f>VLOOKUP(Sales[[#This Row],[Service Category]],Table7[],3,FALSE)</f>
        <v>0.25</v>
      </c>
      <c r="K738">
        <f>Sales[[#This Row],[Sale Price ]]*Sales[[#This Row],[Margins]]</f>
        <v>189</v>
      </c>
      <c r="L738">
        <v>756</v>
      </c>
      <c r="M738">
        <f>Sales[[#This Row],[Sale Price ]]-Sales[[#This Row],[Service Provider Expense]]</f>
        <v>567</v>
      </c>
      <c r="N738" t="s">
        <v>29</v>
      </c>
    </row>
    <row r="739" spans="1:14" x14ac:dyDescent="0.25">
      <c r="A739">
        <v>3738</v>
      </c>
      <c r="B739" t="s">
        <v>214</v>
      </c>
      <c r="C739" t="s">
        <v>1008</v>
      </c>
      <c r="D739">
        <v>1970</v>
      </c>
      <c r="E739" t="s">
        <v>77</v>
      </c>
      <c r="F739" s="7">
        <v>45483</v>
      </c>
      <c r="G739" s="6">
        <v>2</v>
      </c>
      <c r="H739" s="1" t="s">
        <v>37</v>
      </c>
      <c r="I739" t="s">
        <v>42</v>
      </c>
      <c r="J739">
        <f>VLOOKUP(Sales[[#This Row],[Service Category]],Table7[],3,FALSE)</f>
        <v>0.3</v>
      </c>
      <c r="K739">
        <f>Sales[[#This Row],[Sale Price ]]*Sales[[#This Row],[Margins]]</f>
        <v>325.5</v>
      </c>
      <c r="L739">
        <v>1085</v>
      </c>
      <c r="M739">
        <f>Sales[[#This Row],[Sale Price ]]-Sales[[#This Row],[Service Provider Expense]]</f>
        <v>759.5</v>
      </c>
      <c r="N739" t="s">
        <v>33</v>
      </c>
    </row>
    <row r="740" spans="1:14" x14ac:dyDescent="0.25">
      <c r="A740">
        <v>3739</v>
      </c>
      <c r="B740" t="s">
        <v>20</v>
      </c>
      <c r="C740" t="s">
        <v>92</v>
      </c>
      <c r="D740">
        <v>1971</v>
      </c>
      <c r="E740" t="s">
        <v>61</v>
      </c>
      <c r="F740" s="7">
        <v>45358</v>
      </c>
      <c r="G740" s="6">
        <v>1</v>
      </c>
      <c r="H740" t="s">
        <v>17</v>
      </c>
      <c r="I740" t="s">
        <v>24</v>
      </c>
      <c r="J740">
        <f>VLOOKUP(Sales[[#This Row],[Service Category]],Table7[],3,FALSE)</f>
        <v>0.25</v>
      </c>
      <c r="K740">
        <f>Sales[[#This Row],[Sale Price ]]*Sales[[#This Row],[Margins]]</f>
        <v>365.25</v>
      </c>
      <c r="L740">
        <v>1461</v>
      </c>
      <c r="M740">
        <f>Sales[[#This Row],[Sale Price ]]-Sales[[#This Row],[Service Provider Expense]]</f>
        <v>1095.75</v>
      </c>
      <c r="N740" t="s">
        <v>99</v>
      </c>
    </row>
    <row r="741" spans="1:14" x14ac:dyDescent="0.25">
      <c r="A741">
        <v>3740</v>
      </c>
      <c r="B741" t="s">
        <v>796</v>
      </c>
      <c r="C741" t="s">
        <v>602</v>
      </c>
      <c r="D741">
        <v>1972</v>
      </c>
      <c r="E741" t="s">
        <v>27</v>
      </c>
      <c r="F741" s="7">
        <v>45303</v>
      </c>
      <c r="G741" s="6">
        <v>2</v>
      </c>
      <c r="H741" t="s">
        <v>17</v>
      </c>
      <c r="I741" t="s">
        <v>49</v>
      </c>
      <c r="J741">
        <f>VLOOKUP(Sales[[#This Row],[Service Category]],Table7[],3,FALSE)</f>
        <v>0.25</v>
      </c>
      <c r="K741">
        <f>Sales[[#This Row],[Sale Price ]]*Sales[[#This Row],[Margins]]</f>
        <v>48.75</v>
      </c>
      <c r="L741">
        <v>195</v>
      </c>
      <c r="M741">
        <f>Sales[[#This Row],[Sale Price ]]-Sales[[#This Row],[Service Provider Expense]]</f>
        <v>146.25</v>
      </c>
      <c r="N741" t="s">
        <v>99</v>
      </c>
    </row>
    <row r="742" spans="1:14" x14ac:dyDescent="0.25">
      <c r="A742">
        <v>3741</v>
      </c>
      <c r="B742" t="s">
        <v>167</v>
      </c>
      <c r="C742" t="s">
        <v>98</v>
      </c>
      <c r="D742">
        <v>1973</v>
      </c>
      <c r="E742" t="s">
        <v>61</v>
      </c>
      <c r="F742" s="7">
        <v>45574</v>
      </c>
      <c r="G742" s="6">
        <v>3</v>
      </c>
      <c r="H742" s="1" t="s">
        <v>37</v>
      </c>
      <c r="I742" t="s">
        <v>24</v>
      </c>
      <c r="J742">
        <f>VLOOKUP(Sales[[#This Row],[Service Category]],Table7[],3,FALSE)</f>
        <v>0.25</v>
      </c>
      <c r="K742">
        <f>Sales[[#This Row],[Sale Price ]]*Sales[[#This Row],[Margins]]</f>
        <v>30.5</v>
      </c>
      <c r="L742">
        <v>122</v>
      </c>
      <c r="M742">
        <f>Sales[[#This Row],[Sale Price ]]-Sales[[#This Row],[Service Provider Expense]]</f>
        <v>91.5</v>
      </c>
      <c r="N742" t="s">
        <v>29</v>
      </c>
    </row>
    <row r="743" spans="1:14" x14ac:dyDescent="0.25">
      <c r="A743">
        <v>3742</v>
      </c>
      <c r="B743" t="s">
        <v>393</v>
      </c>
      <c r="C743" t="s">
        <v>367</v>
      </c>
      <c r="D743">
        <v>1974</v>
      </c>
      <c r="E743" t="s">
        <v>61</v>
      </c>
      <c r="F743" s="7">
        <v>45376</v>
      </c>
      <c r="G743" s="6">
        <v>1</v>
      </c>
      <c r="H743" t="s">
        <v>17</v>
      </c>
      <c r="I743" t="s">
        <v>66</v>
      </c>
      <c r="J743">
        <f>VLOOKUP(Sales[[#This Row],[Service Category]],Table7[],3,FALSE)</f>
        <v>0.25</v>
      </c>
      <c r="K743">
        <f>Sales[[#This Row],[Sale Price ]]*Sales[[#This Row],[Margins]]</f>
        <v>301.75</v>
      </c>
      <c r="L743">
        <v>1207</v>
      </c>
      <c r="M743">
        <f>Sales[[#This Row],[Sale Price ]]-Sales[[#This Row],[Service Provider Expense]]</f>
        <v>905.25</v>
      </c>
      <c r="N743" t="s">
        <v>19</v>
      </c>
    </row>
    <row r="744" spans="1:14" x14ac:dyDescent="0.25">
      <c r="A744">
        <v>3743</v>
      </c>
      <c r="B744" t="s">
        <v>622</v>
      </c>
      <c r="C744" t="s">
        <v>330</v>
      </c>
      <c r="D744">
        <v>1975</v>
      </c>
      <c r="E744" t="s">
        <v>61</v>
      </c>
      <c r="F744" s="7">
        <v>45640</v>
      </c>
      <c r="G744" s="6">
        <v>3</v>
      </c>
      <c r="H744" s="1" t="s">
        <v>37</v>
      </c>
      <c r="I744" t="s">
        <v>28</v>
      </c>
      <c r="J744">
        <f>VLOOKUP(Sales[[#This Row],[Service Category]],Table7[],3,FALSE)</f>
        <v>0.25</v>
      </c>
      <c r="K744">
        <f>Sales[[#This Row],[Sale Price ]]*Sales[[#This Row],[Margins]]</f>
        <v>397.5</v>
      </c>
      <c r="L744">
        <v>1590</v>
      </c>
      <c r="M744">
        <f>Sales[[#This Row],[Sale Price ]]-Sales[[#This Row],[Service Provider Expense]]</f>
        <v>1192.5</v>
      </c>
      <c r="N744" t="s">
        <v>29</v>
      </c>
    </row>
    <row r="745" spans="1:14" x14ac:dyDescent="0.25">
      <c r="A745">
        <v>3744</v>
      </c>
      <c r="B745" t="s">
        <v>1009</v>
      </c>
      <c r="C745" t="s">
        <v>1010</v>
      </c>
      <c r="D745">
        <v>1976</v>
      </c>
      <c r="E745" t="s">
        <v>61</v>
      </c>
      <c r="F745" s="7">
        <v>45363</v>
      </c>
      <c r="G745" s="6">
        <v>2</v>
      </c>
      <c r="H745" t="s">
        <v>56</v>
      </c>
      <c r="I745" t="s">
        <v>42</v>
      </c>
      <c r="J745">
        <f>VLOOKUP(Sales[[#This Row],[Service Category]],Table7[],3,FALSE)</f>
        <v>0.25</v>
      </c>
      <c r="K745">
        <f>Sales[[#This Row],[Sale Price ]]*Sales[[#This Row],[Margins]]</f>
        <v>208</v>
      </c>
      <c r="L745">
        <v>832</v>
      </c>
      <c r="M745">
        <f>Sales[[#This Row],[Sale Price ]]-Sales[[#This Row],[Service Provider Expense]]</f>
        <v>624</v>
      </c>
      <c r="N745" t="s">
        <v>29</v>
      </c>
    </row>
    <row r="746" spans="1:14" x14ac:dyDescent="0.25">
      <c r="A746">
        <v>3745</v>
      </c>
      <c r="B746" t="s">
        <v>883</v>
      </c>
      <c r="C746" t="s">
        <v>1011</v>
      </c>
      <c r="D746">
        <v>1977</v>
      </c>
      <c r="E746" t="s">
        <v>16</v>
      </c>
      <c r="F746" s="7">
        <v>45537</v>
      </c>
      <c r="G746" s="6">
        <v>1</v>
      </c>
      <c r="H746" s="1" t="s">
        <v>37</v>
      </c>
      <c r="I746" t="s">
        <v>24</v>
      </c>
      <c r="J746">
        <f>VLOOKUP(Sales[[#This Row],[Service Category]],Table7[],3,FALSE)</f>
        <v>0.1</v>
      </c>
      <c r="K746">
        <f>Sales[[#This Row],[Sale Price ]]*Sales[[#This Row],[Margins]]</f>
        <v>55.5</v>
      </c>
      <c r="L746">
        <v>555</v>
      </c>
      <c r="M746">
        <f>Sales[[#This Row],[Sale Price ]]-Sales[[#This Row],[Service Provider Expense]]</f>
        <v>499.5</v>
      </c>
      <c r="N746" t="s">
        <v>39</v>
      </c>
    </row>
    <row r="747" spans="1:14" x14ac:dyDescent="0.25">
      <c r="A747">
        <v>3746</v>
      </c>
      <c r="B747" t="s">
        <v>511</v>
      </c>
      <c r="C747" t="s">
        <v>1012</v>
      </c>
      <c r="D747">
        <v>1978</v>
      </c>
      <c r="E747" t="s">
        <v>36</v>
      </c>
      <c r="F747" s="7">
        <v>45574</v>
      </c>
      <c r="G747" s="6">
        <v>3</v>
      </c>
      <c r="H747" t="s">
        <v>56</v>
      </c>
      <c r="I747" t="s">
        <v>66</v>
      </c>
      <c r="J747">
        <f>VLOOKUP(Sales[[#This Row],[Service Category]],Table7[],3,FALSE)</f>
        <v>0.2</v>
      </c>
      <c r="K747">
        <f>Sales[[#This Row],[Sale Price ]]*Sales[[#This Row],[Margins]]</f>
        <v>45.400000000000006</v>
      </c>
      <c r="L747">
        <v>227</v>
      </c>
      <c r="M747">
        <f>Sales[[#This Row],[Sale Price ]]-Sales[[#This Row],[Service Provider Expense]]</f>
        <v>181.6</v>
      </c>
      <c r="N747" t="s">
        <v>29</v>
      </c>
    </row>
    <row r="748" spans="1:14" x14ac:dyDescent="0.25">
      <c r="A748">
        <v>3747</v>
      </c>
      <c r="B748" t="s">
        <v>1013</v>
      </c>
      <c r="C748" t="s">
        <v>648</v>
      </c>
      <c r="D748">
        <v>1979</v>
      </c>
      <c r="E748" t="s">
        <v>16</v>
      </c>
      <c r="F748" s="7">
        <v>45529</v>
      </c>
      <c r="G748" s="6">
        <v>2</v>
      </c>
      <c r="H748" t="s">
        <v>56</v>
      </c>
      <c r="I748" t="s">
        <v>18</v>
      </c>
      <c r="J748">
        <f>VLOOKUP(Sales[[#This Row],[Service Category]],Table7[],3,FALSE)</f>
        <v>0.1</v>
      </c>
      <c r="K748">
        <f>Sales[[#This Row],[Sale Price ]]*Sales[[#This Row],[Margins]]</f>
        <v>165.3</v>
      </c>
      <c r="L748">
        <v>1653</v>
      </c>
      <c r="M748">
        <f>Sales[[#This Row],[Sale Price ]]-Sales[[#This Row],[Service Provider Expense]]</f>
        <v>1487.7</v>
      </c>
      <c r="N748" t="s">
        <v>99</v>
      </c>
    </row>
    <row r="749" spans="1:14" x14ac:dyDescent="0.25">
      <c r="A749">
        <v>3748</v>
      </c>
      <c r="B749" t="s">
        <v>703</v>
      </c>
      <c r="C749" t="s">
        <v>777</v>
      </c>
      <c r="D749">
        <v>1980</v>
      </c>
      <c r="E749" t="s">
        <v>61</v>
      </c>
      <c r="F749" s="7">
        <v>45455</v>
      </c>
      <c r="G749" s="6">
        <v>3</v>
      </c>
      <c r="H749" t="s">
        <v>17</v>
      </c>
      <c r="I749" t="s">
        <v>38</v>
      </c>
      <c r="J749">
        <f>VLOOKUP(Sales[[#This Row],[Service Category]],Table7[],3,FALSE)</f>
        <v>0.25</v>
      </c>
      <c r="K749">
        <f>Sales[[#This Row],[Sale Price ]]*Sales[[#This Row],[Margins]]</f>
        <v>411.75</v>
      </c>
      <c r="L749">
        <v>1647</v>
      </c>
      <c r="M749">
        <f>Sales[[#This Row],[Sale Price ]]-Sales[[#This Row],[Service Provider Expense]]</f>
        <v>1235.25</v>
      </c>
      <c r="N749" t="s">
        <v>39</v>
      </c>
    </row>
    <row r="750" spans="1:14" x14ac:dyDescent="0.25">
      <c r="A750">
        <v>3749</v>
      </c>
      <c r="B750" t="s">
        <v>1014</v>
      </c>
      <c r="C750" t="s">
        <v>267</v>
      </c>
      <c r="D750">
        <v>1981</v>
      </c>
      <c r="E750" t="s">
        <v>61</v>
      </c>
      <c r="F750" s="7">
        <v>45633</v>
      </c>
      <c r="G750" s="6">
        <v>3</v>
      </c>
      <c r="H750" s="1" t="s">
        <v>37</v>
      </c>
      <c r="I750" t="s">
        <v>66</v>
      </c>
      <c r="J750">
        <f>VLOOKUP(Sales[[#This Row],[Service Category]],Table7[],3,FALSE)</f>
        <v>0.25</v>
      </c>
      <c r="K750">
        <f>Sales[[#This Row],[Sale Price ]]*Sales[[#This Row],[Margins]]</f>
        <v>116.25</v>
      </c>
      <c r="L750">
        <v>465</v>
      </c>
      <c r="M750">
        <f>Sales[[#This Row],[Sale Price ]]-Sales[[#This Row],[Service Provider Expense]]</f>
        <v>348.75</v>
      </c>
      <c r="N750" t="s">
        <v>99</v>
      </c>
    </row>
    <row r="751" spans="1:14" x14ac:dyDescent="0.25">
      <c r="A751">
        <v>3750</v>
      </c>
      <c r="B751" t="s">
        <v>349</v>
      </c>
      <c r="C751" t="s">
        <v>1015</v>
      </c>
      <c r="D751">
        <v>1982</v>
      </c>
      <c r="E751" t="s">
        <v>27</v>
      </c>
      <c r="F751" s="7">
        <v>45615</v>
      </c>
      <c r="G751" s="6">
        <v>2</v>
      </c>
      <c r="H751" t="s">
        <v>17</v>
      </c>
      <c r="I751" t="s">
        <v>66</v>
      </c>
      <c r="J751">
        <f>VLOOKUP(Sales[[#This Row],[Service Category]],Table7[],3,FALSE)</f>
        <v>0.25</v>
      </c>
      <c r="K751">
        <f>Sales[[#This Row],[Sale Price ]]*Sales[[#This Row],[Margins]]</f>
        <v>77.25</v>
      </c>
      <c r="L751">
        <v>309</v>
      </c>
      <c r="M751">
        <f>Sales[[#This Row],[Sale Price ]]-Sales[[#This Row],[Service Provider Expense]]</f>
        <v>231.75</v>
      </c>
      <c r="N751" t="s">
        <v>19</v>
      </c>
    </row>
    <row r="752" spans="1:14" x14ac:dyDescent="0.25">
      <c r="A752">
        <v>3751</v>
      </c>
      <c r="B752" t="s">
        <v>19</v>
      </c>
      <c r="C752" t="s">
        <v>1016</v>
      </c>
      <c r="D752">
        <v>1983</v>
      </c>
      <c r="E752" t="s">
        <v>22</v>
      </c>
      <c r="F752" s="7">
        <v>45359</v>
      </c>
      <c r="G752" s="6">
        <v>1</v>
      </c>
      <c r="H752" s="1" t="s">
        <v>23</v>
      </c>
      <c r="I752" t="s">
        <v>32</v>
      </c>
      <c r="J752">
        <f>VLOOKUP(Sales[[#This Row],[Service Category]],Table7[],3,FALSE)</f>
        <v>0.3</v>
      </c>
      <c r="K752">
        <f>Sales[[#This Row],[Sale Price ]]*Sales[[#This Row],[Margins]]</f>
        <v>311.7</v>
      </c>
      <c r="L752">
        <v>1039</v>
      </c>
      <c r="M752">
        <f>Sales[[#This Row],[Sale Price ]]-Sales[[#This Row],[Service Provider Expense]]</f>
        <v>727.3</v>
      </c>
      <c r="N752" t="s">
        <v>33</v>
      </c>
    </row>
    <row r="753" spans="1:14" x14ac:dyDescent="0.25">
      <c r="A753">
        <v>3752</v>
      </c>
      <c r="B753" t="s">
        <v>1017</v>
      </c>
      <c r="C753" t="s">
        <v>1018</v>
      </c>
      <c r="D753">
        <v>1984</v>
      </c>
      <c r="E753" t="s">
        <v>61</v>
      </c>
      <c r="F753" s="7">
        <v>45599</v>
      </c>
      <c r="G753" s="6">
        <v>1</v>
      </c>
      <c r="H753" s="1" t="s">
        <v>23</v>
      </c>
      <c r="I753" t="s">
        <v>42</v>
      </c>
      <c r="J753">
        <f>VLOOKUP(Sales[[#This Row],[Service Category]],Table7[],3,FALSE)</f>
        <v>0.25</v>
      </c>
      <c r="K753">
        <f>Sales[[#This Row],[Sale Price ]]*Sales[[#This Row],[Margins]]</f>
        <v>88.25</v>
      </c>
      <c r="L753">
        <v>353</v>
      </c>
      <c r="M753">
        <f>Sales[[#This Row],[Sale Price ]]-Sales[[#This Row],[Service Provider Expense]]</f>
        <v>264.75</v>
      </c>
      <c r="N753" t="s">
        <v>99</v>
      </c>
    </row>
    <row r="754" spans="1:14" x14ac:dyDescent="0.25">
      <c r="A754">
        <v>3753</v>
      </c>
      <c r="B754" t="s">
        <v>547</v>
      </c>
      <c r="C754" t="s">
        <v>947</v>
      </c>
      <c r="D754">
        <v>1985</v>
      </c>
      <c r="E754" t="s">
        <v>36</v>
      </c>
      <c r="F754" s="7">
        <v>45313</v>
      </c>
      <c r="G754" s="6">
        <v>2</v>
      </c>
      <c r="H754" t="s">
        <v>17</v>
      </c>
      <c r="I754" t="s">
        <v>18</v>
      </c>
      <c r="J754">
        <f>VLOOKUP(Sales[[#This Row],[Service Category]],Table7[],3,FALSE)</f>
        <v>0.2</v>
      </c>
      <c r="K754">
        <f>Sales[[#This Row],[Sale Price ]]*Sales[[#This Row],[Margins]]</f>
        <v>319.20000000000005</v>
      </c>
      <c r="L754">
        <v>1596</v>
      </c>
      <c r="M754">
        <f>Sales[[#This Row],[Sale Price ]]-Sales[[#This Row],[Service Provider Expense]]</f>
        <v>1276.8</v>
      </c>
      <c r="N754" t="s">
        <v>39</v>
      </c>
    </row>
    <row r="755" spans="1:14" x14ac:dyDescent="0.25">
      <c r="A755">
        <v>3754</v>
      </c>
      <c r="B755" t="s">
        <v>1019</v>
      </c>
      <c r="C755" t="s">
        <v>1020</v>
      </c>
      <c r="D755">
        <v>1986</v>
      </c>
      <c r="E755" t="s">
        <v>22</v>
      </c>
      <c r="F755" s="7">
        <v>45510</v>
      </c>
      <c r="G755" s="6">
        <v>1</v>
      </c>
      <c r="H755" s="1" t="s">
        <v>37</v>
      </c>
      <c r="I755" t="s">
        <v>28</v>
      </c>
      <c r="J755">
        <f>VLOOKUP(Sales[[#This Row],[Service Category]],Table7[],3,FALSE)</f>
        <v>0.3</v>
      </c>
      <c r="K755">
        <f>Sales[[#This Row],[Sale Price ]]*Sales[[#This Row],[Margins]]</f>
        <v>277.5</v>
      </c>
      <c r="L755">
        <v>925</v>
      </c>
      <c r="M755">
        <f>Sales[[#This Row],[Sale Price ]]-Sales[[#This Row],[Service Provider Expense]]</f>
        <v>647.5</v>
      </c>
      <c r="N755" t="s">
        <v>19</v>
      </c>
    </row>
    <row r="756" spans="1:14" x14ac:dyDescent="0.25">
      <c r="A756">
        <v>3755</v>
      </c>
      <c r="B756" t="s">
        <v>1021</v>
      </c>
      <c r="C756" t="s">
        <v>1022</v>
      </c>
      <c r="D756">
        <v>1987</v>
      </c>
      <c r="E756" t="s">
        <v>22</v>
      </c>
      <c r="F756" s="7">
        <v>45585</v>
      </c>
      <c r="G756" s="6">
        <v>2</v>
      </c>
      <c r="H756" t="s">
        <v>17</v>
      </c>
      <c r="I756" t="s">
        <v>24</v>
      </c>
      <c r="J756">
        <f>VLOOKUP(Sales[[#This Row],[Service Category]],Table7[],3,FALSE)</f>
        <v>0.3</v>
      </c>
      <c r="K756">
        <f>Sales[[#This Row],[Sale Price ]]*Sales[[#This Row],[Margins]]</f>
        <v>114.89999999999999</v>
      </c>
      <c r="L756">
        <v>383</v>
      </c>
      <c r="M756">
        <f>Sales[[#This Row],[Sale Price ]]-Sales[[#This Row],[Service Provider Expense]]</f>
        <v>268.10000000000002</v>
      </c>
      <c r="N756" t="s">
        <v>99</v>
      </c>
    </row>
    <row r="757" spans="1:14" x14ac:dyDescent="0.25">
      <c r="A757">
        <v>3756</v>
      </c>
      <c r="B757" t="s">
        <v>1023</v>
      </c>
      <c r="C757" t="s">
        <v>119</v>
      </c>
      <c r="D757">
        <v>1988</v>
      </c>
      <c r="E757" t="s">
        <v>77</v>
      </c>
      <c r="F757" s="7">
        <v>45654</v>
      </c>
      <c r="G757" s="6">
        <v>3</v>
      </c>
      <c r="H757" s="1" t="s">
        <v>37</v>
      </c>
      <c r="I757" t="s">
        <v>66</v>
      </c>
      <c r="J757">
        <f>VLOOKUP(Sales[[#This Row],[Service Category]],Table7[],3,FALSE)</f>
        <v>0.3</v>
      </c>
      <c r="K757">
        <f>Sales[[#This Row],[Sale Price ]]*Sales[[#This Row],[Margins]]</f>
        <v>210.6</v>
      </c>
      <c r="L757">
        <v>702</v>
      </c>
      <c r="M757">
        <f>Sales[[#This Row],[Sale Price ]]-Sales[[#This Row],[Service Provider Expense]]</f>
        <v>491.4</v>
      </c>
      <c r="N757" t="s">
        <v>39</v>
      </c>
    </row>
    <row r="758" spans="1:14" x14ac:dyDescent="0.25">
      <c r="A758">
        <v>3757</v>
      </c>
      <c r="B758" t="s">
        <v>397</v>
      </c>
      <c r="C758" t="s">
        <v>1020</v>
      </c>
      <c r="D758">
        <v>1989</v>
      </c>
      <c r="E758" t="s">
        <v>77</v>
      </c>
      <c r="F758" s="7">
        <v>45647</v>
      </c>
      <c r="G758" s="6">
        <v>2</v>
      </c>
      <c r="H758" s="1" t="s">
        <v>37</v>
      </c>
      <c r="I758" t="s">
        <v>28</v>
      </c>
      <c r="J758">
        <f>VLOOKUP(Sales[[#This Row],[Service Category]],Table7[],3,FALSE)</f>
        <v>0.3</v>
      </c>
      <c r="K758">
        <f>Sales[[#This Row],[Sale Price ]]*Sales[[#This Row],[Margins]]</f>
        <v>182.7</v>
      </c>
      <c r="L758">
        <v>609</v>
      </c>
      <c r="M758">
        <f>Sales[[#This Row],[Sale Price ]]-Sales[[#This Row],[Service Provider Expense]]</f>
        <v>426.3</v>
      </c>
      <c r="N758" t="s">
        <v>19</v>
      </c>
    </row>
    <row r="759" spans="1:14" x14ac:dyDescent="0.25">
      <c r="A759">
        <v>3758</v>
      </c>
      <c r="B759" t="s">
        <v>662</v>
      </c>
      <c r="C759" t="s">
        <v>1024</v>
      </c>
      <c r="D759">
        <v>1990</v>
      </c>
      <c r="E759" t="s">
        <v>61</v>
      </c>
      <c r="F759" s="7">
        <v>45356</v>
      </c>
      <c r="G759" s="6">
        <v>1</v>
      </c>
      <c r="H759" t="s">
        <v>17</v>
      </c>
      <c r="I759" t="s">
        <v>18</v>
      </c>
      <c r="J759">
        <f>VLOOKUP(Sales[[#This Row],[Service Category]],Table7[],3,FALSE)</f>
        <v>0.25</v>
      </c>
      <c r="K759">
        <f>Sales[[#This Row],[Sale Price ]]*Sales[[#This Row],[Margins]]</f>
        <v>66.75</v>
      </c>
      <c r="L759">
        <v>267</v>
      </c>
      <c r="M759">
        <f>Sales[[#This Row],[Sale Price ]]-Sales[[#This Row],[Service Provider Expense]]</f>
        <v>200.25</v>
      </c>
      <c r="N759" t="s">
        <v>33</v>
      </c>
    </row>
    <row r="760" spans="1:14" x14ac:dyDescent="0.25">
      <c r="A760">
        <v>3759</v>
      </c>
      <c r="B760" t="s">
        <v>57</v>
      </c>
      <c r="C760" t="s">
        <v>1025</v>
      </c>
      <c r="D760">
        <v>1991</v>
      </c>
      <c r="E760" t="s">
        <v>27</v>
      </c>
      <c r="F760" s="7">
        <v>45419</v>
      </c>
      <c r="G760" s="6">
        <v>2</v>
      </c>
      <c r="H760" t="s">
        <v>17</v>
      </c>
      <c r="I760" t="s">
        <v>66</v>
      </c>
      <c r="J760">
        <f>VLOOKUP(Sales[[#This Row],[Service Category]],Table7[],3,FALSE)</f>
        <v>0.25</v>
      </c>
      <c r="K760">
        <f>Sales[[#This Row],[Sale Price ]]*Sales[[#This Row],[Margins]]</f>
        <v>67.75</v>
      </c>
      <c r="L760">
        <v>271</v>
      </c>
      <c r="M760">
        <f>Sales[[#This Row],[Sale Price ]]-Sales[[#This Row],[Service Provider Expense]]</f>
        <v>203.25</v>
      </c>
      <c r="N760" t="s">
        <v>39</v>
      </c>
    </row>
    <row r="761" spans="1:14" x14ac:dyDescent="0.25">
      <c r="A761">
        <v>3760</v>
      </c>
      <c r="B761" t="s">
        <v>532</v>
      </c>
      <c r="C761" t="s">
        <v>1026</v>
      </c>
      <c r="D761">
        <v>1992</v>
      </c>
      <c r="E761" t="s">
        <v>36</v>
      </c>
      <c r="F761" s="7">
        <v>45525</v>
      </c>
      <c r="G761" s="6">
        <v>3</v>
      </c>
      <c r="H761" s="1" t="s">
        <v>23</v>
      </c>
      <c r="I761" t="s">
        <v>38</v>
      </c>
      <c r="J761">
        <f>VLOOKUP(Sales[[#This Row],[Service Category]],Table7[],3,FALSE)</f>
        <v>0.2</v>
      </c>
      <c r="K761">
        <f>Sales[[#This Row],[Sale Price ]]*Sales[[#This Row],[Margins]]</f>
        <v>50.6</v>
      </c>
      <c r="L761">
        <v>253</v>
      </c>
      <c r="M761">
        <f>Sales[[#This Row],[Sale Price ]]-Sales[[#This Row],[Service Provider Expense]]</f>
        <v>202.4</v>
      </c>
      <c r="N761" t="s">
        <v>33</v>
      </c>
    </row>
    <row r="762" spans="1:14" x14ac:dyDescent="0.25">
      <c r="A762">
        <v>3761</v>
      </c>
      <c r="B762" t="s">
        <v>424</v>
      </c>
      <c r="C762" t="s">
        <v>367</v>
      </c>
      <c r="D762">
        <v>1993</v>
      </c>
      <c r="E762" t="s">
        <v>16</v>
      </c>
      <c r="F762" s="7">
        <v>45523</v>
      </c>
      <c r="G762" s="6">
        <v>3</v>
      </c>
      <c r="H762" s="1" t="s">
        <v>37</v>
      </c>
      <c r="I762" t="s">
        <v>38</v>
      </c>
      <c r="J762">
        <f>VLOOKUP(Sales[[#This Row],[Service Category]],Table7[],3,FALSE)</f>
        <v>0.1</v>
      </c>
      <c r="K762">
        <f>Sales[[#This Row],[Sale Price ]]*Sales[[#This Row],[Margins]]</f>
        <v>80.900000000000006</v>
      </c>
      <c r="L762">
        <v>809</v>
      </c>
      <c r="M762">
        <f>Sales[[#This Row],[Sale Price ]]-Sales[[#This Row],[Service Provider Expense]]</f>
        <v>728.1</v>
      </c>
      <c r="N762" t="s">
        <v>99</v>
      </c>
    </row>
    <row r="763" spans="1:14" x14ac:dyDescent="0.25">
      <c r="A763">
        <v>3762</v>
      </c>
      <c r="B763" t="s">
        <v>797</v>
      </c>
      <c r="C763" t="s">
        <v>477</v>
      </c>
      <c r="D763">
        <v>1994</v>
      </c>
      <c r="E763" t="s">
        <v>61</v>
      </c>
      <c r="F763" s="7">
        <v>45641</v>
      </c>
      <c r="G763" s="6">
        <v>1</v>
      </c>
      <c r="H763" t="s">
        <v>17</v>
      </c>
      <c r="I763" t="s">
        <v>49</v>
      </c>
      <c r="J763">
        <f>VLOOKUP(Sales[[#This Row],[Service Category]],Table7[],3,FALSE)</f>
        <v>0.25</v>
      </c>
      <c r="K763">
        <f>Sales[[#This Row],[Sale Price ]]*Sales[[#This Row],[Margins]]</f>
        <v>166.25</v>
      </c>
      <c r="L763">
        <v>665</v>
      </c>
      <c r="M763">
        <f>Sales[[#This Row],[Sale Price ]]-Sales[[#This Row],[Service Provider Expense]]</f>
        <v>498.75</v>
      </c>
      <c r="N763" t="s">
        <v>99</v>
      </c>
    </row>
    <row r="764" spans="1:14" x14ac:dyDescent="0.25">
      <c r="A764">
        <v>3763</v>
      </c>
      <c r="B764" t="s">
        <v>1027</v>
      </c>
      <c r="C764" t="s">
        <v>449</v>
      </c>
      <c r="D764">
        <v>1995</v>
      </c>
      <c r="E764" t="s">
        <v>16</v>
      </c>
      <c r="F764" s="7">
        <v>45452</v>
      </c>
      <c r="G764" s="6">
        <v>2</v>
      </c>
      <c r="H764" t="s">
        <v>17</v>
      </c>
      <c r="I764" t="s">
        <v>18</v>
      </c>
      <c r="J764">
        <f>VLOOKUP(Sales[[#This Row],[Service Category]],Table7[],3,FALSE)</f>
        <v>0.1</v>
      </c>
      <c r="K764">
        <f>Sales[[#This Row],[Sale Price ]]*Sales[[#This Row],[Margins]]</f>
        <v>107.10000000000001</v>
      </c>
      <c r="L764">
        <v>1071</v>
      </c>
      <c r="M764">
        <f>Sales[[#This Row],[Sale Price ]]-Sales[[#This Row],[Service Provider Expense]]</f>
        <v>963.9</v>
      </c>
      <c r="N764" t="s">
        <v>33</v>
      </c>
    </row>
    <row r="765" spans="1:14" x14ac:dyDescent="0.25">
      <c r="A765">
        <v>3764</v>
      </c>
      <c r="B765" t="s">
        <v>1028</v>
      </c>
      <c r="C765" t="s">
        <v>1025</v>
      </c>
      <c r="D765">
        <v>1996</v>
      </c>
      <c r="E765" t="s">
        <v>36</v>
      </c>
      <c r="F765" s="7">
        <v>45591</v>
      </c>
      <c r="G765" s="6">
        <v>2</v>
      </c>
      <c r="H765" s="1" t="s">
        <v>37</v>
      </c>
      <c r="I765" t="s">
        <v>38</v>
      </c>
      <c r="J765">
        <f>VLOOKUP(Sales[[#This Row],[Service Category]],Table7[],3,FALSE)</f>
        <v>0.2</v>
      </c>
      <c r="K765">
        <f>Sales[[#This Row],[Sale Price ]]*Sales[[#This Row],[Margins]]</f>
        <v>149</v>
      </c>
      <c r="L765">
        <v>745</v>
      </c>
      <c r="M765">
        <f>Sales[[#This Row],[Sale Price ]]-Sales[[#This Row],[Service Provider Expense]]</f>
        <v>596</v>
      </c>
      <c r="N765" t="s">
        <v>39</v>
      </c>
    </row>
    <row r="766" spans="1:14" x14ac:dyDescent="0.25">
      <c r="A766">
        <v>3765</v>
      </c>
      <c r="B766" t="s">
        <v>798</v>
      </c>
      <c r="C766" t="s">
        <v>1029</v>
      </c>
      <c r="D766">
        <v>1997</v>
      </c>
      <c r="E766" t="s">
        <v>16</v>
      </c>
      <c r="F766" s="7">
        <v>45364</v>
      </c>
      <c r="G766" s="6">
        <v>1</v>
      </c>
      <c r="H766" s="1" t="s">
        <v>37</v>
      </c>
      <c r="I766" t="s">
        <v>49</v>
      </c>
      <c r="J766">
        <f>VLOOKUP(Sales[[#This Row],[Service Category]],Table7[],3,FALSE)</f>
        <v>0.1</v>
      </c>
      <c r="K766">
        <f>Sales[[#This Row],[Sale Price ]]*Sales[[#This Row],[Margins]]</f>
        <v>117.60000000000001</v>
      </c>
      <c r="L766">
        <v>1176</v>
      </c>
      <c r="M766">
        <f>Sales[[#This Row],[Sale Price ]]-Sales[[#This Row],[Service Provider Expense]]</f>
        <v>1058.4000000000001</v>
      </c>
      <c r="N766" t="s">
        <v>99</v>
      </c>
    </row>
    <row r="767" spans="1:14" x14ac:dyDescent="0.25">
      <c r="A767">
        <v>3766</v>
      </c>
      <c r="B767" t="s">
        <v>89</v>
      </c>
      <c r="C767" t="s">
        <v>1030</v>
      </c>
      <c r="D767">
        <v>1998</v>
      </c>
      <c r="E767" t="s">
        <v>61</v>
      </c>
      <c r="F767" s="7">
        <v>45355</v>
      </c>
      <c r="G767" s="6">
        <v>2</v>
      </c>
      <c r="H767" t="s">
        <v>56</v>
      </c>
      <c r="I767" t="s">
        <v>66</v>
      </c>
      <c r="J767">
        <f>VLOOKUP(Sales[[#This Row],[Service Category]],Table7[],3,FALSE)</f>
        <v>0.25</v>
      </c>
      <c r="K767">
        <f>Sales[[#This Row],[Sale Price ]]*Sales[[#This Row],[Margins]]</f>
        <v>261.25</v>
      </c>
      <c r="L767">
        <v>1045</v>
      </c>
      <c r="M767">
        <f>Sales[[#This Row],[Sale Price ]]-Sales[[#This Row],[Service Provider Expense]]</f>
        <v>783.75</v>
      </c>
      <c r="N767" t="s">
        <v>39</v>
      </c>
    </row>
    <row r="768" spans="1:14" x14ac:dyDescent="0.25">
      <c r="A768">
        <v>3767</v>
      </c>
      <c r="B768" t="s">
        <v>703</v>
      </c>
      <c r="C768" t="s">
        <v>1026</v>
      </c>
      <c r="D768">
        <v>1999</v>
      </c>
      <c r="E768" t="s">
        <v>36</v>
      </c>
      <c r="F768" s="7">
        <v>45511</v>
      </c>
      <c r="G768" s="6">
        <v>3</v>
      </c>
      <c r="H768" t="s">
        <v>17</v>
      </c>
      <c r="I768" t="s">
        <v>18</v>
      </c>
      <c r="J768">
        <f>VLOOKUP(Sales[[#This Row],[Service Category]],Table7[],3,FALSE)</f>
        <v>0.2</v>
      </c>
      <c r="K768">
        <f>Sales[[#This Row],[Sale Price ]]*Sales[[#This Row],[Margins]]</f>
        <v>11.4</v>
      </c>
      <c r="L768">
        <v>57</v>
      </c>
      <c r="M768">
        <f>Sales[[#This Row],[Sale Price ]]-Sales[[#This Row],[Service Provider Expense]]</f>
        <v>45.6</v>
      </c>
      <c r="N768" t="s">
        <v>33</v>
      </c>
    </row>
    <row r="769" spans="1:14" x14ac:dyDescent="0.25">
      <c r="A769">
        <v>3768</v>
      </c>
      <c r="B769" t="s">
        <v>1031</v>
      </c>
      <c r="C769" t="s">
        <v>395</v>
      </c>
      <c r="D769">
        <v>2000</v>
      </c>
      <c r="E769" t="s">
        <v>61</v>
      </c>
      <c r="F769" s="7">
        <v>45653</v>
      </c>
      <c r="G769" s="6">
        <v>2</v>
      </c>
      <c r="H769" s="1" t="s">
        <v>37</v>
      </c>
      <c r="I769" t="s">
        <v>18</v>
      </c>
      <c r="J769">
        <f>VLOOKUP(Sales[[#This Row],[Service Category]],Table7[],3,FALSE)</f>
        <v>0.25</v>
      </c>
      <c r="K769">
        <f>Sales[[#This Row],[Sale Price ]]*Sales[[#This Row],[Margins]]</f>
        <v>151.75</v>
      </c>
      <c r="L769">
        <v>607</v>
      </c>
      <c r="M769">
        <f>Sales[[#This Row],[Sale Price ]]-Sales[[#This Row],[Service Provider Expense]]</f>
        <v>455.25</v>
      </c>
      <c r="N769" t="s">
        <v>19</v>
      </c>
    </row>
    <row r="770" spans="1:14" x14ac:dyDescent="0.25">
      <c r="A770">
        <v>3769</v>
      </c>
      <c r="B770" t="s">
        <v>122</v>
      </c>
      <c r="C770" t="s">
        <v>610</v>
      </c>
      <c r="D770">
        <v>2001</v>
      </c>
      <c r="E770" t="s">
        <v>61</v>
      </c>
      <c r="F770" s="7">
        <v>45369</v>
      </c>
      <c r="G770" s="6">
        <v>1</v>
      </c>
      <c r="H770" t="s">
        <v>17</v>
      </c>
      <c r="I770" t="s">
        <v>28</v>
      </c>
      <c r="J770">
        <f>VLOOKUP(Sales[[#This Row],[Service Category]],Table7[],3,FALSE)</f>
        <v>0.25</v>
      </c>
      <c r="K770">
        <f>Sales[[#This Row],[Sale Price ]]*Sales[[#This Row],[Margins]]</f>
        <v>66.75</v>
      </c>
      <c r="L770">
        <v>267</v>
      </c>
      <c r="M770">
        <f>Sales[[#This Row],[Sale Price ]]-Sales[[#This Row],[Service Provider Expense]]</f>
        <v>200.25</v>
      </c>
      <c r="N770" t="s">
        <v>39</v>
      </c>
    </row>
    <row r="771" spans="1:14" x14ac:dyDescent="0.25">
      <c r="A771">
        <v>3770</v>
      </c>
      <c r="B771" t="s">
        <v>381</v>
      </c>
      <c r="C771" t="s">
        <v>763</v>
      </c>
      <c r="D771">
        <v>2002</v>
      </c>
      <c r="E771" t="s">
        <v>61</v>
      </c>
      <c r="F771" s="7">
        <v>45552</v>
      </c>
      <c r="G771" s="6">
        <v>2</v>
      </c>
      <c r="H771" s="1" t="s">
        <v>37</v>
      </c>
      <c r="I771" t="s">
        <v>32</v>
      </c>
      <c r="J771">
        <f>VLOOKUP(Sales[[#This Row],[Service Category]],Table7[],3,FALSE)</f>
        <v>0.25</v>
      </c>
      <c r="K771">
        <f>Sales[[#This Row],[Sale Price ]]*Sales[[#This Row],[Margins]]</f>
        <v>14</v>
      </c>
      <c r="L771">
        <v>56</v>
      </c>
      <c r="M771">
        <f>Sales[[#This Row],[Sale Price ]]-Sales[[#This Row],[Service Provider Expense]]</f>
        <v>42</v>
      </c>
      <c r="N771" t="s">
        <v>99</v>
      </c>
    </row>
    <row r="772" spans="1:14" x14ac:dyDescent="0.25">
      <c r="A772">
        <v>3771</v>
      </c>
      <c r="B772" t="s">
        <v>254</v>
      </c>
      <c r="C772" t="s">
        <v>1032</v>
      </c>
      <c r="D772">
        <v>2003</v>
      </c>
      <c r="E772" t="s">
        <v>22</v>
      </c>
      <c r="F772" s="7">
        <v>45651</v>
      </c>
      <c r="G772" s="6">
        <v>2</v>
      </c>
      <c r="H772" s="1" t="s">
        <v>37</v>
      </c>
      <c r="I772" t="s">
        <v>28</v>
      </c>
      <c r="J772">
        <f>VLOOKUP(Sales[[#This Row],[Service Category]],Table7[],3,FALSE)</f>
        <v>0.3</v>
      </c>
      <c r="K772">
        <f>Sales[[#This Row],[Sale Price ]]*Sales[[#This Row],[Margins]]</f>
        <v>276.3</v>
      </c>
      <c r="L772">
        <v>921</v>
      </c>
      <c r="M772">
        <f>Sales[[#This Row],[Sale Price ]]-Sales[[#This Row],[Service Provider Expense]]</f>
        <v>644.70000000000005</v>
      </c>
      <c r="N772" t="s">
        <v>29</v>
      </c>
    </row>
    <row r="773" spans="1:14" x14ac:dyDescent="0.25">
      <c r="A773">
        <v>3772</v>
      </c>
      <c r="B773" t="s">
        <v>645</v>
      </c>
      <c r="C773" t="s">
        <v>958</v>
      </c>
      <c r="D773">
        <v>2004</v>
      </c>
      <c r="E773" t="s">
        <v>16</v>
      </c>
      <c r="F773" s="7">
        <v>45622</v>
      </c>
      <c r="G773" s="6">
        <v>3</v>
      </c>
      <c r="H773" s="1" t="s">
        <v>37</v>
      </c>
      <c r="I773" t="s">
        <v>28</v>
      </c>
      <c r="J773">
        <f>VLOOKUP(Sales[[#This Row],[Service Category]],Table7[],3,FALSE)</f>
        <v>0.1</v>
      </c>
      <c r="K773">
        <f>Sales[[#This Row],[Sale Price ]]*Sales[[#This Row],[Margins]]</f>
        <v>143.20000000000002</v>
      </c>
      <c r="L773">
        <v>1432</v>
      </c>
      <c r="M773">
        <f>Sales[[#This Row],[Sale Price ]]-Sales[[#This Row],[Service Provider Expense]]</f>
        <v>1288.8</v>
      </c>
      <c r="N773" t="s">
        <v>29</v>
      </c>
    </row>
    <row r="774" spans="1:14" x14ac:dyDescent="0.25">
      <c r="A774">
        <v>3773</v>
      </c>
      <c r="B774" t="s">
        <v>334</v>
      </c>
      <c r="C774" t="s">
        <v>1033</v>
      </c>
      <c r="D774">
        <v>2005</v>
      </c>
      <c r="E774" t="s">
        <v>77</v>
      </c>
      <c r="F774" s="7">
        <v>45327</v>
      </c>
      <c r="G774" s="6">
        <v>2</v>
      </c>
      <c r="H774" t="s">
        <v>17</v>
      </c>
      <c r="I774" t="s">
        <v>42</v>
      </c>
      <c r="J774">
        <f>VLOOKUP(Sales[[#This Row],[Service Category]],Table7[],3,FALSE)</f>
        <v>0.3</v>
      </c>
      <c r="K774">
        <f>Sales[[#This Row],[Sale Price ]]*Sales[[#This Row],[Margins]]</f>
        <v>152.1</v>
      </c>
      <c r="L774">
        <v>507</v>
      </c>
      <c r="M774">
        <f>Sales[[#This Row],[Sale Price ]]-Sales[[#This Row],[Service Provider Expense]]</f>
        <v>354.9</v>
      </c>
      <c r="N774" t="s">
        <v>19</v>
      </c>
    </row>
    <row r="775" spans="1:14" x14ac:dyDescent="0.25">
      <c r="A775">
        <v>3774</v>
      </c>
      <c r="B775" t="s">
        <v>833</v>
      </c>
      <c r="C775" t="s">
        <v>188</v>
      </c>
      <c r="D775">
        <v>2006</v>
      </c>
      <c r="E775" t="s">
        <v>36</v>
      </c>
      <c r="F775" s="7">
        <v>45591</v>
      </c>
      <c r="G775" s="6">
        <v>3</v>
      </c>
      <c r="H775" s="1" t="s">
        <v>37</v>
      </c>
      <c r="I775" t="s">
        <v>28</v>
      </c>
      <c r="J775">
        <f>VLOOKUP(Sales[[#This Row],[Service Category]],Table7[],3,FALSE)</f>
        <v>0.2</v>
      </c>
      <c r="K775">
        <f>Sales[[#This Row],[Sale Price ]]*Sales[[#This Row],[Margins]]</f>
        <v>93.600000000000009</v>
      </c>
      <c r="L775">
        <v>468</v>
      </c>
      <c r="M775">
        <f>Sales[[#This Row],[Sale Price ]]-Sales[[#This Row],[Service Provider Expense]]</f>
        <v>374.4</v>
      </c>
      <c r="N775" t="s">
        <v>29</v>
      </c>
    </row>
    <row r="776" spans="1:14" x14ac:dyDescent="0.25">
      <c r="A776">
        <v>3775</v>
      </c>
      <c r="B776" t="s">
        <v>381</v>
      </c>
      <c r="C776" t="s">
        <v>905</v>
      </c>
      <c r="D776">
        <v>2007</v>
      </c>
      <c r="E776" t="s">
        <v>36</v>
      </c>
      <c r="F776" s="7">
        <v>45361</v>
      </c>
      <c r="G776" s="6">
        <v>1</v>
      </c>
      <c r="H776" s="1" t="s">
        <v>37</v>
      </c>
      <c r="I776" t="s">
        <v>28</v>
      </c>
      <c r="J776">
        <f>VLOOKUP(Sales[[#This Row],[Service Category]],Table7[],3,FALSE)</f>
        <v>0.2</v>
      </c>
      <c r="K776">
        <f>Sales[[#This Row],[Sale Price ]]*Sales[[#This Row],[Margins]]</f>
        <v>141</v>
      </c>
      <c r="L776">
        <v>705</v>
      </c>
      <c r="M776">
        <f>Sales[[#This Row],[Sale Price ]]-Sales[[#This Row],[Service Provider Expense]]</f>
        <v>564</v>
      </c>
      <c r="N776" t="s">
        <v>39</v>
      </c>
    </row>
    <row r="777" spans="1:14" x14ac:dyDescent="0.25">
      <c r="A777">
        <v>3776</v>
      </c>
      <c r="B777" t="s">
        <v>551</v>
      </c>
      <c r="C777" t="s">
        <v>48</v>
      </c>
      <c r="D777">
        <v>2008</v>
      </c>
      <c r="E777" t="s">
        <v>22</v>
      </c>
      <c r="F777" s="7">
        <v>45617</v>
      </c>
      <c r="G777" s="6">
        <v>2</v>
      </c>
      <c r="H777" s="1" t="s">
        <v>37</v>
      </c>
      <c r="I777" t="s">
        <v>18</v>
      </c>
      <c r="J777">
        <f>VLOOKUP(Sales[[#This Row],[Service Category]],Table7[],3,FALSE)</f>
        <v>0.3</v>
      </c>
      <c r="K777">
        <f>Sales[[#This Row],[Sale Price ]]*Sales[[#This Row],[Margins]]</f>
        <v>187.5</v>
      </c>
      <c r="L777">
        <v>625</v>
      </c>
      <c r="M777">
        <f>Sales[[#This Row],[Sale Price ]]-Sales[[#This Row],[Service Provider Expense]]</f>
        <v>437.5</v>
      </c>
      <c r="N777" t="s">
        <v>99</v>
      </c>
    </row>
    <row r="778" spans="1:14" x14ac:dyDescent="0.25">
      <c r="A778">
        <v>3777</v>
      </c>
      <c r="B778" t="s">
        <v>15</v>
      </c>
      <c r="C778" t="s">
        <v>81</v>
      </c>
      <c r="D778">
        <v>2009</v>
      </c>
      <c r="E778" t="s">
        <v>77</v>
      </c>
      <c r="F778" s="7">
        <v>45293</v>
      </c>
      <c r="G778" s="6">
        <v>2</v>
      </c>
      <c r="H778" s="1" t="s">
        <v>23</v>
      </c>
      <c r="I778" t="s">
        <v>42</v>
      </c>
      <c r="J778">
        <f>VLOOKUP(Sales[[#This Row],[Service Category]],Table7[],3,FALSE)</f>
        <v>0.3</v>
      </c>
      <c r="K778">
        <f>Sales[[#This Row],[Sale Price ]]*Sales[[#This Row],[Margins]]</f>
        <v>429.59999999999997</v>
      </c>
      <c r="L778">
        <v>1432</v>
      </c>
      <c r="M778">
        <f>Sales[[#This Row],[Sale Price ]]-Sales[[#This Row],[Service Provider Expense]]</f>
        <v>1002.4000000000001</v>
      </c>
      <c r="N778" t="s">
        <v>19</v>
      </c>
    </row>
    <row r="779" spans="1:14" x14ac:dyDescent="0.25">
      <c r="A779">
        <v>3778</v>
      </c>
      <c r="B779" t="s">
        <v>1034</v>
      </c>
      <c r="C779" t="s">
        <v>1035</v>
      </c>
      <c r="D779">
        <v>2010</v>
      </c>
      <c r="E779" t="s">
        <v>16</v>
      </c>
      <c r="F779" s="7">
        <v>45323</v>
      </c>
      <c r="G779" s="6">
        <v>1</v>
      </c>
      <c r="H779" s="1" t="s">
        <v>37</v>
      </c>
      <c r="I779" t="s">
        <v>49</v>
      </c>
      <c r="J779">
        <f>VLOOKUP(Sales[[#This Row],[Service Category]],Table7[],3,FALSE)</f>
        <v>0.1</v>
      </c>
      <c r="K779">
        <f>Sales[[#This Row],[Sale Price ]]*Sales[[#This Row],[Margins]]</f>
        <v>34.4</v>
      </c>
      <c r="L779">
        <v>344</v>
      </c>
      <c r="M779">
        <f>Sales[[#This Row],[Sale Price ]]-Sales[[#This Row],[Service Provider Expense]]</f>
        <v>309.60000000000002</v>
      </c>
      <c r="N779" t="s">
        <v>33</v>
      </c>
    </row>
    <row r="780" spans="1:14" x14ac:dyDescent="0.25">
      <c r="A780">
        <v>3779</v>
      </c>
      <c r="B780" t="s">
        <v>977</v>
      </c>
      <c r="C780" t="s">
        <v>1036</v>
      </c>
      <c r="D780">
        <v>2011</v>
      </c>
      <c r="E780" t="s">
        <v>77</v>
      </c>
      <c r="F780" s="7">
        <v>45557</v>
      </c>
      <c r="G780" s="6">
        <v>1</v>
      </c>
      <c r="H780" t="s">
        <v>17</v>
      </c>
      <c r="I780" t="s">
        <v>32</v>
      </c>
      <c r="J780">
        <f>VLOOKUP(Sales[[#This Row],[Service Category]],Table7[],3,FALSE)</f>
        <v>0.3</v>
      </c>
      <c r="K780">
        <f>Sales[[#This Row],[Sale Price ]]*Sales[[#This Row],[Margins]]</f>
        <v>354.59999999999997</v>
      </c>
      <c r="L780">
        <v>1182</v>
      </c>
      <c r="M780">
        <f>Sales[[#This Row],[Sale Price ]]-Sales[[#This Row],[Service Provider Expense]]</f>
        <v>827.40000000000009</v>
      </c>
      <c r="N780" t="s">
        <v>19</v>
      </c>
    </row>
    <row r="781" spans="1:14" x14ac:dyDescent="0.25">
      <c r="A781">
        <v>3780</v>
      </c>
      <c r="B781" t="s">
        <v>1021</v>
      </c>
      <c r="C781" t="s">
        <v>231</v>
      </c>
      <c r="D781">
        <v>2012</v>
      </c>
      <c r="E781" t="s">
        <v>36</v>
      </c>
      <c r="F781" s="7">
        <v>45450</v>
      </c>
      <c r="G781" s="6">
        <v>2</v>
      </c>
      <c r="H781" t="s">
        <v>17</v>
      </c>
      <c r="I781" t="s">
        <v>66</v>
      </c>
      <c r="J781">
        <f>VLOOKUP(Sales[[#This Row],[Service Category]],Table7[],3,FALSE)</f>
        <v>0.2</v>
      </c>
      <c r="K781">
        <f>Sales[[#This Row],[Sale Price ]]*Sales[[#This Row],[Margins]]</f>
        <v>304.2</v>
      </c>
      <c r="L781">
        <v>1521</v>
      </c>
      <c r="M781">
        <f>Sales[[#This Row],[Sale Price ]]-Sales[[#This Row],[Service Provider Expense]]</f>
        <v>1216.8</v>
      </c>
      <c r="N781" t="s">
        <v>99</v>
      </c>
    </row>
    <row r="782" spans="1:14" x14ac:dyDescent="0.25">
      <c r="A782">
        <v>3781</v>
      </c>
      <c r="B782" t="s">
        <v>681</v>
      </c>
      <c r="C782" t="s">
        <v>1037</v>
      </c>
      <c r="D782">
        <v>2013</v>
      </c>
      <c r="E782" t="s">
        <v>61</v>
      </c>
      <c r="F782" s="7">
        <v>45585</v>
      </c>
      <c r="G782" s="6">
        <v>3</v>
      </c>
      <c r="H782" t="s">
        <v>17</v>
      </c>
      <c r="I782" t="s">
        <v>32</v>
      </c>
      <c r="J782">
        <f>VLOOKUP(Sales[[#This Row],[Service Category]],Table7[],3,FALSE)</f>
        <v>0.25</v>
      </c>
      <c r="K782">
        <f>Sales[[#This Row],[Sale Price ]]*Sales[[#This Row],[Margins]]</f>
        <v>63.25</v>
      </c>
      <c r="L782">
        <v>253</v>
      </c>
      <c r="M782">
        <f>Sales[[#This Row],[Sale Price ]]-Sales[[#This Row],[Service Provider Expense]]</f>
        <v>189.75</v>
      </c>
      <c r="N782" t="s">
        <v>19</v>
      </c>
    </row>
    <row r="783" spans="1:14" x14ac:dyDescent="0.25">
      <c r="A783">
        <v>3782</v>
      </c>
      <c r="B783" t="s">
        <v>1038</v>
      </c>
      <c r="C783" t="s">
        <v>696</v>
      </c>
      <c r="D783">
        <v>2014</v>
      </c>
      <c r="E783" t="s">
        <v>77</v>
      </c>
      <c r="F783" s="7">
        <v>45333</v>
      </c>
      <c r="G783" s="6">
        <v>3</v>
      </c>
      <c r="H783" t="s">
        <v>17</v>
      </c>
      <c r="I783" t="s">
        <v>18</v>
      </c>
      <c r="J783">
        <f>VLOOKUP(Sales[[#This Row],[Service Category]],Table7[],3,FALSE)</f>
        <v>0.3</v>
      </c>
      <c r="K783">
        <f>Sales[[#This Row],[Sale Price ]]*Sales[[#This Row],[Margins]]</f>
        <v>384.9</v>
      </c>
      <c r="L783">
        <v>1283</v>
      </c>
      <c r="M783">
        <f>Sales[[#This Row],[Sale Price ]]-Sales[[#This Row],[Service Provider Expense]]</f>
        <v>898.1</v>
      </c>
      <c r="N783" t="s">
        <v>29</v>
      </c>
    </row>
    <row r="784" spans="1:14" x14ac:dyDescent="0.25">
      <c r="A784">
        <v>3783</v>
      </c>
      <c r="B784" t="s">
        <v>1039</v>
      </c>
      <c r="C784" t="s">
        <v>111</v>
      </c>
      <c r="D784">
        <v>2015</v>
      </c>
      <c r="E784" t="s">
        <v>27</v>
      </c>
      <c r="F784" s="7">
        <v>45456</v>
      </c>
      <c r="G784" s="6">
        <v>1</v>
      </c>
      <c r="H784" t="s">
        <v>17</v>
      </c>
      <c r="I784" t="s">
        <v>32</v>
      </c>
      <c r="J784">
        <f>VLOOKUP(Sales[[#This Row],[Service Category]],Table7[],3,FALSE)</f>
        <v>0.25</v>
      </c>
      <c r="K784">
        <f>Sales[[#This Row],[Sale Price ]]*Sales[[#This Row],[Margins]]</f>
        <v>287.5</v>
      </c>
      <c r="L784">
        <v>1150</v>
      </c>
      <c r="M784">
        <f>Sales[[#This Row],[Sale Price ]]-Sales[[#This Row],[Service Provider Expense]]</f>
        <v>862.5</v>
      </c>
      <c r="N784" t="s">
        <v>39</v>
      </c>
    </row>
    <row r="785" spans="1:14" x14ac:dyDescent="0.25">
      <c r="A785">
        <v>3784</v>
      </c>
      <c r="B785" t="s">
        <v>1040</v>
      </c>
      <c r="C785" t="s">
        <v>1041</v>
      </c>
      <c r="D785">
        <v>2016</v>
      </c>
      <c r="E785" t="s">
        <v>61</v>
      </c>
      <c r="F785" s="7">
        <v>45426</v>
      </c>
      <c r="G785" s="6">
        <v>2</v>
      </c>
      <c r="H785" t="s">
        <v>17</v>
      </c>
      <c r="I785" t="s">
        <v>18</v>
      </c>
      <c r="J785">
        <f>VLOOKUP(Sales[[#This Row],[Service Category]],Table7[],3,FALSE)</f>
        <v>0.25</v>
      </c>
      <c r="K785">
        <f>Sales[[#This Row],[Sale Price ]]*Sales[[#This Row],[Margins]]</f>
        <v>312</v>
      </c>
      <c r="L785">
        <v>1248</v>
      </c>
      <c r="M785">
        <f>Sales[[#This Row],[Sale Price ]]-Sales[[#This Row],[Service Provider Expense]]</f>
        <v>936</v>
      </c>
      <c r="N785" t="s">
        <v>33</v>
      </c>
    </row>
    <row r="786" spans="1:14" x14ac:dyDescent="0.25">
      <c r="A786">
        <v>3785</v>
      </c>
      <c r="B786" t="s">
        <v>1042</v>
      </c>
      <c r="C786" t="s">
        <v>1043</v>
      </c>
      <c r="D786">
        <v>2017</v>
      </c>
      <c r="E786" t="s">
        <v>77</v>
      </c>
      <c r="F786" s="7">
        <v>45642</v>
      </c>
      <c r="G786" s="6">
        <v>3</v>
      </c>
      <c r="H786" t="s">
        <v>17</v>
      </c>
      <c r="I786" t="s">
        <v>32</v>
      </c>
      <c r="J786">
        <f>VLOOKUP(Sales[[#This Row],[Service Category]],Table7[],3,FALSE)</f>
        <v>0.3</v>
      </c>
      <c r="K786">
        <f>Sales[[#This Row],[Sale Price ]]*Sales[[#This Row],[Margins]]</f>
        <v>434.09999999999997</v>
      </c>
      <c r="L786">
        <v>1447</v>
      </c>
      <c r="M786">
        <f>Sales[[#This Row],[Sale Price ]]-Sales[[#This Row],[Service Provider Expense]]</f>
        <v>1012.9000000000001</v>
      </c>
      <c r="N786" t="s">
        <v>99</v>
      </c>
    </row>
    <row r="787" spans="1:14" x14ac:dyDescent="0.25">
      <c r="A787">
        <v>3786</v>
      </c>
      <c r="B787" t="s">
        <v>547</v>
      </c>
      <c r="C787" t="s">
        <v>1041</v>
      </c>
      <c r="D787">
        <v>2018</v>
      </c>
      <c r="E787" t="s">
        <v>36</v>
      </c>
      <c r="F787" s="7">
        <v>45470</v>
      </c>
      <c r="G787" s="6">
        <v>3</v>
      </c>
      <c r="H787" t="s">
        <v>17</v>
      </c>
      <c r="I787" t="s">
        <v>38</v>
      </c>
      <c r="J787">
        <f>VLOOKUP(Sales[[#This Row],[Service Category]],Table7[],3,FALSE)</f>
        <v>0.2</v>
      </c>
      <c r="K787">
        <f>Sales[[#This Row],[Sale Price ]]*Sales[[#This Row],[Margins]]</f>
        <v>106</v>
      </c>
      <c r="L787">
        <v>530</v>
      </c>
      <c r="M787">
        <f>Sales[[#This Row],[Sale Price ]]-Sales[[#This Row],[Service Provider Expense]]</f>
        <v>424</v>
      </c>
      <c r="N787" t="s">
        <v>29</v>
      </c>
    </row>
    <row r="788" spans="1:14" x14ac:dyDescent="0.25">
      <c r="A788">
        <v>3787</v>
      </c>
      <c r="B788" t="s">
        <v>558</v>
      </c>
      <c r="C788" t="s">
        <v>876</v>
      </c>
      <c r="D788">
        <v>2019</v>
      </c>
      <c r="E788" t="s">
        <v>61</v>
      </c>
      <c r="F788" s="7">
        <v>45548</v>
      </c>
      <c r="G788" s="6">
        <v>1</v>
      </c>
      <c r="H788" t="s">
        <v>17</v>
      </c>
      <c r="I788" t="s">
        <v>28</v>
      </c>
      <c r="J788">
        <f>VLOOKUP(Sales[[#This Row],[Service Category]],Table7[],3,FALSE)</f>
        <v>0.25</v>
      </c>
      <c r="K788">
        <f>Sales[[#This Row],[Sale Price ]]*Sales[[#This Row],[Margins]]</f>
        <v>205.75</v>
      </c>
      <c r="L788">
        <v>823</v>
      </c>
      <c r="M788">
        <f>Sales[[#This Row],[Sale Price ]]-Sales[[#This Row],[Service Provider Expense]]</f>
        <v>617.25</v>
      </c>
      <c r="N788" t="s">
        <v>29</v>
      </c>
    </row>
    <row r="789" spans="1:14" x14ac:dyDescent="0.25">
      <c r="A789">
        <v>3788</v>
      </c>
      <c r="B789" t="s">
        <v>549</v>
      </c>
      <c r="C789" t="s">
        <v>826</v>
      </c>
      <c r="D789">
        <v>2020</v>
      </c>
      <c r="E789" t="s">
        <v>16</v>
      </c>
      <c r="F789" s="7">
        <v>45511</v>
      </c>
      <c r="G789" s="6">
        <v>1</v>
      </c>
      <c r="H789" s="1" t="s">
        <v>37</v>
      </c>
      <c r="I789" t="s">
        <v>42</v>
      </c>
      <c r="J789">
        <f>VLOOKUP(Sales[[#This Row],[Service Category]],Table7[],3,FALSE)</f>
        <v>0.1</v>
      </c>
      <c r="K789">
        <f>Sales[[#This Row],[Sale Price ]]*Sales[[#This Row],[Margins]]</f>
        <v>122.7</v>
      </c>
      <c r="L789">
        <v>1227</v>
      </c>
      <c r="M789">
        <f>Sales[[#This Row],[Sale Price ]]-Sales[[#This Row],[Service Provider Expense]]</f>
        <v>1104.3</v>
      </c>
      <c r="N789" t="s">
        <v>29</v>
      </c>
    </row>
    <row r="790" spans="1:14" x14ac:dyDescent="0.25">
      <c r="A790">
        <v>3789</v>
      </c>
      <c r="B790" t="s">
        <v>1044</v>
      </c>
      <c r="C790" t="s">
        <v>783</v>
      </c>
      <c r="D790">
        <v>2021</v>
      </c>
      <c r="E790" t="s">
        <v>27</v>
      </c>
      <c r="F790" s="7">
        <v>45594</v>
      </c>
      <c r="G790" s="6">
        <v>1</v>
      </c>
      <c r="H790" s="1" t="s">
        <v>23</v>
      </c>
      <c r="I790" t="s">
        <v>38</v>
      </c>
      <c r="J790">
        <f>VLOOKUP(Sales[[#This Row],[Service Category]],Table7[],3,FALSE)</f>
        <v>0.25</v>
      </c>
      <c r="K790">
        <f>Sales[[#This Row],[Sale Price ]]*Sales[[#This Row],[Margins]]</f>
        <v>262.25</v>
      </c>
      <c r="L790">
        <v>1049</v>
      </c>
      <c r="M790">
        <f>Sales[[#This Row],[Sale Price ]]-Sales[[#This Row],[Service Provider Expense]]</f>
        <v>786.75</v>
      </c>
      <c r="N790" t="s">
        <v>29</v>
      </c>
    </row>
    <row r="791" spans="1:14" x14ac:dyDescent="0.25">
      <c r="A791">
        <v>3790</v>
      </c>
      <c r="B791" t="s">
        <v>1045</v>
      </c>
      <c r="C791" t="s">
        <v>221</v>
      </c>
      <c r="D791">
        <v>2022</v>
      </c>
      <c r="E791" t="s">
        <v>22</v>
      </c>
      <c r="F791" s="7">
        <v>45556</v>
      </c>
      <c r="G791" s="6">
        <v>3</v>
      </c>
      <c r="H791" s="1" t="s">
        <v>37</v>
      </c>
      <c r="I791" t="s">
        <v>24</v>
      </c>
      <c r="J791">
        <f>VLOOKUP(Sales[[#This Row],[Service Category]],Table7[],3,FALSE)</f>
        <v>0.3</v>
      </c>
      <c r="K791">
        <f>Sales[[#This Row],[Sale Price ]]*Sales[[#This Row],[Margins]]</f>
        <v>195.9</v>
      </c>
      <c r="L791">
        <v>653</v>
      </c>
      <c r="M791">
        <f>Sales[[#This Row],[Sale Price ]]-Sales[[#This Row],[Service Provider Expense]]</f>
        <v>457.1</v>
      </c>
      <c r="N791" t="s">
        <v>99</v>
      </c>
    </row>
    <row r="792" spans="1:14" x14ac:dyDescent="0.25">
      <c r="A792">
        <v>3791</v>
      </c>
      <c r="B792" t="s">
        <v>1046</v>
      </c>
      <c r="C792" t="s">
        <v>1047</v>
      </c>
      <c r="D792">
        <v>2023</v>
      </c>
      <c r="E792" t="s">
        <v>77</v>
      </c>
      <c r="F792" s="7">
        <v>45528</v>
      </c>
      <c r="G792" s="6">
        <v>3</v>
      </c>
      <c r="H792" s="1" t="s">
        <v>37</v>
      </c>
      <c r="I792" t="s">
        <v>49</v>
      </c>
      <c r="J792">
        <f>VLOOKUP(Sales[[#This Row],[Service Category]],Table7[],3,FALSE)</f>
        <v>0.3</v>
      </c>
      <c r="K792">
        <f>Sales[[#This Row],[Sale Price ]]*Sales[[#This Row],[Margins]]</f>
        <v>382.8</v>
      </c>
      <c r="L792">
        <v>1276</v>
      </c>
      <c r="M792">
        <f>Sales[[#This Row],[Sale Price ]]-Sales[[#This Row],[Service Provider Expense]]</f>
        <v>893.2</v>
      </c>
      <c r="N792" t="s">
        <v>33</v>
      </c>
    </row>
    <row r="793" spans="1:14" x14ac:dyDescent="0.25">
      <c r="A793">
        <v>3792</v>
      </c>
      <c r="B793" t="s">
        <v>890</v>
      </c>
      <c r="C793" t="s">
        <v>820</v>
      </c>
      <c r="D793">
        <v>2024</v>
      </c>
      <c r="E793" t="s">
        <v>61</v>
      </c>
      <c r="F793" s="7">
        <v>45475</v>
      </c>
      <c r="G793" s="6">
        <v>2</v>
      </c>
      <c r="H793" t="s">
        <v>56</v>
      </c>
      <c r="I793" t="s">
        <v>49</v>
      </c>
      <c r="J793">
        <f>VLOOKUP(Sales[[#This Row],[Service Category]],Table7[],3,FALSE)</f>
        <v>0.25</v>
      </c>
      <c r="K793">
        <f>Sales[[#This Row],[Sale Price ]]*Sales[[#This Row],[Margins]]</f>
        <v>245.25</v>
      </c>
      <c r="L793">
        <v>981</v>
      </c>
      <c r="M793">
        <f>Sales[[#This Row],[Sale Price ]]-Sales[[#This Row],[Service Provider Expense]]</f>
        <v>735.75</v>
      </c>
      <c r="N793" t="s">
        <v>33</v>
      </c>
    </row>
    <row r="794" spans="1:14" x14ac:dyDescent="0.25">
      <c r="A794">
        <v>3793</v>
      </c>
      <c r="B794" t="s">
        <v>1048</v>
      </c>
      <c r="C794" t="s">
        <v>587</v>
      </c>
      <c r="D794">
        <v>2025</v>
      </c>
      <c r="E794" t="s">
        <v>61</v>
      </c>
      <c r="F794" s="7">
        <v>45612</v>
      </c>
      <c r="G794" s="6">
        <v>1</v>
      </c>
      <c r="H794" t="s">
        <v>17</v>
      </c>
      <c r="I794" t="s">
        <v>32</v>
      </c>
      <c r="J794">
        <f>VLOOKUP(Sales[[#This Row],[Service Category]],Table7[],3,FALSE)</f>
        <v>0.25</v>
      </c>
      <c r="K794">
        <f>Sales[[#This Row],[Sale Price ]]*Sales[[#This Row],[Margins]]</f>
        <v>27.75</v>
      </c>
      <c r="L794">
        <v>111</v>
      </c>
      <c r="M794">
        <f>Sales[[#This Row],[Sale Price ]]-Sales[[#This Row],[Service Provider Expense]]</f>
        <v>83.25</v>
      </c>
      <c r="N794" t="s">
        <v>39</v>
      </c>
    </row>
    <row r="795" spans="1:14" x14ac:dyDescent="0.25">
      <c r="A795">
        <v>3794</v>
      </c>
      <c r="B795" t="s">
        <v>659</v>
      </c>
      <c r="C795" t="s">
        <v>848</v>
      </c>
      <c r="D795">
        <v>2026</v>
      </c>
      <c r="E795" t="s">
        <v>77</v>
      </c>
      <c r="F795" s="7">
        <v>45478</v>
      </c>
      <c r="G795" s="6">
        <v>3</v>
      </c>
      <c r="H795" t="s">
        <v>17</v>
      </c>
      <c r="I795" t="s">
        <v>38</v>
      </c>
      <c r="J795">
        <f>VLOOKUP(Sales[[#This Row],[Service Category]],Table7[],3,FALSE)</f>
        <v>0.3</v>
      </c>
      <c r="K795">
        <f>Sales[[#This Row],[Sale Price ]]*Sales[[#This Row],[Margins]]</f>
        <v>206.7</v>
      </c>
      <c r="L795">
        <v>689</v>
      </c>
      <c r="M795">
        <f>Sales[[#This Row],[Sale Price ]]-Sales[[#This Row],[Service Provider Expense]]</f>
        <v>482.3</v>
      </c>
      <c r="N795" t="s">
        <v>33</v>
      </c>
    </row>
    <row r="796" spans="1:14" x14ac:dyDescent="0.25">
      <c r="A796">
        <v>3795</v>
      </c>
      <c r="B796" t="s">
        <v>1049</v>
      </c>
      <c r="C796" t="s">
        <v>1050</v>
      </c>
      <c r="D796">
        <v>2027</v>
      </c>
      <c r="E796" t="s">
        <v>61</v>
      </c>
      <c r="F796" s="7">
        <v>45623</v>
      </c>
      <c r="G796" s="6">
        <v>1</v>
      </c>
      <c r="H796" t="s">
        <v>17</v>
      </c>
      <c r="I796" t="s">
        <v>66</v>
      </c>
      <c r="J796">
        <f>VLOOKUP(Sales[[#This Row],[Service Category]],Table7[],3,FALSE)</f>
        <v>0.25</v>
      </c>
      <c r="K796">
        <f>Sales[[#This Row],[Sale Price ]]*Sales[[#This Row],[Margins]]</f>
        <v>301.75</v>
      </c>
      <c r="L796">
        <v>1207</v>
      </c>
      <c r="M796">
        <f>Sales[[#This Row],[Sale Price ]]-Sales[[#This Row],[Service Provider Expense]]</f>
        <v>905.25</v>
      </c>
      <c r="N796" t="s">
        <v>33</v>
      </c>
    </row>
    <row r="797" spans="1:14" x14ac:dyDescent="0.25">
      <c r="A797">
        <v>3796</v>
      </c>
      <c r="B797" t="s">
        <v>1051</v>
      </c>
      <c r="C797" t="s">
        <v>700</v>
      </c>
      <c r="D797">
        <v>2028</v>
      </c>
      <c r="E797" t="s">
        <v>16</v>
      </c>
      <c r="F797" s="7">
        <v>45370</v>
      </c>
      <c r="G797" s="6">
        <v>1</v>
      </c>
      <c r="H797" t="s">
        <v>17</v>
      </c>
      <c r="I797" t="s">
        <v>66</v>
      </c>
      <c r="J797">
        <f>VLOOKUP(Sales[[#This Row],[Service Category]],Table7[],3,FALSE)</f>
        <v>0.1</v>
      </c>
      <c r="K797">
        <f>Sales[[#This Row],[Sale Price ]]*Sales[[#This Row],[Margins]]</f>
        <v>134.1</v>
      </c>
      <c r="L797">
        <v>1341</v>
      </c>
      <c r="M797">
        <f>Sales[[#This Row],[Sale Price ]]-Sales[[#This Row],[Service Provider Expense]]</f>
        <v>1206.9000000000001</v>
      </c>
      <c r="N797" t="s">
        <v>99</v>
      </c>
    </row>
    <row r="798" spans="1:14" x14ac:dyDescent="0.25">
      <c r="A798">
        <v>3797</v>
      </c>
      <c r="B798" t="s">
        <v>1052</v>
      </c>
      <c r="C798" t="s">
        <v>1053</v>
      </c>
      <c r="D798">
        <v>2029</v>
      </c>
      <c r="E798" t="s">
        <v>16</v>
      </c>
      <c r="F798" s="7">
        <v>45539</v>
      </c>
      <c r="G798" s="6">
        <v>2</v>
      </c>
      <c r="H798" s="1" t="s">
        <v>37</v>
      </c>
      <c r="I798" t="s">
        <v>18</v>
      </c>
      <c r="J798">
        <f>VLOOKUP(Sales[[#This Row],[Service Category]],Table7[],3,FALSE)</f>
        <v>0.1</v>
      </c>
      <c r="K798">
        <f>Sales[[#This Row],[Sale Price ]]*Sales[[#This Row],[Margins]]</f>
        <v>40.5</v>
      </c>
      <c r="L798">
        <v>405</v>
      </c>
      <c r="M798">
        <f>Sales[[#This Row],[Sale Price ]]-Sales[[#This Row],[Service Provider Expense]]</f>
        <v>364.5</v>
      </c>
      <c r="N798" t="s">
        <v>29</v>
      </c>
    </row>
    <row r="799" spans="1:14" x14ac:dyDescent="0.25">
      <c r="A799">
        <v>3798</v>
      </c>
      <c r="B799" t="s">
        <v>693</v>
      </c>
      <c r="C799" t="s">
        <v>710</v>
      </c>
      <c r="D799">
        <v>2030</v>
      </c>
      <c r="E799" t="s">
        <v>61</v>
      </c>
      <c r="F799" s="7">
        <v>45546</v>
      </c>
      <c r="G799" s="6">
        <v>1</v>
      </c>
      <c r="H799" s="1" t="s">
        <v>37</v>
      </c>
      <c r="I799" t="s">
        <v>32</v>
      </c>
      <c r="J799">
        <f>VLOOKUP(Sales[[#This Row],[Service Category]],Table7[],3,FALSE)</f>
        <v>0.25</v>
      </c>
      <c r="K799">
        <f>Sales[[#This Row],[Sale Price ]]*Sales[[#This Row],[Margins]]</f>
        <v>300.75</v>
      </c>
      <c r="L799">
        <v>1203</v>
      </c>
      <c r="M799">
        <f>Sales[[#This Row],[Sale Price ]]-Sales[[#This Row],[Service Provider Expense]]</f>
        <v>902.25</v>
      </c>
      <c r="N799" t="s">
        <v>99</v>
      </c>
    </row>
    <row r="800" spans="1:14" x14ac:dyDescent="0.25">
      <c r="A800">
        <v>3799</v>
      </c>
      <c r="B800" t="s">
        <v>660</v>
      </c>
      <c r="C800" t="s">
        <v>1054</v>
      </c>
      <c r="D800">
        <v>2031</v>
      </c>
      <c r="E800" t="s">
        <v>16</v>
      </c>
      <c r="F800" s="7">
        <v>45492</v>
      </c>
      <c r="G800" s="6">
        <v>2</v>
      </c>
      <c r="H800" t="s">
        <v>17</v>
      </c>
      <c r="I800" t="s">
        <v>32</v>
      </c>
      <c r="J800">
        <f>VLOOKUP(Sales[[#This Row],[Service Category]],Table7[],3,FALSE)</f>
        <v>0.1</v>
      </c>
      <c r="K800">
        <f>Sales[[#This Row],[Sale Price ]]*Sales[[#This Row],[Margins]]</f>
        <v>61.6</v>
      </c>
      <c r="L800">
        <v>616</v>
      </c>
      <c r="M800">
        <f>Sales[[#This Row],[Sale Price ]]-Sales[[#This Row],[Service Provider Expense]]</f>
        <v>554.4</v>
      </c>
      <c r="N800" t="s">
        <v>29</v>
      </c>
    </row>
    <row r="801" spans="1:14" x14ac:dyDescent="0.25">
      <c r="A801">
        <v>3800</v>
      </c>
      <c r="B801" t="s">
        <v>827</v>
      </c>
      <c r="C801" t="s">
        <v>968</v>
      </c>
      <c r="D801">
        <v>2032</v>
      </c>
      <c r="E801" t="s">
        <v>27</v>
      </c>
      <c r="F801" s="7">
        <v>45389</v>
      </c>
      <c r="G801" s="6">
        <v>3</v>
      </c>
      <c r="H801" t="s">
        <v>17</v>
      </c>
      <c r="I801" t="s">
        <v>24</v>
      </c>
      <c r="J801">
        <f>VLOOKUP(Sales[[#This Row],[Service Category]],Table7[],3,FALSE)</f>
        <v>0.25</v>
      </c>
      <c r="K801">
        <f>Sales[[#This Row],[Sale Price ]]*Sales[[#This Row],[Margins]]</f>
        <v>155.5</v>
      </c>
      <c r="L801">
        <v>622</v>
      </c>
      <c r="M801">
        <f>Sales[[#This Row],[Sale Price ]]-Sales[[#This Row],[Service Provider Expense]]</f>
        <v>466.5</v>
      </c>
      <c r="N801" t="s">
        <v>39</v>
      </c>
    </row>
    <row r="802" spans="1:14" x14ac:dyDescent="0.25">
      <c r="A802">
        <v>3801</v>
      </c>
      <c r="B802" t="s">
        <v>1031</v>
      </c>
      <c r="C802" t="s">
        <v>830</v>
      </c>
      <c r="D802">
        <v>2033</v>
      </c>
      <c r="E802" t="s">
        <v>27</v>
      </c>
      <c r="F802" s="7">
        <v>45618</v>
      </c>
      <c r="G802" s="6">
        <v>1</v>
      </c>
      <c r="H802" s="1" t="s">
        <v>37</v>
      </c>
      <c r="I802" t="s">
        <v>32</v>
      </c>
      <c r="J802">
        <f>VLOOKUP(Sales[[#This Row],[Service Category]],Table7[],3,FALSE)</f>
        <v>0.25</v>
      </c>
      <c r="K802">
        <f>Sales[[#This Row],[Sale Price ]]*Sales[[#This Row],[Margins]]</f>
        <v>120</v>
      </c>
      <c r="L802">
        <v>480</v>
      </c>
      <c r="M802">
        <f>Sales[[#This Row],[Sale Price ]]-Sales[[#This Row],[Service Provider Expense]]</f>
        <v>360</v>
      </c>
      <c r="N802" t="s">
        <v>33</v>
      </c>
    </row>
    <row r="803" spans="1:14" x14ac:dyDescent="0.25">
      <c r="A803">
        <v>3802</v>
      </c>
      <c r="B803" t="s">
        <v>884</v>
      </c>
      <c r="C803" t="s">
        <v>304</v>
      </c>
      <c r="D803">
        <v>2034</v>
      </c>
      <c r="E803" t="s">
        <v>22</v>
      </c>
      <c r="F803" s="7">
        <v>45622</v>
      </c>
      <c r="G803" s="6">
        <v>3</v>
      </c>
      <c r="H803" s="1" t="s">
        <v>37</v>
      </c>
      <c r="I803" t="s">
        <v>18</v>
      </c>
      <c r="J803">
        <f>VLOOKUP(Sales[[#This Row],[Service Category]],Table7[],3,FALSE)</f>
        <v>0.3</v>
      </c>
      <c r="K803">
        <f>Sales[[#This Row],[Sale Price ]]*Sales[[#This Row],[Margins]]</f>
        <v>6.8999999999999995</v>
      </c>
      <c r="L803">
        <v>23</v>
      </c>
      <c r="M803">
        <f>Sales[[#This Row],[Sale Price ]]-Sales[[#This Row],[Service Provider Expense]]</f>
        <v>16.100000000000001</v>
      </c>
      <c r="N803" t="s">
        <v>19</v>
      </c>
    </row>
    <row r="804" spans="1:14" x14ac:dyDescent="0.25">
      <c r="A804">
        <v>3803</v>
      </c>
      <c r="B804" t="s">
        <v>608</v>
      </c>
      <c r="C804" t="s">
        <v>830</v>
      </c>
      <c r="D804">
        <v>2035</v>
      </c>
      <c r="E804" t="s">
        <v>61</v>
      </c>
      <c r="F804" s="7">
        <v>45614</v>
      </c>
      <c r="G804" s="6">
        <v>1</v>
      </c>
      <c r="H804" t="s">
        <v>17</v>
      </c>
      <c r="I804" t="s">
        <v>18</v>
      </c>
      <c r="J804">
        <f>VLOOKUP(Sales[[#This Row],[Service Category]],Table7[],3,FALSE)</f>
        <v>0.25</v>
      </c>
      <c r="K804">
        <f>Sales[[#This Row],[Sale Price ]]*Sales[[#This Row],[Margins]]</f>
        <v>172</v>
      </c>
      <c r="L804">
        <v>688</v>
      </c>
      <c r="M804">
        <f>Sales[[#This Row],[Sale Price ]]-Sales[[#This Row],[Service Provider Expense]]</f>
        <v>516</v>
      </c>
      <c r="N804" t="s">
        <v>33</v>
      </c>
    </row>
    <row r="805" spans="1:14" x14ac:dyDescent="0.25">
      <c r="A805">
        <v>3804</v>
      </c>
      <c r="B805" t="s">
        <v>1055</v>
      </c>
      <c r="C805" t="s">
        <v>1056</v>
      </c>
      <c r="D805">
        <v>2036</v>
      </c>
      <c r="E805" t="s">
        <v>61</v>
      </c>
      <c r="F805" s="7">
        <v>45479</v>
      </c>
      <c r="G805" s="6">
        <v>3</v>
      </c>
      <c r="H805" s="1" t="s">
        <v>37</v>
      </c>
      <c r="I805" t="s">
        <v>24</v>
      </c>
      <c r="J805">
        <f>VLOOKUP(Sales[[#This Row],[Service Category]],Table7[],3,FALSE)</f>
        <v>0.25</v>
      </c>
      <c r="K805">
        <f>Sales[[#This Row],[Sale Price ]]*Sales[[#This Row],[Margins]]</f>
        <v>375</v>
      </c>
      <c r="L805">
        <v>1500</v>
      </c>
      <c r="M805">
        <f>Sales[[#This Row],[Sale Price ]]-Sales[[#This Row],[Service Provider Expense]]</f>
        <v>1125</v>
      </c>
      <c r="N805" t="s">
        <v>19</v>
      </c>
    </row>
    <row r="806" spans="1:14" x14ac:dyDescent="0.25">
      <c r="A806">
        <v>3805</v>
      </c>
      <c r="B806" t="s">
        <v>1057</v>
      </c>
      <c r="C806" t="s">
        <v>1058</v>
      </c>
      <c r="D806">
        <v>2037</v>
      </c>
      <c r="E806" t="s">
        <v>27</v>
      </c>
      <c r="F806" s="7">
        <v>45404</v>
      </c>
      <c r="G806" s="6">
        <v>3</v>
      </c>
      <c r="H806" s="1" t="s">
        <v>37</v>
      </c>
      <c r="I806" t="s">
        <v>49</v>
      </c>
      <c r="J806">
        <f>VLOOKUP(Sales[[#This Row],[Service Category]],Table7[],3,FALSE)</f>
        <v>0.25</v>
      </c>
      <c r="K806">
        <f>Sales[[#This Row],[Sale Price ]]*Sales[[#This Row],[Margins]]</f>
        <v>107</v>
      </c>
      <c r="L806">
        <v>428</v>
      </c>
      <c r="M806">
        <f>Sales[[#This Row],[Sale Price ]]-Sales[[#This Row],[Service Provider Expense]]</f>
        <v>321</v>
      </c>
      <c r="N806" t="s">
        <v>33</v>
      </c>
    </row>
    <row r="807" spans="1:14" x14ac:dyDescent="0.25">
      <c r="A807">
        <v>3806</v>
      </c>
      <c r="B807" t="s">
        <v>671</v>
      </c>
      <c r="C807" t="s">
        <v>885</v>
      </c>
      <c r="D807">
        <v>2038</v>
      </c>
      <c r="E807" t="s">
        <v>27</v>
      </c>
      <c r="F807" s="7">
        <v>45511</v>
      </c>
      <c r="G807" s="6">
        <v>2</v>
      </c>
      <c r="H807" t="s">
        <v>17</v>
      </c>
      <c r="I807" t="s">
        <v>66</v>
      </c>
      <c r="J807">
        <f>VLOOKUP(Sales[[#This Row],[Service Category]],Table7[],3,FALSE)</f>
        <v>0.25</v>
      </c>
      <c r="K807">
        <f>Sales[[#This Row],[Sale Price ]]*Sales[[#This Row],[Margins]]</f>
        <v>111.25</v>
      </c>
      <c r="L807">
        <v>445</v>
      </c>
      <c r="M807">
        <f>Sales[[#This Row],[Sale Price ]]-Sales[[#This Row],[Service Provider Expense]]</f>
        <v>333.75</v>
      </c>
      <c r="N807" t="s">
        <v>19</v>
      </c>
    </row>
    <row r="808" spans="1:14" x14ac:dyDescent="0.25">
      <c r="A808">
        <v>3807</v>
      </c>
      <c r="B808" t="s">
        <v>999</v>
      </c>
      <c r="C808" t="s">
        <v>441</v>
      </c>
      <c r="D808">
        <v>2039</v>
      </c>
      <c r="E808" t="s">
        <v>77</v>
      </c>
      <c r="F808" s="7">
        <v>45530</v>
      </c>
      <c r="G808" s="6">
        <v>1</v>
      </c>
      <c r="H808" s="1" t="s">
        <v>37</v>
      </c>
      <c r="I808" t="s">
        <v>38</v>
      </c>
      <c r="J808">
        <f>VLOOKUP(Sales[[#This Row],[Service Category]],Table7[],3,FALSE)</f>
        <v>0.3</v>
      </c>
      <c r="K808">
        <f>Sales[[#This Row],[Sale Price ]]*Sales[[#This Row],[Margins]]</f>
        <v>26.4</v>
      </c>
      <c r="L808">
        <v>88</v>
      </c>
      <c r="M808">
        <f>Sales[[#This Row],[Sale Price ]]-Sales[[#This Row],[Service Provider Expense]]</f>
        <v>61.6</v>
      </c>
      <c r="N808" t="s">
        <v>99</v>
      </c>
    </row>
    <row r="809" spans="1:14" x14ac:dyDescent="0.25">
      <c r="A809">
        <v>3808</v>
      </c>
      <c r="B809" t="s">
        <v>1059</v>
      </c>
      <c r="C809" t="s">
        <v>268</v>
      </c>
      <c r="D809">
        <v>2040</v>
      </c>
      <c r="E809" t="s">
        <v>36</v>
      </c>
      <c r="F809" s="7">
        <v>45360</v>
      </c>
      <c r="G809" s="6">
        <v>2</v>
      </c>
      <c r="H809" t="s">
        <v>56</v>
      </c>
      <c r="I809" t="s">
        <v>28</v>
      </c>
      <c r="J809">
        <f>VLOOKUP(Sales[[#This Row],[Service Category]],Table7[],3,FALSE)</f>
        <v>0.2</v>
      </c>
      <c r="K809">
        <f>Sales[[#This Row],[Sale Price ]]*Sales[[#This Row],[Margins]]</f>
        <v>4.6000000000000005</v>
      </c>
      <c r="L809">
        <v>23</v>
      </c>
      <c r="M809">
        <f>Sales[[#This Row],[Sale Price ]]-Sales[[#This Row],[Service Provider Expense]]</f>
        <v>18.399999999999999</v>
      </c>
      <c r="N809" t="s">
        <v>19</v>
      </c>
    </row>
    <row r="810" spans="1:14" x14ac:dyDescent="0.25">
      <c r="A810">
        <v>3809</v>
      </c>
      <c r="B810" t="s">
        <v>1060</v>
      </c>
      <c r="C810" t="s">
        <v>1061</v>
      </c>
      <c r="D810">
        <v>2041</v>
      </c>
      <c r="E810" t="s">
        <v>22</v>
      </c>
      <c r="F810" s="7">
        <v>45300</v>
      </c>
      <c r="G810" s="6">
        <v>1</v>
      </c>
      <c r="H810" t="s">
        <v>17</v>
      </c>
      <c r="I810" t="s">
        <v>42</v>
      </c>
      <c r="J810">
        <f>VLOOKUP(Sales[[#This Row],[Service Category]],Table7[],3,FALSE)</f>
        <v>0.3</v>
      </c>
      <c r="K810">
        <f>Sales[[#This Row],[Sale Price ]]*Sales[[#This Row],[Margins]]</f>
        <v>414.3</v>
      </c>
      <c r="L810">
        <v>1381</v>
      </c>
      <c r="M810">
        <f>Sales[[#This Row],[Sale Price ]]-Sales[[#This Row],[Service Provider Expense]]</f>
        <v>966.7</v>
      </c>
      <c r="N810" t="s">
        <v>29</v>
      </c>
    </row>
    <row r="811" spans="1:14" x14ac:dyDescent="0.25">
      <c r="A811">
        <v>3810</v>
      </c>
      <c r="B811" t="s">
        <v>689</v>
      </c>
      <c r="C811" t="s">
        <v>181</v>
      </c>
      <c r="D811">
        <v>2042</v>
      </c>
      <c r="E811" t="s">
        <v>27</v>
      </c>
      <c r="F811" s="7">
        <v>45393</v>
      </c>
      <c r="G811" s="6">
        <v>2</v>
      </c>
      <c r="H811" t="s">
        <v>17</v>
      </c>
      <c r="I811" t="s">
        <v>49</v>
      </c>
      <c r="J811">
        <f>VLOOKUP(Sales[[#This Row],[Service Category]],Table7[],3,FALSE)</f>
        <v>0.25</v>
      </c>
      <c r="K811">
        <f>Sales[[#This Row],[Sale Price ]]*Sales[[#This Row],[Margins]]</f>
        <v>418.5</v>
      </c>
      <c r="L811">
        <v>1674</v>
      </c>
      <c r="M811">
        <f>Sales[[#This Row],[Sale Price ]]-Sales[[#This Row],[Service Provider Expense]]</f>
        <v>1255.5</v>
      </c>
      <c r="N811" t="s">
        <v>19</v>
      </c>
    </row>
    <row r="812" spans="1:14" x14ac:dyDescent="0.25">
      <c r="A812">
        <v>3811</v>
      </c>
      <c r="B812" t="s">
        <v>1062</v>
      </c>
      <c r="C812" t="s">
        <v>1063</v>
      </c>
      <c r="D812">
        <v>2043</v>
      </c>
      <c r="E812" t="s">
        <v>36</v>
      </c>
      <c r="F812" s="7">
        <v>45543</v>
      </c>
      <c r="G812" s="6">
        <v>2</v>
      </c>
      <c r="H812" s="1" t="s">
        <v>23</v>
      </c>
      <c r="I812" t="s">
        <v>28</v>
      </c>
      <c r="J812">
        <f>VLOOKUP(Sales[[#This Row],[Service Category]],Table7[],3,FALSE)</f>
        <v>0.2</v>
      </c>
      <c r="K812">
        <f>Sales[[#This Row],[Sale Price ]]*Sales[[#This Row],[Margins]]</f>
        <v>129</v>
      </c>
      <c r="L812">
        <v>645</v>
      </c>
      <c r="M812">
        <f>Sales[[#This Row],[Sale Price ]]-Sales[[#This Row],[Service Provider Expense]]</f>
        <v>516</v>
      </c>
      <c r="N812" t="s">
        <v>33</v>
      </c>
    </row>
    <row r="813" spans="1:14" x14ac:dyDescent="0.25">
      <c r="A813">
        <v>3812</v>
      </c>
      <c r="B813" t="s">
        <v>188</v>
      </c>
      <c r="C813" t="s">
        <v>1064</v>
      </c>
      <c r="D813">
        <v>2044</v>
      </c>
      <c r="E813" t="s">
        <v>16</v>
      </c>
      <c r="F813" s="7">
        <v>45597</v>
      </c>
      <c r="G813" s="6">
        <v>1</v>
      </c>
      <c r="H813" t="s">
        <v>17</v>
      </c>
      <c r="I813" t="s">
        <v>32</v>
      </c>
      <c r="J813">
        <f>VLOOKUP(Sales[[#This Row],[Service Category]],Table7[],3,FALSE)</f>
        <v>0.1</v>
      </c>
      <c r="K813">
        <f>Sales[[#This Row],[Sale Price ]]*Sales[[#This Row],[Margins]]</f>
        <v>20.3</v>
      </c>
      <c r="L813">
        <v>203</v>
      </c>
      <c r="M813">
        <f>Sales[[#This Row],[Sale Price ]]-Sales[[#This Row],[Service Provider Expense]]</f>
        <v>182.7</v>
      </c>
      <c r="N813" t="s">
        <v>99</v>
      </c>
    </row>
    <row r="814" spans="1:14" x14ac:dyDescent="0.25">
      <c r="A814">
        <v>3813</v>
      </c>
      <c r="B814" t="s">
        <v>1065</v>
      </c>
      <c r="C814" t="s">
        <v>520</v>
      </c>
      <c r="D814">
        <v>2045</v>
      </c>
      <c r="E814" t="s">
        <v>22</v>
      </c>
      <c r="F814" s="7">
        <v>45295</v>
      </c>
      <c r="G814" s="6">
        <v>2</v>
      </c>
      <c r="H814" t="s">
        <v>17</v>
      </c>
      <c r="I814" t="s">
        <v>28</v>
      </c>
      <c r="J814">
        <f>VLOOKUP(Sales[[#This Row],[Service Category]],Table7[],3,FALSE)</f>
        <v>0.3</v>
      </c>
      <c r="K814">
        <f>Sales[[#This Row],[Sale Price ]]*Sales[[#This Row],[Margins]]</f>
        <v>258.3</v>
      </c>
      <c r="L814">
        <v>861</v>
      </c>
      <c r="M814">
        <f>Sales[[#This Row],[Sale Price ]]-Sales[[#This Row],[Service Provider Expense]]</f>
        <v>602.70000000000005</v>
      </c>
      <c r="N814" t="s">
        <v>33</v>
      </c>
    </row>
    <row r="815" spans="1:14" x14ac:dyDescent="0.25">
      <c r="A815">
        <v>3814</v>
      </c>
      <c r="B815" t="s">
        <v>803</v>
      </c>
      <c r="C815" t="s">
        <v>1066</v>
      </c>
      <c r="D815">
        <v>2046</v>
      </c>
      <c r="E815" t="s">
        <v>77</v>
      </c>
      <c r="F815" s="7">
        <v>45512</v>
      </c>
      <c r="G815" s="6">
        <v>1</v>
      </c>
      <c r="H815" t="s">
        <v>56</v>
      </c>
      <c r="I815" t="s">
        <v>32</v>
      </c>
      <c r="J815">
        <f>VLOOKUP(Sales[[#This Row],[Service Category]],Table7[],3,FALSE)</f>
        <v>0.3</v>
      </c>
      <c r="K815">
        <f>Sales[[#This Row],[Sale Price ]]*Sales[[#This Row],[Margins]]</f>
        <v>269.09999999999997</v>
      </c>
      <c r="L815">
        <v>897</v>
      </c>
      <c r="M815">
        <f>Sales[[#This Row],[Sale Price ]]-Sales[[#This Row],[Service Provider Expense]]</f>
        <v>627.90000000000009</v>
      </c>
      <c r="N815" t="s">
        <v>19</v>
      </c>
    </row>
    <row r="816" spans="1:14" x14ac:dyDescent="0.25">
      <c r="A816">
        <v>3815</v>
      </c>
      <c r="B816" t="s">
        <v>1067</v>
      </c>
      <c r="C816" t="s">
        <v>773</v>
      </c>
      <c r="D816">
        <v>2047</v>
      </c>
      <c r="E816" t="s">
        <v>22</v>
      </c>
      <c r="F816" s="7">
        <v>45376</v>
      </c>
      <c r="G816" s="6">
        <v>2</v>
      </c>
      <c r="H816" s="1" t="s">
        <v>37</v>
      </c>
      <c r="I816" t="s">
        <v>28</v>
      </c>
      <c r="J816">
        <f>VLOOKUP(Sales[[#This Row],[Service Category]],Table7[],3,FALSE)</f>
        <v>0.3</v>
      </c>
      <c r="K816">
        <f>Sales[[#This Row],[Sale Price ]]*Sales[[#This Row],[Margins]]</f>
        <v>498.9</v>
      </c>
      <c r="L816">
        <v>1663</v>
      </c>
      <c r="M816">
        <f>Sales[[#This Row],[Sale Price ]]-Sales[[#This Row],[Service Provider Expense]]</f>
        <v>1164.0999999999999</v>
      </c>
      <c r="N816" t="s">
        <v>29</v>
      </c>
    </row>
    <row r="817" spans="1:14" x14ac:dyDescent="0.25">
      <c r="A817">
        <v>3816</v>
      </c>
      <c r="B817" t="s">
        <v>45</v>
      </c>
      <c r="C817" t="s">
        <v>1068</v>
      </c>
      <c r="D817">
        <v>2048</v>
      </c>
      <c r="E817" t="s">
        <v>22</v>
      </c>
      <c r="F817" s="7">
        <v>45401</v>
      </c>
      <c r="G817" s="6">
        <v>2</v>
      </c>
      <c r="H817" t="s">
        <v>56</v>
      </c>
      <c r="I817" t="s">
        <v>38</v>
      </c>
      <c r="J817">
        <f>VLOOKUP(Sales[[#This Row],[Service Category]],Table7[],3,FALSE)</f>
        <v>0.3</v>
      </c>
      <c r="K817">
        <f>Sales[[#This Row],[Sale Price ]]*Sales[[#This Row],[Margins]]</f>
        <v>35.1</v>
      </c>
      <c r="L817">
        <v>117</v>
      </c>
      <c r="M817">
        <f>Sales[[#This Row],[Sale Price ]]-Sales[[#This Row],[Service Provider Expense]]</f>
        <v>81.900000000000006</v>
      </c>
      <c r="N817" t="s">
        <v>19</v>
      </c>
    </row>
    <row r="818" spans="1:14" x14ac:dyDescent="0.25">
      <c r="A818">
        <v>3817</v>
      </c>
      <c r="B818" t="s">
        <v>317</v>
      </c>
      <c r="C818" t="s">
        <v>1069</v>
      </c>
      <c r="D818">
        <v>2049</v>
      </c>
      <c r="E818" t="s">
        <v>61</v>
      </c>
      <c r="F818" s="7">
        <v>45436</v>
      </c>
      <c r="G818" s="6">
        <v>2</v>
      </c>
      <c r="H818" s="1" t="s">
        <v>37</v>
      </c>
      <c r="I818" t="s">
        <v>38</v>
      </c>
      <c r="J818">
        <f>VLOOKUP(Sales[[#This Row],[Service Category]],Table7[],3,FALSE)</f>
        <v>0.25</v>
      </c>
      <c r="K818">
        <f>Sales[[#This Row],[Sale Price ]]*Sales[[#This Row],[Margins]]</f>
        <v>214.75</v>
      </c>
      <c r="L818">
        <v>859</v>
      </c>
      <c r="M818">
        <f>Sales[[#This Row],[Sale Price ]]-Sales[[#This Row],[Service Provider Expense]]</f>
        <v>644.25</v>
      </c>
      <c r="N818" t="s">
        <v>19</v>
      </c>
    </row>
    <row r="819" spans="1:14" x14ac:dyDescent="0.25">
      <c r="A819">
        <v>3818</v>
      </c>
      <c r="B819" t="s">
        <v>1070</v>
      </c>
      <c r="C819" t="s">
        <v>1071</v>
      </c>
      <c r="D819">
        <v>2050</v>
      </c>
      <c r="E819" t="s">
        <v>61</v>
      </c>
      <c r="F819" s="7">
        <v>45313</v>
      </c>
      <c r="G819" s="6">
        <v>1</v>
      </c>
      <c r="H819" s="1" t="s">
        <v>23</v>
      </c>
      <c r="I819" t="s">
        <v>38</v>
      </c>
      <c r="J819">
        <f>VLOOKUP(Sales[[#This Row],[Service Category]],Table7[],3,FALSE)</f>
        <v>0.25</v>
      </c>
      <c r="K819">
        <f>Sales[[#This Row],[Sale Price ]]*Sales[[#This Row],[Margins]]</f>
        <v>233.25</v>
      </c>
      <c r="L819">
        <v>933</v>
      </c>
      <c r="M819">
        <f>Sales[[#This Row],[Sale Price ]]-Sales[[#This Row],[Service Provider Expense]]</f>
        <v>699.75</v>
      </c>
      <c r="N819" t="s">
        <v>33</v>
      </c>
    </row>
    <row r="820" spans="1:14" x14ac:dyDescent="0.25">
      <c r="A820">
        <v>3819</v>
      </c>
      <c r="B820" t="s">
        <v>1072</v>
      </c>
      <c r="C820" t="s">
        <v>976</v>
      </c>
      <c r="D820">
        <v>2051</v>
      </c>
      <c r="E820" t="s">
        <v>16</v>
      </c>
      <c r="F820" s="7">
        <v>45633</v>
      </c>
      <c r="G820" s="6">
        <v>1</v>
      </c>
      <c r="H820" t="s">
        <v>17</v>
      </c>
      <c r="I820" t="s">
        <v>24</v>
      </c>
      <c r="J820">
        <f>VLOOKUP(Sales[[#This Row],[Service Category]],Table7[],3,FALSE)</f>
        <v>0.1</v>
      </c>
      <c r="K820">
        <f>Sales[[#This Row],[Sale Price ]]*Sales[[#This Row],[Margins]]</f>
        <v>170.3</v>
      </c>
      <c r="L820">
        <v>1703</v>
      </c>
      <c r="M820">
        <f>Sales[[#This Row],[Sale Price ]]-Sales[[#This Row],[Service Provider Expense]]</f>
        <v>1532.7</v>
      </c>
      <c r="N820" t="s">
        <v>99</v>
      </c>
    </row>
    <row r="821" spans="1:14" x14ac:dyDescent="0.25">
      <c r="A821">
        <v>3820</v>
      </c>
      <c r="B821" t="s">
        <v>198</v>
      </c>
      <c r="C821" t="s">
        <v>1073</v>
      </c>
      <c r="D821">
        <v>2052</v>
      </c>
      <c r="E821" t="s">
        <v>36</v>
      </c>
      <c r="F821" s="7">
        <v>45615</v>
      </c>
      <c r="G821" s="6">
        <v>3</v>
      </c>
      <c r="H821" t="s">
        <v>17</v>
      </c>
      <c r="I821" t="s">
        <v>42</v>
      </c>
      <c r="J821">
        <f>VLOOKUP(Sales[[#This Row],[Service Category]],Table7[],3,FALSE)</f>
        <v>0.2</v>
      </c>
      <c r="K821">
        <f>Sales[[#This Row],[Sale Price ]]*Sales[[#This Row],[Margins]]</f>
        <v>70.400000000000006</v>
      </c>
      <c r="L821">
        <v>352</v>
      </c>
      <c r="M821">
        <f>Sales[[#This Row],[Sale Price ]]-Sales[[#This Row],[Service Provider Expense]]</f>
        <v>281.60000000000002</v>
      </c>
      <c r="N821" t="s">
        <v>99</v>
      </c>
    </row>
    <row r="822" spans="1:14" x14ac:dyDescent="0.25">
      <c r="A822">
        <v>3821</v>
      </c>
      <c r="B822" t="s">
        <v>1074</v>
      </c>
      <c r="C822" t="s">
        <v>1075</v>
      </c>
      <c r="D822">
        <v>2053</v>
      </c>
      <c r="E822" t="s">
        <v>22</v>
      </c>
      <c r="F822" s="7">
        <v>45642</v>
      </c>
      <c r="G822" s="6">
        <v>2</v>
      </c>
      <c r="H822" s="1" t="s">
        <v>23</v>
      </c>
      <c r="I822" t="s">
        <v>38</v>
      </c>
      <c r="J822">
        <f>VLOOKUP(Sales[[#This Row],[Service Category]],Table7[],3,FALSE)</f>
        <v>0.3</v>
      </c>
      <c r="K822">
        <f>Sales[[#This Row],[Sale Price ]]*Sales[[#This Row],[Margins]]</f>
        <v>307.8</v>
      </c>
      <c r="L822">
        <v>1026</v>
      </c>
      <c r="M822">
        <f>Sales[[#This Row],[Sale Price ]]-Sales[[#This Row],[Service Provider Expense]]</f>
        <v>718.2</v>
      </c>
      <c r="N822" t="s">
        <v>33</v>
      </c>
    </row>
    <row r="823" spans="1:14" x14ac:dyDescent="0.25">
      <c r="A823">
        <v>3822</v>
      </c>
      <c r="B823" t="s">
        <v>1076</v>
      </c>
      <c r="C823" t="s">
        <v>792</v>
      </c>
      <c r="D823">
        <v>2054</v>
      </c>
      <c r="E823" t="s">
        <v>36</v>
      </c>
      <c r="F823" s="7">
        <v>45500</v>
      </c>
      <c r="G823" s="6">
        <v>2</v>
      </c>
      <c r="H823" s="1" t="s">
        <v>37</v>
      </c>
      <c r="I823" t="s">
        <v>49</v>
      </c>
      <c r="J823">
        <f>VLOOKUP(Sales[[#This Row],[Service Category]],Table7[],3,FALSE)</f>
        <v>0.2</v>
      </c>
      <c r="K823">
        <f>Sales[[#This Row],[Sale Price ]]*Sales[[#This Row],[Margins]]</f>
        <v>16.400000000000002</v>
      </c>
      <c r="L823">
        <v>82</v>
      </c>
      <c r="M823">
        <f>Sales[[#This Row],[Sale Price ]]-Sales[[#This Row],[Service Provider Expense]]</f>
        <v>65.599999999999994</v>
      </c>
      <c r="N823" t="s">
        <v>29</v>
      </c>
    </row>
    <row r="824" spans="1:14" x14ac:dyDescent="0.25">
      <c r="A824">
        <v>3823</v>
      </c>
      <c r="B824" t="s">
        <v>1077</v>
      </c>
      <c r="C824" t="s">
        <v>649</v>
      </c>
      <c r="D824">
        <v>2055</v>
      </c>
      <c r="E824" t="s">
        <v>27</v>
      </c>
      <c r="F824" s="7">
        <v>45452</v>
      </c>
      <c r="G824" s="6">
        <v>2</v>
      </c>
      <c r="H824" t="s">
        <v>17</v>
      </c>
      <c r="I824" t="s">
        <v>32</v>
      </c>
      <c r="J824">
        <f>VLOOKUP(Sales[[#This Row],[Service Category]],Table7[],3,FALSE)</f>
        <v>0.25</v>
      </c>
      <c r="K824">
        <f>Sales[[#This Row],[Sale Price ]]*Sales[[#This Row],[Margins]]</f>
        <v>427.75</v>
      </c>
      <c r="L824">
        <v>1711</v>
      </c>
      <c r="M824">
        <f>Sales[[#This Row],[Sale Price ]]-Sales[[#This Row],[Service Provider Expense]]</f>
        <v>1283.25</v>
      </c>
      <c r="N824" t="s">
        <v>19</v>
      </c>
    </row>
    <row r="825" spans="1:14" x14ac:dyDescent="0.25">
      <c r="A825">
        <v>3824</v>
      </c>
      <c r="B825" t="s">
        <v>643</v>
      </c>
      <c r="C825" t="s">
        <v>609</v>
      </c>
      <c r="D825">
        <v>2056</v>
      </c>
      <c r="E825" t="s">
        <v>36</v>
      </c>
      <c r="F825" s="7">
        <v>45411</v>
      </c>
      <c r="G825" s="6">
        <v>3</v>
      </c>
      <c r="H825" t="s">
        <v>17</v>
      </c>
      <c r="I825" t="s">
        <v>49</v>
      </c>
      <c r="J825">
        <f>VLOOKUP(Sales[[#This Row],[Service Category]],Table7[],3,FALSE)</f>
        <v>0.2</v>
      </c>
      <c r="K825">
        <f>Sales[[#This Row],[Sale Price ]]*Sales[[#This Row],[Margins]]</f>
        <v>201.8</v>
      </c>
      <c r="L825">
        <v>1009</v>
      </c>
      <c r="M825">
        <f>Sales[[#This Row],[Sale Price ]]-Sales[[#This Row],[Service Provider Expense]]</f>
        <v>807.2</v>
      </c>
      <c r="N825" t="s">
        <v>99</v>
      </c>
    </row>
    <row r="826" spans="1:14" x14ac:dyDescent="0.25">
      <c r="A826">
        <v>3825</v>
      </c>
      <c r="B826" t="s">
        <v>718</v>
      </c>
      <c r="C826" t="s">
        <v>108</v>
      </c>
      <c r="D826">
        <v>2057</v>
      </c>
      <c r="E826" t="s">
        <v>27</v>
      </c>
      <c r="F826" s="7">
        <v>45370</v>
      </c>
      <c r="G826" s="6">
        <v>2</v>
      </c>
      <c r="H826" s="1" t="s">
        <v>37</v>
      </c>
      <c r="I826" t="s">
        <v>38</v>
      </c>
      <c r="J826">
        <f>VLOOKUP(Sales[[#This Row],[Service Category]],Table7[],3,FALSE)</f>
        <v>0.25</v>
      </c>
      <c r="K826">
        <f>Sales[[#This Row],[Sale Price ]]*Sales[[#This Row],[Margins]]</f>
        <v>7.5</v>
      </c>
      <c r="L826">
        <v>30</v>
      </c>
      <c r="M826">
        <f>Sales[[#This Row],[Sale Price ]]-Sales[[#This Row],[Service Provider Expense]]</f>
        <v>22.5</v>
      </c>
      <c r="N826" t="s">
        <v>29</v>
      </c>
    </row>
    <row r="827" spans="1:14" x14ac:dyDescent="0.25">
      <c r="A827">
        <v>3826</v>
      </c>
      <c r="B827" t="s">
        <v>1078</v>
      </c>
      <c r="C827" t="s">
        <v>1079</v>
      </c>
      <c r="D827">
        <v>2058</v>
      </c>
      <c r="E827" t="s">
        <v>61</v>
      </c>
      <c r="F827" s="7">
        <v>45458</v>
      </c>
      <c r="G827" s="6">
        <v>3</v>
      </c>
      <c r="H827" s="1" t="s">
        <v>37</v>
      </c>
      <c r="I827" t="s">
        <v>28</v>
      </c>
      <c r="J827">
        <f>VLOOKUP(Sales[[#This Row],[Service Category]],Table7[],3,FALSE)</f>
        <v>0.25</v>
      </c>
      <c r="K827">
        <f>Sales[[#This Row],[Sale Price ]]*Sales[[#This Row],[Margins]]</f>
        <v>126.75</v>
      </c>
      <c r="L827">
        <v>507</v>
      </c>
      <c r="M827">
        <f>Sales[[#This Row],[Sale Price ]]-Sales[[#This Row],[Service Provider Expense]]</f>
        <v>380.25</v>
      </c>
      <c r="N827" t="s">
        <v>19</v>
      </c>
    </row>
    <row r="828" spans="1:14" x14ac:dyDescent="0.25">
      <c r="A828">
        <v>3827</v>
      </c>
      <c r="B828" t="s">
        <v>869</v>
      </c>
      <c r="C828" t="s">
        <v>1080</v>
      </c>
      <c r="D828">
        <v>2059</v>
      </c>
      <c r="E828" t="s">
        <v>36</v>
      </c>
      <c r="F828" s="7">
        <v>45299</v>
      </c>
      <c r="G828" s="6">
        <v>3</v>
      </c>
      <c r="H828" t="s">
        <v>17</v>
      </c>
      <c r="I828" t="s">
        <v>28</v>
      </c>
      <c r="J828">
        <f>VLOOKUP(Sales[[#This Row],[Service Category]],Table7[],3,FALSE)</f>
        <v>0.2</v>
      </c>
      <c r="K828">
        <f>Sales[[#This Row],[Sale Price ]]*Sales[[#This Row],[Margins]]</f>
        <v>217</v>
      </c>
      <c r="L828">
        <v>1085</v>
      </c>
      <c r="M828">
        <f>Sales[[#This Row],[Sale Price ]]-Sales[[#This Row],[Service Provider Expense]]</f>
        <v>868</v>
      </c>
      <c r="N828" t="s">
        <v>29</v>
      </c>
    </row>
    <row r="829" spans="1:14" x14ac:dyDescent="0.25">
      <c r="A829">
        <v>3828</v>
      </c>
      <c r="B829" t="s">
        <v>532</v>
      </c>
      <c r="C829" t="s">
        <v>380</v>
      </c>
      <c r="D829">
        <v>2060</v>
      </c>
      <c r="E829" t="s">
        <v>36</v>
      </c>
      <c r="F829" s="7">
        <v>45631</v>
      </c>
      <c r="G829" s="6">
        <v>1</v>
      </c>
      <c r="H829" t="s">
        <v>56</v>
      </c>
      <c r="I829" t="s">
        <v>32</v>
      </c>
      <c r="J829">
        <f>VLOOKUP(Sales[[#This Row],[Service Category]],Table7[],3,FALSE)</f>
        <v>0.2</v>
      </c>
      <c r="K829">
        <f>Sales[[#This Row],[Sale Price ]]*Sales[[#This Row],[Margins]]</f>
        <v>261.60000000000002</v>
      </c>
      <c r="L829">
        <v>1308</v>
      </c>
      <c r="M829">
        <f>Sales[[#This Row],[Sale Price ]]-Sales[[#This Row],[Service Provider Expense]]</f>
        <v>1046.4000000000001</v>
      </c>
      <c r="N829" t="s">
        <v>39</v>
      </c>
    </row>
    <row r="830" spans="1:14" x14ac:dyDescent="0.25">
      <c r="A830">
        <v>3829</v>
      </c>
      <c r="B830" t="s">
        <v>160</v>
      </c>
      <c r="C830" t="s">
        <v>1081</v>
      </c>
      <c r="D830">
        <v>2061</v>
      </c>
      <c r="E830" t="s">
        <v>61</v>
      </c>
      <c r="F830" s="7">
        <v>45353</v>
      </c>
      <c r="G830" s="6">
        <v>3</v>
      </c>
      <c r="H830" s="1" t="s">
        <v>23</v>
      </c>
      <c r="I830" t="s">
        <v>38</v>
      </c>
      <c r="J830">
        <f>VLOOKUP(Sales[[#This Row],[Service Category]],Table7[],3,FALSE)</f>
        <v>0.25</v>
      </c>
      <c r="K830">
        <f>Sales[[#This Row],[Sale Price ]]*Sales[[#This Row],[Margins]]</f>
        <v>127.75</v>
      </c>
      <c r="L830">
        <v>511</v>
      </c>
      <c r="M830">
        <f>Sales[[#This Row],[Sale Price ]]-Sales[[#This Row],[Service Provider Expense]]</f>
        <v>383.25</v>
      </c>
      <c r="N830" t="s">
        <v>39</v>
      </c>
    </row>
    <row r="831" spans="1:14" x14ac:dyDescent="0.25">
      <c r="A831">
        <v>3830</v>
      </c>
      <c r="B831" t="s">
        <v>1082</v>
      </c>
      <c r="C831" t="s">
        <v>1083</v>
      </c>
      <c r="D831">
        <v>2062</v>
      </c>
      <c r="E831" t="s">
        <v>61</v>
      </c>
      <c r="F831" s="7">
        <v>45485</v>
      </c>
      <c r="G831" s="6">
        <v>1</v>
      </c>
      <c r="H831" s="1" t="s">
        <v>37</v>
      </c>
      <c r="I831" t="s">
        <v>18</v>
      </c>
      <c r="J831">
        <f>VLOOKUP(Sales[[#This Row],[Service Category]],Table7[],3,FALSE)</f>
        <v>0.25</v>
      </c>
      <c r="K831">
        <f>Sales[[#This Row],[Sale Price ]]*Sales[[#This Row],[Margins]]</f>
        <v>59.75</v>
      </c>
      <c r="L831">
        <v>239</v>
      </c>
      <c r="M831">
        <f>Sales[[#This Row],[Sale Price ]]-Sales[[#This Row],[Service Provider Expense]]</f>
        <v>179.25</v>
      </c>
      <c r="N831" t="s">
        <v>33</v>
      </c>
    </row>
    <row r="832" spans="1:14" x14ac:dyDescent="0.25">
      <c r="A832">
        <v>3831</v>
      </c>
      <c r="B832" t="s">
        <v>183</v>
      </c>
      <c r="C832" t="s">
        <v>1084</v>
      </c>
      <c r="D832">
        <v>2063</v>
      </c>
      <c r="E832" t="s">
        <v>22</v>
      </c>
      <c r="F832" s="7">
        <v>45444</v>
      </c>
      <c r="G832" s="6">
        <v>1</v>
      </c>
      <c r="H832" s="1" t="s">
        <v>37</v>
      </c>
      <c r="I832" t="s">
        <v>28</v>
      </c>
      <c r="J832">
        <f>VLOOKUP(Sales[[#This Row],[Service Category]],Table7[],3,FALSE)</f>
        <v>0.3</v>
      </c>
      <c r="K832">
        <f>Sales[[#This Row],[Sale Price ]]*Sales[[#This Row],[Margins]]</f>
        <v>96.6</v>
      </c>
      <c r="L832">
        <v>322</v>
      </c>
      <c r="M832">
        <f>Sales[[#This Row],[Sale Price ]]-Sales[[#This Row],[Service Provider Expense]]</f>
        <v>225.4</v>
      </c>
      <c r="N832" t="s">
        <v>39</v>
      </c>
    </row>
    <row r="833" spans="1:14" x14ac:dyDescent="0.25">
      <c r="A833">
        <v>3832</v>
      </c>
      <c r="B833" t="s">
        <v>869</v>
      </c>
      <c r="C833" t="s">
        <v>657</v>
      </c>
      <c r="D833">
        <v>2064</v>
      </c>
      <c r="E833" t="s">
        <v>61</v>
      </c>
      <c r="F833" s="7">
        <v>45357</v>
      </c>
      <c r="G833" s="6">
        <v>1</v>
      </c>
      <c r="H833" s="1" t="s">
        <v>37</v>
      </c>
      <c r="I833" t="s">
        <v>28</v>
      </c>
      <c r="J833">
        <f>VLOOKUP(Sales[[#This Row],[Service Category]],Table7[],3,FALSE)</f>
        <v>0.25</v>
      </c>
      <c r="K833">
        <f>Sales[[#This Row],[Sale Price ]]*Sales[[#This Row],[Margins]]</f>
        <v>373.5</v>
      </c>
      <c r="L833">
        <v>1494</v>
      </c>
      <c r="M833">
        <f>Sales[[#This Row],[Sale Price ]]-Sales[[#This Row],[Service Provider Expense]]</f>
        <v>1120.5</v>
      </c>
      <c r="N833" t="s">
        <v>39</v>
      </c>
    </row>
    <row r="834" spans="1:14" x14ac:dyDescent="0.25">
      <c r="A834">
        <v>3833</v>
      </c>
      <c r="B834" t="s">
        <v>657</v>
      </c>
      <c r="C834" t="s">
        <v>1085</v>
      </c>
      <c r="D834">
        <v>2065</v>
      </c>
      <c r="E834" t="s">
        <v>22</v>
      </c>
      <c r="F834" s="7">
        <v>45480</v>
      </c>
      <c r="G834" s="6">
        <v>3</v>
      </c>
      <c r="H834" t="s">
        <v>17</v>
      </c>
      <c r="I834" t="s">
        <v>38</v>
      </c>
      <c r="J834">
        <f>VLOOKUP(Sales[[#This Row],[Service Category]],Table7[],3,FALSE)</f>
        <v>0.3</v>
      </c>
      <c r="K834">
        <f>Sales[[#This Row],[Sale Price ]]*Sales[[#This Row],[Margins]]</f>
        <v>36.9</v>
      </c>
      <c r="L834">
        <v>123</v>
      </c>
      <c r="M834">
        <f>Sales[[#This Row],[Sale Price ]]-Sales[[#This Row],[Service Provider Expense]]</f>
        <v>86.1</v>
      </c>
      <c r="N834" t="s">
        <v>99</v>
      </c>
    </row>
    <row r="835" spans="1:14" x14ac:dyDescent="0.25">
      <c r="A835">
        <v>3834</v>
      </c>
      <c r="B835" t="s">
        <v>595</v>
      </c>
      <c r="C835" t="s">
        <v>184</v>
      </c>
      <c r="D835">
        <v>2066</v>
      </c>
      <c r="E835" t="s">
        <v>61</v>
      </c>
      <c r="F835" s="7">
        <v>45535</v>
      </c>
      <c r="G835" s="6">
        <v>2</v>
      </c>
      <c r="H835" s="1" t="s">
        <v>23</v>
      </c>
      <c r="I835" t="s">
        <v>66</v>
      </c>
      <c r="J835">
        <f>VLOOKUP(Sales[[#This Row],[Service Category]],Table7[],3,FALSE)</f>
        <v>0.25</v>
      </c>
      <c r="K835">
        <f>Sales[[#This Row],[Sale Price ]]*Sales[[#This Row],[Margins]]</f>
        <v>116</v>
      </c>
      <c r="L835">
        <v>464</v>
      </c>
      <c r="M835">
        <f>Sales[[#This Row],[Sale Price ]]-Sales[[#This Row],[Service Provider Expense]]</f>
        <v>348</v>
      </c>
      <c r="N835" t="s">
        <v>29</v>
      </c>
    </row>
    <row r="836" spans="1:14" x14ac:dyDescent="0.25">
      <c r="A836">
        <v>3835</v>
      </c>
      <c r="B836" t="s">
        <v>1086</v>
      </c>
      <c r="C836" t="s">
        <v>1087</v>
      </c>
      <c r="D836">
        <v>2067</v>
      </c>
      <c r="E836" t="s">
        <v>61</v>
      </c>
      <c r="F836" s="7">
        <v>45343</v>
      </c>
      <c r="G836" s="6">
        <v>1</v>
      </c>
      <c r="H836" t="s">
        <v>56</v>
      </c>
      <c r="I836" t="s">
        <v>18</v>
      </c>
      <c r="J836">
        <f>VLOOKUP(Sales[[#This Row],[Service Category]],Table7[],3,FALSE)</f>
        <v>0.25</v>
      </c>
      <c r="K836">
        <f>Sales[[#This Row],[Sale Price ]]*Sales[[#This Row],[Margins]]</f>
        <v>294.5</v>
      </c>
      <c r="L836">
        <v>1178</v>
      </c>
      <c r="M836">
        <f>Sales[[#This Row],[Sale Price ]]-Sales[[#This Row],[Service Provider Expense]]</f>
        <v>883.5</v>
      </c>
      <c r="N836" t="s">
        <v>29</v>
      </c>
    </row>
    <row r="837" spans="1:14" x14ac:dyDescent="0.25">
      <c r="A837">
        <v>3836</v>
      </c>
      <c r="B837" t="s">
        <v>1088</v>
      </c>
      <c r="C837" t="s">
        <v>1089</v>
      </c>
      <c r="D837">
        <v>2068</v>
      </c>
      <c r="E837" t="s">
        <v>36</v>
      </c>
      <c r="F837" s="7">
        <v>45419</v>
      </c>
      <c r="G837" s="6">
        <v>3</v>
      </c>
      <c r="H837" t="s">
        <v>17</v>
      </c>
      <c r="I837" t="s">
        <v>18</v>
      </c>
      <c r="J837">
        <f>VLOOKUP(Sales[[#This Row],[Service Category]],Table7[],3,FALSE)</f>
        <v>0.2</v>
      </c>
      <c r="K837">
        <f>Sales[[#This Row],[Sale Price ]]*Sales[[#This Row],[Margins]]</f>
        <v>86.600000000000009</v>
      </c>
      <c r="L837">
        <v>433</v>
      </c>
      <c r="M837">
        <f>Sales[[#This Row],[Sale Price ]]-Sales[[#This Row],[Service Provider Expense]]</f>
        <v>346.4</v>
      </c>
      <c r="N837" t="s">
        <v>33</v>
      </c>
    </row>
    <row r="838" spans="1:14" x14ac:dyDescent="0.25">
      <c r="A838">
        <v>3837</v>
      </c>
      <c r="B838" t="s">
        <v>705</v>
      </c>
      <c r="C838" t="s">
        <v>1090</v>
      </c>
      <c r="D838">
        <v>2069</v>
      </c>
      <c r="E838" t="s">
        <v>61</v>
      </c>
      <c r="F838" s="7">
        <v>45470</v>
      </c>
      <c r="G838" s="6">
        <v>2</v>
      </c>
      <c r="H838" s="1" t="s">
        <v>37</v>
      </c>
      <c r="I838" t="s">
        <v>24</v>
      </c>
      <c r="J838">
        <f>VLOOKUP(Sales[[#This Row],[Service Category]],Table7[],3,FALSE)</f>
        <v>0.25</v>
      </c>
      <c r="K838">
        <f>Sales[[#This Row],[Sale Price ]]*Sales[[#This Row],[Margins]]</f>
        <v>76.5</v>
      </c>
      <c r="L838">
        <v>306</v>
      </c>
      <c r="M838">
        <f>Sales[[#This Row],[Sale Price ]]-Sales[[#This Row],[Service Provider Expense]]</f>
        <v>229.5</v>
      </c>
      <c r="N838" t="s">
        <v>39</v>
      </c>
    </row>
    <row r="839" spans="1:14" x14ac:dyDescent="0.25">
      <c r="A839">
        <v>3838</v>
      </c>
      <c r="B839" t="s">
        <v>1091</v>
      </c>
      <c r="C839" t="s">
        <v>53</v>
      </c>
      <c r="D839">
        <v>2070</v>
      </c>
      <c r="E839" t="s">
        <v>22</v>
      </c>
      <c r="F839" s="7">
        <v>45546</v>
      </c>
      <c r="G839" s="6">
        <v>3</v>
      </c>
      <c r="H839" s="1" t="s">
        <v>37</v>
      </c>
      <c r="I839" t="s">
        <v>18</v>
      </c>
      <c r="J839">
        <f>VLOOKUP(Sales[[#This Row],[Service Category]],Table7[],3,FALSE)</f>
        <v>0.3</v>
      </c>
      <c r="K839">
        <f>Sales[[#This Row],[Sale Price ]]*Sales[[#This Row],[Margins]]</f>
        <v>292.8</v>
      </c>
      <c r="L839">
        <v>976</v>
      </c>
      <c r="M839">
        <f>Sales[[#This Row],[Sale Price ]]-Sales[[#This Row],[Service Provider Expense]]</f>
        <v>683.2</v>
      </c>
      <c r="N839" t="s">
        <v>19</v>
      </c>
    </row>
    <row r="840" spans="1:14" x14ac:dyDescent="0.25">
      <c r="A840">
        <v>3839</v>
      </c>
      <c r="B840" t="s">
        <v>1092</v>
      </c>
      <c r="C840" t="s">
        <v>92</v>
      </c>
      <c r="D840">
        <v>2071</v>
      </c>
      <c r="E840" t="s">
        <v>61</v>
      </c>
      <c r="F840" s="7">
        <v>45529</v>
      </c>
      <c r="G840" s="6">
        <v>1</v>
      </c>
      <c r="H840" s="1" t="s">
        <v>37</v>
      </c>
      <c r="I840" t="s">
        <v>18</v>
      </c>
      <c r="J840">
        <f>VLOOKUP(Sales[[#This Row],[Service Category]],Table7[],3,FALSE)</f>
        <v>0.25</v>
      </c>
      <c r="K840">
        <f>Sales[[#This Row],[Sale Price ]]*Sales[[#This Row],[Margins]]</f>
        <v>47</v>
      </c>
      <c r="L840">
        <v>188</v>
      </c>
      <c r="M840">
        <f>Sales[[#This Row],[Sale Price ]]-Sales[[#This Row],[Service Provider Expense]]</f>
        <v>141</v>
      </c>
      <c r="N840" t="s">
        <v>99</v>
      </c>
    </row>
    <row r="841" spans="1:14" x14ac:dyDescent="0.25">
      <c r="A841">
        <v>3840</v>
      </c>
      <c r="B841" t="s">
        <v>224</v>
      </c>
      <c r="C841" t="s">
        <v>89</v>
      </c>
      <c r="D841">
        <v>2072</v>
      </c>
      <c r="E841" t="s">
        <v>61</v>
      </c>
      <c r="F841" s="7">
        <v>45350</v>
      </c>
      <c r="G841" s="6">
        <v>3</v>
      </c>
      <c r="H841" s="1" t="s">
        <v>37</v>
      </c>
      <c r="I841" t="s">
        <v>42</v>
      </c>
      <c r="J841">
        <f>VLOOKUP(Sales[[#This Row],[Service Category]],Table7[],3,FALSE)</f>
        <v>0.25</v>
      </c>
      <c r="K841">
        <f>Sales[[#This Row],[Sale Price ]]*Sales[[#This Row],[Margins]]</f>
        <v>40.5</v>
      </c>
      <c r="L841">
        <v>162</v>
      </c>
      <c r="M841">
        <f>Sales[[#This Row],[Sale Price ]]-Sales[[#This Row],[Service Provider Expense]]</f>
        <v>121.5</v>
      </c>
      <c r="N841" t="s">
        <v>99</v>
      </c>
    </row>
    <row r="842" spans="1:14" x14ac:dyDescent="0.25">
      <c r="A842">
        <v>3841</v>
      </c>
      <c r="B842" t="s">
        <v>641</v>
      </c>
      <c r="C842" t="s">
        <v>1093</v>
      </c>
      <c r="D842">
        <v>2073</v>
      </c>
      <c r="E842" t="s">
        <v>16</v>
      </c>
      <c r="F842" s="7">
        <v>45619</v>
      </c>
      <c r="G842" s="6">
        <v>3</v>
      </c>
      <c r="H842" t="s">
        <v>17</v>
      </c>
      <c r="I842" t="s">
        <v>28</v>
      </c>
      <c r="J842">
        <f>VLOOKUP(Sales[[#This Row],[Service Category]],Table7[],3,FALSE)</f>
        <v>0.1</v>
      </c>
      <c r="K842">
        <f>Sales[[#This Row],[Sale Price ]]*Sales[[#This Row],[Margins]]</f>
        <v>72.600000000000009</v>
      </c>
      <c r="L842">
        <v>726</v>
      </c>
      <c r="M842">
        <f>Sales[[#This Row],[Sale Price ]]-Sales[[#This Row],[Service Provider Expense]]</f>
        <v>653.4</v>
      </c>
      <c r="N842" t="s">
        <v>33</v>
      </c>
    </row>
    <row r="843" spans="1:14" x14ac:dyDescent="0.25">
      <c r="A843">
        <v>3842</v>
      </c>
      <c r="B843" t="s">
        <v>574</v>
      </c>
      <c r="C843" t="s">
        <v>706</v>
      </c>
      <c r="D843">
        <v>2074</v>
      </c>
      <c r="E843" t="s">
        <v>16</v>
      </c>
      <c r="F843" s="7">
        <v>45648</v>
      </c>
      <c r="G843" s="6">
        <v>2</v>
      </c>
      <c r="H843" s="1" t="s">
        <v>23</v>
      </c>
      <c r="I843" t="s">
        <v>32</v>
      </c>
      <c r="J843">
        <f>VLOOKUP(Sales[[#This Row],[Service Category]],Table7[],3,FALSE)</f>
        <v>0.1</v>
      </c>
      <c r="K843">
        <f>Sales[[#This Row],[Sale Price ]]*Sales[[#This Row],[Margins]]</f>
        <v>113.10000000000001</v>
      </c>
      <c r="L843">
        <v>1131</v>
      </c>
      <c r="M843">
        <f>Sales[[#This Row],[Sale Price ]]-Sales[[#This Row],[Service Provider Expense]]</f>
        <v>1017.9</v>
      </c>
      <c r="N843" t="s">
        <v>39</v>
      </c>
    </row>
    <row r="844" spans="1:14" x14ac:dyDescent="0.25">
      <c r="A844">
        <v>3843</v>
      </c>
      <c r="B844" t="s">
        <v>641</v>
      </c>
      <c r="C844" t="s">
        <v>1094</v>
      </c>
      <c r="D844">
        <v>2075</v>
      </c>
      <c r="E844" t="s">
        <v>77</v>
      </c>
      <c r="F844" s="7">
        <v>45544</v>
      </c>
      <c r="G844" s="6">
        <v>2</v>
      </c>
      <c r="H844" t="s">
        <v>56</v>
      </c>
      <c r="I844" t="s">
        <v>66</v>
      </c>
      <c r="J844">
        <f>VLOOKUP(Sales[[#This Row],[Service Category]],Table7[],3,FALSE)</f>
        <v>0.3</v>
      </c>
      <c r="K844">
        <f>Sales[[#This Row],[Sale Price ]]*Sales[[#This Row],[Margins]]</f>
        <v>64.2</v>
      </c>
      <c r="L844">
        <v>214</v>
      </c>
      <c r="M844">
        <f>Sales[[#This Row],[Sale Price ]]-Sales[[#This Row],[Service Provider Expense]]</f>
        <v>149.80000000000001</v>
      </c>
      <c r="N844" t="s">
        <v>39</v>
      </c>
    </row>
    <row r="845" spans="1:14" x14ac:dyDescent="0.25">
      <c r="A845">
        <v>3844</v>
      </c>
      <c r="B845" t="s">
        <v>1095</v>
      </c>
      <c r="C845" t="s">
        <v>907</v>
      </c>
      <c r="D845">
        <v>2076</v>
      </c>
      <c r="E845" t="s">
        <v>77</v>
      </c>
      <c r="F845" s="7">
        <v>45543</v>
      </c>
      <c r="G845" s="6">
        <v>3</v>
      </c>
      <c r="H845" s="1" t="s">
        <v>37</v>
      </c>
      <c r="I845" t="s">
        <v>28</v>
      </c>
      <c r="J845">
        <f>VLOOKUP(Sales[[#This Row],[Service Category]],Table7[],3,FALSE)</f>
        <v>0.3</v>
      </c>
      <c r="K845">
        <f>Sales[[#This Row],[Sale Price ]]*Sales[[#This Row],[Margins]]</f>
        <v>425.09999999999997</v>
      </c>
      <c r="L845">
        <v>1417</v>
      </c>
      <c r="M845">
        <f>Sales[[#This Row],[Sale Price ]]-Sales[[#This Row],[Service Provider Expense]]</f>
        <v>991.90000000000009</v>
      </c>
      <c r="N845" t="s">
        <v>33</v>
      </c>
    </row>
    <row r="846" spans="1:14" x14ac:dyDescent="0.25">
      <c r="A846">
        <v>3845</v>
      </c>
      <c r="B846" t="s">
        <v>1096</v>
      </c>
      <c r="C846" t="s">
        <v>1097</v>
      </c>
      <c r="D846">
        <v>2077</v>
      </c>
      <c r="E846" t="s">
        <v>27</v>
      </c>
      <c r="F846" s="7">
        <v>45501</v>
      </c>
      <c r="G846" s="6">
        <v>3</v>
      </c>
      <c r="H846" t="s">
        <v>17</v>
      </c>
      <c r="I846" t="s">
        <v>28</v>
      </c>
      <c r="J846">
        <f>VLOOKUP(Sales[[#This Row],[Service Category]],Table7[],3,FALSE)</f>
        <v>0.25</v>
      </c>
      <c r="K846">
        <f>Sales[[#This Row],[Sale Price ]]*Sales[[#This Row],[Margins]]</f>
        <v>59.75</v>
      </c>
      <c r="L846">
        <v>239</v>
      </c>
      <c r="M846">
        <f>Sales[[#This Row],[Sale Price ]]-Sales[[#This Row],[Service Provider Expense]]</f>
        <v>179.25</v>
      </c>
      <c r="N846" t="s">
        <v>29</v>
      </c>
    </row>
    <row r="847" spans="1:14" x14ac:dyDescent="0.25">
      <c r="A847">
        <v>3846</v>
      </c>
      <c r="B847" t="s">
        <v>402</v>
      </c>
      <c r="C847" t="s">
        <v>644</v>
      </c>
      <c r="D847">
        <v>2078</v>
      </c>
      <c r="E847" t="s">
        <v>61</v>
      </c>
      <c r="F847" s="7">
        <v>45431</v>
      </c>
      <c r="G847" s="6">
        <v>2</v>
      </c>
      <c r="H847" t="s">
        <v>56</v>
      </c>
      <c r="I847" t="s">
        <v>49</v>
      </c>
      <c r="J847">
        <f>VLOOKUP(Sales[[#This Row],[Service Category]],Table7[],3,FALSE)</f>
        <v>0.25</v>
      </c>
      <c r="K847">
        <f>Sales[[#This Row],[Sale Price ]]*Sales[[#This Row],[Margins]]</f>
        <v>66.75</v>
      </c>
      <c r="L847">
        <v>267</v>
      </c>
      <c r="M847">
        <f>Sales[[#This Row],[Sale Price ]]-Sales[[#This Row],[Service Provider Expense]]</f>
        <v>200.25</v>
      </c>
      <c r="N847" t="s">
        <v>33</v>
      </c>
    </row>
    <row r="848" spans="1:14" x14ac:dyDescent="0.25">
      <c r="A848">
        <v>3847</v>
      </c>
      <c r="B848" t="s">
        <v>1098</v>
      </c>
      <c r="C848" t="s">
        <v>696</v>
      </c>
      <c r="D848">
        <v>2079</v>
      </c>
      <c r="E848" t="s">
        <v>77</v>
      </c>
      <c r="F848" s="7">
        <v>45462</v>
      </c>
      <c r="G848" s="6">
        <v>3</v>
      </c>
      <c r="H848" s="1" t="s">
        <v>23</v>
      </c>
      <c r="I848" t="s">
        <v>42</v>
      </c>
      <c r="J848">
        <f>VLOOKUP(Sales[[#This Row],[Service Category]],Table7[],3,FALSE)</f>
        <v>0.3</v>
      </c>
      <c r="K848">
        <f>Sales[[#This Row],[Sale Price ]]*Sales[[#This Row],[Margins]]</f>
        <v>216</v>
      </c>
      <c r="L848">
        <v>720</v>
      </c>
      <c r="M848">
        <f>Sales[[#This Row],[Sale Price ]]-Sales[[#This Row],[Service Provider Expense]]</f>
        <v>504</v>
      </c>
      <c r="N848" t="s">
        <v>29</v>
      </c>
    </row>
    <row r="849" spans="1:14" x14ac:dyDescent="0.25">
      <c r="A849">
        <v>3848</v>
      </c>
      <c r="B849" t="s">
        <v>470</v>
      </c>
      <c r="C849" t="s">
        <v>1099</v>
      </c>
      <c r="D849">
        <v>2080</v>
      </c>
      <c r="E849" t="s">
        <v>27</v>
      </c>
      <c r="F849" s="7">
        <v>45308</v>
      </c>
      <c r="G849" s="6">
        <v>3</v>
      </c>
      <c r="H849" s="1" t="s">
        <v>37</v>
      </c>
      <c r="I849" t="s">
        <v>32</v>
      </c>
      <c r="J849">
        <f>VLOOKUP(Sales[[#This Row],[Service Category]],Table7[],3,FALSE)</f>
        <v>0.25</v>
      </c>
      <c r="K849">
        <f>Sales[[#This Row],[Sale Price ]]*Sales[[#This Row],[Margins]]</f>
        <v>175.25</v>
      </c>
      <c r="L849">
        <v>701</v>
      </c>
      <c r="M849">
        <f>Sales[[#This Row],[Sale Price ]]-Sales[[#This Row],[Service Provider Expense]]</f>
        <v>525.75</v>
      </c>
      <c r="N849" t="s">
        <v>29</v>
      </c>
    </row>
    <row r="850" spans="1:14" x14ac:dyDescent="0.25">
      <c r="A850">
        <v>3849</v>
      </c>
      <c r="B850" t="s">
        <v>1100</v>
      </c>
      <c r="C850" t="s">
        <v>138</v>
      </c>
      <c r="D850">
        <v>2081</v>
      </c>
      <c r="E850" t="s">
        <v>36</v>
      </c>
      <c r="F850" s="7">
        <v>45637</v>
      </c>
      <c r="G850" s="6">
        <v>1</v>
      </c>
      <c r="H850" s="1" t="s">
        <v>23</v>
      </c>
      <c r="I850" t="s">
        <v>18</v>
      </c>
      <c r="J850">
        <f>VLOOKUP(Sales[[#This Row],[Service Category]],Table7[],3,FALSE)</f>
        <v>0.2</v>
      </c>
      <c r="K850">
        <f>Sales[[#This Row],[Sale Price ]]*Sales[[#This Row],[Margins]]</f>
        <v>142.6</v>
      </c>
      <c r="L850">
        <v>713</v>
      </c>
      <c r="M850">
        <f>Sales[[#This Row],[Sale Price ]]-Sales[[#This Row],[Service Provider Expense]]</f>
        <v>570.4</v>
      </c>
      <c r="N850" t="s">
        <v>19</v>
      </c>
    </row>
    <row r="851" spans="1:14" x14ac:dyDescent="0.25">
      <c r="A851">
        <v>3850</v>
      </c>
      <c r="B851" t="s">
        <v>748</v>
      </c>
      <c r="C851" t="s">
        <v>1101</v>
      </c>
      <c r="D851">
        <v>2082</v>
      </c>
      <c r="E851" t="s">
        <v>61</v>
      </c>
      <c r="F851" s="7">
        <v>45489</v>
      </c>
      <c r="G851" s="6">
        <v>1</v>
      </c>
      <c r="H851" s="1" t="s">
        <v>37</v>
      </c>
      <c r="I851" t="s">
        <v>28</v>
      </c>
      <c r="J851">
        <f>VLOOKUP(Sales[[#This Row],[Service Category]],Table7[],3,FALSE)</f>
        <v>0.25</v>
      </c>
      <c r="K851">
        <f>Sales[[#This Row],[Sale Price ]]*Sales[[#This Row],[Margins]]</f>
        <v>117.5</v>
      </c>
      <c r="L851">
        <v>470</v>
      </c>
      <c r="M851">
        <f>Sales[[#This Row],[Sale Price ]]-Sales[[#This Row],[Service Provider Expense]]</f>
        <v>352.5</v>
      </c>
      <c r="N851" t="s">
        <v>39</v>
      </c>
    </row>
    <row r="852" spans="1:14" x14ac:dyDescent="0.25">
      <c r="A852">
        <v>3851</v>
      </c>
      <c r="B852" t="s">
        <v>1102</v>
      </c>
      <c r="C852" t="s">
        <v>300</v>
      </c>
      <c r="D852">
        <v>2083</v>
      </c>
      <c r="E852" t="s">
        <v>61</v>
      </c>
      <c r="F852" s="7">
        <v>45567</v>
      </c>
      <c r="G852" s="6">
        <v>2</v>
      </c>
      <c r="H852" t="s">
        <v>56</v>
      </c>
      <c r="I852" t="s">
        <v>49</v>
      </c>
      <c r="J852">
        <f>VLOOKUP(Sales[[#This Row],[Service Category]],Table7[],3,FALSE)</f>
        <v>0.25</v>
      </c>
      <c r="K852">
        <f>Sales[[#This Row],[Sale Price ]]*Sales[[#This Row],[Margins]]</f>
        <v>125.5</v>
      </c>
      <c r="L852">
        <v>502</v>
      </c>
      <c r="M852">
        <f>Sales[[#This Row],[Sale Price ]]-Sales[[#This Row],[Service Provider Expense]]</f>
        <v>376.5</v>
      </c>
      <c r="N852" t="s">
        <v>99</v>
      </c>
    </row>
    <row r="853" spans="1:14" x14ac:dyDescent="0.25">
      <c r="A853">
        <v>3852</v>
      </c>
      <c r="B853" t="s">
        <v>1103</v>
      </c>
      <c r="C853" t="s">
        <v>484</v>
      </c>
      <c r="D853">
        <v>2084</v>
      </c>
      <c r="E853" t="s">
        <v>16</v>
      </c>
      <c r="F853" s="7">
        <v>45292</v>
      </c>
      <c r="G853" s="6">
        <v>3</v>
      </c>
      <c r="H853" t="s">
        <v>17</v>
      </c>
      <c r="I853" t="s">
        <v>38</v>
      </c>
      <c r="J853">
        <f>VLOOKUP(Sales[[#This Row],[Service Category]],Table7[],3,FALSE)</f>
        <v>0.1</v>
      </c>
      <c r="K853">
        <f>Sales[[#This Row],[Sale Price ]]*Sales[[#This Row],[Margins]]</f>
        <v>23.400000000000002</v>
      </c>
      <c r="L853">
        <v>234</v>
      </c>
      <c r="M853">
        <f>Sales[[#This Row],[Sale Price ]]-Sales[[#This Row],[Service Provider Expense]]</f>
        <v>210.6</v>
      </c>
      <c r="N853" t="s">
        <v>99</v>
      </c>
    </row>
    <row r="854" spans="1:14" x14ac:dyDescent="0.25">
      <c r="A854">
        <v>3853</v>
      </c>
      <c r="B854" t="s">
        <v>1104</v>
      </c>
      <c r="C854" t="s">
        <v>1105</v>
      </c>
      <c r="D854">
        <v>2085</v>
      </c>
      <c r="E854" t="s">
        <v>16</v>
      </c>
      <c r="F854" s="7">
        <v>45335</v>
      </c>
      <c r="G854" s="6">
        <v>3</v>
      </c>
      <c r="H854" s="1" t="s">
        <v>23</v>
      </c>
      <c r="I854" t="s">
        <v>18</v>
      </c>
      <c r="J854">
        <f>VLOOKUP(Sales[[#This Row],[Service Category]],Table7[],3,FALSE)</f>
        <v>0.1</v>
      </c>
      <c r="K854">
        <f>Sales[[#This Row],[Sale Price ]]*Sales[[#This Row],[Margins]]</f>
        <v>171.3</v>
      </c>
      <c r="L854">
        <v>1713</v>
      </c>
      <c r="M854">
        <f>Sales[[#This Row],[Sale Price ]]-Sales[[#This Row],[Service Provider Expense]]</f>
        <v>1541.7</v>
      </c>
      <c r="N854" t="s">
        <v>39</v>
      </c>
    </row>
    <row r="855" spans="1:14" x14ac:dyDescent="0.25">
      <c r="A855">
        <v>3854</v>
      </c>
      <c r="B855" t="s">
        <v>391</v>
      </c>
      <c r="C855" t="s">
        <v>1047</v>
      </c>
      <c r="D855">
        <v>2086</v>
      </c>
      <c r="E855" t="s">
        <v>77</v>
      </c>
      <c r="F855" s="7">
        <v>45413</v>
      </c>
      <c r="G855" s="6">
        <v>3</v>
      </c>
      <c r="H855" s="1" t="s">
        <v>37</v>
      </c>
      <c r="I855" t="s">
        <v>32</v>
      </c>
      <c r="J855">
        <f>VLOOKUP(Sales[[#This Row],[Service Category]],Table7[],3,FALSE)</f>
        <v>0.3</v>
      </c>
      <c r="K855">
        <f>Sales[[#This Row],[Sale Price ]]*Sales[[#This Row],[Margins]]</f>
        <v>510.59999999999997</v>
      </c>
      <c r="L855">
        <v>1702</v>
      </c>
      <c r="M855">
        <f>Sales[[#This Row],[Sale Price ]]-Sales[[#This Row],[Service Provider Expense]]</f>
        <v>1191.4000000000001</v>
      </c>
      <c r="N855" t="s">
        <v>19</v>
      </c>
    </row>
    <row r="856" spans="1:14" x14ac:dyDescent="0.25">
      <c r="A856">
        <v>3855</v>
      </c>
      <c r="B856" t="s">
        <v>1088</v>
      </c>
      <c r="C856" t="s">
        <v>301</v>
      </c>
      <c r="D856">
        <v>2087</v>
      </c>
      <c r="E856" t="s">
        <v>36</v>
      </c>
      <c r="F856" s="7">
        <v>45443</v>
      </c>
      <c r="G856" s="6">
        <v>2</v>
      </c>
      <c r="H856" t="s">
        <v>17</v>
      </c>
      <c r="I856" t="s">
        <v>38</v>
      </c>
      <c r="J856">
        <f>VLOOKUP(Sales[[#This Row],[Service Category]],Table7[],3,FALSE)</f>
        <v>0.2</v>
      </c>
      <c r="K856">
        <f>Sales[[#This Row],[Sale Price ]]*Sales[[#This Row],[Margins]]</f>
        <v>164.8</v>
      </c>
      <c r="L856">
        <v>824</v>
      </c>
      <c r="M856">
        <f>Sales[[#This Row],[Sale Price ]]-Sales[[#This Row],[Service Provider Expense]]</f>
        <v>659.2</v>
      </c>
      <c r="N856" t="s">
        <v>19</v>
      </c>
    </row>
    <row r="857" spans="1:14" x14ac:dyDescent="0.25">
      <c r="A857">
        <v>3856</v>
      </c>
      <c r="B857" t="s">
        <v>1106</v>
      </c>
      <c r="C857" t="s">
        <v>1107</v>
      </c>
      <c r="D857">
        <v>2088</v>
      </c>
      <c r="E857" t="s">
        <v>16</v>
      </c>
      <c r="F857" s="7">
        <v>45518</v>
      </c>
      <c r="G857" s="6">
        <v>1</v>
      </c>
      <c r="H857" t="s">
        <v>17</v>
      </c>
      <c r="I857" t="s">
        <v>32</v>
      </c>
      <c r="J857">
        <f>VLOOKUP(Sales[[#This Row],[Service Category]],Table7[],3,FALSE)</f>
        <v>0.1</v>
      </c>
      <c r="K857">
        <f>Sales[[#This Row],[Sale Price ]]*Sales[[#This Row],[Margins]]</f>
        <v>130.5</v>
      </c>
      <c r="L857">
        <v>1305</v>
      </c>
      <c r="M857">
        <f>Sales[[#This Row],[Sale Price ]]-Sales[[#This Row],[Service Provider Expense]]</f>
        <v>1174.5</v>
      </c>
      <c r="N857" t="s">
        <v>99</v>
      </c>
    </row>
    <row r="858" spans="1:14" x14ac:dyDescent="0.25">
      <c r="A858">
        <v>3857</v>
      </c>
      <c r="B858" t="s">
        <v>664</v>
      </c>
      <c r="C858" t="s">
        <v>1108</v>
      </c>
      <c r="D858">
        <v>2089</v>
      </c>
      <c r="E858" t="s">
        <v>16</v>
      </c>
      <c r="F858" s="7">
        <v>45421</v>
      </c>
      <c r="G858" s="6">
        <v>2</v>
      </c>
      <c r="H858" t="s">
        <v>56</v>
      </c>
      <c r="I858" t="s">
        <v>32</v>
      </c>
      <c r="J858">
        <f>VLOOKUP(Sales[[#This Row],[Service Category]],Table7[],3,FALSE)</f>
        <v>0.1</v>
      </c>
      <c r="K858">
        <f>Sales[[#This Row],[Sale Price ]]*Sales[[#This Row],[Margins]]</f>
        <v>43.6</v>
      </c>
      <c r="L858">
        <v>436</v>
      </c>
      <c r="M858">
        <f>Sales[[#This Row],[Sale Price ]]-Sales[[#This Row],[Service Provider Expense]]</f>
        <v>392.4</v>
      </c>
      <c r="N858" t="s">
        <v>99</v>
      </c>
    </row>
    <row r="859" spans="1:14" x14ac:dyDescent="0.25">
      <c r="A859">
        <v>3858</v>
      </c>
      <c r="B859" t="s">
        <v>1109</v>
      </c>
      <c r="C859" t="s">
        <v>981</v>
      </c>
      <c r="D859">
        <v>2090</v>
      </c>
      <c r="E859" t="s">
        <v>22</v>
      </c>
      <c r="F859" s="7">
        <v>45657</v>
      </c>
      <c r="G859" s="6">
        <v>2</v>
      </c>
      <c r="H859" t="s">
        <v>17</v>
      </c>
      <c r="I859" t="s">
        <v>18</v>
      </c>
      <c r="J859">
        <f>VLOOKUP(Sales[[#This Row],[Service Category]],Table7[],3,FALSE)</f>
        <v>0.3</v>
      </c>
      <c r="K859">
        <f>Sales[[#This Row],[Sale Price ]]*Sales[[#This Row],[Margins]]</f>
        <v>62.4</v>
      </c>
      <c r="L859">
        <v>208</v>
      </c>
      <c r="M859">
        <f>Sales[[#This Row],[Sale Price ]]-Sales[[#This Row],[Service Provider Expense]]</f>
        <v>145.6</v>
      </c>
      <c r="N859" t="s">
        <v>39</v>
      </c>
    </row>
    <row r="860" spans="1:14" x14ac:dyDescent="0.25">
      <c r="A860">
        <v>3859</v>
      </c>
      <c r="B860" t="s">
        <v>600</v>
      </c>
      <c r="C860" t="s">
        <v>601</v>
      </c>
      <c r="D860">
        <v>1588</v>
      </c>
      <c r="E860" t="s">
        <v>27</v>
      </c>
      <c r="F860" s="7">
        <v>45317</v>
      </c>
      <c r="G860" s="6">
        <v>2</v>
      </c>
      <c r="H860" s="1" t="s">
        <v>37</v>
      </c>
      <c r="I860" t="s">
        <v>38</v>
      </c>
      <c r="J860">
        <f>VLOOKUP(Sales[[#This Row],[Service Category]],Table7[],3,FALSE)</f>
        <v>0.25</v>
      </c>
      <c r="K860">
        <f>Sales[[#This Row],[Sale Price ]]*Sales[[#This Row],[Margins]]</f>
        <v>53.5</v>
      </c>
      <c r="L860">
        <v>214</v>
      </c>
      <c r="M860">
        <f>Sales[[#This Row],[Sale Price ]]-Sales[[#This Row],[Service Provider Expense]]</f>
        <v>160.5</v>
      </c>
      <c r="N860" t="s">
        <v>19</v>
      </c>
    </row>
    <row r="861" spans="1:14" x14ac:dyDescent="0.25">
      <c r="A861">
        <v>3860</v>
      </c>
      <c r="B861" t="s">
        <v>1110</v>
      </c>
      <c r="C861" t="s">
        <v>157</v>
      </c>
      <c r="D861">
        <v>2091</v>
      </c>
      <c r="E861" t="s">
        <v>61</v>
      </c>
      <c r="F861" s="7">
        <v>45324</v>
      </c>
      <c r="G861" s="6">
        <v>2</v>
      </c>
      <c r="H861" t="s">
        <v>56</v>
      </c>
      <c r="I861" t="s">
        <v>24</v>
      </c>
      <c r="J861">
        <f>VLOOKUP(Sales[[#This Row],[Service Category]],Table7[],3,FALSE)</f>
        <v>0.25</v>
      </c>
      <c r="K861">
        <f>Sales[[#This Row],[Sale Price ]]*Sales[[#This Row],[Margins]]</f>
        <v>272.75</v>
      </c>
      <c r="L861">
        <v>1091</v>
      </c>
      <c r="M861">
        <f>Sales[[#This Row],[Sale Price ]]-Sales[[#This Row],[Service Provider Expense]]</f>
        <v>818.25</v>
      </c>
      <c r="N861" t="s">
        <v>19</v>
      </c>
    </row>
    <row r="862" spans="1:14" x14ac:dyDescent="0.25">
      <c r="A862">
        <v>3861</v>
      </c>
      <c r="B862" t="s">
        <v>1111</v>
      </c>
      <c r="C862" t="s">
        <v>1112</v>
      </c>
      <c r="D862">
        <v>2092</v>
      </c>
      <c r="E862" t="s">
        <v>16</v>
      </c>
      <c r="F862" s="7">
        <v>45312</v>
      </c>
      <c r="G862" s="6">
        <v>3</v>
      </c>
      <c r="H862" t="s">
        <v>17</v>
      </c>
      <c r="I862" t="s">
        <v>24</v>
      </c>
      <c r="J862">
        <f>VLOOKUP(Sales[[#This Row],[Service Category]],Table7[],3,FALSE)</f>
        <v>0.1</v>
      </c>
      <c r="K862">
        <f>Sales[[#This Row],[Sale Price ]]*Sales[[#This Row],[Margins]]</f>
        <v>159.30000000000001</v>
      </c>
      <c r="L862">
        <v>1593</v>
      </c>
      <c r="M862">
        <f>Sales[[#This Row],[Sale Price ]]-Sales[[#This Row],[Service Provider Expense]]</f>
        <v>1433.7</v>
      </c>
      <c r="N862" t="s">
        <v>33</v>
      </c>
    </row>
    <row r="863" spans="1:14" x14ac:dyDescent="0.25">
      <c r="A863">
        <v>3862</v>
      </c>
      <c r="B863" t="s">
        <v>1113</v>
      </c>
      <c r="C863" t="s">
        <v>526</v>
      </c>
      <c r="D863">
        <v>2093</v>
      </c>
      <c r="E863" t="s">
        <v>36</v>
      </c>
      <c r="F863" s="7">
        <v>45606</v>
      </c>
      <c r="G863" s="6">
        <v>3</v>
      </c>
      <c r="H863" t="s">
        <v>17</v>
      </c>
      <c r="I863" t="s">
        <v>42</v>
      </c>
      <c r="J863">
        <f>VLOOKUP(Sales[[#This Row],[Service Category]],Table7[],3,FALSE)</f>
        <v>0.2</v>
      </c>
      <c r="K863">
        <f>Sales[[#This Row],[Sale Price ]]*Sales[[#This Row],[Margins]]</f>
        <v>64.600000000000009</v>
      </c>
      <c r="L863">
        <v>323</v>
      </c>
      <c r="M863">
        <f>Sales[[#This Row],[Sale Price ]]-Sales[[#This Row],[Service Provider Expense]]</f>
        <v>258.39999999999998</v>
      </c>
      <c r="N863" t="s">
        <v>33</v>
      </c>
    </row>
    <row r="864" spans="1:14" x14ac:dyDescent="0.25">
      <c r="A864">
        <v>3863</v>
      </c>
      <c r="B864" t="s">
        <v>310</v>
      </c>
      <c r="C864" t="s">
        <v>903</v>
      </c>
      <c r="D864">
        <v>2094</v>
      </c>
      <c r="E864" t="s">
        <v>27</v>
      </c>
      <c r="F864" s="7">
        <v>45646</v>
      </c>
      <c r="G864" s="6">
        <v>2</v>
      </c>
      <c r="H864" t="s">
        <v>17</v>
      </c>
      <c r="I864" t="s">
        <v>42</v>
      </c>
      <c r="J864">
        <f>VLOOKUP(Sales[[#This Row],[Service Category]],Table7[],3,FALSE)</f>
        <v>0.25</v>
      </c>
      <c r="K864">
        <f>Sales[[#This Row],[Sale Price ]]*Sales[[#This Row],[Margins]]</f>
        <v>339.5</v>
      </c>
      <c r="L864">
        <v>1358</v>
      </c>
      <c r="M864">
        <f>Sales[[#This Row],[Sale Price ]]-Sales[[#This Row],[Service Provider Expense]]</f>
        <v>1018.5</v>
      </c>
      <c r="N864" t="s">
        <v>33</v>
      </c>
    </row>
    <row r="865" spans="1:14" x14ac:dyDescent="0.25">
      <c r="A865">
        <v>3864</v>
      </c>
      <c r="B865" t="s">
        <v>1114</v>
      </c>
      <c r="C865" t="s">
        <v>590</v>
      </c>
      <c r="D865">
        <v>2095</v>
      </c>
      <c r="E865" t="s">
        <v>16</v>
      </c>
      <c r="F865" s="7">
        <v>45455</v>
      </c>
      <c r="G865" s="6">
        <v>3</v>
      </c>
      <c r="H865" t="s">
        <v>17</v>
      </c>
      <c r="I865" t="s">
        <v>24</v>
      </c>
      <c r="J865">
        <f>VLOOKUP(Sales[[#This Row],[Service Category]],Table7[],3,FALSE)</f>
        <v>0.1</v>
      </c>
      <c r="K865">
        <f>Sales[[#This Row],[Sale Price ]]*Sales[[#This Row],[Margins]]</f>
        <v>147.80000000000001</v>
      </c>
      <c r="L865">
        <v>1478</v>
      </c>
      <c r="M865">
        <f>Sales[[#This Row],[Sale Price ]]-Sales[[#This Row],[Service Provider Expense]]</f>
        <v>1330.2</v>
      </c>
      <c r="N865" t="s">
        <v>39</v>
      </c>
    </row>
    <row r="866" spans="1:14" x14ac:dyDescent="0.25">
      <c r="A866">
        <v>3865</v>
      </c>
      <c r="B866" t="s">
        <v>619</v>
      </c>
      <c r="C866" t="s">
        <v>308</v>
      </c>
      <c r="D866">
        <v>2096</v>
      </c>
      <c r="E866" t="s">
        <v>16</v>
      </c>
      <c r="F866" s="7">
        <v>45620</v>
      </c>
      <c r="G866" s="6">
        <v>3</v>
      </c>
      <c r="H866" t="s">
        <v>17</v>
      </c>
      <c r="I866" t="s">
        <v>49</v>
      </c>
      <c r="J866">
        <f>VLOOKUP(Sales[[#This Row],[Service Category]],Table7[],3,FALSE)</f>
        <v>0.1</v>
      </c>
      <c r="K866">
        <f>Sales[[#This Row],[Sale Price ]]*Sales[[#This Row],[Margins]]</f>
        <v>30.6</v>
      </c>
      <c r="L866">
        <v>306</v>
      </c>
      <c r="M866">
        <f>Sales[[#This Row],[Sale Price ]]-Sales[[#This Row],[Service Provider Expense]]</f>
        <v>275.39999999999998</v>
      </c>
      <c r="N866" t="s">
        <v>29</v>
      </c>
    </row>
    <row r="867" spans="1:14" x14ac:dyDescent="0.25">
      <c r="A867">
        <v>3866</v>
      </c>
      <c r="B867" t="s">
        <v>71</v>
      </c>
      <c r="C867" t="s">
        <v>532</v>
      </c>
      <c r="D867">
        <v>2097</v>
      </c>
      <c r="E867" t="s">
        <v>27</v>
      </c>
      <c r="F867" s="7">
        <v>45586</v>
      </c>
      <c r="G867" s="6">
        <v>3</v>
      </c>
      <c r="H867" t="s">
        <v>56</v>
      </c>
      <c r="I867" t="s">
        <v>49</v>
      </c>
      <c r="J867">
        <f>VLOOKUP(Sales[[#This Row],[Service Category]],Table7[],3,FALSE)</f>
        <v>0.25</v>
      </c>
      <c r="K867">
        <f>Sales[[#This Row],[Sale Price ]]*Sales[[#This Row],[Margins]]</f>
        <v>204.5</v>
      </c>
      <c r="L867">
        <v>818</v>
      </c>
      <c r="M867">
        <f>Sales[[#This Row],[Sale Price ]]-Sales[[#This Row],[Service Provider Expense]]</f>
        <v>613.5</v>
      </c>
      <c r="N867" t="s">
        <v>19</v>
      </c>
    </row>
    <row r="868" spans="1:14" x14ac:dyDescent="0.25">
      <c r="A868">
        <v>3867</v>
      </c>
      <c r="B868" t="s">
        <v>598</v>
      </c>
      <c r="C868" t="s">
        <v>739</v>
      </c>
      <c r="D868">
        <v>2098</v>
      </c>
      <c r="E868" t="s">
        <v>61</v>
      </c>
      <c r="F868" s="7">
        <v>45519</v>
      </c>
      <c r="G868" s="6">
        <v>3</v>
      </c>
      <c r="H868" t="s">
        <v>17</v>
      </c>
      <c r="I868" t="s">
        <v>24</v>
      </c>
      <c r="J868">
        <f>VLOOKUP(Sales[[#This Row],[Service Category]],Table7[],3,FALSE)</f>
        <v>0.25</v>
      </c>
      <c r="K868">
        <f>Sales[[#This Row],[Sale Price ]]*Sales[[#This Row],[Margins]]</f>
        <v>261.25</v>
      </c>
      <c r="L868">
        <v>1045</v>
      </c>
      <c r="M868">
        <f>Sales[[#This Row],[Sale Price ]]-Sales[[#This Row],[Service Provider Expense]]</f>
        <v>783.75</v>
      </c>
      <c r="N868" t="s">
        <v>29</v>
      </c>
    </row>
    <row r="869" spans="1:14" x14ac:dyDescent="0.25">
      <c r="A869">
        <v>3868</v>
      </c>
      <c r="B869" t="s">
        <v>656</v>
      </c>
      <c r="C869" t="s">
        <v>1115</v>
      </c>
      <c r="D869">
        <v>2099</v>
      </c>
      <c r="E869" t="s">
        <v>22</v>
      </c>
      <c r="F869" s="7">
        <v>45511</v>
      </c>
      <c r="G869" s="6">
        <v>1</v>
      </c>
      <c r="H869" t="s">
        <v>56</v>
      </c>
      <c r="I869" t="s">
        <v>38</v>
      </c>
      <c r="J869">
        <f>VLOOKUP(Sales[[#This Row],[Service Category]],Table7[],3,FALSE)</f>
        <v>0.3</v>
      </c>
      <c r="K869">
        <f>Sales[[#This Row],[Sale Price ]]*Sales[[#This Row],[Margins]]</f>
        <v>551.69999999999993</v>
      </c>
      <c r="L869">
        <v>1839</v>
      </c>
      <c r="M869">
        <f>Sales[[#This Row],[Sale Price ]]-Sales[[#This Row],[Service Provider Expense]]</f>
        <v>1287.3000000000002</v>
      </c>
      <c r="N869" t="s">
        <v>39</v>
      </c>
    </row>
    <row r="870" spans="1:14" x14ac:dyDescent="0.25">
      <c r="A870">
        <v>3869</v>
      </c>
      <c r="B870" t="s">
        <v>679</v>
      </c>
      <c r="C870" t="s">
        <v>626</v>
      </c>
      <c r="D870">
        <v>2100</v>
      </c>
      <c r="E870" t="s">
        <v>61</v>
      </c>
      <c r="F870" s="7">
        <v>45293</v>
      </c>
      <c r="G870" s="6">
        <v>1</v>
      </c>
      <c r="H870" s="1" t="s">
        <v>23</v>
      </c>
      <c r="I870" t="s">
        <v>42</v>
      </c>
      <c r="J870">
        <f>VLOOKUP(Sales[[#This Row],[Service Category]],Table7[],3,FALSE)</f>
        <v>0.25</v>
      </c>
      <c r="K870">
        <f>Sales[[#This Row],[Sale Price ]]*Sales[[#This Row],[Margins]]</f>
        <v>22.5</v>
      </c>
      <c r="L870">
        <v>90</v>
      </c>
      <c r="M870">
        <f>Sales[[#This Row],[Sale Price ]]-Sales[[#This Row],[Service Provider Expense]]</f>
        <v>67.5</v>
      </c>
      <c r="N870" t="s">
        <v>39</v>
      </c>
    </row>
    <row r="871" spans="1:14" x14ac:dyDescent="0.25">
      <c r="A871">
        <v>3870</v>
      </c>
      <c r="B871" t="s">
        <v>319</v>
      </c>
      <c r="C871" t="s">
        <v>1116</v>
      </c>
      <c r="D871">
        <v>2101</v>
      </c>
      <c r="E871" t="s">
        <v>61</v>
      </c>
      <c r="F871" s="7">
        <v>45419</v>
      </c>
      <c r="G871" s="6">
        <v>1</v>
      </c>
      <c r="H871" s="1" t="s">
        <v>37</v>
      </c>
      <c r="I871" t="s">
        <v>42</v>
      </c>
      <c r="J871">
        <f>VLOOKUP(Sales[[#This Row],[Service Category]],Table7[],3,FALSE)</f>
        <v>0.25</v>
      </c>
      <c r="K871">
        <f>Sales[[#This Row],[Sale Price ]]*Sales[[#This Row],[Margins]]</f>
        <v>410</v>
      </c>
      <c r="L871">
        <v>1640</v>
      </c>
      <c r="M871">
        <f>Sales[[#This Row],[Sale Price ]]-Sales[[#This Row],[Service Provider Expense]]</f>
        <v>1230</v>
      </c>
      <c r="N871" t="s">
        <v>39</v>
      </c>
    </row>
    <row r="872" spans="1:14" x14ac:dyDescent="0.25">
      <c r="A872">
        <v>3871</v>
      </c>
      <c r="B872" t="s">
        <v>1117</v>
      </c>
      <c r="C872" t="s">
        <v>156</v>
      </c>
      <c r="D872">
        <v>2102</v>
      </c>
      <c r="E872" t="s">
        <v>27</v>
      </c>
      <c r="F872" s="7">
        <v>45387</v>
      </c>
      <c r="G872" s="6">
        <v>1</v>
      </c>
      <c r="H872" t="s">
        <v>17</v>
      </c>
      <c r="I872" t="s">
        <v>32</v>
      </c>
      <c r="J872">
        <f>VLOOKUP(Sales[[#This Row],[Service Category]],Table7[],3,FALSE)</f>
        <v>0.25</v>
      </c>
      <c r="K872">
        <f>Sales[[#This Row],[Sale Price ]]*Sales[[#This Row],[Margins]]</f>
        <v>40.25</v>
      </c>
      <c r="L872">
        <v>161</v>
      </c>
      <c r="M872">
        <f>Sales[[#This Row],[Sale Price ]]-Sales[[#This Row],[Service Provider Expense]]</f>
        <v>120.75</v>
      </c>
      <c r="N872" t="s">
        <v>39</v>
      </c>
    </row>
    <row r="873" spans="1:14" x14ac:dyDescent="0.25">
      <c r="A873">
        <v>3872</v>
      </c>
      <c r="B873" t="s">
        <v>144</v>
      </c>
      <c r="C873" t="s">
        <v>1118</v>
      </c>
      <c r="D873">
        <v>2103</v>
      </c>
      <c r="E873" t="s">
        <v>61</v>
      </c>
      <c r="F873" s="7">
        <v>45646</v>
      </c>
      <c r="G873" s="6">
        <v>3</v>
      </c>
      <c r="H873" s="1" t="s">
        <v>37</v>
      </c>
      <c r="I873" t="s">
        <v>49</v>
      </c>
      <c r="J873">
        <f>VLOOKUP(Sales[[#This Row],[Service Category]],Table7[],3,FALSE)</f>
        <v>0.25</v>
      </c>
      <c r="K873">
        <f>Sales[[#This Row],[Sale Price ]]*Sales[[#This Row],[Margins]]</f>
        <v>464.75</v>
      </c>
      <c r="L873">
        <v>1859</v>
      </c>
      <c r="M873">
        <f>Sales[[#This Row],[Sale Price ]]-Sales[[#This Row],[Service Provider Expense]]</f>
        <v>1394.25</v>
      </c>
      <c r="N873" t="s">
        <v>39</v>
      </c>
    </row>
    <row r="874" spans="1:14" x14ac:dyDescent="0.25">
      <c r="A874">
        <v>3873</v>
      </c>
      <c r="B874" t="s">
        <v>476</v>
      </c>
      <c r="C874" t="s">
        <v>936</v>
      </c>
      <c r="D874">
        <v>2104</v>
      </c>
      <c r="E874" t="s">
        <v>36</v>
      </c>
      <c r="F874" s="7">
        <v>45423</v>
      </c>
      <c r="G874" s="6">
        <v>3</v>
      </c>
      <c r="H874" t="s">
        <v>17</v>
      </c>
      <c r="I874" t="s">
        <v>28</v>
      </c>
      <c r="J874">
        <f>VLOOKUP(Sales[[#This Row],[Service Category]],Table7[],3,FALSE)</f>
        <v>0.2</v>
      </c>
      <c r="K874">
        <f>Sales[[#This Row],[Sale Price ]]*Sales[[#This Row],[Margins]]</f>
        <v>253.4</v>
      </c>
      <c r="L874">
        <v>1267</v>
      </c>
      <c r="M874">
        <f>Sales[[#This Row],[Sale Price ]]-Sales[[#This Row],[Service Provider Expense]]</f>
        <v>1013.6</v>
      </c>
      <c r="N874" t="s">
        <v>33</v>
      </c>
    </row>
    <row r="875" spans="1:14" x14ac:dyDescent="0.25">
      <c r="A875">
        <v>3874</v>
      </c>
      <c r="B875" t="s">
        <v>556</v>
      </c>
      <c r="C875" t="s">
        <v>1119</v>
      </c>
      <c r="D875">
        <v>2105</v>
      </c>
      <c r="E875" t="s">
        <v>61</v>
      </c>
      <c r="F875" s="7">
        <v>45378</v>
      </c>
      <c r="G875" s="6">
        <v>1</v>
      </c>
      <c r="H875" s="1" t="s">
        <v>23</v>
      </c>
      <c r="I875" t="s">
        <v>49</v>
      </c>
      <c r="J875">
        <f>VLOOKUP(Sales[[#This Row],[Service Category]],Table7[],3,FALSE)</f>
        <v>0.25</v>
      </c>
      <c r="K875">
        <f>Sales[[#This Row],[Sale Price ]]*Sales[[#This Row],[Margins]]</f>
        <v>64</v>
      </c>
      <c r="L875">
        <v>256</v>
      </c>
      <c r="M875">
        <f>Sales[[#This Row],[Sale Price ]]-Sales[[#This Row],[Service Provider Expense]]</f>
        <v>192</v>
      </c>
      <c r="N875" t="s">
        <v>19</v>
      </c>
    </row>
    <row r="876" spans="1:14" x14ac:dyDescent="0.25">
      <c r="A876">
        <v>3875</v>
      </c>
      <c r="B876" t="s">
        <v>1120</v>
      </c>
      <c r="C876" t="s">
        <v>737</v>
      </c>
      <c r="D876">
        <v>2106</v>
      </c>
      <c r="E876" t="s">
        <v>27</v>
      </c>
      <c r="F876" s="7">
        <v>45590</v>
      </c>
      <c r="G876" s="6">
        <v>1</v>
      </c>
      <c r="H876" t="s">
        <v>56</v>
      </c>
      <c r="I876" t="s">
        <v>49</v>
      </c>
      <c r="J876">
        <f>VLOOKUP(Sales[[#This Row],[Service Category]],Table7[],3,FALSE)</f>
        <v>0.25</v>
      </c>
      <c r="K876">
        <f>Sales[[#This Row],[Sale Price ]]*Sales[[#This Row],[Margins]]</f>
        <v>302</v>
      </c>
      <c r="L876">
        <v>1208</v>
      </c>
      <c r="M876">
        <f>Sales[[#This Row],[Sale Price ]]-Sales[[#This Row],[Service Provider Expense]]</f>
        <v>906</v>
      </c>
      <c r="N876" t="s">
        <v>33</v>
      </c>
    </row>
    <row r="877" spans="1:14" x14ac:dyDescent="0.25">
      <c r="A877">
        <v>3876</v>
      </c>
      <c r="B877" t="s">
        <v>729</v>
      </c>
      <c r="C877" t="s">
        <v>1121</v>
      </c>
      <c r="D877">
        <v>2107</v>
      </c>
      <c r="E877" t="s">
        <v>16</v>
      </c>
      <c r="F877" s="7">
        <v>45531</v>
      </c>
      <c r="G877" s="6">
        <v>2</v>
      </c>
      <c r="H877" s="1" t="s">
        <v>23</v>
      </c>
      <c r="I877" t="s">
        <v>24</v>
      </c>
      <c r="J877">
        <f>VLOOKUP(Sales[[#This Row],[Service Category]],Table7[],3,FALSE)</f>
        <v>0.1</v>
      </c>
      <c r="K877">
        <f>Sales[[#This Row],[Sale Price ]]*Sales[[#This Row],[Margins]]</f>
        <v>31</v>
      </c>
      <c r="L877">
        <v>310</v>
      </c>
      <c r="M877">
        <f>Sales[[#This Row],[Sale Price ]]-Sales[[#This Row],[Service Provider Expense]]</f>
        <v>279</v>
      </c>
      <c r="N877" t="s">
        <v>33</v>
      </c>
    </row>
    <row r="878" spans="1:14" x14ac:dyDescent="0.25">
      <c r="A878">
        <v>3877</v>
      </c>
      <c r="B878" t="s">
        <v>1122</v>
      </c>
      <c r="C878" t="s">
        <v>1123</v>
      </c>
      <c r="D878">
        <v>2108</v>
      </c>
      <c r="E878" t="s">
        <v>36</v>
      </c>
      <c r="F878" s="7">
        <v>45508</v>
      </c>
      <c r="G878" s="6">
        <v>3</v>
      </c>
      <c r="H878" s="1" t="s">
        <v>37</v>
      </c>
      <c r="I878" t="s">
        <v>24</v>
      </c>
      <c r="J878">
        <f>VLOOKUP(Sales[[#This Row],[Service Category]],Table7[],3,FALSE)</f>
        <v>0.2</v>
      </c>
      <c r="K878">
        <f>Sales[[#This Row],[Sale Price ]]*Sales[[#This Row],[Margins]]</f>
        <v>216.60000000000002</v>
      </c>
      <c r="L878">
        <v>1083</v>
      </c>
      <c r="M878">
        <f>Sales[[#This Row],[Sale Price ]]-Sales[[#This Row],[Service Provider Expense]]</f>
        <v>866.4</v>
      </c>
      <c r="N878" t="s">
        <v>19</v>
      </c>
    </row>
    <row r="879" spans="1:14" x14ac:dyDescent="0.25">
      <c r="A879">
        <v>3878</v>
      </c>
      <c r="B879" t="s">
        <v>342</v>
      </c>
      <c r="C879" t="s">
        <v>1124</v>
      </c>
      <c r="D879">
        <v>2109</v>
      </c>
      <c r="E879" t="s">
        <v>77</v>
      </c>
      <c r="F879" s="7">
        <v>45378</v>
      </c>
      <c r="G879" s="6">
        <v>1</v>
      </c>
      <c r="H879" t="s">
        <v>17</v>
      </c>
      <c r="I879" t="s">
        <v>24</v>
      </c>
      <c r="J879">
        <f>VLOOKUP(Sales[[#This Row],[Service Category]],Table7[],3,FALSE)</f>
        <v>0.3</v>
      </c>
      <c r="K879">
        <f>Sales[[#This Row],[Sale Price ]]*Sales[[#This Row],[Margins]]</f>
        <v>121.19999999999999</v>
      </c>
      <c r="L879">
        <v>404</v>
      </c>
      <c r="M879">
        <f>Sales[[#This Row],[Sale Price ]]-Sales[[#This Row],[Service Provider Expense]]</f>
        <v>282.8</v>
      </c>
      <c r="N879" t="s">
        <v>99</v>
      </c>
    </row>
    <row r="880" spans="1:14" x14ac:dyDescent="0.25">
      <c r="A880">
        <v>3879</v>
      </c>
      <c r="B880" t="s">
        <v>495</v>
      </c>
      <c r="C880" t="s">
        <v>428</v>
      </c>
      <c r="D880">
        <v>2110</v>
      </c>
      <c r="E880" t="s">
        <v>61</v>
      </c>
      <c r="F880" s="7">
        <v>45370</v>
      </c>
      <c r="G880" s="6">
        <v>1</v>
      </c>
      <c r="H880" s="1" t="s">
        <v>37</v>
      </c>
      <c r="I880" t="s">
        <v>18</v>
      </c>
      <c r="J880">
        <f>VLOOKUP(Sales[[#This Row],[Service Category]],Table7[],3,FALSE)</f>
        <v>0.25</v>
      </c>
      <c r="K880">
        <f>Sales[[#This Row],[Sale Price ]]*Sales[[#This Row],[Margins]]</f>
        <v>414.5</v>
      </c>
      <c r="L880">
        <v>1658</v>
      </c>
      <c r="M880">
        <f>Sales[[#This Row],[Sale Price ]]-Sales[[#This Row],[Service Provider Expense]]</f>
        <v>1243.5</v>
      </c>
      <c r="N880" t="s">
        <v>39</v>
      </c>
    </row>
    <row r="881" spans="1:14" x14ac:dyDescent="0.25">
      <c r="A881">
        <v>3880</v>
      </c>
      <c r="B881" t="s">
        <v>1125</v>
      </c>
      <c r="C881" t="s">
        <v>1126</v>
      </c>
      <c r="D881">
        <v>2111</v>
      </c>
      <c r="E881" t="s">
        <v>61</v>
      </c>
      <c r="F881" s="7">
        <v>45444</v>
      </c>
      <c r="G881" s="6">
        <v>2</v>
      </c>
      <c r="H881" t="s">
        <v>56</v>
      </c>
      <c r="I881" t="s">
        <v>38</v>
      </c>
      <c r="J881">
        <f>VLOOKUP(Sales[[#This Row],[Service Category]],Table7[],3,FALSE)</f>
        <v>0.25</v>
      </c>
      <c r="K881">
        <f>Sales[[#This Row],[Sale Price ]]*Sales[[#This Row],[Margins]]</f>
        <v>181</v>
      </c>
      <c r="L881">
        <v>724</v>
      </c>
      <c r="M881">
        <f>Sales[[#This Row],[Sale Price ]]-Sales[[#This Row],[Service Provider Expense]]</f>
        <v>543</v>
      </c>
      <c r="N881" t="s">
        <v>39</v>
      </c>
    </row>
    <row r="882" spans="1:14" x14ac:dyDescent="0.25">
      <c r="A882">
        <v>3881</v>
      </c>
      <c r="B882" t="s">
        <v>1127</v>
      </c>
      <c r="C882" t="s">
        <v>1128</v>
      </c>
      <c r="D882">
        <v>2112</v>
      </c>
      <c r="E882" t="s">
        <v>36</v>
      </c>
      <c r="F882" s="7">
        <v>45485</v>
      </c>
      <c r="G882" s="6">
        <v>2</v>
      </c>
      <c r="H882" s="1" t="s">
        <v>37</v>
      </c>
      <c r="I882" t="s">
        <v>18</v>
      </c>
      <c r="J882">
        <f>VLOOKUP(Sales[[#This Row],[Service Category]],Table7[],3,FALSE)</f>
        <v>0.2</v>
      </c>
      <c r="K882">
        <f>Sales[[#This Row],[Sale Price ]]*Sales[[#This Row],[Margins]]</f>
        <v>210.8</v>
      </c>
      <c r="L882">
        <v>1054</v>
      </c>
      <c r="M882">
        <f>Sales[[#This Row],[Sale Price ]]-Sales[[#This Row],[Service Provider Expense]]</f>
        <v>843.2</v>
      </c>
      <c r="N882" t="s">
        <v>99</v>
      </c>
    </row>
    <row r="883" spans="1:14" x14ac:dyDescent="0.25">
      <c r="A883">
        <v>3882</v>
      </c>
      <c r="B883" t="s">
        <v>1129</v>
      </c>
      <c r="C883" t="s">
        <v>1130</v>
      </c>
      <c r="D883">
        <v>2113</v>
      </c>
      <c r="E883" t="s">
        <v>61</v>
      </c>
      <c r="F883" s="7">
        <v>45599</v>
      </c>
      <c r="G883" s="6">
        <v>1</v>
      </c>
      <c r="H883" s="1" t="s">
        <v>37</v>
      </c>
      <c r="I883" t="s">
        <v>32</v>
      </c>
      <c r="J883">
        <f>VLOOKUP(Sales[[#This Row],[Service Category]],Table7[],3,FALSE)</f>
        <v>0.25</v>
      </c>
      <c r="K883">
        <f>Sales[[#This Row],[Sale Price ]]*Sales[[#This Row],[Margins]]</f>
        <v>65.5</v>
      </c>
      <c r="L883">
        <v>262</v>
      </c>
      <c r="M883">
        <f>Sales[[#This Row],[Sale Price ]]-Sales[[#This Row],[Service Provider Expense]]</f>
        <v>196.5</v>
      </c>
      <c r="N883" t="s">
        <v>29</v>
      </c>
    </row>
    <row r="884" spans="1:14" x14ac:dyDescent="0.25">
      <c r="A884">
        <v>3883</v>
      </c>
      <c r="B884" t="s">
        <v>721</v>
      </c>
      <c r="C884" t="s">
        <v>247</v>
      </c>
      <c r="D884">
        <v>2114</v>
      </c>
      <c r="E884" t="s">
        <v>16</v>
      </c>
      <c r="F884" s="7">
        <v>45442</v>
      </c>
      <c r="G884" s="6">
        <v>2</v>
      </c>
      <c r="H884" t="s">
        <v>17</v>
      </c>
      <c r="I884" t="s">
        <v>28</v>
      </c>
      <c r="J884">
        <f>VLOOKUP(Sales[[#This Row],[Service Category]],Table7[],3,FALSE)</f>
        <v>0.1</v>
      </c>
      <c r="K884">
        <f>Sales[[#This Row],[Sale Price ]]*Sales[[#This Row],[Margins]]</f>
        <v>37.300000000000004</v>
      </c>
      <c r="L884">
        <v>373</v>
      </c>
      <c r="M884">
        <f>Sales[[#This Row],[Sale Price ]]-Sales[[#This Row],[Service Provider Expense]]</f>
        <v>335.7</v>
      </c>
      <c r="N884" t="s">
        <v>39</v>
      </c>
    </row>
    <row r="885" spans="1:14" x14ac:dyDescent="0.25">
      <c r="A885">
        <v>3884</v>
      </c>
      <c r="B885" t="s">
        <v>487</v>
      </c>
      <c r="C885" t="s">
        <v>920</v>
      </c>
      <c r="D885">
        <v>2115</v>
      </c>
      <c r="E885" t="s">
        <v>27</v>
      </c>
      <c r="F885" s="7">
        <v>45614</v>
      </c>
      <c r="G885" s="6">
        <v>3</v>
      </c>
      <c r="H885" t="s">
        <v>17</v>
      </c>
      <c r="I885" t="s">
        <v>38</v>
      </c>
      <c r="J885">
        <f>VLOOKUP(Sales[[#This Row],[Service Category]],Table7[],3,FALSE)</f>
        <v>0.25</v>
      </c>
      <c r="K885">
        <f>Sales[[#This Row],[Sale Price ]]*Sales[[#This Row],[Margins]]</f>
        <v>276</v>
      </c>
      <c r="L885">
        <v>1104</v>
      </c>
      <c r="M885">
        <f>Sales[[#This Row],[Sale Price ]]-Sales[[#This Row],[Service Provider Expense]]</f>
        <v>828</v>
      </c>
      <c r="N885" t="s">
        <v>19</v>
      </c>
    </row>
    <row r="886" spans="1:14" x14ac:dyDescent="0.25">
      <c r="A886">
        <v>3885</v>
      </c>
      <c r="B886" t="s">
        <v>1131</v>
      </c>
      <c r="C886" t="s">
        <v>1132</v>
      </c>
      <c r="D886">
        <v>2116</v>
      </c>
      <c r="E886" t="s">
        <v>61</v>
      </c>
      <c r="F886" s="7">
        <v>45530</v>
      </c>
      <c r="G886" s="6">
        <v>1</v>
      </c>
      <c r="H886" t="s">
        <v>17</v>
      </c>
      <c r="I886" t="s">
        <v>28</v>
      </c>
      <c r="J886">
        <f>VLOOKUP(Sales[[#This Row],[Service Category]],Table7[],3,FALSE)</f>
        <v>0.25</v>
      </c>
      <c r="K886">
        <f>Sales[[#This Row],[Sale Price ]]*Sales[[#This Row],[Margins]]</f>
        <v>320.75</v>
      </c>
      <c r="L886">
        <v>1283</v>
      </c>
      <c r="M886">
        <f>Sales[[#This Row],[Sale Price ]]-Sales[[#This Row],[Service Provider Expense]]</f>
        <v>962.25</v>
      </c>
      <c r="N886" t="s">
        <v>29</v>
      </c>
    </row>
    <row r="887" spans="1:14" x14ac:dyDescent="0.25">
      <c r="A887">
        <v>3886</v>
      </c>
      <c r="B887" t="s">
        <v>1133</v>
      </c>
      <c r="C887" t="s">
        <v>1037</v>
      </c>
      <c r="D887">
        <v>2117</v>
      </c>
      <c r="E887" t="s">
        <v>16</v>
      </c>
      <c r="F887" s="7">
        <v>45640</v>
      </c>
      <c r="G887" s="6">
        <v>3</v>
      </c>
      <c r="H887" t="s">
        <v>56</v>
      </c>
      <c r="I887" t="s">
        <v>32</v>
      </c>
      <c r="J887">
        <f>VLOOKUP(Sales[[#This Row],[Service Category]],Table7[],3,FALSE)</f>
        <v>0.1</v>
      </c>
      <c r="K887">
        <f>Sales[[#This Row],[Sale Price ]]*Sales[[#This Row],[Margins]]</f>
        <v>153.9</v>
      </c>
      <c r="L887">
        <v>1539</v>
      </c>
      <c r="M887">
        <f>Sales[[#This Row],[Sale Price ]]-Sales[[#This Row],[Service Provider Expense]]</f>
        <v>1385.1</v>
      </c>
      <c r="N887" t="s">
        <v>33</v>
      </c>
    </row>
    <row r="888" spans="1:14" x14ac:dyDescent="0.25">
      <c r="A888">
        <v>3887</v>
      </c>
      <c r="B888" t="s">
        <v>1134</v>
      </c>
      <c r="C888" t="s">
        <v>763</v>
      </c>
      <c r="D888">
        <v>2118</v>
      </c>
      <c r="E888" t="s">
        <v>77</v>
      </c>
      <c r="F888" s="7">
        <v>45398</v>
      </c>
      <c r="G888" s="6">
        <v>2</v>
      </c>
      <c r="H888" s="1" t="s">
        <v>23</v>
      </c>
      <c r="I888" t="s">
        <v>49</v>
      </c>
      <c r="J888">
        <f>VLOOKUP(Sales[[#This Row],[Service Category]],Table7[],3,FALSE)</f>
        <v>0.3</v>
      </c>
      <c r="K888">
        <f>Sales[[#This Row],[Sale Price ]]*Sales[[#This Row],[Margins]]</f>
        <v>403.5</v>
      </c>
      <c r="L888">
        <v>1345</v>
      </c>
      <c r="M888">
        <f>Sales[[#This Row],[Sale Price ]]-Sales[[#This Row],[Service Provider Expense]]</f>
        <v>941.5</v>
      </c>
      <c r="N888" t="s">
        <v>29</v>
      </c>
    </row>
    <row r="889" spans="1:14" x14ac:dyDescent="0.25">
      <c r="A889">
        <v>3888</v>
      </c>
      <c r="B889" t="s">
        <v>650</v>
      </c>
      <c r="C889" t="s">
        <v>219</v>
      </c>
      <c r="D889">
        <v>2119</v>
      </c>
      <c r="E889" t="s">
        <v>36</v>
      </c>
      <c r="F889" s="7">
        <v>45313</v>
      </c>
      <c r="G889" s="6">
        <v>1</v>
      </c>
      <c r="H889" s="1" t="s">
        <v>23</v>
      </c>
      <c r="I889" t="s">
        <v>28</v>
      </c>
      <c r="J889">
        <f>VLOOKUP(Sales[[#This Row],[Service Category]],Table7[],3,FALSE)</f>
        <v>0.2</v>
      </c>
      <c r="K889">
        <f>Sales[[#This Row],[Sale Price ]]*Sales[[#This Row],[Margins]]</f>
        <v>95.800000000000011</v>
      </c>
      <c r="L889">
        <v>479</v>
      </c>
      <c r="M889">
        <f>Sales[[#This Row],[Sale Price ]]-Sales[[#This Row],[Service Provider Expense]]</f>
        <v>383.2</v>
      </c>
      <c r="N889" t="s">
        <v>99</v>
      </c>
    </row>
    <row r="890" spans="1:14" x14ac:dyDescent="0.25">
      <c r="A890">
        <v>3889</v>
      </c>
      <c r="B890" t="s">
        <v>198</v>
      </c>
      <c r="C890" t="s">
        <v>1135</v>
      </c>
      <c r="D890">
        <v>2120</v>
      </c>
      <c r="E890" t="s">
        <v>61</v>
      </c>
      <c r="F890" s="7">
        <v>45589</v>
      </c>
      <c r="G890" s="6">
        <v>1</v>
      </c>
      <c r="H890" s="1" t="s">
        <v>37</v>
      </c>
      <c r="I890" t="s">
        <v>28</v>
      </c>
      <c r="J890">
        <f>VLOOKUP(Sales[[#This Row],[Service Category]],Table7[],3,FALSE)</f>
        <v>0.25</v>
      </c>
      <c r="K890">
        <f>Sales[[#This Row],[Sale Price ]]*Sales[[#This Row],[Margins]]</f>
        <v>373.25</v>
      </c>
      <c r="L890">
        <v>1493</v>
      </c>
      <c r="M890">
        <f>Sales[[#This Row],[Sale Price ]]-Sales[[#This Row],[Service Provider Expense]]</f>
        <v>1119.75</v>
      </c>
      <c r="N890" t="s">
        <v>29</v>
      </c>
    </row>
    <row r="891" spans="1:14" x14ac:dyDescent="0.25">
      <c r="A891">
        <v>3890</v>
      </c>
      <c r="B891" t="s">
        <v>71</v>
      </c>
      <c r="C891" t="s">
        <v>687</v>
      </c>
      <c r="D891">
        <v>2121</v>
      </c>
      <c r="E891" t="s">
        <v>27</v>
      </c>
      <c r="F891" s="7">
        <v>45334</v>
      </c>
      <c r="G891" s="6">
        <v>2</v>
      </c>
      <c r="H891" t="s">
        <v>17</v>
      </c>
      <c r="I891" t="s">
        <v>49</v>
      </c>
      <c r="J891">
        <f>VLOOKUP(Sales[[#This Row],[Service Category]],Table7[],3,FALSE)</f>
        <v>0.25</v>
      </c>
      <c r="K891">
        <f>Sales[[#This Row],[Sale Price ]]*Sales[[#This Row],[Margins]]</f>
        <v>259.5</v>
      </c>
      <c r="L891">
        <v>1038</v>
      </c>
      <c r="M891">
        <f>Sales[[#This Row],[Sale Price ]]-Sales[[#This Row],[Service Provider Expense]]</f>
        <v>778.5</v>
      </c>
      <c r="N891" t="s">
        <v>39</v>
      </c>
    </row>
    <row r="892" spans="1:14" x14ac:dyDescent="0.25">
      <c r="A892">
        <v>3891</v>
      </c>
      <c r="B892" t="s">
        <v>1136</v>
      </c>
      <c r="C892" t="s">
        <v>1137</v>
      </c>
      <c r="D892">
        <v>2122</v>
      </c>
      <c r="E892" t="s">
        <v>27</v>
      </c>
      <c r="F892" s="7">
        <v>45506</v>
      </c>
      <c r="G892" s="6">
        <v>1</v>
      </c>
      <c r="H892" t="s">
        <v>17</v>
      </c>
      <c r="I892" t="s">
        <v>32</v>
      </c>
      <c r="J892">
        <f>VLOOKUP(Sales[[#This Row],[Service Category]],Table7[],3,FALSE)</f>
        <v>0.25</v>
      </c>
      <c r="K892">
        <f>Sales[[#This Row],[Sale Price ]]*Sales[[#This Row],[Margins]]</f>
        <v>243.25</v>
      </c>
      <c r="L892">
        <v>973</v>
      </c>
      <c r="M892">
        <f>Sales[[#This Row],[Sale Price ]]-Sales[[#This Row],[Service Provider Expense]]</f>
        <v>729.75</v>
      </c>
      <c r="N892" t="s">
        <v>39</v>
      </c>
    </row>
    <row r="893" spans="1:14" x14ac:dyDescent="0.25">
      <c r="A893">
        <v>3892</v>
      </c>
      <c r="B893" t="s">
        <v>1138</v>
      </c>
      <c r="C893" t="s">
        <v>1139</v>
      </c>
      <c r="D893">
        <v>2123</v>
      </c>
      <c r="E893" t="s">
        <v>61</v>
      </c>
      <c r="F893" s="7">
        <v>45639</v>
      </c>
      <c r="G893" s="6">
        <v>1</v>
      </c>
      <c r="H893" t="s">
        <v>17</v>
      </c>
      <c r="I893" t="s">
        <v>24</v>
      </c>
      <c r="J893">
        <f>VLOOKUP(Sales[[#This Row],[Service Category]],Table7[],3,FALSE)</f>
        <v>0.25</v>
      </c>
      <c r="K893">
        <f>Sales[[#This Row],[Sale Price ]]*Sales[[#This Row],[Margins]]</f>
        <v>79.75</v>
      </c>
      <c r="L893">
        <v>319</v>
      </c>
      <c r="M893">
        <f>Sales[[#This Row],[Sale Price ]]-Sales[[#This Row],[Service Provider Expense]]</f>
        <v>239.25</v>
      </c>
      <c r="N893" t="s">
        <v>39</v>
      </c>
    </row>
    <row r="894" spans="1:14" x14ac:dyDescent="0.25">
      <c r="A894">
        <v>3893</v>
      </c>
      <c r="B894" t="s">
        <v>157</v>
      </c>
      <c r="C894" t="s">
        <v>1140</v>
      </c>
      <c r="D894">
        <v>2124</v>
      </c>
      <c r="E894" t="s">
        <v>16</v>
      </c>
      <c r="F894" s="7">
        <v>45533</v>
      </c>
      <c r="G894" s="6">
        <v>2</v>
      </c>
      <c r="H894" s="1" t="s">
        <v>37</v>
      </c>
      <c r="I894" t="s">
        <v>18</v>
      </c>
      <c r="J894">
        <f>VLOOKUP(Sales[[#This Row],[Service Category]],Table7[],3,FALSE)</f>
        <v>0.1</v>
      </c>
      <c r="K894">
        <f>Sales[[#This Row],[Sale Price ]]*Sales[[#This Row],[Margins]]</f>
        <v>143.6</v>
      </c>
      <c r="L894">
        <v>1436</v>
      </c>
      <c r="M894">
        <f>Sales[[#This Row],[Sale Price ]]-Sales[[#This Row],[Service Provider Expense]]</f>
        <v>1292.4000000000001</v>
      </c>
      <c r="N894" t="s">
        <v>19</v>
      </c>
    </row>
    <row r="895" spans="1:14" x14ac:dyDescent="0.25">
      <c r="A895">
        <v>3894</v>
      </c>
      <c r="B895" t="s">
        <v>1141</v>
      </c>
      <c r="C895" t="s">
        <v>1142</v>
      </c>
      <c r="D895">
        <v>2125</v>
      </c>
      <c r="E895" t="s">
        <v>36</v>
      </c>
      <c r="F895" s="7">
        <v>45619</v>
      </c>
      <c r="G895" s="6">
        <v>3</v>
      </c>
      <c r="H895" t="s">
        <v>17</v>
      </c>
      <c r="I895" t="s">
        <v>28</v>
      </c>
      <c r="J895">
        <f>VLOOKUP(Sales[[#This Row],[Service Category]],Table7[],3,FALSE)</f>
        <v>0.2</v>
      </c>
      <c r="K895">
        <f>Sales[[#This Row],[Sale Price ]]*Sales[[#This Row],[Margins]]</f>
        <v>290</v>
      </c>
      <c r="L895">
        <v>1450</v>
      </c>
      <c r="M895">
        <f>Sales[[#This Row],[Sale Price ]]-Sales[[#This Row],[Service Provider Expense]]</f>
        <v>1160</v>
      </c>
      <c r="N895" t="s">
        <v>29</v>
      </c>
    </row>
    <row r="896" spans="1:14" x14ac:dyDescent="0.25">
      <c r="A896">
        <v>3895</v>
      </c>
      <c r="B896" t="s">
        <v>1143</v>
      </c>
      <c r="C896" t="s">
        <v>969</v>
      </c>
      <c r="D896">
        <v>2126</v>
      </c>
      <c r="E896" t="s">
        <v>36</v>
      </c>
      <c r="F896" s="7">
        <v>45323</v>
      </c>
      <c r="G896" s="6">
        <v>3</v>
      </c>
      <c r="H896" t="s">
        <v>56</v>
      </c>
      <c r="I896" t="s">
        <v>28</v>
      </c>
      <c r="J896">
        <f>VLOOKUP(Sales[[#This Row],[Service Category]],Table7[],3,FALSE)</f>
        <v>0.2</v>
      </c>
      <c r="K896">
        <f>Sales[[#This Row],[Sale Price ]]*Sales[[#This Row],[Margins]]</f>
        <v>333.40000000000003</v>
      </c>
      <c r="L896">
        <v>1667</v>
      </c>
      <c r="M896">
        <f>Sales[[#This Row],[Sale Price ]]-Sales[[#This Row],[Service Provider Expense]]</f>
        <v>1333.6</v>
      </c>
      <c r="N896" t="s">
        <v>29</v>
      </c>
    </row>
    <row r="897" spans="1:14" x14ac:dyDescent="0.25">
      <c r="A897">
        <v>3896</v>
      </c>
      <c r="B897" t="s">
        <v>936</v>
      </c>
      <c r="C897" t="s">
        <v>363</v>
      </c>
      <c r="D897">
        <v>2127</v>
      </c>
      <c r="E897" t="s">
        <v>27</v>
      </c>
      <c r="F897" s="7">
        <v>45448</v>
      </c>
      <c r="G897" s="6">
        <v>1</v>
      </c>
      <c r="H897" s="1" t="s">
        <v>23</v>
      </c>
      <c r="I897" t="s">
        <v>66</v>
      </c>
      <c r="J897">
        <f>VLOOKUP(Sales[[#This Row],[Service Category]],Table7[],3,FALSE)</f>
        <v>0.25</v>
      </c>
      <c r="K897">
        <f>Sales[[#This Row],[Sale Price ]]*Sales[[#This Row],[Margins]]</f>
        <v>270</v>
      </c>
      <c r="L897">
        <v>1080</v>
      </c>
      <c r="M897">
        <f>Sales[[#This Row],[Sale Price ]]-Sales[[#This Row],[Service Provider Expense]]</f>
        <v>810</v>
      </c>
      <c r="N897" t="s">
        <v>39</v>
      </c>
    </row>
    <row r="898" spans="1:14" x14ac:dyDescent="0.25">
      <c r="A898">
        <v>3897</v>
      </c>
      <c r="B898" t="s">
        <v>1144</v>
      </c>
      <c r="C898" t="s">
        <v>428</v>
      </c>
      <c r="D898">
        <v>2128</v>
      </c>
      <c r="E898" t="s">
        <v>22</v>
      </c>
      <c r="F898" s="7">
        <v>45610</v>
      </c>
      <c r="G898" s="6">
        <v>3</v>
      </c>
      <c r="H898" t="s">
        <v>17</v>
      </c>
      <c r="I898" t="s">
        <v>42</v>
      </c>
      <c r="J898">
        <f>VLOOKUP(Sales[[#This Row],[Service Category]],Table7[],3,FALSE)</f>
        <v>0.3</v>
      </c>
      <c r="K898">
        <f>Sales[[#This Row],[Sale Price ]]*Sales[[#This Row],[Margins]]</f>
        <v>196.2</v>
      </c>
      <c r="L898">
        <v>654</v>
      </c>
      <c r="M898">
        <f>Sales[[#This Row],[Sale Price ]]-Sales[[#This Row],[Service Provider Expense]]</f>
        <v>457.8</v>
      </c>
      <c r="N898" t="s">
        <v>19</v>
      </c>
    </row>
    <row r="899" spans="1:14" x14ac:dyDescent="0.25">
      <c r="A899">
        <v>3898</v>
      </c>
      <c r="B899" t="s">
        <v>57</v>
      </c>
      <c r="C899" t="s">
        <v>109</v>
      </c>
      <c r="D899">
        <v>2129</v>
      </c>
      <c r="E899" t="s">
        <v>36</v>
      </c>
      <c r="F899" s="7">
        <v>45644</v>
      </c>
      <c r="G899" s="6">
        <v>1</v>
      </c>
      <c r="H899" t="s">
        <v>17</v>
      </c>
      <c r="I899" t="s">
        <v>42</v>
      </c>
      <c r="J899">
        <f>VLOOKUP(Sales[[#This Row],[Service Category]],Table7[],3,FALSE)</f>
        <v>0.2</v>
      </c>
      <c r="K899">
        <f>Sales[[#This Row],[Sale Price ]]*Sales[[#This Row],[Margins]]</f>
        <v>224.8</v>
      </c>
      <c r="L899">
        <v>1124</v>
      </c>
      <c r="M899">
        <f>Sales[[#This Row],[Sale Price ]]-Sales[[#This Row],[Service Provider Expense]]</f>
        <v>899.2</v>
      </c>
      <c r="N899" t="s">
        <v>33</v>
      </c>
    </row>
    <row r="900" spans="1:14" x14ac:dyDescent="0.25">
      <c r="A900">
        <v>3899</v>
      </c>
      <c r="B900" t="s">
        <v>1145</v>
      </c>
      <c r="C900" t="s">
        <v>436</v>
      </c>
      <c r="D900">
        <v>2130</v>
      </c>
      <c r="E900" t="s">
        <v>61</v>
      </c>
      <c r="F900" s="7">
        <v>45465</v>
      </c>
      <c r="G900" s="6">
        <v>1</v>
      </c>
      <c r="H900" t="s">
        <v>56</v>
      </c>
      <c r="I900" t="s">
        <v>38</v>
      </c>
      <c r="J900">
        <f>VLOOKUP(Sales[[#This Row],[Service Category]],Table7[],3,FALSE)</f>
        <v>0.25</v>
      </c>
      <c r="K900">
        <f>Sales[[#This Row],[Sale Price ]]*Sales[[#This Row],[Margins]]</f>
        <v>300</v>
      </c>
      <c r="L900">
        <v>1200</v>
      </c>
      <c r="M900">
        <f>Sales[[#This Row],[Sale Price ]]-Sales[[#This Row],[Service Provider Expense]]</f>
        <v>900</v>
      </c>
      <c r="N900" t="s">
        <v>99</v>
      </c>
    </row>
    <row r="901" spans="1:14" x14ac:dyDescent="0.25">
      <c r="A901">
        <v>3900</v>
      </c>
      <c r="B901" t="s">
        <v>1146</v>
      </c>
      <c r="C901" t="s">
        <v>1147</v>
      </c>
      <c r="D901">
        <v>2131</v>
      </c>
      <c r="E901" t="s">
        <v>22</v>
      </c>
      <c r="F901" s="7">
        <v>45294</v>
      </c>
      <c r="G901" s="6">
        <v>3</v>
      </c>
      <c r="H901" s="1" t="s">
        <v>37</v>
      </c>
      <c r="I901" t="s">
        <v>38</v>
      </c>
      <c r="J901">
        <f>VLOOKUP(Sales[[#This Row],[Service Category]],Table7[],3,FALSE)</f>
        <v>0.3</v>
      </c>
      <c r="K901">
        <f>Sales[[#This Row],[Sale Price ]]*Sales[[#This Row],[Margins]]</f>
        <v>3.3</v>
      </c>
      <c r="L901">
        <v>11</v>
      </c>
      <c r="M901">
        <f>Sales[[#This Row],[Sale Price ]]-Sales[[#This Row],[Service Provider Expense]]</f>
        <v>7.7</v>
      </c>
      <c r="N901" t="s">
        <v>39</v>
      </c>
    </row>
    <row r="902" spans="1:14" x14ac:dyDescent="0.25">
      <c r="A902">
        <v>3901</v>
      </c>
      <c r="B902" t="s">
        <v>1148</v>
      </c>
      <c r="C902" t="s">
        <v>1149</v>
      </c>
      <c r="D902">
        <v>2132</v>
      </c>
      <c r="E902" t="s">
        <v>61</v>
      </c>
      <c r="F902" s="7">
        <v>45322</v>
      </c>
      <c r="G902" s="6">
        <v>3</v>
      </c>
      <c r="H902" t="s">
        <v>17</v>
      </c>
      <c r="I902" t="s">
        <v>24</v>
      </c>
      <c r="J902">
        <f>VLOOKUP(Sales[[#This Row],[Service Category]],Table7[],3,FALSE)</f>
        <v>0.25</v>
      </c>
      <c r="K902">
        <f>Sales[[#This Row],[Sale Price ]]*Sales[[#This Row],[Margins]]</f>
        <v>95</v>
      </c>
      <c r="L902">
        <v>380</v>
      </c>
      <c r="M902">
        <f>Sales[[#This Row],[Sale Price ]]-Sales[[#This Row],[Service Provider Expense]]</f>
        <v>285</v>
      </c>
      <c r="N902" t="s">
        <v>39</v>
      </c>
    </row>
    <row r="903" spans="1:14" x14ac:dyDescent="0.25">
      <c r="A903">
        <v>3902</v>
      </c>
      <c r="B903" t="s">
        <v>824</v>
      </c>
      <c r="C903" t="s">
        <v>92</v>
      </c>
      <c r="D903">
        <v>2133</v>
      </c>
      <c r="E903" t="s">
        <v>61</v>
      </c>
      <c r="F903" s="7">
        <v>45563</v>
      </c>
      <c r="G903" s="6">
        <v>3</v>
      </c>
      <c r="H903" t="s">
        <v>17</v>
      </c>
      <c r="I903" t="s">
        <v>66</v>
      </c>
      <c r="J903">
        <f>VLOOKUP(Sales[[#This Row],[Service Category]],Table7[],3,FALSE)</f>
        <v>0.25</v>
      </c>
      <c r="K903">
        <f>Sales[[#This Row],[Sale Price ]]*Sales[[#This Row],[Margins]]</f>
        <v>458</v>
      </c>
      <c r="L903">
        <v>1832</v>
      </c>
      <c r="M903">
        <f>Sales[[#This Row],[Sale Price ]]-Sales[[#This Row],[Service Provider Expense]]</f>
        <v>1374</v>
      </c>
      <c r="N903" t="s">
        <v>19</v>
      </c>
    </row>
    <row r="904" spans="1:14" x14ac:dyDescent="0.25">
      <c r="A904">
        <v>3903</v>
      </c>
      <c r="B904" t="s">
        <v>1150</v>
      </c>
      <c r="C904" t="s">
        <v>1151</v>
      </c>
      <c r="D904">
        <v>2134</v>
      </c>
      <c r="E904" t="s">
        <v>27</v>
      </c>
      <c r="F904" s="7">
        <v>45460</v>
      </c>
      <c r="G904" s="6">
        <v>1</v>
      </c>
      <c r="H904" s="1" t="s">
        <v>37</v>
      </c>
      <c r="I904" t="s">
        <v>18</v>
      </c>
      <c r="J904">
        <f>VLOOKUP(Sales[[#This Row],[Service Category]],Table7[],3,FALSE)</f>
        <v>0.25</v>
      </c>
      <c r="K904">
        <f>Sales[[#This Row],[Sale Price ]]*Sales[[#This Row],[Margins]]</f>
        <v>49.5</v>
      </c>
      <c r="L904">
        <v>198</v>
      </c>
      <c r="M904">
        <f>Sales[[#This Row],[Sale Price ]]-Sales[[#This Row],[Service Provider Expense]]</f>
        <v>148.5</v>
      </c>
      <c r="N904" t="s">
        <v>29</v>
      </c>
    </row>
    <row r="905" spans="1:14" x14ac:dyDescent="0.25">
      <c r="A905">
        <v>3904</v>
      </c>
      <c r="B905" t="s">
        <v>81</v>
      </c>
      <c r="C905" t="s">
        <v>87</v>
      </c>
      <c r="D905">
        <v>2135</v>
      </c>
      <c r="E905" t="s">
        <v>16</v>
      </c>
      <c r="F905" s="7">
        <v>45642</v>
      </c>
      <c r="G905" s="6">
        <v>3</v>
      </c>
      <c r="H905" s="1" t="s">
        <v>37</v>
      </c>
      <c r="I905" t="s">
        <v>28</v>
      </c>
      <c r="J905">
        <f>VLOOKUP(Sales[[#This Row],[Service Category]],Table7[],3,FALSE)</f>
        <v>0.1</v>
      </c>
      <c r="K905">
        <f>Sales[[#This Row],[Sale Price ]]*Sales[[#This Row],[Margins]]</f>
        <v>159.60000000000002</v>
      </c>
      <c r="L905">
        <v>1596</v>
      </c>
      <c r="M905">
        <f>Sales[[#This Row],[Sale Price ]]-Sales[[#This Row],[Service Provider Expense]]</f>
        <v>1436.4</v>
      </c>
      <c r="N905" t="s">
        <v>39</v>
      </c>
    </row>
    <row r="906" spans="1:14" x14ac:dyDescent="0.25">
      <c r="A906">
        <v>3905</v>
      </c>
      <c r="B906" t="s">
        <v>1152</v>
      </c>
      <c r="C906" t="s">
        <v>1153</v>
      </c>
      <c r="D906">
        <v>2136</v>
      </c>
      <c r="E906" t="s">
        <v>61</v>
      </c>
      <c r="F906" s="7">
        <v>45523</v>
      </c>
      <c r="G906" s="6">
        <v>1</v>
      </c>
      <c r="H906" t="s">
        <v>17</v>
      </c>
      <c r="I906" t="s">
        <v>32</v>
      </c>
      <c r="J906">
        <f>VLOOKUP(Sales[[#This Row],[Service Category]],Table7[],3,FALSE)</f>
        <v>0.25</v>
      </c>
      <c r="K906">
        <f>Sales[[#This Row],[Sale Price ]]*Sales[[#This Row],[Margins]]</f>
        <v>323.25</v>
      </c>
      <c r="L906">
        <v>1293</v>
      </c>
      <c r="M906">
        <f>Sales[[#This Row],[Sale Price ]]-Sales[[#This Row],[Service Provider Expense]]</f>
        <v>969.75</v>
      </c>
      <c r="N906" t="s">
        <v>29</v>
      </c>
    </row>
    <row r="907" spans="1:14" x14ac:dyDescent="0.25">
      <c r="A907">
        <v>3906</v>
      </c>
      <c r="B907" t="s">
        <v>1154</v>
      </c>
      <c r="C907" t="s">
        <v>811</v>
      </c>
      <c r="D907">
        <v>2137</v>
      </c>
      <c r="E907" t="s">
        <v>36</v>
      </c>
      <c r="F907" s="7">
        <v>45578</v>
      </c>
      <c r="G907" s="6">
        <v>3</v>
      </c>
      <c r="H907" t="s">
        <v>17</v>
      </c>
      <c r="I907" t="s">
        <v>38</v>
      </c>
      <c r="J907">
        <f>VLOOKUP(Sales[[#This Row],[Service Category]],Table7[],3,FALSE)</f>
        <v>0.2</v>
      </c>
      <c r="K907">
        <f>Sales[[#This Row],[Sale Price ]]*Sales[[#This Row],[Margins]]</f>
        <v>201</v>
      </c>
      <c r="L907">
        <v>1005</v>
      </c>
      <c r="M907">
        <f>Sales[[#This Row],[Sale Price ]]-Sales[[#This Row],[Service Provider Expense]]</f>
        <v>804</v>
      </c>
      <c r="N907" t="s">
        <v>19</v>
      </c>
    </row>
    <row r="908" spans="1:14" x14ac:dyDescent="0.25">
      <c r="A908">
        <v>3907</v>
      </c>
      <c r="B908" t="s">
        <v>319</v>
      </c>
      <c r="C908" t="s">
        <v>1155</v>
      </c>
      <c r="D908">
        <v>2138</v>
      </c>
      <c r="E908" t="s">
        <v>27</v>
      </c>
      <c r="F908" s="7">
        <v>45613</v>
      </c>
      <c r="G908" s="6">
        <v>2</v>
      </c>
      <c r="H908" s="1" t="s">
        <v>23</v>
      </c>
      <c r="I908" t="s">
        <v>66</v>
      </c>
      <c r="J908">
        <f>VLOOKUP(Sales[[#This Row],[Service Category]],Table7[],3,FALSE)</f>
        <v>0.25</v>
      </c>
      <c r="K908">
        <f>Sales[[#This Row],[Sale Price ]]*Sales[[#This Row],[Margins]]</f>
        <v>396.25</v>
      </c>
      <c r="L908">
        <v>1585</v>
      </c>
      <c r="M908">
        <f>Sales[[#This Row],[Sale Price ]]-Sales[[#This Row],[Service Provider Expense]]</f>
        <v>1188.75</v>
      </c>
      <c r="N908" t="s">
        <v>29</v>
      </c>
    </row>
    <row r="909" spans="1:14" x14ac:dyDescent="0.25">
      <c r="A909">
        <v>3908</v>
      </c>
      <c r="B909" t="s">
        <v>1156</v>
      </c>
      <c r="C909" t="s">
        <v>1115</v>
      </c>
      <c r="D909">
        <v>2139</v>
      </c>
      <c r="E909" t="s">
        <v>61</v>
      </c>
      <c r="F909" s="7">
        <v>45434</v>
      </c>
      <c r="G909" s="6">
        <v>2</v>
      </c>
      <c r="H909" s="1" t="s">
        <v>37</v>
      </c>
      <c r="I909" t="s">
        <v>28</v>
      </c>
      <c r="J909">
        <f>VLOOKUP(Sales[[#This Row],[Service Category]],Table7[],3,FALSE)</f>
        <v>0.25</v>
      </c>
      <c r="K909">
        <f>Sales[[#This Row],[Sale Price ]]*Sales[[#This Row],[Margins]]</f>
        <v>21.25</v>
      </c>
      <c r="L909">
        <v>85</v>
      </c>
      <c r="M909">
        <f>Sales[[#This Row],[Sale Price ]]-Sales[[#This Row],[Service Provider Expense]]</f>
        <v>63.75</v>
      </c>
      <c r="N909" t="s">
        <v>19</v>
      </c>
    </row>
    <row r="910" spans="1:14" x14ac:dyDescent="0.25">
      <c r="A910">
        <v>3909</v>
      </c>
      <c r="B910" t="s">
        <v>493</v>
      </c>
      <c r="C910" t="s">
        <v>690</v>
      </c>
      <c r="D910">
        <v>2140</v>
      </c>
      <c r="E910" t="s">
        <v>36</v>
      </c>
      <c r="F910" s="7">
        <v>45592</v>
      </c>
      <c r="G910" s="6">
        <v>1</v>
      </c>
      <c r="H910" t="s">
        <v>17</v>
      </c>
      <c r="I910" t="s">
        <v>24</v>
      </c>
      <c r="J910">
        <f>VLOOKUP(Sales[[#This Row],[Service Category]],Table7[],3,FALSE)</f>
        <v>0.2</v>
      </c>
      <c r="K910">
        <f>Sales[[#This Row],[Sale Price ]]*Sales[[#This Row],[Margins]]</f>
        <v>115.60000000000001</v>
      </c>
      <c r="L910">
        <v>578</v>
      </c>
      <c r="M910">
        <f>Sales[[#This Row],[Sale Price ]]-Sales[[#This Row],[Service Provider Expense]]</f>
        <v>462.4</v>
      </c>
      <c r="N910" t="s">
        <v>33</v>
      </c>
    </row>
    <row r="911" spans="1:14" x14ac:dyDescent="0.25">
      <c r="A911">
        <v>3910</v>
      </c>
      <c r="B911" t="s">
        <v>1157</v>
      </c>
      <c r="C911" t="s">
        <v>730</v>
      </c>
      <c r="D911">
        <v>2141</v>
      </c>
      <c r="E911" t="s">
        <v>22</v>
      </c>
      <c r="F911" s="7">
        <v>45612</v>
      </c>
      <c r="G911" s="6">
        <v>1</v>
      </c>
      <c r="H911" s="1" t="s">
        <v>37</v>
      </c>
      <c r="I911" t="s">
        <v>66</v>
      </c>
      <c r="J911">
        <f>VLOOKUP(Sales[[#This Row],[Service Category]],Table7[],3,FALSE)</f>
        <v>0.3</v>
      </c>
      <c r="K911">
        <f>Sales[[#This Row],[Sale Price ]]*Sales[[#This Row],[Margins]]</f>
        <v>145.19999999999999</v>
      </c>
      <c r="L911">
        <v>484</v>
      </c>
      <c r="M911">
        <f>Sales[[#This Row],[Sale Price ]]-Sales[[#This Row],[Service Provider Expense]]</f>
        <v>338.8</v>
      </c>
      <c r="N911" t="s">
        <v>39</v>
      </c>
    </row>
    <row r="912" spans="1:14" x14ac:dyDescent="0.25">
      <c r="A912">
        <v>3911</v>
      </c>
      <c r="B912" t="s">
        <v>1158</v>
      </c>
      <c r="C912" t="s">
        <v>504</v>
      </c>
      <c r="D912">
        <v>2142</v>
      </c>
      <c r="E912" t="s">
        <v>36</v>
      </c>
      <c r="F912" s="7">
        <v>45531</v>
      </c>
      <c r="G912" s="6">
        <v>2</v>
      </c>
      <c r="H912" t="s">
        <v>17</v>
      </c>
      <c r="I912" t="s">
        <v>42</v>
      </c>
      <c r="J912">
        <f>VLOOKUP(Sales[[#This Row],[Service Category]],Table7[],3,FALSE)</f>
        <v>0.2</v>
      </c>
      <c r="K912">
        <f>Sales[[#This Row],[Sale Price ]]*Sales[[#This Row],[Margins]]</f>
        <v>109</v>
      </c>
      <c r="L912">
        <v>545</v>
      </c>
      <c r="M912">
        <f>Sales[[#This Row],[Sale Price ]]-Sales[[#This Row],[Service Provider Expense]]</f>
        <v>436</v>
      </c>
      <c r="N912" t="s">
        <v>29</v>
      </c>
    </row>
    <row r="913" spans="1:14" x14ac:dyDescent="0.25">
      <c r="A913">
        <v>3912</v>
      </c>
      <c r="B913" t="s">
        <v>393</v>
      </c>
      <c r="C913" t="s">
        <v>312</v>
      </c>
      <c r="D913">
        <v>2143</v>
      </c>
      <c r="E913" t="s">
        <v>27</v>
      </c>
      <c r="F913" s="7">
        <v>45472</v>
      </c>
      <c r="G913" s="6">
        <v>2</v>
      </c>
      <c r="H913" t="s">
        <v>17</v>
      </c>
      <c r="I913" t="s">
        <v>38</v>
      </c>
      <c r="J913">
        <f>VLOOKUP(Sales[[#This Row],[Service Category]],Table7[],3,FALSE)</f>
        <v>0.25</v>
      </c>
      <c r="K913">
        <f>Sales[[#This Row],[Sale Price ]]*Sales[[#This Row],[Margins]]</f>
        <v>208.5</v>
      </c>
      <c r="L913">
        <v>834</v>
      </c>
      <c r="M913">
        <f>Sales[[#This Row],[Sale Price ]]-Sales[[#This Row],[Service Provider Expense]]</f>
        <v>625.5</v>
      </c>
      <c r="N913" t="s">
        <v>33</v>
      </c>
    </row>
    <row r="914" spans="1:14" x14ac:dyDescent="0.25">
      <c r="A914">
        <v>3913</v>
      </c>
      <c r="B914" t="s">
        <v>91</v>
      </c>
      <c r="C914" t="s">
        <v>360</v>
      </c>
      <c r="D914">
        <v>2144</v>
      </c>
      <c r="E914" t="s">
        <v>77</v>
      </c>
      <c r="F914" s="7">
        <v>45588</v>
      </c>
      <c r="G914" s="6">
        <v>1</v>
      </c>
      <c r="H914" s="1" t="s">
        <v>37</v>
      </c>
      <c r="I914" t="s">
        <v>18</v>
      </c>
      <c r="J914">
        <f>VLOOKUP(Sales[[#This Row],[Service Category]],Table7[],3,FALSE)</f>
        <v>0.3</v>
      </c>
      <c r="K914">
        <f>Sales[[#This Row],[Sale Price ]]*Sales[[#This Row],[Margins]]</f>
        <v>4.8</v>
      </c>
      <c r="L914">
        <v>16</v>
      </c>
      <c r="M914">
        <f>Sales[[#This Row],[Sale Price ]]-Sales[[#This Row],[Service Provider Expense]]</f>
        <v>11.2</v>
      </c>
      <c r="N914" t="s">
        <v>39</v>
      </c>
    </row>
    <row r="915" spans="1:14" x14ac:dyDescent="0.25">
      <c r="A915">
        <v>3914</v>
      </c>
      <c r="B915" t="s">
        <v>1006</v>
      </c>
      <c r="C915" t="s">
        <v>599</v>
      </c>
      <c r="D915">
        <v>2145</v>
      </c>
      <c r="E915" t="s">
        <v>61</v>
      </c>
      <c r="F915" s="7">
        <v>45456</v>
      </c>
      <c r="G915" s="6">
        <v>3</v>
      </c>
      <c r="H915" s="1" t="s">
        <v>37</v>
      </c>
      <c r="I915" t="s">
        <v>66</v>
      </c>
      <c r="J915">
        <f>VLOOKUP(Sales[[#This Row],[Service Category]],Table7[],3,FALSE)</f>
        <v>0.25</v>
      </c>
      <c r="K915">
        <f>Sales[[#This Row],[Sale Price ]]*Sales[[#This Row],[Margins]]</f>
        <v>192</v>
      </c>
      <c r="L915">
        <v>768</v>
      </c>
      <c r="M915">
        <f>Sales[[#This Row],[Sale Price ]]-Sales[[#This Row],[Service Provider Expense]]</f>
        <v>576</v>
      </c>
      <c r="N915" t="s">
        <v>19</v>
      </c>
    </row>
    <row r="916" spans="1:14" x14ac:dyDescent="0.25">
      <c r="A916">
        <v>3915</v>
      </c>
      <c r="B916" t="s">
        <v>1159</v>
      </c>
      <c r="C916" t="s">
        <v>1160</v>
      </c>
      <c r="D916">
        <v>2146</v>
      </c>
      <c r="E916" t="s">
        <v>22</v>
      </c>
      <c r="F916" s="7">
        <v>45517</v>
      </c>
      <c r="G916" s="6">
        <v>3</v>
      </c>
      <c r="H916" t="s">
        <v>17</v>
      </c>
      <c r="I916" t="s">
        <v>38</v>
      </c>
      <c r="J916">
        <f>VLOOKUP(Sales[[#This Row],[Service Category]],Table7[],3,FALSE)</f>
        <v>0.3</v>
      </c>
      <c r="K916">
        <f>Sales[[#This Row],[Sale Price ]]*Sales[[#This Row],[Margins]]</f>
        <v>37.5</v>
      </c>
      <c r="L916">
        <v>125</v>
      </c>
      <c r="M916">
        <f>Sales[[#This Row],[Sale Price ]]-Sales[[#This Row],[Service Provider Expense]]</f>
        <v>87.5</v>
      </c>
      <c r="N916" t="s">
        <v>33</v>
      </c>
    </row>
    <row r="917" spans="1:14" x14ac:dyDescent="0.25">
      <c r="A917">
        <v>3916</v>
      </c>
      <c r="B917" t="s">
        <v>225</v>
      </c>
      <c r="C917" t="s">
        <v>1161</v>
      </c>
      <c r="D917">
        <v>2147</v>
      </c>
      <c r="E917" t="s">
        <v>16</v>
      </c>
      <c r="F917" s="7">
        <v>45647</v>
      </c>
      <c r="G917" s="6">
        <v>3</v>
      </c>
      <c r="H917" s="1" t="s">
        <v>37</v>
      </c>
      <c r="I917" t="s">
        <v>38</v>
      </c>
      <c r="J917">
        <f>VLOOKUP(Sales[[#This Row],[Service Category]],Table7[],3,FALSE)</f>
        <v>0.1</v>
      </c>
      <c r="K917">
        <f>Sales[[#This Row],[Sale Price ]]*Sales[[#This Row],[Margins]]</f>
        <v>37</v>
      </c>
      <c r="L917">
        <v>370</v>
      </c>
      <c r="M917">
        <f>Sales[[#This Row],[Sale Price ]]-Sales[[#This Row],[Service Provider Expense]]</f>
        <v>333</v>
      </c>
      <c r="N917" t="s">
        <v>29</v>
      </c>
    </row>
    <row r="918" spans="1:14" x14ac:dyDescent="0.25">
      <c r="A918">
        <v>3917</v>
      </c>
      <c r="B918" t="s">
        <v>277</v>
      </c>
      <c r="C918" t="s">
        <v>269</v>
      </c>
      <c r="D918">
        <v>2148</v>
      </c>
      <c r="E918" t="s">
        <v>77</v>
      </c>
      <c r="F918" s="7">
        <v>45448</v>
      </c>
      <c r="G918" s="6">
        <v>3</v>
      </c>
      <c r="H918" s="1" t="s">
        <v>37</v>
      </c>
      <c r="I918" t="s">
        <v>38</v>
      </c>
      <c r="J918">
        <f>VLOOKUP(Sales[[#This Row],[Service Category]],Table7[],3,FALSE)</f>
        <v>0.3</v>
      </c>
      <c r="K918">
        <f>Sales[[#This Row],[Sale Price ]]*Sales[[#This Row],[Margins]]</f>
        <v>461.4</v>
      </c>
      <c r="L918">
        <v>1538</v>
      </c>
      <c r="M918">
        <f>Sales[[#This Row],[Sale Price ]]-Sales[[#This Row],[Service Provider Expense]]</f>
        <v>1076.5999999999999</v>
      </c>
      <c r="N918" t="s">
        <v>29</v>
      </c>
    </row>
    <row r="919" spans="1:14" x14ac:dyDescent="0.25">
      <c r="A919">
        <v>3918</v>
      </c>
      <c r="B919" t="s">
        <v>1117</v>
      </c>
      <c r="C919" t="s">
        <v>1162</v>
      </c>
      <c r="D919">
        <v>2149</v>
      </c>
      <c r="E919" t="s">
        <v>36</v>
      </c>
      <c r="F919" s="7">
        <v>45605</v>
      </c>
      <c r="G919" s="6">
        <v>1</v>
      </c>
      <c r="H919" s="1" t="s">
        <v>37</v>
      </c>
      <c r="I919" t="s">
        <v>28</v>
      </c>
      <c r="J919">
        <f>VLOOKUP(Sales[[#This Row],[Service Category]],Table7[],3,FALSE)</f>
        <v>0.2</v>
      </c>
      <c r="K919">
        <f>Sales[[#This Row],[Sale Price ]]*Sales[[#This Row],[Margins]]</f>
        <v>56.6</v>
      </c>
      <c r="L919">
        <v>283</v>
      </c>
      <c r="M919">
        <f>Sales[[#This Row],[Sale Price ]]-Sales[[#This Row],[Service Provider Expense]]</f>
        <v>226.4</v>
      </c>
      <c r="N919" t="s">
        <v>29</v>
      </c>
    </row>
    <row r="920" spans="1:14" x14ac:dyDescent="0.25">
      <c r="A920">
        <v>3919</v>
      </c>
      <c r="B920" t="s">
        <v>1163</v>
      </c>
      <c r="C920" t="s">
        <v>422</v>
      </c>
      <c r="D920">
        <v>2150</v>
      </c>
      <c r="E920" t="s">
        <v>22</v>
      </c>
      <c r="F920" s="7">
        <v>45502</v>
      </c>
      <c r="G920" s="6">
        <v>3</v>
      </c>
      <c r="H920" t="s">
        <v>17</v>
      </c>
      <c r="I920" t="s">
        <v>66</v>
      </c>
      <c r="J920">
        <f>VLOOKUP(Sales[[#This Row],[Service Category]],Table7[],3,FALSE)</f>
        <v>0.3</v>
      </c>
      <c r="K920">
        <f>Sales[[#This Row],[Sale Price ]]*Sales[[#This Row],[Margins]]</f>
        <v>165.29999999999998</v>
      </c>
      <c r="L920">
        <v>551</v>
      </c>
      <c r="M920">
        <f>Sales[[#This Row],[Sale Price ]]-Sales[[#This Row],[Service Provider Expense]]</f>
        <v>385.70000000000005</v>
      </c>
      <c r="N920" t="s">
        <v>39</v>
      </c>
    </row>
    <row r="921" spans="1:14" x14ac:dyDescent="0.25">
      <c r="A921">
        <v>3920</v>
      </c>
      <c r="B921" t="s">
        <v>1164</v>
      </c>
      <c r="C921" t="s">
        <v>1165</v>
      </c>
      <c r="D921">
        <v>2151</v>
      </c>
      <c r="E921" t="s">
        <v>27</v>
      </c>
      <c r="F921" s="7">
        <v>45616</v>
      </c>
      <c r="G921" s="6">
        <v>3</v>
      </c>
      <c r="H921" t="s">
        <v>17</v>
      </c>
      <c r="I921" t="s">
        <v>28</v>
      </c>
      <c r="J921">
        <f>VLOOKUP(Sales[[#This Row],[Service Category]],Table7[],3,FALSE)</f>
        <v>0.25</v>
      </c>
      <c r="K921">
        <f>Sales[[#This Row],[Sale Price ]]*Sales[[#This Row],[Margins]]</f>
        <v>346</v>
      </c>
      <c r="L921">
        <v>1384</v>
      </c>
      <c r="M921">
        <f>Sales[[#This Row],[Sale Price ]]-Sales[[#This Row],[Service Provider Expense]]</f>
        <v>1038</v>
      </c>
      <c r="N921" t="s">
        <v>33</v>
      </c>
    </row>
    <row r="922" spans="1:14" x14ac:dyDescent="0.25">
      <c r="A922">
        <v>3921</v>
      </c>
      <c r="B922" t="s">
        <v>1166</v>
      </c>
      <c r="C922" t="s">
        <v>1167</v>
      </c>
      <c r="D922">
        <v>2152</v>
      </c>
      <c r="E922" t="s">
        <v>61</v>
      </c>
      <c r="F922" s="7">
        <v>45591</v>
      </c>
      <c r="G922" s="6">
        <v>3</v>
      </c>
      <c r="H922" t="s">
        <v>17</v>
      </c>
      <c r="I922" t="s">
        <v>18</v>
      </c>
      <c r="J922">
        <f>VLOOKUP(Sales[[#This Row],[Service Category]],Table7[],3,FALSE)</f>
        <v>0.25</v>
      </c>
      <c r="K922">
        <f>Sales[[#This Row],[Sale Price ]]*Sales[[#This Row],[Margins]]</f>
        <v>354.5</v>
      </c>
      <c r="L922">
        <v>1418</v>
      </c>
      <c r="M922">
        <f>Sales[[#This Row],[Sale Price ]]-Sales[[#This Row],[Service Provider Expense]]</f>
        <v>1063.5</v>
      </c>
      <c r="N922" t="s">
        <v>39</v>
      </c>
    </row>
    <row r="923" spans="1:14" x14ac:dyDescent="0.25">
      <c r="A923">
        <v>3922</v>
      </c>
      <c r="B923" t="s">
        <v>1168</v>
      </c>
      <c r="C923" t="s">
        <v>998</v>
      </c>
      <c r="D923">
        <v>2153</v>
      </c>
      <c r="E923" t="s">
        <v>22</v>
      </c>
      <c r="F923" s="7">
        <v>45491</v>
      </c>
      <c r="G923" s="6">
        <v>2</v>
      </c>
      <c r="H923" s="1" t="s">
        <v>23</v>
      </c>
      <c r="I923" t="s">
        <v>28</v>
      </c>
      <c r="J923">
        <f>VLOOKUP(Sales[[#This Row],[Service Category]],Table7[],3,FALSE)</f>
        <v>0.3</v>
      </c>
      <c r="K923">
        <f>Sales[[#This Row],[Sale Price ]]*Sales[[#This Row],[Margins]]</f>
        <v>184.79999999999998</v>
      </c>
      <c r="L923">
        <v>616</v>
      </c>
      <c r="M923">
        <f>Sales[[#This Row],[Sale Price ]]-Sales[[#This Row],[Service Provider Expense]]</f>
        <v>431.20000000000005</v>
      </c>
      <c r="N923" t="s">
        <v>19</v>
      </c>
    </row>
    <row r="924" spans="1:14" x14ac:dyDescent="0.25">
      <c r="A924">
        <v>3923</v>
      </c>
      <c r="B924" t="s">
        <v>798</v>
      </c>
      <c r="C924" t="s">
        <v>460</v>
      </c>
      <c r="D924">
        <v>2154</v>
      </c>
      <c r="E924" t="s">
        <v>27</v>
      </c>
      <c r="F924" s="7">
        <v>45439</v>
      </c>
      <c r="G924" s="6">
        <v>3</v>
      </c>
      <c r="H924" t="s">
        <v>56</v>
      </c>
      <c r="I924" t="s">
        <v>32</v>
      </c>
      <c r="J924">
        <f>VLOOKUP(Sales[[#This Row],[Service Category]],Table7[],3,FALSE)</f>
        <v>0.25</v>
      </c>
      <c r="K924">
        <f>Sales[[#This Row],[Sale Price ]]*Sales[[#This Row],[Margins]]</f>
        <v>332.5</v>
      </c>
      <c r="L924">
        <v>1330</v>
      </c>
      <c r="M924">
        <f>Sales[[#This Row],[Sale Price ]]-Sales[[#This Row],[Service Provider Expense]]</f>
        <v>997.5</v>
      </c>
      <c r="N924" t="s">
        <v>29</v>
      </c>
    </row>
    <row r="925" spans="1:14" x14ac:dyDescent="0.25">
      <c r="A925">
        <v>3924</v>
      </c>
      <c r="B925" t="s">
        <v>200</v>
      </c>
      <c r="C925" t="s">
        <v>1068</v>
      </c>
      <c r="D925">
        <v>2155</v>
      </c>
      <c r="E925" t="s">
        <v>77</v>
      </c>
      <c r="F925" s="7">
        <v>45558</v>
      </c>
      <c r="G925" s="6">
        <v>2</v>
      </c>
      <c r="H925" t="s">
        <v>17</v>
      </c>
      <c r="I925" t="s">
        <v>49</v>
      </c>
      <c r="J925">
        <f>VLOOKUP(Sales[[#This Row],[Service Category]],Table7[],3,FALSE)</f>
        <v>0.3</v>
      </c>
      <c r="K925">
        <f>Sales[[#This Row],[Sale Price ]]*Sales[[#This Row],[Margins]]</f>
        <v>531</v>
      </c>
      <c r="L925">
        <v>1770</v>
      </c>
      <c r="M925">
        <f>Sales[[#This Row],[Sale Price ]]-Sales[[#This Row],[Service Provider Expense]]</f>
        <v>1239</v>
      </c>
      <c r="N925" t="s">
        <v>29</v>
      </c>
    </row>
    <row r="926" spans="1:14" x14ac:dyDescent="0.25">
      <c r="A926">
        <v>3925</v>
      </c>
      <c r="B926" t="s">
        <v>1055</v>
      </c>
      <c r="C926" t="s">
        <v>951</v>
      </c>
      <c r="D926">
        <v>2156</v>
      </c>
      <c r="E926" t="s">
        <v>77</v>
      </c>
      <c r="F926" s="7">
        <v>45343</v>
      </c>
      <c r="G926" s="6">
        <v>3</v>
      </c>
      <c r="H926" s="1" t="s">
        <v>37</v>
      </c>
      <c r="I926" t="s">
        <v>66</v>
      </c>
      <c r="J926">
        <f>VLOOKUP(Sales[[#This Row],[Service Category]],Table7[],3,FALSE)</f>
        <v>0.3</v>
      </c>
      <c r="K926">
        <f>Sales[[#This Row],[Sale Price ]]*Sales[[#This Row],[Margins]]</f>
        <v>309.3</v>
      </c>
      <c r="L926">
        <v>1031</v>
      </c>
      <c r="M926">
        <f>Sales[[#This Row],[Sale Price ]]-Sales[[#This Row],[Service Provider Expense]]</f>
        <v>721.7</v>
      </c>
      <c r="N926" t="s">
        <v>19</v>
      </c>
    </row>
    <row r="927" spans="1:14" x14ac:dyDescent="0.25">
      <c r="A927">
        <v>3926</v>
      </c>
      <c r="B927" t="s">
        <v>1169</v>
      </c>
      <c r="C927" t="s">
        <v>303</v>
      </c>
      <c r="D927">
        <v>2157</v>
      </c>
      <c r="E927" t="s">
        <v>61</v>
      </c>
      <c r="F927" s="7">
        <v>45488</v>
      </c>
      <c r="G927" s="6">
        <v>1</v>
      </c>
      <c r="H927" t="s">
        <v>17</v>
      </c>
      <c r="I927" t="s">
        <v>38</v>
      </c>
      <c r="J927">
        <f>VLOOKUP(Sales[[#This Row],[Service Category]],Table7[],3,FALSE)</f>
        <v>0.25</v>
      </c>
      <c r="K927">
        <f>Sales[[#This Row],[Sale Price ]]*Sales[[#This Row],[Margins]]</f>
        <v>248.75</v>
      </c>
      <c r="L927">
        <v>995</v>
      </c>
      <c r="M927">
        <f>Sales[[#This Row],[Sale Price ]]-Sales[[#This Row],[Service Provider Expense]]</f>
        <v>746.25</v>
      </c>
      <c r="N927" t="s">
        <v>19</v>
      </c>
    </row>
    <row r="928" spans="1:14" x14ac:dyDescent="0.25">
      <c r="A928">
        <v>3927</v>
      </c>
      <c r="B928" t="s">
        <v>188</v>
      </c>
      <c r="C928" t="s">
        <v>1170</v>
      </c>
      <c r="D928">
        <v>2158</v>
      </c>
      <c r="E928" t="s">
        <v>61</v>
      </c>
      <c r="F928" s="7">
        <v>45620</v>
      </c>
      <c r="G928" s="6">
        <v>2</v>
      </c>
      <c r="H928" s="1" t="s">
        <v>23</v>
      </c>
      <c r="I928" t="s">
        <v>66</v>
      </c>
      <c r="J928">
        <f>VLOOKUP(Sales[[#This Row],[Service Category]],Table7[],3,FALSE)</f>
        <v>0.25</v>
      </c>
      <c r="K928">
        <f>Sales[[#This Row],[Sale Price ]]*Sales[[#This Row],[Margins]]</f>
        <v>387.25</v>
      </c>
      <c r="L928">
        <v>1549</v>
      </c>
      <c r="M928">
        <f>Sales[[#This Row],[Sale Price ]]-Sales[[#This Row],[Service Provider Expense]]</f>
        <v>1161.75</v>
      </c>
      <c r="N928" t="s">
        <v>19</v>
      </c>
    </row>
    <row r="929" spans="1:14" x14ac:dyDescent="0.25">
      <c r="A929">
        <v>3928</v>
      </c>
      <c r="B929" t="s">
        <v>731</v>
      </c>
      <c r="C929" t="s">
        <v>92</v>
      </c>
      <c r="D929">
        <v>2159</v>
      </c>
      <c r="E929" t="s">
        <v>22</v>
      </c>
      <c r="F929" s="7">
        <v>45529</v>
      </c>
      <c r="G929" s="6">
        <v>3</v>
      </c>
      <c r="H929" t="s">
        <v>17</v>
      </c>
      <c r="I929" t="s">
        <v>38</v>
      </c>
      <c r="J929">
        <f>VLOOKUP(Sales[[#This Row],[Service Category]],Table7[],3,FALSE)</f>
        <v>0.3</v>
      </c>
      <c r="K929">
        <f>Sales[[#This Row],[Sale Price ]]*Sales[[#This Row],[Margins]]</f>
        <v>171.9</v>
      </c>
      <c r="L929">
        <v>573</v>
      </c>
      <c r="M929">
        <f>Sales[[#This Row],[Sale Price ]]-Sales[[#This Row],[Service Provider Expense]]</f>
        <v>401.1</v>
      </c>
      <c r="N929" t="s">
        <v>19</v>
      </c>
    </row>
    <row r="930" spans="1:14" x14ac:dyDescent="0.25">
      <c r="A930">
        <v>3929</v>
      </c>
      <c r="B930" t="s">
        <v>1028</v>
      </c>
      <c r="C930" t="s">
        <v>1171</v>
      </c>
      <c r="D930">
        <v>2160</v>
      </c>
      <c r="E930" t="s">
        <v>61</v>
      </c>
      <c r="F930" s="7">
        <v>45350</v>
      </c>
      <c r="G930" s="6">
        <v>3</v>
      </c>
      <c r="H930" t="s">
        <v>17</v>
      </c>
      <c r="I930" t="s">
        <v>18</v>
      </c>
      <c r="J930">
        <f>VLOOKUP(Sales[[#This Row],[Service Category]],Table7[],3,FALSE)</f>
        <v>0.25</v>
      </c>
      <c r="K930">
        <f>Sales[[#This Row],[Sale Price ]]*Sales[[#This Row],[Margins]]</f>
        <v>356.5</v>
      </c>
      <c r="L930">
        <v>1426</v>
      </c>
      <c r="M930">
        <f>Sales[[#This Row],[Sale Price ]]-Sales[[#This Row],[Service Provider Expense]]</f>
        <v>1069.5</v>
      </c>
      <c r="N930" t="s">
        <v>33</v>
      </c>
    </row>
    <row r="931" spans="1:14" x14ac:dyDescent="0.25">
      <c r="A931">
        <v>3930</v>
      </c>
      <c r="B931" t="s">
        <v>214</v>
      </c>
      <c r="C931" t="s">
        <v>479</v>
      </c>
      <c r="D931">
        <v>2161</v>
      </c>
      <c r="E931" t="s">
        <v>61</v>
      </c>
      <c r="F931" s="7">
        <v>45358</v>
      </c>
      <c r="G931" s="6">
        <v>2</v>
      </c>
      <c r="H931" t="s">
        <v>17</v>
      </c>
      <c r="I931" t="s">
        <v>28</v>
      </c>
      <c r="J931">
        <f>VLOOKUP(Sales[[#This Row],[Service Category]],Table7[],3,FALSE)</f>
        <v>0.25</v>
      </c>
      <c r="K931">
        <f>Sales[[#This Row],[Sale Price ]]*Sales[[#This Row],[Margins]]</f>
        <v>374</v>
      </c>
      <c r="L931">
        <v>1496</v>
      </c>
      <c r="M931">
        <f>Sales[[#This Row],[Sale Price ]]-Sales[[#This Row],[Service Provider Expense]]</f>
        <v>1122</v>
      </c>
      <c r="N931" t="s">
        <v>19</v>
      </c>
    </row>
    <row r="932" spans="1:14" x14ac:dyDescent="0.25">
      <c r="A932">
        <v>3931</v>
      </c>
      <c r="B932" t="s">
        <v>1172</v>
      </c>
      <c r="C932" t="s">
        <v>735</v>
      </c>
      <c r="D932">
        <v>2162</v>
      </c>
      <c r="E932" t="s">
        <v>36</v>
      </c>
      <c r="F932" s="7">
        <v>45551</v>
      </c>
      <c r="G932" s="6">
        <v>2</v>
      </c>
      <c r="H932" s="1" t="s">
        <v>37</v>
      </c>
      <c r="I932" t="s">
        <v>38</v>
      </c>
      <c r="J932">
        <f>VLOOKUP(Sales[[#This Row],[Service Category]],Table7[],3,FALSE)</f>
        <v>0.2</v>
      </c>
      <c r="K932">
        <f>Sales[[#This Row],[Sale Price ]]*Sales[[#This Row],[Margins]]</f>
        <v>151.80000000000001</v>
      </c>
      <c r="L932">
        <v>759</v>
      </c>
      <c r="M932">
        <f>Sales[[#This Row],[Sale Price ]]-Sales[[#This Row],[Service Provider Expense]]</f>
        <v>607.20000000000005</v>
      </c>
      <c r="N932" t="s">
        <v>99</v>
      </c>
    </row>
    <row r="933" spans="1:14" x14ac:dyDescent="0.25">
      <c r="A933">
        <v>3932</v>
      </c>
      <c r="B933" t="s">
        <v>849</v>
      </c>
      <c r="C933" t="s">
        <v>631</v>
      </c>
      <c r="D933">
        <v>2163</v>
      </c>
      <c r="E933" t="s">
        <v>22</v>
      </c>
      <c r="F933" s="7">
        <v>45297</v>
      </c>
      <c r="G933" s="6">
        <v>2</v>
      </c>
      <c r="H933" s="1" t="s">
        <v>37</v>
      </c>
      <c r="I933" t="s">
        <v>24</v>
      </c>
      <c r="J933">
        <f>VLOOKUP(Sales[[#This Row],[Service Category]],Table7[],3,FALSE)</f>
        <v>0.3</v>
      </c>
      <c r="K933">
        <f>Sales[[#This Row],[Sale Price ]]*Sales[[#This Row],[Margins]]</f>
        <v>405.9</v>
      </c>
      <c r="L933">
        <v>1353</v>
      </c>
      <c r="M933">
        <f>Sales[[#This Row],[Sale Price ]]-Sales[[#This Row],[Service Provider Expense]]</f>
        <v>947.1</v>
      </c>
      <c r="N933" t="s">
        <v>19</v>
      </c>
    </row>
    <row r="934" spans="1:14" x14ac:dyDescent="0.25">
      <c r="A934">
        <v>3933</v>
      </c>
      <c r="B934" t="s">
        <v>1173</v>
      </c>
      <c r="C934" t="s">
        <v>584</v>
      </c>
      <c r="D934">
        <v>2164</v>
      </c>
      <c r="E934" t="s">
        <v>61</v>
      </c>
      <c r="F934" s="7">
        <v>45625</v>
      </c>
      <c r="G934" s="6">
        <v>3</v>
      </c>
      <c r="H934" s="1" t="s">
        <v>23</v>
      </c>
      <c r="I934" t="s">
        <v>18</v>
      </c>
      <c r="J934">
        <f>VLOOKUP(Sales[[#This Row],[Service Category]],Table7[],3,FALSE)</f>
        <v>0.25</v>
      </c>
      <c r="K934">
        <f>Sales[[#This Row],[Sale Price ]]*Sales[[#This Row],[Margins]]</f>
        <v>319.75</v>
      </c>
      <c r="L934">
        <v>1279</v>
      </c>
      <c r="M934">
        <f>Sales[[#This Row],[Sale Price ]]-Sales[[#This Row],[Service Provider Expense]]</f>
        <v>959.25</v>
      </c>
      <c r="N934" t="s">
        <v>99</v>
      </c>
    </row>
    <row r="935" spans="1:14" x14ac:dyDescent="0.25">
      <c r="A935">
        <v>3934</v>
      </c>
      <c r="B935" t="s">
        <v>1174</v>
      </c>
      <c r="C935" t="s">
        <v>353</v>
      </c>
      <c r="D935">
        <v>2165</v>
      </c>
      <c r="E935" t="s">
        <v>16</v>
      </c>
      <c r="F935" s="7">
        <v>45474</v>
      </c>
      <c r="G935" s="6">
        <v>1</v>
      </c>
      <c r="H935" t="s">
        <v>56</v>
      </c>
      <c r="I935" t="s">
        <v>42</v>
      </c>
      <c r="J935">
        <f>VLOOKUP(Sales[[#This Row],[Service Category]],Table7[],3,FALSE)</f>
        <v>0.1</v>
      </c>
      <c r="K935">
        <f>Sales[[#This Row],[Sale Price ]]*Sales[[#This Row],[Margins]]</f>
        <v>90.600000000000009</v>
      </c>
      <c r="L935">
        <v>906</v>
      </c>
      <c r="M935">
        <f>Sales[[#This Row],[Sale Price ]]-Sales[[#This Row],[Service Provider Expense]]</f>
        <v>815.4</v>
      </c>
      <c r="N935" t="s">
        <v>99</v>
      </c>
    </row>
    <row r="936" spans="1:14" x14ac:dyDescent="0.25">
      <c r="A936">
        <v>3935</v>
      </c>
      <c r="B936" t="s">
        <v>736</v>
      </c>
      <c r="C936" t="s">
        <v>1175</v>
      </c>
      <c r="D936">
        <v>2166</v>
      </c>
      <c r="E936" t="s">
        <v>77</v>
      </c>
      <c r="F936" s="7">
        <v>45365</v>
      </c>
      <c r="G936" s="6">
        <v>1</v>
      </c>
      <c r="H936" s="1" t="s">
        <v>37</v>
      </c>
      <c r="I936" t="s">
        <v>42</v>
      </c>
      <c r="J936">
        <f>VLOOKUP(Sales[[#This Row],[Service Category]],Table7[],3,FALSE)</f>
        <v>0.3</v>
      </c>
      <c r="K936">
        <f>Sales[[#This Row],[Sale Price ]]*Sales[[#This Row],[Margins]]</f>
        <v>388.8</v>
      </c>
      <c r="L936">
        <v>1296</v>
      </c>
      <c r="M936">
        <f>Sales[[#This Row],[Sale Price ]]-Sales[[#This Row],[Service Provider Expense]]</f>
        <v>907.2</v>
      </c>
      <c r="N936" t="s">
        <v>99</v>
      </c>
    </row>
    <row r="937" spans="1:14" x14ac:dyDescent="0.25">
      <c r="A937">
        <v>3936</v>
      </c>
      <c r="B937" t="s">
        <v>146</v>
      </c>
      <c r="C937" t="s">
        <v>1176</v>
      </c>
      <c r="D937">
        <v>2167</v>
      </c>
      <c r="E937" t="s">
        <v>77</v>
      </c>
      <c r="F937" s="7">
        <v>45463</v>
      </c>
      <c r="G937" s="6">
        <v>3</v>
      </c>
      <c r="H937" s="1" t="s">
        <v>37</v>
      </c>
      <c r="I937" t="s">
        <v>66</v>
      </c>
      <c r="J937">
        <f>VLOOKUP(Sales[[#This Row],[Service Category]],Table7[],3,FALSE)</f>
        <v>0.3</v>
      </c>
      <c r="K937">
        <f>Sales[[#This Row],[Sale Price ]]*Sales[[#This Row],[Margins]]</f>
        <v>366.3</v>
      </c>
      <c r="L937">
        <v>1221</v>
      </c>
      <c r="M937">
        <f>Sales[[#This Row],[Sale Price ]]-Sales[[#This Row],[Service Provider Expense]]</f>
        <v>854.7</v>
      </c>
      <c r="N937" t="s">
        <v>39</v>
      </c>
    </row>
    <row r="938" spans="1:14" x14ac:dyDescent="0.25">
      <c r="A938">
        <v>3937</v>
      </c>
      <c r="B938" t="s">
        <v>719</v>
      </c>
      <c r="C938" t="s">
        <v>1177</v>
      </c>
      <c r="D938">
        <v>2168</v>
      </c>
      <c r="E938" t="s">
        <v>27</v>
      </c>
      <c r="F938" s="7">
        <v>45592</v>
      </c>
      <c r="G938" s="6">
        <v>1</v>
      </c>
      <c r="H938" t="s">
        <v>56</v>
      </c>
      <c r="I938" t="s">
        <v>28</v>
      </c>
      <c r="J938">
        <f>VLOOKUP(Sales[[#This Row],[Service Category]],Table7[],3,FALSE)</f>
        <v>0.25</v>
      </c>
      <c r="K938">
        <f>Sales[[#This Row],[Sale Price ]]*Sales[[#This Row],[Margins]]</f>
        <v>211</v>
      </c>
      <c r="L938">
        <v>844</v>
      </c>
      <c r="M938">
        <f>Sales[[#This Row],[Sale Price ]]-Sales[[#This Row],[Service Provider Expense]]</f>
        <v>633</v>
      </c>
      <c r="N938" t="s">
        <v>33</v>
      </c>
    </row>
    <row r="939" spans="1:14" x14ac:dyDescent="0.25">
      <c r="A939">
        <v>3938</v>
      </c>
      <c r="B939" t="s">
        <v>1178</v>
      </c>
      <c r="C939" t="s">
        <v>567</v>
      </c>
      <c r="D939">
        <v>2169</v>
      </c>
      <c r="E939" t="s">
        <v>36</v>
      </c>
      <c r="F939" s="7">
        <v>45642</v>
      </c>
      <c r="G939" s="6">
        <v>2</v>
      </c>
      <c r="H939" t="s">
        <v>17</v>
      </c>
      <c r="I939" t="s">
        <v>28</v>
      </c>
      <c r="J939">
        <f>VLOOKUP(Sales[[#This Row],[Service Category]],Table7[],3,FALSE)</f>
        <v>0.2</v>
      </c>
      <c r="K939">
        <f>Sales[[#This Row],[Sale Price ]]*Sales[[#This Row],[Margins]]</f>
        <v>268.40000000000003</v>
      </c>
      <c r="L939">
        <v>1342</v>
      </c>
      <c r="M939">
        <f>Sales[[#This Row],[Sale Price ]]-Sales[[#This Row],[Service Provider Expense]]</f>
        <v>1073.5999999999999</v>
      </c>
      <c r="N939" t="s">
        <v>33</v>
      </c>
    </row>
    <row r="940" spans="1:14" x14ac:dyDescent="0.25">
      <c r="A940">
        <v>3939</v>
      </c>
      <c r="B940" t="s">
        <v>1171</v>
      </c>
      <c r="C940" t="s">
        <v>771</v>
      </c>
      <c r="D940">
        <v>2170</v>
      </c>
      <c r="E940" t="s">
        <v>77</v>
      </c>
      <c r="F940" s="7">
        <v>45353</v>
      </c>
      <c r="G940" s="6">
        <v>3</v>
      </c>
      <c r="H940" t="s">
        <v>17</v>
      </c>
      <c r="I940" t="s">
        <v>24</v>
      </c>
      <c r="J940">
        <f>VLOOKUP(Sales[[#This Row],[Service Category]],Table7[],3,FALSE)</f>
        <v>0.3</v>
      </c>
      <c r="K940">
        <f>Sales[[#This Row],[Sale Price ]]*Sales[[#This Row],[Margins]]</f>
        <v>5.0999999999999996</v>
      </c>
      <c r="L940">
        <v>17</v>
      </c>
      <c r="M940">
        <f>Sales[[#This Row],[Sale Price ]]-Sales[[#This Row],[Service Provider Expense]]</f>
        <v>11.9</v>
      </c>
      <c r="N940" t="s">
        <v>99</v>
      </c>
    </row>
    <row r="941" spans="1:14" x14ac:dyDescent="0.25">
      <c r="A941">
        <v>3940</v>
      </c>
      <c r="B941" t="s">
        <v>1179</v>
      </c>
      <c r="C941" t="s">
        <v>1180</v>
      </c>
      <c r="D941">
        <v>2171</v>
      </c>
      <c r="E941" t="s">
        <v>61</v>
      </c>
      <c r="F941" s="7">
        <v>45358</v>
      </c>
      <c r="G941" s="6">
        <v>2</v>
      </c>
      <c r="H941" s="1" t="s">
        <v>37</v>
      </c>
      <c r="I941" t="s">
        <v>18</v>
      </c>
      <c r="J941">
        <f>VLOOKUP(Sales[[#This Row],[Service Category]],Table7[],3,FALSE)</f>
        <v>0.25</v>
      </c>
      <c r="K941">
        <f>Sales[[#This Row],[Sale Price ]]*Sales[[#This Row],[Margins]]</f>
        <v>275</v>
      </c>
      <c r="L941">
        <v>1100</v>
      </c>
      <c r="M941">
        <f>Sales[[#This Row],[Sale Price ]]-Sales[[#This Row],[Service Provider Expense]]</f>
        <v>825</v>
      </c>
      <c r="N941" t="s">
        <v>19</v>
      </c>
    </row>
    <row r="942" spans="1:14" x14ac:dyDescent="0.25">
      <c r="A942">
        <v>3941</v>
      </c>
      <c r="B942" t="s">
        <v>967</v>
      </c>
      <c r="C942" t="s">
        <v>221</v>
      </c>
      <c r="D942">
        <v>2172</v>
      </c>
      <c r="E942" t="s">
        <v>27</v>
      </c>
      <c r="F942" s="7">
        <v>45343</v>
      </c>
      <c r="G942" s="6">
        <v>3</v>
      </c>
      <c r="H942" s="1" t="s">
        <v>37</v>
      </c>
      <c r="I942" t="s">
        <v>38</v>
      </c>
      <c r="J942">
        <f>VLOOKUP(Sales[[#This Row],[Service Category]],Table7[],3,FALSE)</f>
        <v>0.25</v>
      </c>
      <c r="K942">
        <f>Sales[[#This Row],[Sale Price ]]*Sales[[#This Row],[Margins]]</f>
        <v>4.25</v>
      </c>
      <c r="L942">
        <v>17</v>
      </c>
      <c r="M942">
        <f>Sales[[#This Row],[Sale Price ]]-Sales[[#This Row],[Service Provider Expense]]</f>
        <v>12.75</v>
      </c>
      <c r="N942" t="s">
        <v>29</v>
      </c>
    </row>
    <row r="943" spans="1:14" x14ac:dyDescent="0.25">
      <c r="A943">
        <v>3942</v>
      </c>
      <c r="B943" t="s">
        <v>1049</v>
      </c>
      <c r="C943" t="s">
        <v>601</v>
      </c>
      <c r="D943">
        <v>2173</v>
      </c>
      <c r="E943" t="s">
        <v>36</v>
      </c>
      <c r="F943" s="7">
        <v>45657</v>
      </c>
      <c r="G943" s="6">
        <v>3</v>
      </c>
      <c r="H943" t="s">
        <v>17</v>
      </c>
      <c r="I943" t="s">
        <v>32</v>
      </c>
      <c r="J943">
        <f>VLOOKUP(Sales[[#This Row],[Service Category]],Table7[],3,FALSE)</f>
        <v>0.2</v>
      </c>
      <c r="K943">
        <f>Sales[[#This Row],[Sale Price ]]*Sales[[#This Row],[Margins]]</f>
        <v>276.8</v>
      </c>
      <c r="L943">
        <v>1384</v>
      </c>
      <c r="M943">
        <f>Sales[[#This Row],[Sale Price ]]-Sales[[#This Row],[Service Provider Expense]]</f>
        <v>1107.2</v>
      </c>
      <c r="N943" t="s">
        <v>29</v>
      </c>
    </row>
    <row r="944" spans="1:14" x14ac:dyDescent="0.25">
      <c r="A944">
        <v>3943</v>
      </c>
      <c r="B944" t="s">
        <v>697</v>
      </c>
      <c r="C944" t="s">
        <v>907</v>
      </c>
      <c r="D944">
        <v>2174</v>
      </c>
      <c r="E944" t="s">
        <v>77</v>
      </c>
      <c r="F944" s="7">
        <v>45643</v>
      </c>
      <c r="G944" s="6">
        <v>3</v>
      </c>
      <c r="H944" t="s">
        <v>56</v>
      </c>
      <c r="I944" t="s">
        <v>38</v>
      </c>
      <c r="J944">
        <f>VLOOKUP(Sales[[#This Row],[Service Category]],Table7[],3,FALSE)</f>
        <v>0.3</v>
      </c>
      <c r="K944">
        <f>Sales[[#This Row],[Sale Price ]]*Sales[[#This Row],[Margins]]</f>
        <v>282.59999999999997</v>
      </c>
      <c r="L944">
        <v>942</v>
      </c>
      <c r="M944">
        <f>Sales[[#This Row],[Sale Price ]]-Sales[[#This Row],[Service Provider Expense]]</f>
        <v>659.40000000000009</v>
      </c>
      <c r="N944" t="s">
        <v>19</v>
      </c>
    </row>
    <row r="945" spans="1:14" x14ac:dyDescent="0.25">
      <c r="A945">
        <v>3944</v>
      </c>
      <c r="B945" t="s">
        <v>14</v>
      </c>
      <c r="C945" t="s">
        <v>1181</v>
      </c>
      <c r="D945">
        <v>2175</v>
      </c>
      <c r="E945" t="s">
        <v>61</v>
      </c>
      <c r="F945" s="7">
        <v>45395</v>
      </c>
      <c r="G945" s="6">
        <v>2</v>
      </c>
      <c r="H945" s="1" t="s">
        <v>23</v>
      </c>
      <c r="I945" t="s">
        <v>28</v>
      </c>
      <c r="J945">
        <f>VLOOKUP(Sales[[#This Row],[Service Category]],Table7[],3,FALSE)</f>
        <v>0.25</v>
      </c>
      <c r="K945">
        <f>Sales[[#This Row],[Sale Price ]]*Sales[[#This Row],[Margins]]</f>
        <v>25</v>
      </c>
      <c r="L945">
        <v>100</v>
      </c>
      <c r="M945">
        <f>Sales[[#This Row],[Sale Price ]]-Sales[[#This Row],[Service Provider Expense]]</f>
        <v>75</v>
      </c>
      <c r="N945" t="s">
        <v>19</v>
      </c>
    </row>
    <row r="946" spans="1:14" x14ac:dyDescent="0.25">
      <c r="A946">
        <v>3945</v>
      </c>
      <c r="B946" t="s">
        <v>218</v>
      </c>
      <c r="C946" t="s">
        <v>1030</v>
      </c>
      <c r="D946">
        <v>2176</v>
      </c>
      <c r="E946" t="s">
        <v>77</v>
      </c>
      <c r="F946" s="7">
        <v>45572</v>
      </c>
      <c r="G946" s="6">
        <v>2</v>
      </c>
      <c r="H946" t="s">
        <v>17</v>
      </c>
      <c r="I946" t="s">
        <v>66</v>
      </c>
      <c r="J946">
        <f>VLOOKUP(Sales[[#This Row],[Service Category]],Table7[],3,FALSE)</f>
        <v>0.3</v>
      </c>
      <c r="K946">
        <f>Sales[[#This Row],[Sale Price ]]*Sales[[#This Row],[Margins]]</f>
        <v>374.4</v>
      </c>
      <c r="L946">
        <v>1248</v>
      </c>
      <c r="M946">
        <f>Sales[[#This Row],[Sale Price ]]-Sales[[#This Row],[Service Provider Expense]]</f>
        <v>873.6</v>
      </c>
      <c r="N946" t="s">
        <v>19</v>
      </c>
    </row>
    <row r="947" spans="1:14" x14ac:dyDescent="0.25">
      <c r="A947">
        <v>3946</v>
      </c>
      <c r="B947" t="s">
        <v>183</v>
      </c>
      <c r="C947" t="s">
        <v>1033</v>
      </c>
      <c r="D947">
        <v>2177</v>
      </c>
      <c r="E947" t="s">
        <v>27</v>
      </c>
      <c r="F947" s="7">
        <v>45447</v>
      </c>
      <c r="G947" s="6">
        <v>1</v>
      </c>
      <c r="H947" s="1" t="s">
        <v>37</v>
      </c>
      <c r="I947" t="s">
        <v>42</v>
      </c>
      <c r="J947">
        <f>VLOOKUP(Sales[[#This Row],[Service Category]],Table7[],3,FALSE)</f>
        <v>0.25</v>
      </c>
      <c r="K947">
        <f>Sales[[#This Row],[Sale Price ]]*Sales[[#This Row],[Margins]]</f>
        <v>341.5</v>
      </c>
      <c r="L947">
        <v>1366</v>
      </c>
      <c r="M947">
        <f>Sales[[#This Row],[Sale Price ]]-Sales[[#This Row],[Service Provider Expense]]</f>
        <v>1024.5</v>
      </c>
      <c r="N947" t="s">
        <v>29</v>
      </c>
    </row>
    <row r="948" spans="1:14" x14ac:dyDescent="0.25">
      <c r="A948">
        <v>3947</v>
      </c>
      <c r="B948" t="s">
        <v>1182</v>
      </c>
      <c r="C948" t="s">
        <v>247</v>
      </c>
      <c r="D948">
        <v>2178</v>
      </c>
      <c r="E948" t="s">
        <v>61</v>
      </c>
      <c r="F948" s="7">
        <v>45652</v>
      </c>
      <c r="G948" s="6">
        <v>2</v>
      </c>
      <c r="H948" t="s">
        <v>17</v>
      </c>
      <c r="I948" t="s">
        <v>38</v>
      </c>
      <c r="J948">
        <f>VLOOKUP(Sales[[#This Row],[Service Category]],Table7[],3,FALSE)</f>
        <v>0.25</v>
      </c>
      <c r="K948">
        <f>Sales[[#This Row],[Sale Price ]]*Sales[[#This Row],[Margins]]</f>
        <v>184.5</v>
      </c>
      <c r="L948">
        <v>738</v>
      </c>
      <c r="M948">
        <f>Sales[[#This Row],[Sale Price ]]-Sales[[#This Row],[Service Provider Expense]]</f>
        <v>553.5</v>
      </c>
      <c r="N948" t="s">
        <v>19</v>
      </c>
    </row>
    <row r="949" spans="1:14" x14ac:dyDescent="0.25">
      <c r="A949">
        <v>3948</v>
      </c>
      <c r="B949" t="s">
        <v>59</v>
      </c>
      <c r="C949" t="s">
        <v>1183</v>
      </c>
      <c r="D949">
        <v>2179</v>
      </c>
      <c r="E949" t="s">
        <v>61</v>
      </c>
      <c r="F949" s="7">
        <v>45583</v>
      </c>
      <c r="G949" s="6">
        <v>2</v>
      </c>
      <c r="H949" s="1" t="s">
        <v>37</v>
      </c>
      <c r="I949" t="s">
        <v>42</v>
      </c>
      <c r="J949">
        <f>VLOOKUP(Sales[[#This Row],[Service Category]],Table7[],3,FALSE)</f>
        <v>0.25</v>
      </c>
      <c r="K949">
        <f>Sales[[#This Row],[Sale Price ]]*Sales[[#This Row],[Margins]]</f>
        <v>251</v>
      </c>
      <c r="L949">
        <v>1004</v>
      </c>
      <c r="M949">
        <f>Sales[[#This Row],[Sale Price ]]-Sales[[#This Row],[Service Provider Expense]]</f>
        <v>753</v>
      </c>
      <c r="N949" t="s">
        <v>19</v>
      </c>
    </row>
    <row r="950" spans="1:14" x14ac:dyDescent="0.25">
      <c r="A950">
        <v>3949</v>
      </c>
      <c r="B950" t="s">
        <v>50</v>
      </c>
      <c r="C950" t="s">
        <v>791</v>
      </c>
      <c r="D950">
        <v>2180</v>
      </c>
      <c r="E950" t="s">
        <v>77</v>
      </c>
      <c r="F950" s="7">
        <v>45528</v>
      </c>
      <c r="G950" s="6">
        <v>1</v>
      </c>
      <c r="H950" t="s">
        <v>17</v>
      </c>
      <c r="I950" t="s">
        <v>38</v>
      </c>
      <c r="J950">
        <f>VLOOKUP(Sales[[#This Row],[Service Category]],Table7[],3,FALSE)</f>
        <v>0.3</v>
      </c>
      <c r="K950">
        <f>Sales[[#This Row],[Sale Price ]]*Sales[[#This Row],[Margins]]</f>
        <v>414</v>
      </c>
      <c r="L950">
        <v>1380</v>
      </c>
      <c r="M950">
        <f>Sales[[#This Row],[Sale Price ]]-Sales[[#This Row],[Service Provider Expense]]</f>
        <v>966</v>
      </c>
      <c r="N950" t="s">
        <v>19</v>
      </c>
    </row>
    <row r="951" spans="1:14" x14ac:dyDescent="0.25">
      <c r="A951">
        <v>3950</v>
      </c>
      <c r="B951" t="s">
        <v>1184</v>
      </c>
      <c r="C951" t="s">
        <v>1185</v>
      </c>
      <c r="D951">
        <v>2181</v>
      </c>
      <c r="E951" t="s">
        <v>61</v>
      </c>
      <c r="F951" s="7">
        <v>45461</v>
      </c>
      <c r="G951" s="6">
        <v>2</v>
      </c>
      <c r="H951" s="1" t="s">
        <v>23</v>
      </c>
      <c r="I951" t="s">
        <v>28</v>
      </c>
      <c r="J951">
        <f>VLOOKUP(Sales[[#This Row],[Service Category]],Table7[],3,FALSE)</f>
        <v>0.25</v>
      </c>
      <c r="K951">
        <f>Sales[[#This Row],[Sale Price ]]*Sales[[#This Row],[Margins]]</f>
        <v>65.75</v>
      </c>
      <c r="L951">
        <v>263</v>
      </c>
      <c r="M951">
        <f>Sales[[#This Row],[Sale Price ]]-Sales[[#This Row],[Service Provider Expense]]</f>
        <v>197.25</v>
      </c>
      <c r="N951" t="s">
        <v>39</v>
      </c>
    </row>
    <row r="952" spans="1:14" x14ac:dyDescent="0.25">
      <c r="A952">
        <v>3951</v>
      </c>
      <c r="B952" t="s">
        <v>863</v>
      </c>
      <c r="C952" t="s">
        <v>730</v>
      </c>
      <c r="D952">
        <v>2182</v>
      </c>
      <c r="E952" t="s">
        <v>16</v>
      </c>
      <c r="F952" s="7">
        <v>45465</v>
      </c>
      <c r="G952" s="6">
        <v>1</v>
      </c>
      <c r="H952" s="1" t="s">
        <v>37</v>
      </c>
      <c r="I952" t="s">
        <v>28</v>
      </c>
      <c r="J952">
        <f>VLOOKUP(Sales[[#This Row],[Service Category]],Table7[],3,FALSE)</f>
        <v>0.1</v>
      </c>
      <c r="K952">
        <f>Sales[[#This Row],[Sale Price ]]*Sales[[#This Row],[Margins]]</f>
        <v>100.9</v>
      </c>
      <c r="L952">
        <v>1009</v>
      </c>
      <c r="M952">
        <f>Sales[[#This Row],[Sale Price ]]-Sales[[#This Row],[Service Provider Expense]]</f>
        <v>908.1</v>
      </c>
      <c r="N952" t="s">
        <v>33</v>
      </c>
    </row>
    <row r="953" spans="1:14" x14ac:dyDescent="0.25">
      <c r="A953">
        <v>3952</v>
      </c>
      <c r="B953" t="s">
        <v>1186</v>
      </c>
      <c r="C953" t="s">
        <v>1187</v>
      </c>
      <c r="D953">
        <v>2183</v>
      </c>
      <c r="E953" t="s">
        <v>16</v>
      </c>
      <c r="F953" s="7">
        <v>45503</v>
      </c>
      <c r="G953" s="6">
        <v>3</v>
      </c>
      <c r="H953" t="s">
        <v>56</v>
      </c>
      <c r="I953" t="s">
        <v>28</v>
      </c>
      <c r="J953">
        <f>VLOOKUP(Sales[[#This Row],[Service Category]],Table7[],3,FALSE)</f>
        <v>0.1</v>
      </c>
      <c r="K953">
        <f>Sales[[#This Row],[Sale Price ]]*Sales[[#This Row],[Margins]]</f>
        <v>127</v>
      </c>
      <c r="L953">
        <v>1270</v>
      </c>
      <c r="M953">
        <f>Sales[[#This Row],[Sale Price ]]-Sales[[#This Row],[Service Provider Expense]]</f>
        <v>1143</v>
      </c>
      <c r="N953" t="s">
        <v>33</v>
      </c>
    </row>
    <row r="954" spans="1:14" x14ac:dyDescent="0.25">
      <c r="A954">
        <v>3953</v>
      </c>
      <c r="B954" t="s">
        <v>210</v>
      </c>
      <c r="C954" t="s">
        <v>125</v>
      </c>
      <c r="D954">
        <v>2184</v>
      </c>
      <c r="E954" t="s">
        <v>61</v>
      </c>
      <c r="F954" s="7">
        <v>45376</v>
      </c>
      <c r="G954" s="6">
        <v>3</v>
      </c>
      <c r="H954" s="1" t="s">
        <v>37</v>
      </c>
      <c r="I954" t="s">
        <v>38</v>
      </c>
      <c r="J954">
        <f>VLOOKUP(Sales[[#This Row],[Service Category]],Table7[],3,FALSE)</f>
        <v>0.25</v>
      </c>
      <c r="K954">
        <f>Sales[[#This Row],[Sale Price ]]*Sales[[#This Row],[Margins]]</f>
        <v>190.75</v>
      </c>
      <c r="L954">
        <v>763</v>
      </c>
      <c r="M954">
        <f>Sales[[#This Row],[Sale Price ]]-Sales[[#This Row],[Service Provider Expense]]</f>
        <v>572.25</v>
      </c>
      <c r="N954" t="s">
        <v>99</v>
      </c>
    </row>
    <row r="955" spans="1:14" x14ac:dyDescent="0.25">
      <c r="A955">
        <v>3954</v>
      </c>
      <c r="B955" t="s">
        <v>861</v>
      </c>
      <c r="C955" t="s">
        <v>1071</v>
      </c>
      <c r="D955">
        <v>2185</v>
      </c>
      <c r="E955" t="s">
        <v>36</v>
      </c>
      <c r="F955" s="7">
        <v>45340</v>
      </c>
      <c r="G955" s="6">
        <v>2</v>
      </c>
      <c r="H955" s="1" t="s">
        <v>37</v>
      </c>
      <c r="I955" t="s">
        <v>42</v>
      </c>
      <c r="J955">
        <f>VLOOKUP(Sales[[#This Row],[Service Category]],Table7[],3,FALSE)</f>
        <v>0.2</v>
      </c>
      <c r="K955">
        <f>Sales[[#This Row],[Sale Price ]]*Sales[[#This Row],[Margins]]</f>
        <v>291.2</v>
      </c>
      <c r="L955">
        <v>1456</v>
      </c>
      <c r="M955">
        <f>Sales[[#This Row],[Sale Price ]]-Sales[[#This Row],[Service Provider Expense]]</f>
        <v>1164.8</v>
      </c>
      <c r="N955" t="s">
        <v>33</v>
      </c>
    </row>
    <row r="956" spans="1:14" x14ac:dyDescent="0.25">
      <c r="A956">
        <v>3955</v>
      </c>
      <c r="B956" t="s">
        <v>1188</v>
      </c>
      <c r="C956" t="s">
        <v>791</v>
      </c>
      <c r="D956">
        <v>2186</v>
      </c>
      <c r="E956" t="s">
        <v>61</v>
      </c>
      <c r="F956" s="7">
        <v>45605</v>
      </c>
      <c r="G956" s="6">
        <v>2</v>
      </c>
      <c r="H956" t="s">
        <v>56</v>
      </c>
      <c r="I956" t="s">
        <v>49</v>
      </c>
      <c r="J956">
        <f>VLOOKUP(Sales[[#This Row],[Service Category]],Table7[],3,FALSE)</f>
        <v>0.25</v>
      </c>
      <c r="K956">
        <f>Sales[[#This Row],[Sale Price ]]*Sales[[#This Row],[Margins]]</f>
        <v>299.75</v>
      </c>
      <c r="L956">
        <v>1199</v>
      </c>
      <c r="M956">
        <f>Sales[[#This Row],[Sale Price ]]-Sales[[#This Row],[Service Provider Expense]]</f>
        <v>899.25</v>
      </c>
      <c r="N956" t="s">
        <v>29</v>
      </c>
    </row>
    <row r="957" spans="1:14" x14ac:dyDescent="0.25">
      <c r="A957">
        <v>3956</v>
      </c>
      <c r="B957" t="s">
        <v>874</v>
      </c>
      <c r="C957" t="s">
        <v>657</v>
      </c>
      <c r="D957">
        <v>2187</v>
      </c>
      <c r="E957" t="s">
        <v>61</v>
      </c>
      <c r="F957" s="7">
        <v>45505</v>
      </c>
      <c r="G957" s="6">
        <v>2</v>
      </c>
      <c r="H957" t="s">
        <v>17</v>
      </c>
      <c r="I957" t="s">
        <v>49</v>
      </c>
      <c r="J957">
        <f>VLOOKUP(Sales[[#This Row],[Service Category]],Table7[],3,FALSE)</f>
        <v>0.25</v>
      </c>
      <c r="K957">
        <f>Sales[[#This Row],[Sale Price ]]*Sales[[#This Row],[Margins]]</f>
        <v>43.75</v>
      </c>
      <c r="L957">
        <v>175</v>
      </c>
      <c r="M957">
        <f>Sales[[#This Row],[Sale Price ]]-Sales[[#This Row],[Service Provider Expense]]</f>
        <v>131.25</v>
      </c>
      <c r="N957" t="s">
        <v>29</v>
      </c>
    </row>
    <row r="958" spans="1:14" x14ac:dyDescent="0.25">
      <c r="A958">
        <v>3957</v>
      </c>
      <c r="B958" t="s">
        <v>761</v>
      </c>
      <c r="C958" t="s">
        <v>297</v>
      </c>
      <c r="D958">
        <v>2188</v>
      </c>
      <c r="E958" t="s">
        <v>77</v>
      </c>
      <c r="F958" s="7">
        <v>45387</v>
      </c>
      <c r="G958" s="6">
        <v>3</v>
      </c>
      <c r="H958" t="s">
        <v>56</v>
      </c>
      <c r="I958" t="s">
        <v>32</v>
      </c>
      <c r="J958">
        <f>VLOOKUP(Sales[[#This Row],[Service Category]],Table7[],3,FALSE)</f>
        <v>0.3</v>
      </c>
      <c r="K958">
        <f>Sales[[#This Row],[Sale Price ]]*Sales[[#This Row],[Margins]]</f>
        <v>313.5</v>
      </c>
      <c r="L958">
        <v>1045</v>
      </c>
      <c r="M958">
        <f>Sales[[#This Row],[Sale Price ]]-Sales[[#This Row],[Service Provider Expense]]</f>
        <v>731.5</v>
      </c>
      <c r="N958" t="s">
        <v>99</v>
      </c>
    </row>
    <row r="959" spans="1:14" x14ac:dyDescent="0.25">
      <c r="A959">
        <v>3958</v>
      </c>
      <c r="B959" t="s">
        <v>386</v>
      </c>
      <c r="C959" t="s">
        <v>1189</v>
      </c>
      <c r="D959">
        <v>2189</v>
      </c>
      <c r="E959" t="s">
        <v>61</v>
      </c>
      <c r="F959" s="7">
        <v>45352</v>
      </c>
      <c r="G959" s="6">
        <v>3</v>
      </c>
      <c r="H959" s="1" t="s">
        <v>37</v>
      </c>
      <c r="I959" t="s">
        <v>42</v>
      </c>
      <c r="J959">
        <f>VLOOKUP(Sales[[#This Row],[Service Category]],Table7[],3,FALSE)</f>
        <v>0.25</v>
      </c>
      <c r="K959">
        <f>Sales[[#This Row],[Sale Price ]]*Sales[[#This Row],[Margins]]</f>
        <v>353.75</v>
      </c>
      <c r="L959">
        <v>1415</v>
      </c>
      <c r="M959">
        <f>Sales[[#This Row],[Sale Price ]]-Sales[[#This Row],[Service Provider Expense]]</f>
        <v>1061.25</v>
      </c>
      <c r="N959" t="s">
        <v>33</v>
      </c>
    </row>
    <row r="960" spans="1:14" x14ac:dyDescent="0.25">
      <c r="A960">
        <v>3959</v>
      </c>
      <c r="B960" t="s">
        <v>1190</v>
      </c>
      <c r="C960" t="s">
        <v>692</v>
      </c>
      <c r="D960">
        <v>2190</v>
      </c>
      <c r="E960" t="s">
        <v>22</v>
      </c>
      <c r="F960" s="7">
        <v>45476</v>
      </c>
      <c r="G960" s="6">
        <v>1</v>
      </c>
      <c r="H960" t="s">
        <v>17</v>
      </c>
      <c r="I960" t="s">
        <v>66</v>
      </c>
      <c r="J960">
        <f>VLOOKUP(Sales[[#This Row],[Service Category]],Table7[],3,FALSE)</f>
        <v>0.3</v>
      </c>
      <c r="K960">
        <f>Sales[[#This Row],[Sale Price ]]*Sales[[#This Row],[Margins]]</f>
        <v>24</v>
      </c>
      <c r="L960">
        <v>80</v>
      </c>
      <c r="M960">
        <f>Sales[[#This Row],[Sale Price ]]-Sales[[#This Row],[Service Provider Expense]]</f>
        <v>56</v>
      </c>
      <c r="N960" t="s">
        <v>39</v>
      </c>
    </row>
    <row r="961" spans="1:14" x14ac:dyDescent="0.25">
      <c r="A961">
        <v>3960</v>
      </c>
      <c r="B961" t="s">
        <v>1191</v>
      </c>
      <c r="C961" t="s">
        <v>143</v>
      </c>
      <c r="D961">
        <v>2191</v>
      </c>
      <c r="E961" t="s">
        <v>16</v>
      </c>
      <c r="F961" s="7">
        <v>45396</v>
      </c>
      <c r="G961" s="6">
        <v>3</v>
      </c>
      <c r="H961" t="s">
        <v>17</v>
      </c>
      <c r="I961" t="s">
        <v>28</v>
      </c>
      <c r="J961">
        <f>VLOOKUP(Sales[[#This Row],[Service Category]],Table7[],3,FALSE)</f>
        <v>0.1</v>
      </c>
      <c r="K961">
        <f>Sales[[#This Row],[Sale Price ]]*Sales[[#This Row],[Margins]]</f>
        <v>136.20000000000002</v>
      </c>
      <c r="L961">
        <v>1362</v>
      </c>
      <c r="M961">
        <f>Sales[[#This Row],[Sale Price ]]-Sales[[#This Row],[Service Provider Expense]]</f>
        <v>1225.8</v>
      </c>
      <c r="N961" t="s">
        <v>39</v>
      </c>
    </row>
    <row r="962" spans="1:14" x14ac:dyDescent="0.25">
      <c r="A962">
        <v>3961</v>
      </c>
      <c r="B962" t="s">
        <v>226</v>
      </c>
      <c r="C962" t="s">
        <v>251</v>
      </c>
      <c r="D962">
        <v>2192</v>
      </c>
      <c r="E962" t="s">
        <v>77</v>
      </c>
      <c r="F962" s="7">
        <v>45596</v>
      </c>
      <c r="G962" s="6">
        <v>3</v>
      </c>
      <c r="H962" s="1" t="s">
        <v>37</v>
      </c>
      <c r="I962" t="s">
        <v>38</v>
      </c>
      <c r="J962">
        <f>VLOOKUP(Sales[[#This Row],[Service Category]],Table7[],3,FALSE)</f>
        <v>0.3</v>
      </c>
      <c r="K962">
        <f>Sales[[#This Row],[Sale Price ]]*Sales[[#This Row],[Margins]]</f>
        <v>531</v>
      </c>
      <c r="L962">
        <v>1770</v>
      </c>
      <c r="M962">
        <f>Sales[[#This Row],[Sale Price ]]-Sales[[#This Row],[Service Provider Expense]]</f>
        <v>1239</v>
      </c>
      <c r="N962" t="s">
        <v>99</v>
      </c>
    </row>
    <row r="963" spans="1:14" x14ac:dyDescent="0.25">
      <c r="A963">
        <v>3962</v>
      </c>
      <c r="B963" t="s">
        <v>729</v>
      </c>
      <c r="C963" t="s">
        <v>991</v>
      </c>
      <c r="D963">
        <v>2193</v>
      </c>
      <c r="E963" t="s">
        <v>61</v>
      </c>
      <c r="F963" s="7">
        <v>45605</v>
      </c>
      <c r="G963" s="6">
        <v>3</v>
      </c>
      <c r="H963" s="1" t="s">
        <v>37</v>
      </c>
      <c r="I963" t="s">
        <v>66</v>
      </c>
      <c r="J963">
        <f>VLOOKUP(Sales[[#This Row],[Service Category]],Table7[],3,FALSE)</f>
        <v>0.25</v>
      </c>
      <c r="K963">
        <f>Sales[[#This Row],[Sale Price ]]*Sales[[#This Row],[Margins]]</f>
        <v>298</v>
      </c>
      <c r="L963">
        <v>1192</v>
      </c>
      <c r="M963">
        <f>Sales[[#This Row],[Sale Price ]]-Sales[[#This Row],[Service Provider Expense]]</f>
        <v>894</v>
      </c>
      <c r="N963" t="s">
        <v>33</v>
      </c>
    </row>
    <row r="964" spans="1:14" x14ac:dyDescent="0.25">
      <c r="A964">
        <v>3963</v>
      </c>
      <c r="B964" t="s">
        <v>882</v>
      </c>
      <c r="C964" t="s">
        <v>162</v>
      </c>
      <c r="D964">
        <v>2194</v>
      </c>
      <c r="E964" t="s">
        <v>27</v>
      </c>
      <c r="F964" s="7">
        <v>45444</v>
      </c>
      <c r="G964" s="6">
        <v>2</v>
      </c>
      <c r="H964" t="s">
        <v>17</v>
      </c>
      <c r="I964" t="s">
        <v>42</v>
      </c>
      <c r="J964">
        <f>VLOOKUP(Sales[[#This Row],[Service Category]],Table7[],3,FALSE)</f>
        <v>0.25</v>
      </c>
      <c r="K964">
        <f>Sales[[#This Row],[Sale Price ]]*Sales[[#This Row],[Margins]]</f>
        <v>301</v>
      </c>
      <c r="L964">
        <v>1204</v>
      </c>
      <c r="M964">
        <f>Sales[[#This Row],[Sale Price ]]-Sales[[#This Row],[Service Provider Expense]]</f>
        <v>903</v>
      </c>
      <c r="N964" t="s">
        <v>19</v>
      </c>
    </row>
    <row r="965" spans="1:14" x14ac:dyDescent="0.25">
      <c r="A965">
        <v>3964</v>
      </c>
      <c r="B965" t="s">
        <v>1096</v>
      </c>
      <c r="C965" t="s">
        <v>170</v>
      </c>
      <c r="D965">
        <v>2195</v>
      </c>
      <c r="E965" t="s">
        <v>77</v>
      </c>
      <c r="F965" s="7">
        <v>45581</v>
      </c>
      <c r="G965" s="6">
        <v>1</v>
      </c>
      <c r="H965" s="1" t="s">
        <v>37</v>
      </c>
      <c r="I965" t="s">
        <v>18</v>
      </c>
      <c r="J965">
        <f>VLOOKUP(Sales[[#This Row],[Service Category]],Table7[],3,FALSE)</f>
        <v>0.3</v>
      </c>
      <c r="K965">
        <f>Sales[[#This Row],[Sale Price ]]*Sales[[#This Row],[Margins]]</f>
        <v>446.4</v>
      </c>
      <c r="L965">
        <v>1488</v>
      </c>
      <c r="M965">
        <f>Sales[[#This Row],[Sale Price ]]-Sales[[#This Row],[Service Provider Expense]]</f>
        <v>1041.5999999999999</v>
      </c>
      <c r="N965" t="s">
        <v>99</v>
      </c>
    </row>
    <row r="966" spans="1:14" x14ac:dyDescent="0.25">
      <c r="A966">
        <v>3965</v>
      </c>
      <c r="B966" t="s">
        <v>1192</v>
      </c>
      <c r="C966" t="s">
        <v>308</v>
      </c>
      <c r="D966">
        <v>2196</v>
      </c>
      <c r="E966" t="s">
        <v>36</v>
      </c>
      <c r="F966" s="7">
        <v>45427</v>
      </c>
      <c r="G966" s="6">
        <v>3</v>
      </c>
      <c r="H966" s="1" t="s">
        <v>37</v>
      </c>
      <c r="I966" t="s">
        <v>32</v>
      </c>
      <c r="J966">
        <f>VLOOKUP(Sales[[#This Row],[Service Category]],Table7[],3,FALSE)</f>
        <v>0.2</v>
      </c>
      <c r="K966">
        <f>Sales[[#This Row],[Sale Price ]]*Sales[[#This Row],[Margins]]</f>
        <v>194</v>
      </c>
      <c r="L966">
        <v>970</v>
      </c>
      <c r="M966">
        <f>Sales[[#This Row],[Sale Price ]]-Sales[[#This Row],[Service Provider Expense]]</f>
        <v>776</v>
      </c>
      <c r="N966" t="s">
        <v>33</v>
      </c>
    </row>
    <row r="967" spans="1:14" x14ac:dyDescent="0.25">
      <c r="A967">
        <v>3966</v>
      </c>
      <c r="B967" t="s">
        <v>1193</v>
      </c>
      <c r="C967" t="s">
        <v>1084</v>
      </c>
      <c r="D967">
        <v>2197</v>
      </c>
      <c r="E967" t="s">
        <v>27</v>
      </c>
      <c r="F967" s="7">
        <v>45622</v>
      </c>
      <c r="G967" s="6">
        <v>1</v>
      </c>
      <c r="H967" s="1" t="s">
        <v>37</v>
      </c>
      <c r="I967" t="s">
        <v>38</v>
      </c>
      <c r="J967">
        <f>VLOOKUP(Sales[[#This Row],[Service Category]],Table7[],3,FALSE)</f>
        <v>0.25</v>
      </c>
      <c r="K967">
        <f>Sales[[#This Row],[Sale Price ]]*Sales[[#This Row],[Margins]]</f>
        <v>463</v>
      </c>
      <c r="L967">
        <v>1852</v>
      </c>
      <c r="M967">
        <f>Sales[[#This Row],[Sale Price ]]-Sales[[#This Row],[Service Provider Expense]]</f>
        <v>1389</v>
      </c>
      <c r="N967" t="s">
        <v>33</v>
      </c>
    </row>
    <row r="968" spans="1:14" x14ac:dyDescent="0.25">
      <c r="A968">
        <v>3967</v>
      </c>
      <c r="B968" t="s">
        <v>675</v>
      </c>
      <c r="C968" t="s">
        <v>772</v>
      </c>
      <c r="D968">
        <v>2198</v>
      </c>
      <c r="E968" t="s">
        <v>77</v>
      </c>
      <c r="F968" s="7">
        <v>45390</v>
      </c>
      <c r="G968" s="6">
        <v>3</v>
      </c>
      <c r="H968" s="1" t="s">
        <v>37</v>
      </c>
      <c r="I968" t="s">
        <v>66</v>
      </c>
      <c r="J968">
        <f>VLOOKUP(Sales[[#This Row],[Service Category]],Table7[],3,FALSE)</f>
        <v>0.3</v>
      </c>
      <c r="K968">
        <f>Sales[[#This Row],[Sale Price ]]*Sales[[#This Row],[Margins]]</f>
        <v>104.7</v>
      </c>
      <c r="L968">
        <v>349</v>
      </c>
      <c r="M968">
        <f>Sales[[#This Row],[Sale Price ]]-Sales[[#This Row],[Service Provider Expense]]</f>
        <v>244.3</v>
      </c>
      <c r="N968" t="s">
        <v>29</v>
      </c>
    </row>
    <row r="969" spans="1:14" x14ac:dyDescent="0.25">
      <c r="A969">
        <v>3968</v>
      </c>
      <c r="B969" t="s">
        <v>155</v>
      </c>
      <c r="C969" t="s">
        <v>1194</v>
      </c>
      <c r="D969">
        <v>2199</v>
      </c>
      <c r="E969" t="s">
        <v>16</v>
      </c>
      <c r="F969" s="7">
        <v>45591</v>
      </c>
      <c r="G969" s="6">
        <v>1</v>
      </c>
      <c r="H969" s="1" t="s">
        <v>37</v>
      </c>
      <c r="I969" t="s">
        <v>42</v>
      </c>
      <c r="J969">
        <f>VLOOKUP(Sales[[#This Row],[Service Category]],Table7[],3,FALSE)</f>
        <v>0.1</v>
      </c>
      <c r="K969">
        <f>Sales[[#This Row],[Sale Price ]]*Sales[[#This Row],[Margins]]</f>
        <v>99.4</v>
      </c>
      <c r="L969">
        <v>994</v>
      </c>
      <c r="M969">
        <f>Sales[[#This Row],[Sale Price ]]-Sales[[#This Row],[Service Provider Expense]]</f>
        <v>894.6</v>
      </c>
      <c r="N969" t="s">
        <v>33</v>
      </c>
    </row>
    <row r="970" spans="1:14" x14ac:dyDescent="0.25">
      <c r="A970">
        <v>3969</v>
      </c>
      <c r="B970" t="s">
        <v>1195</v>
      </c>
      <c r="C970" t="s">
        <v>554</v>
      </c>
      <c r="D970">
        <v>2200</v>
      </c>
      <c r="E970" t="s">
        <v>36</v>
      </c>
      <c r="F970" s="7">
        <v>45640</v>
      </c>
      <c r="G970" s="6">
        <v>1</v>
      </c>
      <c r="H970" s="1" t="s">
        <v>37</v>
      </c>
      <c r="I970" t="s">
        <v>24</v>
      </c>
      <c r="J970">
        <f>VLOOKUP(Sales[[#This Row],[Service Category]],Table7[],3,FALSE)</f>
        <v>0.2</v>
      </c>
      <c r="K970">
        <f>Sales[[#This Row],[Sale Price ]]*Sales[[#This Row],[Margins]]</f>
        <v>230.60000000000002</v>
      </c>
      <c r="L970">
        <v>1153</v>
      </c>
      <c r="M970">
        <f>Sales[[#This Row],[Sale Price ]]-Sales[[#This Row],[Service Provider Expense]]</f>
        <v>922.4</v>
      </c>
      <c r="N970" t="s">
        <v>39</v>
      </c>
    </row>
    <row r="971" spans="1:14" x14ac:dyDescent="0.25">
      <c r="A971">
        <v>3970</v>
      </c>
      <c r="B971" t="s">
        <v>643</v>
      </c>
      <c r="C971" t="s">
        <v>1196</v>
      </c>
      <c r="D971">
        <v>2201</v>
      </c>
      <c r="E971" t="s">
        <v>16</v>
      </c>
      <c r="F971" s="7">
        <v>45541</v>
      </c>
      <c r="G971" s="6">
        <v>3</v>
      </c>
      <c r="H971" t="s">
        <v>17</v>
      </c>
      <c r="I971" t="s">
        <v>38</v>
      </c>
      <c r="J971">
        <f>VLOOKUP(Sales[[#This Row],[Service Category]],Table7[],3,FALSE)</f>
        <v>0.1</v>
      </c>
      <c r="K971">
        <f>Sales[[#This Row],[Sale Price ]]*Sales[[#This Row],[Margins]]</f>
        <v>126.9</v>
      </c>
      <c r="L971">
        <v>1269</v>
      </c>
      <c r="M971">
        <f>Sales[[#This Row],[Sale Price ]]-Sales[[#This Row],[Service Provider Expense]]</f>
        <v>1142.0999999999999</v>
      </c>
      <c r="N971" t="s">
        <v>19</v>
      </c>
    </row>
    <row r="972" spans="1:14" x14ac:dyDescent="0.25">
      <c r="A972">
        <v>3971</v>
      </c>
      <c r="B972" t="s">
        <v>835</v>
      </c>
      <c r="C972" t="s">
        <v>860</v>
      </c>
      <c r="D972">
        <v>2202</v>
      </c>
      <c r="E972" t="s">
        <v>61</v>
      </c>
      <c r="F972" s="7">
        <v>45295</v>
      </c>
      <c r="G972" s="6">
        <v>2</v>
      </c>
      <c r="H972" t="s">
        <v>17</v>
      </c>
      <c r="I972" t="s">
        <v>49</v>
      </c>
      <c r="J972">
        <f>VLOOKUP(Sales[[#This Row],[Service Category]],Table7[],3,FALSE)</f>
        <v>0.25</v>
      </c>
      <c r="K972">
        <f>Sales[[#This Row],[Sale Price ]]*Sales[[#This Row],[Margins]]</f>
        <v>137</v>
      </c>
      <c r="L972">
        <v>548</v>
      </c>
      <c r="M972">
        <f>Sales[[#This Row],[Sale Price ]]-Sales[[#This Row],[Service Provider Expense]]</f>
        <v>411</v>
      </c>
      <c r="N972" t="s">
        <v>19</v>
      </c>
    </row>
    <row r="973" spans="1:14" x14ac:dyDescent="0.25">
      <c r="A973">
        <v>3972</v>
      </c>
      <c r="B973" t="s">
        <v>1197</v>
      </c>
      <c r="C973" t="s">
        <v>688</v>
      </c>
      <c r="D973">
        <v>2203</v>
      </c>
      <c r="E973" t="s">
        <v>77</v>
      </c>
      <c r="F973" s="7">
        <v>45441</v>
      </c>
      <c r="G973" s="6">
        <v>1</v>
      </c>
      <c r="H973" s="1" t="s">
        <v>37</v>
      </c>
      <c r="I973" t="s">
        <v>28</v>
      </c>
      <c r="J973">
        <f>VLOOKUP(Sales[[#This Row],[Service Category]],Table7[],3,FALSE)</f>
        <v>0.3</v>
      </c>
      <c r="K973">
        <f>Sales[[#This Row],[Sale Price ]]*Sales[[#This Row],[Margins]]</f>
        <v>194.7</v>
      </c>
      <c r="L973">
        <v>649</v>
      </c>
      <c r="M973">
        <f>Sales[[#This Row],[Sale Price ]]-Sales[[#This Row],[Service Provider Expense]]</f>
        <v>454.3</v>
      </c>
      <c r="N973" t="s">
        <v>33</v>
      </c>
    </row>
    <row r="974" spans="1:14" x14ac:dyDescent="0.25">
      <c r="A974">
        <v>3973</v>
      </c>
      <c r="B974" t="s">
        <v>1198</v>
      </c>
      <c r="C974" t="s">
        <v>248</v>
      </c>
      <c r="D974">
        <v>2204</v>
      </c>
      <c r="E974" t="s">
        <v>77</v>
      </c>
      <c r="F974" s="7">
        <v>45322</v>
      </c>
      <c r="G974" s="6">
        <v>1</v>
      </c>
      <c r="H974" t="s">
        <v>56</v>
      </c>
      <c r="I974" t="s">
        <v>28</v>
      </c>
      <c r="J974">
        <f>VLOOKUP(Sales[[#This Row],[Service Category]],Table7[],3,FALSE)</f>
        <v>0.3</v>
      </c>
      <c r="K974">
        <f>Sales[[#This Row],[Sale Price ]]*Sales[[#This Row],[Margins]]</f>
        <v>335.7</v>
      </c>
      <c r="L974">
        <v>1119</v>
      </c>
      <c r="M974">
        <f>Sales[[#This Row],[Sale Price ]]-Sales[[#This Row],[Service Provider Expense]]</f>
        <v>783.3</v>
      </c>
      <c r="N974" t="s">
        <v>99</v>
      </c>
    </row>
    <row r="975" spans="1:14" x14ac:dyDescent="0.25">
      <c r="A975">
        <v>3974</v>
      </c>
      <c r="B975" t="s">
        <v>1199</v>
      </c>
      <c r="C975" t="s">
        <v>1200</v>
      </c>
      <c r="D975">
        <v>2205</v>
      </c>
      <c r="E975" t="s">
        <v>36</v>
      </c>
      <c r="F975" s="7">
        <v>45432</v>
      </c>
      <c r="G975" s="6">
        <v>2</v>
      </c>
      <c r="H975" s="1" t="s">
        <v>23</v>
      </c>
      <c r="I975" t="s">
        <v>32</v>
      </c>
      <c r="J975">
        <f>VLOOKUP(Sales[[#This Row],[Service Category]],Table7[],3,FALSE)</f>
        <v>0.2</v>
      </c>
      <c r="K975">
        <f>Sales[[#This Row],[Sale Price ]]*Sales[[#This Row],[Margins]]</f>
        <v>160</v>
      </c>
      <c r="L975">
        <v>800</v>
      </c>
      <c r="M975">
        <f>Sales[[#This Row],[Sale Price ]]-Sales[[#This Row],[Service Provider Expense]]</f>
        <v>640</v>
      </c>
      <c r="N975" t="s">
        <v>19</v>
      </c>
    </row>
    <row r="976" spans="1:14" x14ac:dyDescent="0.25">
      <c r="A976">
        <v>3975</v>
      </c>
      <c r="B976" t="s">
        <v>955</v>
      </c>
      <c r="C976" t="s">
        <v>432</v>
      </c>
      <c r="D976">
        <v>2206</v>
      </c>
      <c r="E976" t="s">
        <v>61</v>
      </c>
      <c r="F976" s="7">
        <v>45486</v>
      </c>
      <c r="G976" s="6">
        <v>3</v>
      </c>
      <c r="H976" t="s">
        <v>17</v>
      </c>
      <c r="I976" t="s">
        <v>42</v>
      </c>
      <c r="J976">
        <f>VLOOKUP(Sales[[#This Row],[Service Category]],Table7[],3,FALSE)</f>
        <v>0.25</v>
      </c>
      <c r="K976">
        <f>Sales[[#This Row],[Sale Price ]]*Sales[[#This Row],[Margins]]</f>
        <v>179.5</v>
      </c>
      <c r="L976">
        <v>718</v>
      </c>
      <c r="M976">
        <f>Sales[[#This Row],[Sale Price ]]-Sales[[#This Row],[Service Provider Expense]]</f>
        <v>538.5</v>
      </c>
      <c r="N976" t="s">
        <v>29</v>
      </c>
    </row>
    <row r="977" spans="1:14" x14ac:dyDescent="0.25">
      <c r="A977">
        <v>3976</v>
      </c>
      <c r="B977" t="s">
        <v>196</v>
      </c>
      <c r="C977" t="s">
        <v>516</v>
      </c>
      <c r="D977">
        <v>2207</v>
      </c>
      <c r="E977" t="s">
        <v>61</v>
      </c>
      <c r="F977" s="7">
        <v>45492</v>
      </c>
      <c r="G977" s="6">
        <v>1</v>
      </c>
      <c r="H977" s="1" t="s">
        <v>37</v>
      </c>
      <c r="I977" t="s">
        <v>18</v>
      </c>
      <c r="J977">
        <f>VLOOKUP(Sales[[#This Row],[Service Category]],Table7[],3,FALSE)</f>
        <v>0.25</v>
      </c>
      <c r="K977">
        <f>Sales[[#This Row],[Sale Price ]]*Sales[[#This Row],[Margins]]</f>
        <v>43.75</v>
      </c>
      <c r="L977">
        <v>175</v>
      </c>
      <c r="M977">
        <f>Sales[[#This Row],[Sale Price ]]-Sales[[#This Row],[Service Provider Expense]]</f>
        <v>131.25</v>
      </c>
      <c r="N977" t="s">
        <v>39</v>
      </c>
    </row>
    <row r="978" spans="1:14" x14ac:dyDescent="0.25">
      <c r="A978">
        <v>3977</v>
      </c>
      <c r="B978" t="s">
        <v>1133</v>
      </c>
      <c r="C978" t="s">
        <v>1201</v>
      </c>
      <c r="D978">
        <v>2208</v>
      </c>
      <c r="E978" t="s">
        <v>27</v>
      </c>
      <c r="F978" s="7">
        <v>45444</v>
      </c>
      <c r="G978" s="6">
        <v>3</v>
      </c>
      <c r="H978" t="s">
        <v>17</v>
      </c>
      <c r="I978" t="s">
        <v>66</v>
      </c>
      <c r="J978">
        <f>VLOOKUP(Sales[[#This Row],[Service Category]],Table7[],3,FALSE)</f>
        <v>0.25</v>
      </c>
      <c r="K978">
        <f>Sales[[#This Row],[Sale Price ]]*Sales[[#This Row],[Margins]]</f>
        <v>78.5</v>
      </c>
      <c r="L978">
        <v>314</v>
      </c>
      <c r="M978">
        <f>Sales[[#This Row],[Sale Price ]]-Sales[[#This Row],[Service Provider Expense]]</f>
        <v>235.5</v>
      </c>
      <c r="N978" t="s">
        <v>39</v>
      </c>
    </row>
    <row r="979" spans="1:14" x14ac:dyDescent="0.25">
      <c r="A979">
        <v>3978</v>
      </c>
      <c r="B979" t="s">
        <v>452</v>
      </c>
      <c r="C979" t="s">
        <v>1202</v>
      </c>
      <c r="D979">
        <v>2209</v>
      </c>
      <c r="E979" t="s">
        <v>36</v>
      </c>
      <c r="F979" s="7">
        <v>45305</v>
      </c>
      <c r="G979" s="6">
        <v>2</v>
      </c>
      <c r="H979" t="s">
        <v>17</v>
      </c>
      <c r="I979" t="s">
        <v>28</v>
      </c>
      <c r="J979">
        <f>VLOOKUP(Sales[[#This Row],[Service Category]],Table7[],3,FALSE)</f>
        <v>0.2</v>
      </c>
      <c r="K979">
        <f>Sales[[#This Row],[Sale Price ]]*Sales[[#This Row],[Margins]]</f>
        <v>82</v>
      </c>
      <c r="L979">
        <v>410</v>
      </c>
      <c r="M979">
        <f>Sales[[#This Row],[Sale Price ]]-Sales[[#This Row],[Service Provider Expense]]</f>
        <v>328</v>
      </c>
      <c r="N979" t="s">
        <v>19</v>
      </c>
    </row>
    <row r="980" spans="1:14" x14ac:dyDescent="0.25">
      <c r="A980">
        <v>3979</v>
      </c>
      <c r="B980" t="s">
        <v>210</v>
      </c>
      <c r="C980" t="s">
        <v>868</v>
      </c>
      <c r="D980">
        <v>2210</v>
      </c>
      <c r="E980" t="s">
        <v>61</v>
      </c>
      <c r="F980" s="7">
        <v>45392</v>
      </c>
      <c r="G980" s="6">
        <v>3</v>
      </c>
      <c r="H980" t="s">
        <v>17</v>
      </c>
      <c r="I980" t="s">
        <v>42</v>
      </c>
      <c r="J980">
        <f>VLOOKUP(Sales[[#This Row],[Service Category]],Table7[],3,FALSE)</f>
        <v>0.25</v>
      </c>
      <c r="K980">
        <f>Sales[[#This Row],[Sale Price ]]*Sales[[#This Row],[Margins]]</f>
        <v>430.75</v>
      </c>
      <c r="L980">
        <v>1723</v>
      </c>
      <c r="M980">
        <f>Sales[[#This Row],[Sale Price ]]-Sales[[#This Row],[Service Provider Expense]]</f>
        <v>1292.25</v>
      </c>
      <c r="N980" t="s">
        <v>19</v>
      </c>
    </row>
    <row r="981" spans="1:14" x14ac:dyDescent="0.25">
      <c r="A981">
        <v>3980</v>
      </c>
      <c r="B981" t="s">
        <v>277</v>
      </c>
      <c r="C981" t="s">
        <v>105</v>
      </c>
      <c r="D981">
        <v>2211</v>
      </c>
      <c r="E981" t="s">
        <v>77</v>
      </c>
      <c r="F981" s="7">
        <v>45561</v>
      </c>
      <c r="G981" s="6">
        <v>2</v>
      </c>
      <c r="H981" s="1" t="s">
        <v>37</v>
      </c>
      <c r="I981" t="s">
        <v>49</v>
      </c>
      <c r="J981">
        <f>VLOOKUP(Sales[[#This Row],[Service Category]],Table7[],3,FALSE)</f>
        <v>0.3</v>
      </c>
      <c r="K981">
        <f>Sales[[#This Row],[Sale Price ]]*Sales[[#This Row],[Margins]]</f>
        <v>350.09999999999997</v>
      </c>
      <c r="L981">
        <v>1167</v>
      </c>
      <c r="M981">
        <f>Sales[[#This Row],[Sale Price ]]-Sales[[#This Row],[Service Provider Expense]]</f>
        <v>816.90000000000009</v>
      </c>
      <c r="N981" t="s">
        <v>29</v>
      </c>
    </row>
    <row r="982" spans="1:14" x14ac:dyDescent="0.25">
      <c r="A982">
        <v>3981</v>
      </c>
      <c r="B982" t="s">
        <v>671</v>
      </c>
      <c r="C982" t="s">
        <v>994</v>
      </c>
      <c r="D982">
        <v>2212</v>
      </c>
      <c r="E982" t="s">
        <v>22</v>
      </c>
      <c r="F982" s="7">
        <v>45484</v>
      </c>
      <c r="G982" s="6">
        <v>3</v>
      </c>
      <c r="H982" s="1" t="s">
        <v>37</v>
      </c>
      <c r="I982" t="s">
        <v>49</v>
      </c>
      <c r="J982">
        <f>VLOOKUP(Sales[[#This Row],[Service Category]],Table7[],3,FALSE)</f>
        <v>0.3</v>
      </c>
      <c r="K982">
        <f>Sales[[#This Row],[Sale Price ]]*Sales[[#This Row],[Margins]]</f>
        <v>551.1</v>
      </c>
      <c r="L982">
        <v>1837</v>
      </c>
      <c r="M982">
        <f>Sales[[#This Row],[Sale Price ]]-Sales[[#This Row],[Service Provider Expense]]</f>
        <v>1285.9000000000001</v>
      </c>
      <c r="N982" t="s">
        <v>39</v>
      </c>
    </row>
    <row r="983" spans="1:14" x14ac:dyDescent="0.25">
      <c r="A983">
        <v>3982</v>
      </c>
      <c r="B983" t="s">
        <v>1203</v>
      </c>
      <c r="C983" t="s">
        <v>418</v>
      </c>
      <c r="D983">
        <v>2213</v>
      </c>
      <c r="E983" t="s">
        <v>61</v>
      </c>
      <c r="F983" s="7">
        <v>45307</v>
      </c>
      <c r="G983" s="6">
        <v>2</v>
      </c>
      <c r="H983" t="s">
        <v>56</v>
      </c>
      <c r="I983" t="s">
        <v>66</v>
      </c>
      <c r="J983">
        <f>VLOOKUP(Sales[[#This Row],[Service Category]],Table7[],3,FALSE)</f>
        <v>0.25</v>
      </c>
      <c r="K983">
        <f>Sales[[#This Row],[Sale Price ]]*Sales[[#This Row],[Margins]]</f>
        <v>405.5</v>
      </c>
      <c r="L983">
        <v>1622</v>
      </c>
      <c r="M983">
        <f>Sales[[#This Row],[Sale Price ]]-Sales[[#This Row],[Service Provider Expense]]</f>
        <v>1216.5</v>
      </c>
      <c r="N983" t="s">
        <v>19</v>
      </c>
    </row>
    <row r="984" spans="1:14" x14ac:dyDescent="0.25">
      <c r="A984">
        <v>3983</v>
      </c>
      <c r="B984" t="s">
        <v>643</v>
      </c>
      <c r="C984" t="s">
        <v>333</v>
      </c>
      <c r="D984">
        <v>2214</v>
      </c>
      <c r="E984" t="s">
        <v>22</v>
      </c>
      <c r="F984" s="7">
        <v>45353</v>
      </c>
      <c r="G984" s="6">
        <v>2</v>
      </c>
      <c r="H984" s="1" t="s">
        <v>37</v>
      </c>
      <c r="I984" t="s">
        <v>42</v>
      </c>
      <c r="J984">
        <f>VLOOKUP(Sales[[#This Row],[Service Category]],Table7[],3,FALSE)</f>
        <v>0.3</v>
      </c>
      <c r="K984">
        <f>Sales[[#This Row],[Sale Price ]]*Sales[[#This Row],[Margins]]</f>
        <v>423.3</v>
      </c>
      <c r="L984">
        <v>1411</v>
      </c>
      <c r="M984">
        <f>Sales[[#This Row],[Sale Price ]]-Sales[[#This Row],[Service Provider Expense]]</f>
        <v>987.7</v>
      </c>
      <c r="N984" t="s">
        <v>19</v>
      </c>
    </row>
    <row r="985" spans="1:14" x14ac:dyDescent="0.25">
      <c r="A985">
        <v>3984</v>
      </c>
      <c r="B985" t="s">
        <v>964</v>
      </c>
      <c r="C985" t="s">
        <v>1204</v>
      </c>
      <c r="D985">
        <v>2215</v>
      </c>
      <c r="E985" t="s">
        <v>16</v>
      </c>
      <c r="F985" s="7">
        <v>45351</v>
      </c>
      <c r="G985" s="6">
        <v>1</v>
      </c>
      <c r="H985" s="1" t="s">
        <v>37</v>
      </c>
      <c r="I985" t="s">
        <v>32</v>
      </c>
      <c r="J985">
        <f>VLOOKUP(Sales[[#This Row],[Service Category]],Table7[],3,FALSE)</f>
        <v>0.1</v>
      </c>
      <c r="K985">
        <f>Sales[[#This Row],[Sale Price ]]*Sales[[#This Row],[Margins]]</f>
        <v>30.5</v>
      </c>
      <c r="L985">
        <v>305</v>
      </c>
      <c r="M985">
        <f>Sales[[#This Row],[Sale Price ]]-Sales[[#This Row],[Service Provider Expense]]</f>
        <v>274.5</v>
      </c>
      <c r="N985" t="s">
        <v>39</v>
      </c>
    </row>
    <row r="986" spans="1:14" x14ac:dyDescent="0.25">
      <c r="A986">
        <v>3985</v>
      </c>
      <c r="B986" t="s">
        <v>745</v>
      </c>
      <c r="C986" t="s">
        <v>1205</v>
      </c>
      <c r="D986">
        <v>2216</v>
      </c>
      <c r="E986" t="s">
        <v>27</v>
      </c>
      <c r="F986" s="7">
        <v>45645</v>
      </c>
      <c r="G986" s="6">
        <v>3</v>
      </c>
      <c r="H986" s="1" t="s">
        <v>37</v>
      </c>
      <c r="I986" t="s">
        <v>18</v>
      </c>
      <c r="J986">
        <f>VLOOKUP(Sales[[#This Row],[Service Category]],Table7[],3,FALSE)</f>
        <v>0.25</v>
      </c>
      <c r="K986">
        <f>Sales[[#This Row],[Sale Price ]]*Sales[[#This Row],[Margins]]</f>
        <v>379</v>
      </c>
      <c r="L986">
        <v>1516</v>
      </c>
      <c r="M986">
        <f>Sales[[#This Row],[Sale Price ]]-Sales[[#This Row],[Service Provider Expense]]</f>
        <v>1137</v>
      </c>
      <c r="N986" t="s">
        <v>99</v>
      </c>
    </row>
    <row r="987" spans="1:14" x14ac:dyDescent="0.25">
      <c r="A987">
        <v>3986</v>
      </c>
      <c r="B987" t="s">
        <v>45</v>
      </c>
      <c r="C987" t="s">
        <v>816</v>
      </c>
      <c r="D987">
        <v>2217</v>
      </c>
      <c r="E987" t="s">
        <v>61</v>
      </c>
      <c r="F987" s="7">
        <v>45646</v>
      </c>
      <c r="G987" s="6">
        <v>1</v>
      </c>
      <c r="H987" s="1" t="s">
        <v>37</v>
      </c>
      <c r="I987" t="s">
        <v>24</v>
      </c>
      <c r="J987">
        <f>VLOOKUP(Sales[[#This Row],[Service Category]],Table7[],3,FALSE)</f>
        <v>0.25</v>
      </c>
      <c r="K987">
        <f>Sales[[#This Row],[Sale Price ]]*Sales[[#This Row],[Margins]]</f>
        <v>247.75</v>
      </c>
      <c r="L987">
        <v>991</v>
      </c>
      <c r="M987">
        <f>Sales[[#This Row],[Sale Price ]]-Sales[[#This Row],[Service Provider Expense]]</f>
        <v>743.25</v>
      </c>
      <c r="N987" t="s">
        <v>33</v>
      </c>
    </row>
    <row r="988" spans="1:14" x14ac:dyDescent="0.25">
      <c r="A988">
        <v>3987</v>
      </c>
      <c r="B988" t="s">
        <v>786</v>
      </c>
      <c r="C988" t="s">
        <v>669</v>
      </c>
      <c r="D988">
        <v>2218</v>
      </c>
      <c r="E988" t="s">
        <v>61</v>
      </c>
      <c r="F988" s="7">
        <v>45551</v>
      </c>
      <c r="G988" s="6">
        <v>3</v>
      </c>
      <c r="H988" t="s">
        <v>17</v>
      </c>
      <c r="I988" t="s">
        <v>24</v>
      </c>
      <c r="J988">
        <f>VLOOKUP(Sales[[#This Row],[Service Category]],Table7[],3,FALSE)</f>
        <v>0.25</v>
      </c>
      <c r="K988">
        <f>Sales[[#This Row],[Sale Price ]]*Sales[[#This Row],[Margins]]</f>
        <v>217.75</v>
      </c>
      <c r="L988">
        <v>871</v>
      </c>
      <c r="M988">
        <f>Sales[[#This Row],[Sale Price ]]-Sales[[#This Row],[Service Provider Expense]]</f>
        <v>653.25</v>
      </c>
      <c r="N988" t="s">
        <v>29</v>
      </c>
    </row>
    <row r="989" spans="1:14" x14ac:dyDescent="0.25">
      <c r="A989">
        <v>3988</v>
      </c>
      <c r="B989" t="s">
        <v>1206</v>
      </c>
      <c r="C989" t="s">
        <v>1207</v>
      </c>
      <c r="D989">
        <v>2219</v>
      </c>
      <c r="E989" t="s">
        <v>61</v>
      </c>
      <c r="F989" s="7">
        <v>45476</v>
      </c>
      <c r="G989" s="6">
        <v>1</v>
      </c>
      <c r="H989" s="1" t="s">
        <v>37</v>
      </c>
      <c r="I989" t="s">
        <v>32</v>
      </c>
      <c r="J989">
        <f>VLOOKUP(Sales[[#This Row],[Service Category]],Table7[],3,FALSE)</f>
        <v>0.25</v>
      </c>
      <c r="K989">
        <f>Sales[[#This Row],[Sale Price ]]*Sales[[#This Row],[Margins]]</f>
        <v>125.25</v>
      </c>
      <c r="L989">
        <v>501</v>
      </c>
      <c r="M989">
        <f>Sales[[#This Row],[Sale Price ]]-Sales[[#This Row],[Service Provider Expense]]</f>
        <v>375.75</v>
      </c>
      <c r="N989" t="s">
        <v>19</v>
      </c>
    </row>
    <row r="990" spans="1:14" x14ac:dyDescent="0.25">
      <c r="A990">
        <v>3989</v>
      </c>
      <c r="B990" t="s">
        <v>1208</v>
      </c>
      <c r="C990" t="s">
        <v>1209</v>
      </c>
      <c r="D990">
        <v>2220</v>
      </c>
      <c r="E990" t="s">
        <v>27</v>
      </c>
      <c r="F990" s="7">
        <v>45499</v>
      </c>
      <c r="G990" s="6">
        <v>3</v>
      </c>
      <c r="H990" s="1" t="s">
        <v>37</v>
      </c>
      <c r="I990" t="s">
        <v>66</v>
      </c>
      <c r="J990">
        <f>VLOOKUP(Sales[[#This Row],[Service Category]],Table7[],3,FALSE)</f>
        <v>0.25</v>
      </c>
      <c r="K990">
        <f>Sales[[#This Row],[Sale Price ]]*Sales[[#This Row],[Margins]]</f>
        <v>73.25</v>
      </c>
      <c r="L990">
        <v>293</v>
      </c>
      <c r="M990">
        <f>Sales[[#This Row],[Sale Price ]]-Sales[[#This Row],[Service Provider Expense]]</f>
        <v>219.75</v>
      </c>
      <c r="N990" t="s">
        <v>19</v>
      </c>
    </row>
    <row r="991" spans="1:14" x14ac:dyDescent="0.25">
      <c r="A991">
        <v>3990</v>
      </c>
      <c r="B991" t="s">
        <v>1210</v>
      </c>
      <c r="C991" t="s">
        <v>995</v>
      </c>
      <c r="D991">
        <v>2221</v>
      </c>
      <c r="E991" t="s">
        <v>61</v>
      </c>
      <c r="F991" s="7">
        <v>45589</v>
      </c>
      <c r="G991" s="6">
        <v>3</v>
      </c>
      <c r="H991" s="1" t="s">
        <v>37</v>
      </c>
      <c r="I991" t="s">
        <v>38</v>
      </c>
      <c r="J991">
        <f>VLOOKUP(Sales[[#This Row],[Service Category]],Table7[],3,FALSE)</f>
        <v>0.25</v>
      </c>
      <c r="K991">
        <f>Sales[[#This Row],[Sale Price ]]*Sales[[#This Row],[Margins]]</f>
        <v>88.25</v>
      </c>
      <c r="L991">
        <v>353</v>
      </c>
      <c r="M991">
        <f>Sales[[#This Row],[Sale Price ]]-Sales[[#This Row],[Service Provider Expense]]</f>
        <v>264.75</v>
      </c>
      <c r="N991" t="s">
        <v>19</v>
      </c>
    </row>
    <row r="992" spans="1:14" x14ac:dyDescent="0.25">
      <c r="A992">
        <v>3991</v>
      </c>
      <c r="B992" t="s">
        <v>884</v>
      </c>
      <c r="C992" t="s">
        <v>948</v>
      </c>
      <c r="D992">
        <v>2222</v>
      </c>
      <c r="E992" t="s">
        <v>61</v>
      </c>
      <c r="F992" s="7">
        <v>45404</v>
      </c>
      <c r="G992" s="6">
        <v>3</v>
      </c>
      <c r="H992" t="s">
        <v>17</v>
      </c>
      <c r="I992" t="s">
        <v>18</v>
      </c>
      <c r="J992">
        <f>VLOOKUP(Sales[[#This Row],[Service Category]],Table7[],3,FALSE)</f>
        <v>0.25</v>
      </c>
      <c r="K992">
        <f>Sales[[#This Row],[Sale Price ]]*Sales[[#This Row],[Margins]]</f>
        <v>62.5</v>
      </c>
      <c r="L992">
        <v>250</v>
      </c>
      <c r="M992">
        <f>Sales[[#This Row],[Sale Price ]]-Sales[[#This Row],[Service Provider Expense]]</f>
        <v>187.5</v>
      </c>
      <c r="N992" t="s">
        <v>99</v>
      </c>
    </row>
    <row r="993" spans="1:14" x14ac:dyDescent="0.25">
      <c r="A993">
        <v>3992</v>
      </c>
      <c r="B993" t="s">
        <v>1211</v>
      </c>
      <c r="C993" t="s">
        <v>157</v>
      </c>
      <c r="D993">
        <v>2223</v>
      </c>
      <c r="E993" t="s">
        <v>27</v>
      </c>
      <c r="F993" s="7">
        <v>45518</v>
      </c>
      <c r="G993" s="6">
        <v>2</v>
      </c>
      <c r="H993" s="1" t="s">
        <v>37</v>
      </c>
      <c r="I993" t="s">
        <v>66</v>
      </c>
      <c r="J993">
        <f>VLOOKUP(Sales[[#This Row],[Service Category]],Table7[],3,FALSE)</f>
        <v>0.25</v>
      </c>
      <c r="K993">
        <f>Sales[[#This Row],[Sale Price ]]*Sales[[#This Row],[Margins]]</f>
        <v>25.5</v>
      </c>
      <c r="L993">
        <v>102</v>
      </c>
      <c r="M993">
        <f>Sales[[#This Row],[Sale Price ]]-Sales[[#This Row],[Service Provider Expense]]</f>
        <v>76.5</v>
      </c>
      <c r="N993" t="s">
        <v>99</v>
      </c>
    </row>
    <row r="994" spans="1:14" x14ac:dyDescent="0.25">
      <c r="A994">
        <v>3993</v>
      </c>
      <c r="B994" t="s">
        <v>833</v>
      </c>
      <c r="C994" t="s">
        <v>796</v>
      </c>
      <c r="D994">
        <v>2224</v>
      </c>
      <c r="E994" t="s">
        <v>36</v>
      </c>
      <c r="F994" s="7">
        <v>45437</v>
      </c>
      <c r="G994" s="6">
        <v>3</v>
      </c>
      <c r="H994" t="s">
        <v>17</v>
      </c>
      <c r="I994" t="s">
        <v>49</v>
      </c>
      <c r="J994">
        <f>VLOOKUP(Sales[[#This Row],[Service Category]],Table7[],3,FALSE)</f>
        <v>0.2</v>
      </c>
      <c r="K994">
        <f>Sales[[#This Row],[Sale Price ]]*Sales[[#This Row],[Margins]]</f>
        <v>168.60000000000002</v>
      </c>
      <c r="L994">
        <v>843</v>
      </c>
      <c r="M994">
        <f>Sales[[#This Row],[Sale Price ]]-Sales[[#This Row],[Service Provider Expense]]</f>
        <v>674.4</v>
      </c>
      <c r="N994" t="s">
        <v>19</v>
      </c>
    </row>
    <row r="995" spans="1:14" x14ac:dyDescent="0.25">
      <c r="A995">
        <v>3994</v>
      </c>
      <c r="B995" t="s">
        <v>784</v>
      </c>
      <c r="C995" t="s">
        <v>983</v>
      </c>
      <c r="D995">
        <v>2225</v>
      </c>
      <c r="E995" t="s">
        <v>77</v>
      </c>
      <c r="F995" s="7">
        <v>45395</v>
      </c>
      <c r="G995" s="6">
        <v>3</v>
      </c>
      <c r="H995" t="s">
        <v>17</v>
      </c>
      <c r="I995" t="s">
        <v>18</v>
      </c>
      <c r="J995">
        <f>VLOOKUP(Sales[[#This Row],[Service Category]],Table7[],3,FALSE)</f>
        <v>0.3</v>
      </c>
      <c r="K995">
        <f>Sales[[#This Row],[Sale Price ]]*Sales[[#This Row],[Margins]]</f>
        <v>331.5</v>
      </c>
      <c r="L995">
        <v>1105</v>
      </c>
      <c r="M995">
        <f>Sales[[#This Row],[Sale Price ]]-Sales[[#This Row],[Service Provider Expense]]</f>
        <v>773.5</v>
      </c>
      <c r="N995" t="s">
        <v>99</v>
      </c>
    </row>
    <row r="996" spans="1:14" x14ac:dyDescent="0.25">
      <c r="A996">
        <v>3995</v>
      </c>
      <c r="B996" t="s">
        <v>1212</v>
      </c>
      <c r="C996" t="s">
        <v>1200</v>
      </c>
      <c r="D996">
        <v>2226</v>
      </c>
      <c r="E996" t="s">
        <v>77</v>
      </c>
      <c r="F996" s="7">
        <v>45319</v>
      </c>
      <c r="G996" s="6">
        <v>3</v>
      </c>
      <c r="H996" t="s">
        <v>17</v>
      </c>
      <c r="I996" t="s">
        <v>28</v>
      </c>
      <c r="J996">
        <f>VLOOKUP(Sales[[#This Row],[Service Category]],Table7[],3,FALSE)</f>
        <v>0.3</v>
      </c>
      <c r="K996">
        <f>Sales[[#This Row],[Sale Price ]]*Sales[[#This Row],[Margins]]</f>
        <v>64.5</v>
      </c>
      <c r="L996">
        <v>215</v>
      </c>
      <c r="M996">
        <f>Sales[[#This Row],[Sale Price ]]-Sales[[#This Row],[Service Provider Expense]]</f>
        <v>150.5</v>
      </c>
      <c r="N996" t="s">
        <v>33</v>
      </c>
    </row>
    <row r="997" spans="1:14" x14ac:dyDescent="0.25">
      <c r="A997">
        <v>3996</v>
      </c>
      <c r="B997" t="s">
        <v>450</v>
      </c>
      <c r="C997" t="s">
        <v>1213</v>
      </c>
      <c r="D997">
        <v>2227</v>
      </c>
      <c r="E997" t="s">
        <v>61</v>
      </c>
      <c r="F997" s="7">
        <v>45640</v>
      </c>
      <c r="G997" s="6">
        <v>3</v>
      </c>
      <c r="H997" s="1" t="s">
        <v>37</v>
      </c>
      <c r="I997" t="s">
        <v>38</v>
      </c>
      <c r="J997">
        <f>VLOOKUP(Sales[[#This Row],[Service Category]],Table7[],3,FALSE)</f>
        <v>0.25</v>
      </c>
      <c r="K997">
        <f>Sales[[#This Row],[Sale Price ]]*Sales[[#This Row],[Margins]]</f>
        <v>466.25</v>
      </c>
      <c r="L997">
        <v>1865</v>
      </c>
      <c r="M997">
        <f>Sales[[#This Row],[Sale Price ]]-Sales[[#This Row],[Service Provider Expense]]</f>
        <v>1398.75</v>
      </c>
      <c r="N997" t="s">
        <v>33</v>
      </c>
    </row>
    <row r="998" spans="1:14" x14ac:dyDescent="0.25">
      <c r="A998">
        <v>3997</v>
      </c>
      <c r="B998" t="s">
        <v>1214</v>
      </c>
      <c r="C998" t="s">
        <v>1137</v>
      </c>
      <c r="D998">
        <v>2228</v>
      </c>
      <c r="E998" t="s">
        <v>77</v>
      </c>
      <c r="F998" s="7">
        <v>45386</v>
      </c>
      <c r="G998" s="6">
        <v>2</v>
      </c>
      <c r="H998" t="s">
        <v>56</v>
      </c>
      <c r="I998" t="s">
        <v>32</v>
      </c>
      <c r="J998">
        <f>VLOOKUP(Sales[[#This Row],[Service Category]],Table7[],3,FALSE)</f>
        <v>0.3</v>
      </c>
      <c r="K998">
        <f>Sales[[#This Row],[Sale Price ]]*Sales[[#This Row],[Margins]]</f>
        <v>315</v>
      </c>
      <c r="L998">
        <v>1050</v>
      </c>
      <c r="M998">
        <f>Sales[[#This Row],[Sale Price ]]-Sales[[#This Row],[Service Provider Expense]]</f>
        <v>735</v>
      </c>
      <c r="N998" t="s">
        <v>19</v>
      </c>
    </row>
    <row r="999" spans="1:14" x14ac:dyDescent="0.25">
      <c r="A999">
        <v>3998</v>
      </c>
      <c r="B999" t="s">
        <v>1215</v>
      </c>
      <c r="C999" t="s">
        <v>536</v>
      </c>
      <c r="D999">
        <v>2229</v>
      </c>
      <c r="E999" t="s">
        <v>61</v>
      </c>
      <c r="F999" s="7">
        <v>45467</v>
      </c>
      <c r="G999" s="6">
        <v>3</v>
      </c>
      <c r="H999" s="1" t="s">
        <v>37</v>
      </c>
      <c r="I999" t="s">
        <v>18</v>
      </c>
      <c r="J999">
        <f>VLOOKUP(Sales[[#This Row],[Service Category]],Table7[],3,FALSE)</f>
        <v>0.25</v>
      </c>
      <c r="K999">
        <f>Sales[[#This Row],[Sale Price ]]*Sales[[#This Row],[Margins]]</f>
        <v>264.75</v>
      </c>
      <c r="L999">
        <v>1059</v>
      </c>
      <c r="M999">
        <f>Sales[[#This Row],[Sale Price ]]-Sales[[#This Row],[Service Provider Expense]]</f>
        <v>794.25</v>
      </c>
      <c r="N999" t="s">
        <v>33</v>
      </c>
    </row>
    <row r="1000" spans="1:14" x14ac:dyDescent="0.25">
      <c r="A1000">
        <v>3999</v>
      </c>
      <c r="B1000" t="s">
        <v>1156</v>
      </c>
      <c r="C1000" t="s">
        <v>357</v>
      </c>
      <c r="D1000">
        <v>2230</v>
      </c>
      <c r="E1000" t="s">
        <v>61</v>
      </c>
      <c r="F1000" s="7">
        <v>45423</v>
      </c>
      <c r="G1000" s="6">
        <v>3</v>
      </c>
      <c r="H1000" s="1" t="s">
        <v>37</v>
      </c>
      <c r="I1000" t="s">
        <v>42</v>
      </c>
      <c r="J1000">
        <f>VLOOKUP(Sales[[#This Row],[Service Category]],Table7[],3,FALSE)</f>
        <v>0.25</v>
      </c>
      <c r="K1000">
        <f>Sales[[#This Row],[Sale Price ]]*Sales[[#This Row],[Margins]]</f>
        <v>279</v>
      </c>
      <c r="L1000">
        <v>1116</v>
      </c>
      <c r="M1000">
        <f>Sales[[#This Row],[Sale Price ]]-Sales[[#This Row],[Service Provider Expense]]</f>
        <v>837</v>
      </c>
      <c r="N1000" t="s">
        <v>29</v>
      </c>
    </row>
    <row r="1001" spans="1:14" x14ac:dyDescent="0.25">
      <c r="A1001">
        <v>4000</v>
      </c>
      <c r="B1001" t="s">
        <v>1216</v>
      </c>
      <c r="C1001" t="s">
        <v>1008</v>
      </c>
      <c r="D1001">
        <v>2231</v>
      </c>
      <c r="E1001" t="s">
        <v>36</v>
      </c>
      <c r="F1001" s="7">
        <v>45300</v>
      </c>
      <c r="G1001" s="6">
        <v>2</v>
      </c>
      <c r="H1001" t="s">
        <v>17</v>
      </c>
      <c r="I1001" t="s">
        <v>42</v>
      </c>
      <c r="J1001">
        <f>VLOOKUP(Sales[[#This Row],[Service Category]],Table7[],3,FALSE)</f>
        <v>0.2</v>
      </c>
      <c r="K1001">
        <f>Sales[[#This Row],[Sale Price ]]*Sales[[#This Row],[Margins]]</f>
        <v>9.8000000000000007</v>
      </c>
      <c r="L1001">
        <v>49</v>
      </c>
      <c r="M1001">
        <f>Sales[[#This Row],[Sale Price ]]-Sales[[#This Row],[Service Provider Expense]]</f>
        <v>39.200000000000003</v>
      </c>
      <c r="N1001" t="s">
        <v>39</v>
      </c>
    </row>
  </sheetData>
  <conditionalFormatting sqref="B12">
    <cfRule type="duplicateValues" dxfId="1" priority="3"/>
  </conditionalFormatting>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2B94-6362-4EF6-840B-CFB87F2CA4AE}">
  <dimension ref="A1:N1001"/>
  <sheetViews>
    <sheetView zoomScale="90" zoomScaleNormal="90" workbookViewId="0">
      <selection activeCell="O18" sqref="O18"/>
    </sheetView>
  </sheetViews>
  <sheetFormatPr defaultColWidth="8.85546875" defaultRowHeight="15" x14ac:dyDescent="0.25"/>
  <cols>
    <col min="1" max="1" width="26.28515625" customWidth="1"/>
    <col min="2" max="2" width="24.42578125" style="3" customWidth="1"/>
    <col min="3" max="3" width="20" customWidth="1"/>
    <col min="4" max="4" width="18.28515625" customWidth="1"/>
    <col min="5" max="5" width="14.140625" style="7" customWidth="1"/>
    <col min="6" max="6" width="18.7109375" style="2" customWidth="1"/>
    <col min="7" max="8" width="14.140625" customWidth="1"/>
    <col min="9" max="9" width="26" bestFit="1" customWidth="1"/>
    <col min="10" max="10" width="14.140625" customWidth="1"/>
    <col min="11" max="12" width="20.42578125" customWidth="1"/>
    <col min="13" max="13" width="12.140625" customWidth="1"/>
    <col min="14" max="14" width="21.28515625" customWidth="1"/>
    <col min="15" max="15" width="19.28515625" customWidth="1"/>
    <col min="16" max="16" width="7.42578125" customWidth="1"/>
    <col min="17" max="17" width="11.7109375" customWidth="1"/>
    <col min="18" max="18" width="18.140625" customWidth="1"/>
    <col min="21" max="21" width="15" customWidth="1"/>
  </cols>
  <sheetData>
    <row r="1" spans="1:14" x14ac:dyDescent="0.25">
      <c r="A1" t="s">
        <v>1</v>
      </c>
      <c r="B1" s="3" t="s">
        <v>2</v>
      </c>
      <c r="C1" t="s">
        <v>3</v>
      </c>
      <c r="D1" t="s">
        <v>4</v>
      </c>
      <c r="E1" s="7" t="s">
        <v>5</v>
      </c>
      <c r="F1" t="s">
        <v>6</v>
      </c>
      <c r="G1" t="s">
        <v>7</v>
      </c>
      <c r="H1" t="s">
        <v>8</v>
      </c>
      <c r="I1" t="s">
        <v>1217</v>
      </c>
      <c r="J1" t="s">
        <v>1218</v>
      </c>
      <c r="K1" t="s">
        <v>1219</v>
      </c>
      <c r="L1" t="s">
        <v>1220</v>
      </c>
      <c r="M1" t="s">
        <v>11</v>
      </c>
      <c r="N1" t="s">
        <v>1221</v>
      </c>
    </row>
    <row r="2" spans="1:14" x14ac:dyDescent="0.25">
      <c r="A2" t="s">
        <v>14</v>
      </c>
      <c r="B2" t="s">
        <v>15</v>
      </c>
      <c r="C2">
        <v>1234</v>
      </c>
      <c r="D2" t="s">
        <v>16</v>
      </c>
      <c r="E2" s="7">
        <v>45418</v>
      </c>
      <c r="F2" s="6">
        <v>1</v>
      </c>
      <c r="G2" t="s">
        <v>17</v>
      </c>
      <c r="H2" t="s">
        <v>18</v>
      </c>
      <c r="I2" t="s">
        <v>1222</v>
      </c>
      <c r="J2" t="s">
        <v>1223</v>
      </c>
      <c r="K2">
        <v>6725</v>
      </c>
      <c r="L2">
        <v>250</v>
      </c>
      <c r="M2">
        <f>Customers[[#This Row],[Quantity Ordered]]*Customers[[#This Row],[Sales Price (Per unit)]]</f>
        <v>250</v>
      </c>
      <c r="N2" t="s">
        <v>1224</v>
      </c>
    </row>
    <row r="3" spans="1:14" x14ac:dyDescent="0.25">
      <c r="A3" t="s">
        <v>20</v>
      </c>
      <c r="B3" t="s">
        <v>21</v>
      </c>
      <c r="C3">
        <v>1235</v>
      </c>
      <c r="D3" t="s">
        <v>22</v>
      </c>
      <c r="E3" s="7">
        <v>45491</v>
      </c>
      <c r="F3" s="6">
        <v>3</v>
      </c>
      <c r="G3" s="1" t="s">
        <v>23</v>
      </c>
      <c r="H3" t="s">
        <v>24</v>
      </c>
      <c r="I3" t="s">
        <v>1225</v>
      </c>
      <c r="J3" t="s">
        <v>1226</v>
      </c>
      <c r="K3">
        <v>2600</v>
      </c>
      <c r="L3">
        <v>800</v>
      </c>
      <c r="M3">
        <f>Customers[[#This Row],[Quantity Ordered]]*Customers[[#This Row],[Sales Price (Per unit)]]</f>
        <v>2400</v>
      </c>
      <c r="N3" t="s">
        <v>1227</v>
      </c>
    </row>
    <row r="4" spans="1:14" x14ac:dyDescent="0.25">
      <c r="A4" t="s">
        <v>25</v>
      </c>
      <c r="B4" t="s">
        <v>26</v>
      </c>
      <c r="C4">
        <v>1236</v>
      </c>
      <c r="D4" t="s">
        <v>27</v>
      </c>
      <c r="E4" s="7">
        <v>45487</v>
      </c>
      <c r="F4" s="6">
        <v>2</v>
      </c>
      <c r="G4" t="s">
        <v>17</v>
      </c>
      <c r="H4" s="1" t="s">
        <v>28</v>
      </c>
      <c r="I4" s="1" t="s">
        <v>1228</v>
      </c>
      <c r="J4" t="s">
        <v>1229</v>
      </c>
      <c r="K4">
        <v>2300</v>
      </c>
      <c r="L4">
        <v>300</v>
      </c>
      <c r="M4">
        <f>Customers[[#This Row],[Quantity Ordered]]*Customers[[#This Row],[Sales Price (Per unit)]]</f>
        <v>600</v>
      </c>
      <c r="N4" t="s">
        <v>1230</v>
      </c>
    </row>
    <row r="5" spans="1:14" x14ac:dyDescent="0.25">
      <c r="A5" t="s">
        <v>30</v>
      </c>
      <c r="B5" t="s">
        <v>31</v>
      </c>
      <c r="C5">
        <v>1237</v>
      </c>
      <c r="D5" t="s">
        <v>27</v>
      </c>
      <c r="E5" s="7">
        <v>45469</v>
      </c>
      <c r="F5" s="6">
        <v>3</v>
      </c>
      <c r="G5" t="s">
        <v>17</v>
      </c>
      <c r="H5" s="1" t="s">
        <v>32</v>
      </c>
      <c r="I5" s="1" t="s">
        <v>1231</v>
      </c>
      <c r="J5" t="s">
        <v>1232</v>
      </c>
      <c r="K5">
        <v>3350</v>
      </c>
      <c r="L5">
        <v>300</v>
      </c>
      <c r="M5">
        <f>Customers[[#This Row],[Quantity Ordered]]*Customers[[#This Row],[Sales Price (Per unit)]]</f>
        <v>900</v>
      </c>
      <c r="N5" t="s">
        <v>1233</v>
      </c>
    </row>
    <row r="6" spans="1:14" x14ac:dyDescent="0.25">
      <c r="A6" t="s">
        <v>34</v>
      </c>
      <c r="B6" t="s">
        <v>35</v>
      </c>
      <c r="C6">
        <v>1238</v>
      </c>
      <c r="D6" t="s">
        <v>36</v>
      </c>
      <c r="E6" s="7">
        <v>45624</v>
      </c>
      <c r="F6" s="6">
        <v>2</v>
      </c>
      <c r="G6" s="1" t="s">
        <v>37</v>
      </c>
      <c r="H6" s="1" t="s">
        <v>38</v>
      </c>
      <c r="I6" s="1" t="s">
        <v>1234</v>
      </c>
      <c r="J6" t="s">
        <v>1235</v>
      </c>
      <c r="K6">
        <v>4217</v>
      </c>
      <c r="L6">
        <v>250</v>
      </c>
      <c r="M6">
        <f>Customers[[#This Row],[Quantity Ordered]]*Customers[[#This Row],[Sales Price (Per unit)]]</f>
        <v>500</v>
      </c>
      <c r="N6" t="s">
        <v>1236</v>
      </c>
    </row>
    <row r="7" spans="1:14" x14ac:dyDescent="0.25">
      <c r="A7" t="s">
        <v>40</v>
      </c>
      <c r="B7" t="s">
        <v>41</v>
      </c>
      <c r="C7">
        <v>1239</v>
      </c>
      <c r="D7" t="s">
        <v>22</v>
      </c>
      <c r="E7" s="7">
        <v>45449</v>
      </c>
      <c r="F7" s="6">
        <v>1</v>
      </c>
      <c r="G7" s="1" t="s">
        <v>37</v>
      </c>
      <c r="H7" s="1" t="s">
        <v>42</v>
      </c>
      <c r="I7" t="s">
        <v>1237</v>
      </c>
      <c r="J7" t="s">
        <v>1238</v>
      </c>
      <c r="K7">
        <v>5290</v>
      </c>
      <c r="L7">
        <v>800</v>
      </c>
      <c r="M7">
        <f>Customers[[#This Row],[Quantity Ordered]]*Customers[[#This Row],[Sales Price (Per unit)]]</f>
        <v>800</v>
      </c>
      <c r="N7" t="s">
        <v>1239</v>
      </c>
    </row>
    <row r="8" spans="1:14" x14ac:dyDescent="0.25">
      <c r="A8" t="s">
        <v>43</v>
      </c>
      <c r="B8" t="s">
        <v>44</v>
      </c>
      <c r="C8">
        <v>1240</v>
      </c>
      <c r="D8" t="s">
        <v>36</v>
      </c>
      <c r="E8" s="7">
        <v>45369</v>
      </c>
      <c r="F8" s="6">
        <v>1</v>
      </c>
      <c r="G8" s="1" t="s">
        <v>37</v>
      </c>
      <c r="H8" s="1" t="s">
        <v>32</v>
      </c>
      <c r="I8" t="s">
        <v>1240</v>
      </c>
      <c r="J8" t="s">
        <v>1241</v>
      </c>
      <c r="K8">
        <v>3220</v>
      </c>
      <c r="L8">
        <v>250</v>
      </c>
      <c r="M8">
        <f>Customers[[#This Row],[Quantity Ordered]]*Customers[[#This Row],[Sales Price (Per unit)]]</f>
        <v>250</v>
      </c>
      <c r="N8" t="s">
        <v>1242</v>
      </c>
    </row>
    <row r="9" spans="1:14" x14ac:dyDescent="0.25">
      <c r="A9" t="s">
        <v>45</v>
      </c>
      <c r="B9" t="s">
        <v>46</v>
      </c>
      <c r="C9">
        <v>1241</v>
      </c>
      <c r="D9" t="s">
        <v>22</v>
      </c>
      <c r="E9" s="7">
        <v>45591</v>
      </c>
      <c r="F9" s="6">
        <v>2</v>
      </c>
      <c r="G9" t="s">
        <v>17</v>
      </c>
      <c r="H9" s="1" t="s">
        <v>18</v>
      </c>
      <c r="I9" t="s">
        <v>1243</v>
      </c>
      <c r="J9" t="s">
        <v>1244</v>
      </c>
      <c r="K9">
        <v>6160</v>
      </c>
      <c r="L9">
        <v>800</v>
      </c>
      <c r="M9">
        <f>Customers[[#This Row],[Quantity Ordered]]*Customers[[#This Row],[Sales Price (Per unit)]]</f>
        <v>1600</v>
      </c>
      <c r="N9" t="s">
        <v>1245</v>
      </c>
    </row>
    <row r="10" spans="1:14" x14ac:dyDescent="0.25">
      <c r="A10" t="s">
        <v>47</v>
      </c>
      <c r="B10" t="s">
        <v>48</v>
      </c>
      <c r="C10">
        <v>1242</v>
      </c>
      <c r="D10" t="s">
        <v>27</v>
      </c>
      <c r="E10" s="7">
        <v>45330</v>
      </c>
      <c r="F10" s="6">
        <v>3</v>
      </c>
      <c r="G10" s="1" t="s">
        <v>37</v>
      </c>
      <c r="H10" t="s">
        <v>49</v>
      </c>
      <c r="I10" t="s">
        <v>1246</v>
      </c>
      <c r="J10" t="s">
        <v>1247</v>
      </c>
      <c r="K10">
        <v>7250</v>
      </c>
      <c r="L10">
        <v>300</v>
      </c>
      <c r="M10">
        <f>Customers[[#This Row],[Quantity Ordered]]*Customers[[#This Row],[Sales Price (Per unit)]]</f>
        <v>900</v>
      </c>
      <c r="N10" t="s">
        <v>1248</v>
      </c>
    </row>
    <row r="11" spans="1:14" x14ac:dyDescent="0.25">
      <c r="A11" t="s">
        <v>50</v>
      </c>
      <c r="B11" t="s">
        <v>51</v>
      </c>
      <c r="C11">
        <v>1243</v>
      </c>
      <c r="D11" t="s">
        <v>22</v>
      </c>
      <c r="E11" s="7">
        <v>45635</v>
      </c>
      <c r="F11" s="6">
        <v>2</v>
      </c>
      <c r="G11" s="1" t="s">
        <v>37</v>
      </c>
      <c r="H11" t="s">
        <v>49</v>
      </c>
      <c r="I11" t="s">
        <v>1249</v>
      </c>
      <c r="J11" t="s">
        <v>1250</v>
      </c>
      <c r="K11">
        <v>7000</v>
      </c>
      <c r="L11">
        <v>800</v>
      </c>
      <c r="M11">
        <f>Customers[[#This Row],[Quantity Ordered]]*Customers[[#This Row],[Sales Price (Per unit)]]</f>
        <v>1600</v>
      </c>
      <c r="N11" t="s">
        <v>1251</v>
      </c>
    </row>
    <row r="12" spans="1:14" x14ac:dyDescent="0.25">
      <c r="A12" t="s">
        <v>52</v>
      </c>
      <c r="B12" t="s">
        <v>53</v>
      </c>
      <c r="C12">
        <v>1244</v>
      </c>
      <c r="D12" t="s">
        <v>16</v>
      </c>
      <c r="E12" s="7">
        <v>45414</v>
      </c>
      <c r="F12" s="6">
        <v>1</v>
      </c>
      <c r="G12" t="s">
        <v>17</v>
      </c>
      <c r="H12" t="s">
        <v>38</v>
      </c>
      <c r="I12" t="s">
        <v>1252</v>
      </c>
      <c r="J12" t="s">
        <v>1253</v>
      </c>
      <c r="K12">
        <v>4870</v>
      </c>
      <c r="L12">
        <v>250</v>
      </c>
      <c r="M12">
        <f>Customers[[#This Row],[Quantity Ordered]]*Customers[[#This Row],[Sales Price (Per unit)]]</f>
        <v>250</v>
      </c>
      <c r="N12" t="s">
        <v>1254</v>
      </c>
    </row>
    <row r="13" spans="1:14" x14ac:dyDescent="0.25">
      <c r="A13" t="s">
        <v>54</v>
      </c>
      <c r="B13" t="s">
        <v>55</v>
      </c>
      <c r="C13">
        <v>1245</v>
      </c>
      <c r="D13" t="s">
        <v>27</v>
      </c>
      <c r="E13" s="7">
        <v>45316</v>
      </c>
      <c r="F13" s="6">
        <v>1</v>
      </c>
      <c r="G13" t="s">
        <v>56</v>
      </c>
      <c r="H13" t="s">
        <v>42</v>
      </c>
      <c r="I13" t="s">
        <v>1255</v>
      </c>
      <c r="J13" t="s">
        <v>1080</v>
      </c>
      <c r="K13">
        <v>5000</v>
      </c>
      <c r="L13">
        <v>300</v>
      </c>
      <c r="M13">
        <f>Customers[[#This Row],[Quantity Ordered]]*Customers[[#This Row],[Sales Price (Per unit)]]</f>
        <v>300</v>
      </c>
      <c r="N13" t="s">
        <v>1256</v>
      </c>
    </row>
    <row r="14" spans="1:14" x14ac:dyDescent="0.25">
      <c r="A14" t="s">
        <v>57</v>
      </c>
      <c r="B14" t="s">
        <v>58</v>
      </c>
      <c r="C14">
        <v>1246</v>
      </c>
      <c r="D14" t="s">
        <v>27</v>
      </c>
      <c r="E14" s="7">
        <v>45486</v>
      </c>
      <c r="F14" s="6">
        <v>1</v>
      </c>
      <c r="G14" s="1" t="s">
        <v>37</v>
      </c>
      <c r="H14" t="s">
        <v>42</v>
      </c>
      <c r="I14" t="s">
        <v>1257</v>
      </c>
      <c r="J14" t="s">
        <v>1080</v>
      </c>
      <c r="K14">
        <v>5000</v>
      </c>
      <c r="L14">
        <v>300</v>
      </c>
      <c r="M14">
        <f>Customers[[#This Row],[Quantity Ordered]]*Customers[[#This Row],[Sales Price (Per unit)]]</f>
        <v>300</v>
      </c>
      <c r="N14" t="s">
        <v>1258</v>
      </c>
    </row>
    <row r="15" spans="1:14" x14ac:dyDescent="0.25">
      <c r="A15" t="s">
        <v>59</v>
      </c>
      <c r="B15" t="s">
        <v>60</v>
      </c>
      <c r="C15">
        <v>1247</v>
      </c>
      <c r="D15" t="s">
        <v>61</v>
      </c>
      <c r="E15" s="7">
        <v>45317</v>
      </c>
      <c r="F15" s="6">
        <v>3</v>
      </c>
      <c r="G15" t="s">
        <v>17</v>
      </c>
      <c r="H15" t="s">
        <v>32</v>
      </c>
      <c r="I15" t="s">
        <v>1259</v>
      </c>
      <c r="J15" t="s">
        <v>1260</v>
      </c>
      <c r="K15">
        <v>3000</v>
      </c>
      <c r="L15">
        <v>1200</v>
      </c>
      <c r="M15">
        <f>Customers[[#This Row],[Quantity Ordered]]*Customers[[#This Row],[Sales Price (Per unit)]]</f>
        <v>3600</v>
      </c>
      <c r="N15" t="s">
        <v>1261</v>
      </c>
    </row>
    <row r="16" spans="1:14" x14ac:dyDescent="0.25">
      <c r="A16" t="s">
        <v>62</v>
      </c>
      <c r="B16" t="s">
        <v>63</v>
      </c>
      <c r="C16">
        <v>1248</v>
      </c>
      <c r="D16" t="s">
        <v>16</v>
      </c>
      <c r="E16" s="7">
        <v>45473</v>
      </c>
      <c r="F16" s="6">
        <v>2</v>
      </c>
      <c r="G16" s="1" t="s">
        <v>37</v>
      </c>
      <c r="H16" t="s">
        <v>28</v>
      </c>
      <c r="I16" t="s">
        <v>1262</v>
      </c>
      <c r="J16" t="s">
        <v>1229</v>
      </c>
      <c r="K16">
        <v>2300</v>
      </c>
      <c r="L16">
        <v>250</v>
      </c>
      <c r="M16">
        <f>Customers[[#This Row],[Quantity Ordered]]*Customers[[#This Row],[Sales Price (Per unit)]]</f>
        <v>500</v>
      </c>
      <c r="N16" t="s">
        <v>1263</v>
      </c>
    </row>
    <row r="17" spans="1:14" x14ac:dyDescent="0.25">
      <c r="A17" t="s">
        <v>64</v>
      </c>
      <c r="B17" t="s">
        <v>65</v>
      </c>
      <c r="C17">
        <v>1249</v>
      </c>
      <c r="D17" t="s">
        <v>36</v>
      </c>
      <c r="E17" s="7">
        <v>45517</v>
      </c>
      <c r="F17" s="6">
        <v>3</v>
      </c>
      <c r="G17" t="s">
        <v>17</v>
      </c>
      <c r="H17" t="s">
        <v>66</v>
      </c>
      <c r="I17" t="s">
        <v>1264</v>
      </c>
      <c r="J17" t="s">
        <v>1265</v>
      </c>
      <c r="K17">
        <v>800</v>
      </c>
      <c r="L17">
        <v>250</v>
      </c>
      <c r="M17">
        <f>Customers[[#This Row],[Quantity Ordered]]*Customers[[#This Row],[Sales Price (Per unit)]]</f>
        <v>750</v>
      </c>
      <c r="N17" t="s">
        <v>1266</v>
      </c>
    </row>
    <row r="18" spans="1:14" x14ac:dyDescent="0.25">
      <c r="A18" t="s">
        <v>67</v>
      </c>
      <c r="B18" t="s">
        <v>68</v>
      </c>
      <c r="C18">
        <v>1250</v>
      </c>
      <c r="D18" t="s">
        <v>16</v>
      </c>
      <c r="E18" s="7">
        <v>45645</v>
      </c>
      <c r="F18" s="6">
        <v>1</v>
      </c>
      <c r="G18" t="s">
        <v>17</v>
      </c>
      <c r="H18" t="s">
        <v>28</v>
      </c>
      <c r="I18" t="s">
        <v>1267</v>
      </c>
      <c r="J18" t="s">
        <v>1229</v>
      </c>
      <c r="K18">
        <v>2300</v>
      </c>
      <c r="L18">
        <v>250</v>
      </c>
      <c r="M18">
        <f>Customers[[#This Row],[Quantity Ordered]]*Customers[[#This Row],[Sales Price (Per unit)]]</f>
        <v>250</v>
      </c>
      <c r="N18" t="s">
        <v>1268</v>
      </c>
    </row>
    <row r="19" spans="1:14" x14ac:dyDescent="0.25">
      <c r="A19" t="s">
        <v>69</v>
      </c>
      <c r="B19" t="s">
        <v>70</v>
      </c>
      <c r="C19">
        <v>1251</v>
      </c>
      <c r="D19" t="s">
        <v>36</v>
      </c>
      <c r="E19" s="7">
        <v>45524</v>
      </c>
      <c r="F19" s="6">
        <v>2</v>
      </c>
      <c r="G19" s="1" t="s">
        <v>23</v>
      </c>
      <c r="H19" t="s">
        <v>49</v>
      </c>
      <c r="I19" t="s">
        <v>1269</v>
      </c>
      <c r="J19" t="s">
        <v>1250</v>
      </c>
      <c r="K19">
        <v>7000</v>
      </c>
      <c r="L19">
        <v>250</v>
      </c>
      <c r="M19">
        <f>Customers[[#This Row],[Quantity Ordered]]*Customers[[#This Row],[Sales Price (Per unit)]]</f>
        <v>500</v>
      </c>
      <c r="N19" t="s">
        <v>1270</v>
      </c>
    </row>
    <row r="20" spans="1:14" x14ac:dyDescent="0.25">
      <c r="A20" t="s">
        <v>71</v>
      </c>
      <c r="B20" t="s">
        <v>72</v>
      </c>
      <c r="C20">
        <v>1252</v>
      </c>
      <c r="D20" t="s">
        <v>61</v>
      </c>
      <c r="E20" s="7">
        <v>45455</v>
      </c>
      <c r="F20" s="6">
        <v>3</v>
      </c>
      <c r="G20" s="1" t="s">
        <v>37</v>
      </c>
      <c r="H20" t="s">
        <v>24</v>
      </c>
      <c r="I20" t="s">
        <v>1271</v>
      </c>
      <c r="J20" t="s">
        <v>1226</v>
      </c>
      <c r="K20">
        <v>2600</v>
      </c>
      <c r="L20">
        <v>1200</v>
      </c>
      <c r="M20">
        <f>Customers[[#This Row],[Quantity Ordered]]*Customers[[#This Row],[Sales Price (Per unit)]]</f>
        <v>3600</v>
      </c>
      <c r="N20" t="s">
        <v>1272</v>
      </c>
    </row>
    <row r="21" spans="1:14" x14ac:dyDescent="0.25">
      <c r="A21" t="s">
        <v>73</v>
      </c>
      <c r="B21" t="s">
        <v>74</v>
      </c>
      <c r="C21">
        <v>1253</v>
      </c>
      <c r="D21" t="s">
        <v>22</v>
      </c>
      <c r="E21" s="7">
        <v>45308</v>
      </c>
      <c r="F21" s="6">
        <v>3</v>
      </c>
      <c r="G21" t="s">
        <v>17</v>
      </c>
      <c r="H21" t="s">
        <v>42</v>
      </c>
      <c r="I21" t="s">
        <v>1273</v>
      </c>
      <c r="J21" t="s">
        <v>1080</v>
      </c>
      <c r="K21">
        <v>5000</v>
      </c>
      <c r="L21">
        <v>800</v>
      </c>
      <c r="M21">
        <f>Customers[[#This Row],[Quantity Ordered]]*Customers[[#This Row],[Sales Price (Per unit)]]</f>
        <v>2400</v>
      </c>
      <c r="N21" t="s">
        <v>1274</v>
      </c>
    </row>
    <row r="22" spans="1:14" x14ac:dyDescent="0.25">
      <c r="A22" t="s">
        <v>75</v>
      </c>
      <c r="B22" t="s">
        <v>76</v>
      </c>
      <c r="C22">
        <v>1254</v>
      </c>
      <c r="D22" t="s">
        <v>77</v>
      </c>
      <c r="E22" s="7">
        <v>45615</v>
      </c>
      <c r="F22" s="6">
        <v>3</v>
      </c>
      <c r="G22" s="1" t="s">
        <v>37</v>
      </c>
      <c r="H22" t="s">
        <v>24</v>
      </c>
      <c r="I22" t="s">
        <v>1275</v>
      </c>
      <c r="J22" t="s">
        <v>1226</v>
      </c>
      <c r="K22">
        <v>2600</v>
      </c>
      <c r="L22">
        <v>600</v>
      </c>
      <c r="M22">
        <f>Customers[[#This Row],[Quantity Ordered]]*Customers[[#This Row],[Sales Price (Per unit)]]</f>
        <v>1800</v>
      </c>
      <c r="N22" t="s">
        <v>1276</v>
      </c>
    </row>
    <row r="23" spans="1:14" x14ac:dyDescent="0.25">
      <c r="A23" t="s">
        <v>78</v>
      </c>
      <c r="B23" t="s">
        <v>79</v>
      </c>
      <c r="C23">
        <v>1255</v>
      </c>
      <c r="D23" t="s">
        <v>22</v>
      </c>
      <c r="E23" s="7">
        <v>45458</v>
      </c>
      <c r="F23" s="6">
        <v>2</v>
      </c>
      <c r="G23" s="1" t="s">
        <v>37</v>
      </c>
      <c r="H23" t="s">
        <v>24</v>
      </c>
      <c r="I23" t="s">
        <v>1277</v>
      </c>
      <c r="J23" t="s">
        <v>1226</v>
      </c>
      <c r="K23">
        <v>2600</v>
      </c>
      <c r="L23">
        <v>800</v>
      </c>
      <c r="M23">
        <f>Customers[[#This Row],[Quantity Ordered]]*Customers[[#This Row],[Sales Price (Per unit)]]</f>
        <v>1600</v>
      </c>
      <c r="N23" t="s">
        <v>1278</v>
      </c>
    </row>
    <row r="24" spans="1:14" x14ac:dyDescent="0.25">
      <c r="A24" t="s">
        <v>80</v>
      </c>
      <c r="B24" t="s">
        <v>81</v>
      </c>
      <c r="C24">
        <v>1256</v>
      </c>
      <c r="D24" t="s">
        <v>61</v>
      </c>
      <c r="E24" s="7">
        <v>45400</v>
      </c>
      <c r="F24" s="6">
        <v>1</v>
      </c>
      <c r="G24" s="1" t="s">
        <v>37</v>
      </c>
      <c r="H24" t="s">
        <v>18</v>
      </c>
      <c r="I24" t="s">
        <v>1279</v>
      </c>
      <c r="J24" t="s">
        <v>1223</v>
      </c>
      <c r="K24">
        <v>6725</v>
      </c>
      <c r="L24">
        <v>1200</v>
      </c>
      <c r="M24">
        <f>Customers[[#This Row],[Quantity Ordered]]*Customers[[#This Row],[Sales Price (Per unit)]]</f>
        <v>1200</v>
      </c>
      <c r="N24" t="s">
        <v>1280</v>
      </c>
    </row>
    <row r="25" spans="1:14" x14ac:dyDescent="0.25">
      <c r="A25" t="s">
        <v>82</v>
      </c>
      <c r="B25" t="s">
        <v>83</v>
      </c>
      <c r="C25">
        <v>1257</v>
      </c>
      <c r="D25" t="s">
        <v>16</v>
      </c>
      <c r="E25" s="7">
        <v>45319</v>
      </c>
      <c r="F25" s="6">
        <v>3</v>
      </c>
      <c r="G25" t="s">
        <v>56</v>
      </c>
      <c r="H25" t="s">
        <v>24</v>
      </c>
      <c r="I25" t="s">
        <v>1281</v>
      </c>
      <c r="J25" t="s">
        <v>1226</v>
      </c>
      <c r="K25">
        <v>2600</v>
      </c>
      <c r="L25">
        <v>250</v>
      </c>
      <c r="M25">
        <f>Customers[[#This Row],[Quantity Ordered]]*Customers[[#This Row],[Sales Price (Per unit)]]</f>
        <v>750</v>
      </c>
      <c r="N25" t="s">
        <v>1282</v>
      </c>
    </row>
    <row r="26" spans="1:14" x14ac:dyDescent="0.25">
      <c r="A26" t="s">
        <v>84</v>
      </c>
      <c r="B26" t="s">
        <v>85</v>
      </c>
      <c r="C26">
        <v>1258</v>
      </c>
      <c r="D26" t="s">
        <v>16</v>
      </c>
      <c r="E26" s="7">
        <v>45558</v>
      </c>
      <c r="F26" s="6">
        <v>1</v>
      </c>
      <c r="G26" s="1" t="s">
        <v>23</v>
      </c>
      <c r="H26" t="s">
        <v>28</v>
      </c>
      <c r="I26" t="s">
        <v>1283</v>
      </c>
      <c r="J26" t="s">
        <v>1284</v>
      </c>
      <c r="K26">
        <v>2500</v>
      </c>
      <c r="L26">
        <v>250</v>
      </c>
      <c r="M26">
        <f>Customers[[#This Row],[Quantity Ordered]]*Customers[[#This Row],[Sales Price (Per unit)]]</f>
        <v>250</v>
      </c>
      <c r="N26" t="s">
        <v>1285</v>
      </c>
    </row>
    <row r="27" spans="1:14" x14ac:dyDescent="0.25">
      <c r="A27" t="s">
        <v>86</v>
      </c>
      <c r="B27" t="s">
        <v>87</v>
      </c>
      <c r="C27">
        <v>1259</v>
      </c>
      <c r="D27" t="s">
        <v>36</v>
      </c>
      <c r="E27" s="7">
        <v>45516</v>
      </c>
      <c r="F27" s="6">
        <v>2</v>
      </c>
      <c r="G27" t="s">
        <v>56</v>
      </c>
      <c r="H27" t="s">
        <v>18</v>
      </c>
      <c r="I27" t="s">
        <v>1286</v>
      </c>
      <c r="J27" t="s">
        <v>1287</v>
      </c>
      <c r="K27">
        <v>6000</v>
      </c>
      <c r="L27">
        <v>250</v>
      </c>
      <c r="M27">
        <f>Customers[[#This Row],[Quantity Ordered]]*Customers[[#This Row],[Sales Price (Per unit)]]</f>
        <v>500</v>
      </c>
      <c r="N27" t="s">
        <v>1288</v>
      </c>
    </row>
    <row r="28" spans="1:14" x14ac:dyDescent="0.25">
      <c r="A28" t="s">
        <v>88</v>
      </c>
      <c r="B28" t="s">
        <v>89</v>
      </c>
      <c r="C28">
        <v>1260</v>
      </c>
      <c r="D28" t="s">
        <v>61</v>
      </c>
      <c r="E28" s="7">
        <v>45301</v>
      </c>
      <c r="F28" s="6">
        <v>3</v>
      </c>
      <c r="G28" t="s">
        <v>17</v>
      </c>
      <c r="H28" t="s">
        <v>38</v>
      </c>
      <c r="I28" t="s">
        <v>1289</v>
      </c>
      <c r="J28" t="s">
        <v>1290</v>
      </c>
      <c r="K28">
        <v>4000</v>
      </c>
      <c r="L28">
        <v>1200</v>
      </c>
      <c r="M28">
        <f>Customers[[#This Row],[Quantity Ordered]]*Customers[[#This Row],[Sales Price (Per unit)]]</f>
        <v>3600</v>
      </c>
      <c r="N28" t="s">
        <v>1291</v>
      </c>
    </row>
    <row r="29" spans="1:14" x14ac:dyDescent="0.25">
      <c r="A29" t="s">
        <v>89</v>
      </c>
      <c r="B29" t="s">
        <v>90</v>
      </c>
      <c r="C29">
        <v>1261</v>
      </c>
      <c r="D29" t="s">
        <v>61</v>
      </c>
      <c r="E29" s="7">
        <v>45348</v>
      </c>
      <c r="F29" s="6">
        <v>1</v>
      </c>
      <c r="G29" s="1" t="s">
        <v>37</v>
      </c>
      <c r="H29" t="s">
        <v>66</v>
      </c>
      <c r="I29" t="s">
        <v>1292</v>
      </c>
      <c r="J29" t="s">
        <v>1265</v>
      </c>
      <c r="K29">
        <v>800</v>
      </c>
      <c r="L29">
        <v>1200</v>
      </c>
      <c r="M29">
        <f>Customers[[#This Row],[Quantity Ordered]]*Customers[[#This Row],[Sales Price (Per unit)]]</f>
        <v>1200</v>
      </c>
      <c r="N29" t="s">
        <v>1293</v>
      </c>
    </row>
    <row r="30" spans="1:14" x14ac:dyDescent="0.25">
      <c r="A30" t="s">
        <v>91</v>
      </c>
      <c r="B30" t="s">
        <v>92</v>
      </c>
      <c r="C30">
        <v>1262</v>
      </c>
      <c r="D30" t="s">
        <v>61</v>
      </c>
      <c r="E30" s="7">
        <v>45529</v>
      </c>
      <c r="F30" s="6">
        <v>2</v>
      </c>
      <c r="G30" s="1" t="s">
        <v>37</v>
      </c>
      <c r="H30" t="s">
        <v>28</v>
      </c>
      <c r="I30" t="s">
        <v>1294</v>
      </c>
      <c r="J30" t="s">
        <v>850</v>
      </c>
      <c r="K30">
        <v>2000</v>
      </c>
      <c r="L30">
        <v>1200</v>
      </c>
      <c r="M30">
        <f>Customers[[#This Row],[Quantity Ordered]]*Customers[[#This Row],[Sales Price (Per unit)]]</f>
        <v>2400</v>
      </c>
      <c r="N30" t="s">
        <v>1295</v>
      </c>
    </row>
    <row r="31" spans="1:14" x14ac:dyDescent="0.25">
      <c r="A31" t="s">
        <v>93</v>
      </c>
      <c r="B31" t="s">
        <v>94</v>
      </c>
      <c r="C31">
        <v>1263</v>
      </c>
      <c r="D31" t="s">
        <v>61</v>
      </c>
      <c r="E31" s="7">
        <v>45360</v>
      </c>
      <c r="F31" s="6">
        <v>3</v>
      </c>
      <c r="G31" t="s">
        <v>17</v>
      </c>
      <c r="H31" t="s">
        <v>28</v>
      </c>
      <c r="I31" t="s">
        <v>1296</v>
      </c>
      <c r="J31" t="s">
        <v>1284</v>
      </c>
      <c r="K31">
        <v>2500</v>
      </c>
      <c r="L31">
        <v>1200</v>
      </c>
      <c r="M31">
        <f>Customers[[#This Row],[Quantity Ordered]]*Customers[[#This Row],[Sales Price (Per unit)]]</f>
        <v>3600</v>
      </c>
      <c r="N31" t="s">
        <v>1297</v>
      </c>
    </row>
    <row r="32" spans="1:14" x14ac:dyDescent="0.25">
      <c r="A32" t="s">
        <v>95</v>
      </c>
      <c r="B32" t="s">
        <v>96</v>
      </c>
      <c r="C32">
        <v>1264</v>
      </c>
      <c r="D32" t="s">
        <v>22</v>
      </c>
      <c r="E32" s="7">
        <v>45646</v>
      </c>
      <c r="F32" s="6">
        <v>2</v>
      </c>
      <c r="G32" s="1" t="s">
        <v>37</v>
      </c>
      <c r="H32" t="s">
        <v>38</v>
      </c>
      <c r="I32" t="s">
        <v>1298</v>
      </c>
      <c r="J32" t="s">
        <v>1235</v>
      </c>
      <c r="K32">
        <v>4217</v>
      </c>
      <c r="L32">
        <v>800</v>
      </c>
      <c r="M32">
        <f>Customers[[#This Row],[Quantity Ordered]]*Customers[[#This Row],[Sales Price (Per unit)]]</f>
        <v>1600</v>
      </c>
      <c r="N32" t="s">
        <v>1299</v>
      </c>
    </row>
    <row r="33" spans="1:14" x14ac:dyDescent="0.25">
      <c r="A33" t="s">
        <v>97</v>
      </c>
      <c r="B33" t="s">
        <v>98</v>
      </c>
      <c r="C33">
        <v>1265</v>
      </c>
      <c r="D33" t="s">
        <v>27</v>
      </c>
      <c r="E33" s="7">
        <v>45588</v>
      </c>
      <c r="F33" s="6">
        <v>1</v>
      </c>
      <c r="G33" s="1" t="s">
        <v>37</v>
      </c>
      <c r="H33" t="s">
        <v>49</v>
      </c>
      <c r="I33" t="s">
        <v>1300</v>
      </c>
      <c r="J33" t="s">
        <v>1250</v>
      </c>
      <c r="K33">
        <v>7000</v>
      </c>
      <c r="L33">
        <v>300</v>
      </c>
      <c r="M33">
        <f>Customers[[#This Row],[Quantity Ordered]]*Customers[[#This Row],[Sales Price (Per unit)]]</f>
        <v>300</v>
      </c>
      <c r="N33" t="s">
        <v>1301</v>
      </c>
    </row>
    <row r="34" spans="1:14" x14ac:dyDescent="0.25">
      <c r="A34" t="s">
        <v>100</v>
      </c>
      <c r="B34" t="s">
        <v>101</v>
      </c>
      <c r="C34">
        <v>1266</v>
      </c>
      <c r="D34" t="s">
        <v>27</v>
      </c>
      <c r="E34" s="7">
        <v>45640</v>
      </c>
      <c r="F34" s="6">
        <v>2</v>
      </c>
      <c r="G34" s="1" t="s">
        <v>23</v>
      </c>
      <c r="H34" t="s">
        <v>32</v>
      </c>
      <c r="I34" t="s">
        <v>1302</v>
      </c>
      <c r="J34" t="s">
        <v>1241</v>
      </c>
      <c r="K34">
        <v>3220</v>
      </c>
      <c r="L34">
        <v>300</v>
      </c>
      <c r="M34">
        <f>Customers[[#This Row],[Quantity Ordered]]*Customers[[#This Row],[Sales Price (Per unit)]]</f>
        <v>600</v>
      </c>
      <c r="N34" t="s">
        <v>1303</v>
      </c>
    </row>
    <row r="35" spans="1:14" x14ac:dyDescent="0.25">
      <c r="A35" t="s">
        <v>102</v>
      </c>
      <c r="B35" t="s">
        <v>103</v>
      </c>
      <c r="C35">
        <v>1267</v>
      </c>
      <c r="D35" t="s">
        <v>61</v>
      </c>
      <c r="E35" s="7">
        <v>45530</v>
      </c>
      <c r="F35" s="6">
        <v>2</v>
      </c>
      <c r="G35" t="s">
        <v>56</v>
      </c>
      <c r="H35" t="s">
        <v>66</v>
      </c>
      <c r="I35" t="s">
        <v>1304</v>
      </c>
      <c r="J35" t="s">
        <v>1265</v>
      </c>
      <c r="K35">
        <v>800</v>
      </c>
      <c r="L35">
        <v>1200</v>
      </c>
      <c r="M35">
        <f>Customers[[#This Row],[Quantity Ordered]]*Customers[[#This Row],[Sales Price (Per unit)]]</f>
        <v>2400</v>
      </c>
      <c r="N35" t="s">
        <v>1305</v>
      </c>
    </row>
    <row r="36" spans="1:14" x14ac:dyDescent="0.25">
      <c r="A36" t="s">
        <v>104</v>
      </c>
      <c r="B36" t="s">
        <v>105</v>
      </c>
      <c r="C36">
        <v>1268</v>
      </c>
      <c r="D36" t="s">
        <v>36</v>
      </c>
      <c r="E36" s="7">
        <v>45536</v>
      </c>
      <c r="F36" s="6">
        <v>2</v>
      </c>
      <c r="G36" t="s">
        <v>17</v>
      </c>
      <c r="H36" t="s">
        <v>42</v>
      </c>
      <c r="I36" t="s">
        <v>1306</v>
      </c>
      <c r="J36" t="s">
        <v>1080</v>
      </c>
      <c r="K36">
        <v>5000</v>
      </c>
      <c r="L36">
        <v>250</v>
      </c>
      <c r="M36">
        <f>Customers[[#This Row],[Quantity Ordered]]*Customers[[#This Row],[Sales Price (Per unit)]]</f>
        <v>500</v>
      </c>
      <c r="N36" t="s">
        <v>1307</v>
      </c>
    </row>
    <row r="37" spans="1:14" x14ac:dyDescent="0.25">
      <c r="A37" t="s">
        <v>106</v>
      </c>
      <c r="B37" t="s">
        <v>107</v>
      </c>
      <c r="C37">
        <v>1269</v>
      </c>
      <c r="D37" t="s">
        <v>77</v>
      </c>
      <c r="E37" s="7">
        <v>45633</v>
      </c>
      <c r="F37" s="6">
        <v>1</v>
      </c>
      <c r="G37" t="s">
        <v>17</v>
      </c>
      <c r="H37" t="s">
        <v>32</v>
      </c>
      <c r="I37" t="s">
        <v>1308</v>
      </c>
      <c r="J37" t="s">
        <v>1232</v>
      </c>
      <c r="K37">
        <v>3350</v>
      </c>
      <c r="L37">
        <v>600</v>
      </c>
      <c r="M37">
        <f>Customers[[#This Row],[Quantity Ordered]]*Customers[[#This Row],[Sales Price (Per unit)]]</f>
        <v>600</v>
      </c>
      <c r="N37" t="s">
        <v>1309</v>
      </c>
    </row>
    <row r="38" spans="1:14" x14ac:dyDescent="0.25">
      <c r="A38" t="s">
        <v>108</v>
      </c>
      <c r="B38" t="s">
        <v>109</v>
      </c>
      <c r="C38">
        <v>1270</v>
      </c>
      <c r="D38" t="s">
        <v>61</v>
      </c>
      <c r="E38" s="7">
        <v>45297</v>
      </c>
      <c r="F38" s="6">
        <v>2</v>
      </c>
      <c r="G38" s="1" t="s">
        <v>37</v>
      </c>
      <c r="H38" t="s">
        <v>28</v>
      </c>
      <c r="I38" t="s">
        <v>1310</v>
      </c>
      <c r="J38" t="s">
        <v>1284</v>
      </c>
      <c r="K38">
        <v>2500</v>
      </c>
      <c r="L38">
        <v>1200</v>
      </c>
      <c r="M38">
        <f>Customers[[#This Row],[Quantity Ordered]]*Customers[[#This Row],[Sales Price (Per unit)]]</f>
        <v>2400</v>
      </c>
      <c r="N38" t="s">
        <v>1311</v>
      </c>
    </row>
    <row r="39" spans="1:14" x14ac:dyDescent="0.25">
      <c r="A39" t="s">
        <v>110</v>
      </c>
      <c r="B39" t="s">
        <v>111</v>
      </c>
      <c r="C39">
        <v>1271</v>
      </c>
      <c r="D39" t="s">
        <v>36</v>
      </c>
      <c r="E39" s="7">
        <v>45450</v>
      </c>
      <c r="F39" s="6">
        <v>1</v>
      </c>
      <c r="G39" t="s">
        <v>56</v>
      </c>
      <c r="H39" t="s">
        <v>18</v>
      </c>
      <c r="I39" t="s">
        <v>1312</v>
      </c>
      <c r="J39" t="s">
        <v>1223</v>
      </c>
      <c r="K39">
        <v>6725</v>
      </c>
      <c r="L39">
        <v>250</v>
      </c>
      <c r="M39">
        <f>Customers[[#This Row],[Quantity Ordered]]*Customers[[#This Row],[Sales Price (Per unit)]]</f>
        <v>250</v>
      </c>
      <c r="N39" t="s">
        <v>1313</v>
      </c>
    </row>
    <row r="40" spans="1:14" x14ac:dyDescent="0.25">
      <c r="A40" t="s">
        <v>112</v>
      </c>
      <c r="B40" t="s">
        <v>113</v>
      </c>
      <c r="C40">
        <v>1272</v>
      </c>
      <c r="D40" t="s">
        <v>16</v>
      </c>
      <c r="E40" s="7">
        <v>45555</v>
      </c>
      <c r="F40" s="6">
        <v>3</v>
      </c>
      <c r="G40" s="1" t="s">
        <v>37</v>
      </c>
      <c r="H40" t="s">
        <v>32</v>
      </c>
      <c r="I40" t="s">
        <v>1314</v>
      </c>
      <c r="J40" t="s">
        <v>1241</v>
      </c>
      <c r="K40">
        <v>3220</v>
      </c>
      <c r="L40">
        <v>250</v>
      </c>
      <c r="M40">
        <f>Customers[[#This Row],[Quantity Ordered]]*Customers[[#This Row],[Sales Price (Per unit)]]</f>
        <v>750</v>
      </c>
      <c r="N40" t="s">
        <v>1315</v>
      </c>
    </row>
    <row r="41" spans="1:14" x14ac:dyDescent="0.25">
      <c r="A41" t="s">
        <v>114</v>
      </c>
      <c r="B41" t="s">
        <v>115</v>
      </c>
      <c r="C41">
        <v>1273</v>
      </c>
      <c r="D41" t="s">
        <v>22</v>
      </c>
      <c r="E41" s="7">
        <v>45431</v>
      </c>
      <c r="F41" s="6">
        <v>3</v>
      </c>
      <c r="G41" s="1" t="s">
        <v>37</v>
      </c>
      <c r="H41" t="s">
        <v>32</v>
      </c>
      <c r="I41" t="s">
        <v>1316</v>
      </c>
      <c r="J41" t="s">
        <v>1260</v>
      </c>
      <c r="K41">
        <v>3000</v>
      </c>
      <c r="L41">
        <v>800</v>
      </c>
      <c r="M41">
        <f>Customers[[#This Row],[Quantity Ordered]]*Customers[[#This Row],[Sales Price (Per unit)]]</f>
        <v>2400</v>
      </c>
      <c r="N41" t="s">
        <v>1317</v>
      </c>
    </row>
    <row r="42" spans="1:14" x14ac:dyDescent="0.25">
      <c r="A42" t="s">
        <v>116</v>
      </c>
      <c r="B42" t="s">
        <v>117</v>
      </c>
      <c r="C42">
        <v>1274</v>
      </c>
      <c r="D42" t="s">
        <v>61</v>
      </c>
      <c r="E42" s="7">
        <v>45572</v>
      </c>
      <c r="F42" s="6">
        <v>1</v>
      </c>
      <c r="G42" s="1" t="s">
        <v>37</v>
      </c>
      <c r="H42" t="s">
        <v>38</v>
      </c>
      <c r="I42" t="s">
        <v>1318</v>
      </c>
      <c r="J42" t="s">
        <v>1235</v>
      </c>
      <c r="K42">
        <v>4217</v>
      </c>
      <c r="L42">
        <v>1200</v>
      </c>
      <c r="M42">
        <f>Customers[[#This Row],[Quantity Ordered]]*Customers[[#This Row],[Sales Price (Per unit)]]</f>
        <v>1200</v>
      </c>
      <c r="N42" t="s">
        <v>1319</v>
      </c>
    </row>
    <row r="43" spans="1:14" x14ac:dyDescent="0.25">
      <c r="A43" t="s">
        <v>118</v>
      </c>
      <c r="B43" t="s">
        <v>119</v>
      </c>
      <c r="C43">
        <v>1275</v>
      </c>
      <c r="D43" t="s">
        <v>27</v>
      </c>
      <c r="E43" s="7">
        <v>45550</v>
      </c>
      <c r="F43" s="6">
        <v>2</v>
      </c>
      <c r="G43" s="1" t="s">
        <v>37</v>
      </c>
      <c r="H43" t="s">
        <v>49</v>
      </c>
      <c r="I43" t="s">
        <v>1320</v>
      </c>
      <c r="J43" t="s">
        <v>1247</v>
      </c>
      <c r="K43">
        <v>7250</v>
      </c>
      <c r="L43">
        <v>300</v>
      </c>
      <c r="M43">
        <f>Customers[[#This Row],[Quantity Ordered]]*Customers[[#This Row],[Sales Price (Per unit)]]</f>
        <v>600</v>
      </c>
      <c r="N43" t="s">
        <v>1321</v>
      </c>
    </row>
    <row r="44" spans="1:14" x14ac:dyDescent="0.25">
      <c r="A44" t="s">
        <v>120</v>
      </c>
      <c r="B44" t="s">
        <v>121</v>
      </c>
      <c r="C44">
        <v>1276</v>
      </c>
      <c r="D44" t="s">
        <v>61</v>
      </c>
      <c r="E44" s="7">
        <v>45605</v>
      </c>
      <c r="F44" s="6">
        <v>1</v>
      </c>
      <c r="G44" t="s">
        <v>17</v>
      </c>
      <c r="H44" t="s">
        <v>24</v>
      </c>
      <c r="I44" t="s">
        <v>1322</v>
      </c>
      <c r="J44" t="s">
        <v>1226</v>
      </c>
      <c r="K44">
        <v>2600</v>
      </c>
      <c r="L44">
        <v>1200</v>
      </c>
      <c r="M44">
        <f>Customers[[#This Row],[Quantity Ordered]]*Customers[[#This Row],[Sales Price (Per unit)]]</f>
        <v>1200</v>
      </c>
      <c r="N44" t="s">
        <v>1323</v>
      </c>
    </row>
    <row r="45" spans="1:14" x14ac:dyDescent="0.25">
      <c r="A45" t="s">
        <v>122</v>
      </c>
      <c r="B45" t="s">
        <v>123</v>
      </c>
      <c r="C45">
        <v>1277</v>
      </c>
      <c r="D45" t="s">
        <v>61</v>
      </c>
      <c r="E45" s="7">
        <v>45648</v>
      </c>
      <c r="F45" s="6">
        <v>1</v>
      </c>
      <c r="G45" s="1" t="s">
        <v>23</v>
      </c>
      <c r="H45" t="s">
        <v>42</v>
      </c>
      <c r="I45" t="s">
        <v>1324</v>
      </c>
      <c r="J45" t="s">
        <v>1238</v>
      </c>
      <c r="K45">
        <v>5290</v>
      </c>
      <c r="L45">
        <v>1200</v>
      </c>
      <c r="M45">
        <f>Customers[[#This Row],[Quantity Ordered]]*Customers[[#This Row],[Sales Price (Per unit)]]</f>
        <v>1200</v>
      </c>
      <c r="N45" t="s">
        <v>1325</v>
      </c>
    </row>
    <row r="46" spans="1:14" x14ac:dyDescent="0.25">
      <c r="A46" t="s">
        <v>124</v>
      </c>
      <c r="B46" t="s">
        <v>125</v>
      </c>
      <c r="C46">
        <v>1278</v>
      </c>
      <c r="D46" t="s">
        <v>61</v>
      </c>
      <c r="E46" s="7">
        <v>45563</v>
      </c>
      <c r="F46" s="6">
        <v>2</v>
      </c>
      <c r="G46" t="s">
        <v>17</v>
      </c>
      <c r="H46" t="s">
        <v>28</v>
      </c>
      <c r="I46" t="s">
        <v>1326</v>
      </c>
      <c r="J46" t="s">
        <v>1284</v>
      </c>
      <c r="K46">
        <v>2500</v>
      </c>
      <c r="L46">
        <v>1200</v>
      </c>
      <c r="M46">
        <f>Customers[[#This Row],[Quantity Ordered]]*Customers[[#This Row],[Sales Price (Per unit)]]</f>
        <v>2400</v>
      </c>
      <c r="N46" t="s">
        <v>1327</v>
      </c>
    </row>
    <row r="47" spans="1:14" x14ac:dyDescent="0.25">
      <c r="A47" t="s">
        <v>126</v>
      </c>
      <c r="B47" t="s">
        <v>127</v>
      </c>
      <c r="C47">
        <v>1279</v>
      </c>
      <c r="D47" t="s">
        <v>16</v>
      </c>
      <c r="E47" s="7">
        <v>45331</v>
      </c>
      <c r="F47" s="6">
        <v>1</v>
      </c>
      <c r="G47" t="s">
        <v>17</v>
      </c>
      <c r="H47" t="s">
        <v>32</v>
      </c>
      <c r="I47" t="s">
        <v>1328</v>
      </c>
      <c r="J47" t="s">
        <v>1232</v>
      </c>
      <c r="K47">
        <v>3350</v>
      </c>
      <c r="L47">
        <v>250</v>
      </c>
      <c r="M47">
        <f>Customers[[#This Row],[Quantity Ordered]]*Customers[[#This Row],[Sales Price (Per unit)]]</f>
        <v>250</v>
      </c>
      <c r="N47" t="s">
        <v>1329</v>
      </c>
    </row>
    <row r="48" spans="1:14" x14ac:dyDescent="0.25">
      <c r="A48" t="s">
        <v>128</v>
      </c>
      <c r="B48" t="s">
        <v>89</v>
      </c>
      <c r="C48">
        <v>1280</v>
      </c>
      <c r="D48" t="s">
        <v>61</v>
      </c>
      <c r="E48" s="7">
        <v>45436</v>
      </c>
      <c r="F48" s="6">
        <v>2</v>
      </c>
      <c r="G48" t="s">
        <v>17</v>
      </c>
      <c r="H48" t="s">
        <v>38</v>
      </c>
      <c r="I48" t="s">
        <v>1330</v>
      </c>
      <c r="J48" t="s">
        <v>1290</v>
      </c>
      <c r="K48">
        <v>4000</v>
      </c>
      <c r="L48">
        <v>1200</v>
      </c>
      <c r="M48">
        <f>Customers[[#This Row],[Quantity Ordered]]*Customers[[#This Row],[Sales Price (Per unit)]]</f>
        <v>2400</v>
      </c>
      <c r="N48" t="s">
        <v>1331</v>
      </c>
    </row>
    <row r="49" spans="1:14" x14ac:dyDescent="0.25">
      <c r="A49" t="s">
        <v>129</v>
      </c>
      <c r="B49" t="s">
        <v>130</v>
      </c>
      <c r="C49">
        <v>1281</v>
      </c>
      <c r="D49" t="s">
        <v>36</v>
      </c>
      <c r="E49" s="7">
        <v>45505</v>
      </c>
      <c r="F49" s="6">
        <v>2</v>
      </c>
      <c r="G49" t="s">
        <v>17</v>
      </c>
      <c r="H49" t="s">
        <v>42</v>
      </c>
      <c r="I49" t="s">
        <v>1332</v>
      </c>
      <c r="J49" t="s">
        <v>1080</v>
      </c>
      <c r="K49">
        <v>5000</v>
      </c>
      <c r="L49">
        <v>250</v>
      </c>
      <c r="M49">
        <f>Customers[[#This Row],[Quantity Ordered]]*Customers[[#This Row],[Sales Price (Per unit)]]</f>
        <v>500</v>
      </c>
      <c r="N49" t="s">
        <v>1333</v>
      </c>
    </row>
    <row r="50" spans="1:14" x14ac:dyDescent="0.25">
      <c r="A50" t="s">
        <v>131</v>
      </c>
      <c r="B50" t="s">
        <v>132</v>
      </c>
      <c r="C50">
        <v>1282</v>
      </c>
      <c r="D50" t="s">
        <v>77</v>
      </c>
      <c r="E50" s="7">
        <v>45340</v>
      </c>
      <c r="F50" s="6">
        <v>3</v>
      </c>
      <c r="G50" t="s">
        <v>17</v>
      </c>
      <c r="H50" t="s">
        <v>42</v>
      </c>
      <c r="I50" t="s">
        <v>1334</v>
      </c>
      <c r="J50" t="s">
        <v>1335</v>
      </c>
      <c r="K50">
        <v>5600</v>
      </c>
      <c r="L50">
        <v>600</v>
      </c>
      <c r="M50">
        <f>Customers[[#This Row],[Quantity Ordered]]*Customers[[#This Row],[Sales Price (Per unit)]]</f>
        <v>1800</v>
      </c>
      <c r="N50" t="s">
        <v>1336</v>
      </c>
    </row>
    <row r="51" spans="1:14" x14ac:dyDescent="0.25">
      <c r="A51" t="s">
        <v>133</v>
      </c>
      <c r="B51" t="s">
        <v>134</v>
      </c>
      <c r="C51">
        <v>1283</v>
      </c>
      <c r="D51" t="s">
        <v>36</v>
      </c>
      <c r="E51" s="7">
        <v>45368</v>
      </c>
      <c r="F51" s="6">
        <v>1</v>
      </c>
      <c r="G51" t="s">
        <v>17</v>
      </c>
      <c r="H51" t="s">
        <v>28</v>
      </c>
      <c r="I51" t="s">
        <v>1337</v>
      </c>
      <c r="J51" t="s">
        <v>1284</v>
      </c>
      <c r="K51">
        <v>2500</v>
      </c>
      <c r="L51">
        <v>250</v>
      </c>
      <c r="M51">
        <f>Customers[[#This Row],[Quantity Ordered]]*Customers[[#This Row],[Sales Price (Per unit)]]</f>
        <v>250</v>
      </c>
      <c r="N51" t="s">
        <v>1338</v>
      </c>
    </row>
    <row r="52" spans="1:14" x14ac:dyDescent="0.25">
      <c r="A52" t="s">
        <v>135</v>
      </c>
      <c r="B52" t="s">
        <v>136</v>
      </c>
      <c r="C52">
        <v>1284</v>
      </c>
      <c r="D52" t="s">
        <v>22</v>
      </c>
      <c r="E52" s="7">
        <v>45324</v>
      </c>
      <c r="F52" s="6">
        <v>2</v>
      </c>
      <c r="G52" t="s">
        <v>17</v>
      </c>
      <c r="H52" t="s">
        <v>32</v>
      </c>
      <c r="I52" t="s">
        <v>1339</v>
      </c>
      <c r="J52" t="s">
        <v>1232</v>
      </c>
      <c r="K52">
        <v>3350</v>
      </c>
      <c r="L52">
        <v>800</v>
      </c>
      <c r="M52">
        <f>Customers[[#This Row],[Quantity Ordered]]*Customers[[#This Row],[Sales Price (Per unit)]]</f>
        <v>1600</v>
      </c>
      <c r="N52" t="s">
        <v>1340</v>
      </c>
    </row>
    <row r="53" spans="1:14" x14ac:dyDescent="0.25">
      <c r="A53" t="s">
        <v>137</v>
      </c>
      <c r="B53" t="s">
        <v>138</v>
      </c>
      <c r="C53">
        <v>1285</v>
      </c>
      <c r="D53" t="s">
        <v>16</v>
      </c>
      <c r="E53" s="7">
        <v>45321</v>
      </c>
      <c r="F53" s="6">
        <v>3</v>
      </c>
      <c r="G53" s="1" t="s">
        <v>37</v>
      </c>
      <c r="H53" t="s">
        <v>28</v>
      </c>
      <c r="I53" t="s">
        <v>1341</v>
      </c>
      <c r="J53" t="s">
        <v>1229</v>
      </c>
      <c r="K53">
        <v>2300</v>
      </c>
      <c r="L53">
        <v>250</v>
      </c>
      <c r="M53">
        <f>Customers[[#This Row],[Quantity Ordered]]*Customers[[#This Row],[Sales Price (Per unit)]]</f>
        <v>750</v>
      </c>
      <c r="N53" t="s">
        <v>1342</v>
      </c>
    </row>
    <row r="54" spans="1:14" x14ac:dyDescent="0.25">
      <c r="A54" t="s">
        <v>139</v>
      </c>
      <c r="B54" t="s">
        <v>140</v>
      </c>
      <c r="C54">
        <v>1286</v>
      </c>
      <c r="D54" t="s">
        <v>77</v>
      </c>
      <c r="E54" s="7">
        <v>45597</v>
      </c>
      <c r="F54" s="6">
        <v>2</v>
      </c>
      <c r="G54" s="1" t="s">
        <v>37</v>
      </c>
      <c r="H54" t="s">
        <v>28</v>
      </c>
      <c r="I54" t="s">
        <v>1343</v>
      </c>
      <c r="J54" t="s">
        <v>1284</v>
      </c>
      <c r="K54">
        <v>2500</v>
      </c>
      <c r="L54">
        <v>600</v>
      </c>
      <c r="M54">
        <f>Customers[[#This Row],[Quantity Ordered]]*Customers[[#This Row],[Sales Price (Per unit)]]</f>
        <v>1200</v>
      </c>
      <c r="N54" t="s">
        <v>1344</v>
      </c>
    </row>
    <row r="55" spans="1:14" x14ac:dyDescent="0.25">
      <c r="A55" t="s">
        <v>106</v>
      </c>
      <c r="B55" t="s">
        <v>141</v>
      </c>
      <c r="C55">
        <v>1287</v>
      </c>
      <c r="D55" t="s">
        <v>22</v>
      </c>
      <c r="E55" s="7">
        <v>45531</v>
      </c>
      <c r="F55" s="6">
        <v>3</v>
      </c>
      <c r="G55" s="1" t="s">
        <v>37</v>
      </c>
      <c r="H55" t="s">
        <v>66</v>
      </c>
      <c r="I55" t="s">
        <v>1345</v>
      </c>
      <c r="J55" t="s">
        <v>1346</v>
      </c>
      <c r="K55">
        <v>870</v>
      </c>
      <c r="L55">
        <v>800</v>
      </c>
      <c r="M55">
        <f>Customers[[#This Row],[Quantity Ordered]]*Customers[[#This Row],[Sales Price (Per unit)]]</f>
        <v>2400</v>
      </c>
      <c r="N55" t="s">
        <v>1347</v>
      </c>
    </row>
    <row r="56" spans="1:14" x14ac:dyDescent="0.25">
      <c r="A56" t="s">
        <v>142</v>
      </c>
      <c r="B56" t="s">
        <v>143</v>
      </c>
      <c r="C56">
        <v>1288</v>
      </c>
      <c r="D56" t="s">
        <v>16</v>
      </c>
      <c r="E56" s="7">
        <v>45589</v>
      </c>
      <c r="F56" s="6">
        <v>2</v>
      </c>
      <c r="G56" s="1" t="s">
        <v>37</v>
      </c>
      <c r="H56" t="s">
        <v>32</v>
      </c>
      <c r="I56" t="s">
        <v>1348</v>
      </c>
      <c r="J56" t="s">
        <v>1232</v>
      </c>
      <c r="K56">
        <v>3350</v>
      </c>
      <c r="L56">
        <v>250</v>
      </c>
      <c r="M56">
        <f>Customers[[#This Row],[Quantity Ordered]]*Customers[[#This Row],[Sales Price (Per unit)]]</f>
        <v>500</v>
      </c>
      <c r="N56" t="s">
        <v>1349</v>
      </c>
    </row>
    <row r="57" spans="1:14" x14ac:dyDescent="0.25">
      <c r="A57" t="s">
        <v>144</v>
      </c>
      <c r="B57" t="s">
        <v>145</v>
      </c>
      <c r="C57">
        <v>1289</v>
      </c>
      <c r="D57" t="s">
        <v>61</v>
      </c>
      <c r="E57" s="7">
        <v>45326</v>
      </c>
      <c r="F57" s="6">
        <v>2</v>
      </c>
      <c r="G57" s="1" t="s">
        <v>37</v>
      </c>
      <c r="H57" t="s">
        <v>28</v>
      </c>
      <c r="I57" t="s">
        <v>1350</v>
      </c>
      <c r="J57" t="s">
        <v>1284</v>
      </c>
      <c r="K57">
        <v>2500</v>
      </c>
      <c r="L57">
        <v>1200</v>
      </c>
      <c r="M57">
        <f>Customers[[#This Row],[Quantity Ordered]]*Customers[[#This Row],[Sales Price (Per unit)]]</f>
        <v>2400</v>
      </c>
      <c r="N57" t="s">
        <v>1351</v>
      </c>
    </row>
    <row r="58" spans="1:14" x14ac:dyDescent="0.25">
      <c r="A58" t="s">
        <v>146</v>
      </c>
      <c r="B58" t="s">
        <v>147</v>
      </c>
      <c r="C58">
        <v>1290</v>
      </c>
      <c r="D58" t="s">
        <v>27</v>
      </c>
      <c r="E58" s="7">
        <v>45371</v>
      </c>
      <c r="F58" s="6">
        <v>3</v>
      </c>
      <c r="G58" s="1" t="s">
        <v>23</v>
      </c>
      <c r="H58" t="s">
        <v>42</v>
      </c>
      <c r="I58" t="s">
        <v>1352</v>
      </c>
      <c r="J58" t="s">
        <v>1080</v>
      </c>
      <c r="K58">
        <v>5000</v>
      </c>
      <c r="L58">
        <v>300</v>
      </c>
      <c r="M58">
        <f>Customers[[#This Row],[Quantity Ordered]]*Customers[[#This Row],[Sales Price (Per unit)]]</f>
        <v>900</v>
      </c>
      <c r="N58" t="s">
        <v>1353</v>
      </c>
    </row>
    <row r="59" spans="1:14" x14ac:dyDescent="0.25">
      <c r="A59" t="s">
        <v>148</v>
      </c>
      <c r="B59" t="s">
        <v>149</v>
      </c>
      <c r="C59">
        <v>1291</v>
      </c>
      <c r="D59" t="s">
        <v>61</v>
      </c>
      <c r="E59" s="7">
        <v>45612</v>
      </c>
      <c r="F59" s="6">
        <v>1</v>
      </c>
      <c r="G59" s="1" t="s">
        <v>37</v>
      </c>
      <c r="H59" t="s">
        <v>24</v>
      </c>
      <c r="I59" t="s">
        <v>1354</v>
      </c>
      <c r="J59" t="s">
        <v>1226</v>
      </c>
      <c r="K59">
        <v>2600</v>
      </c>
      <c r="L59">
        <v>1200</v>
      </c>
      <c r="M59">
        <f>Customers[[#This Row],[Quantity Ordered]]*Customers[[#This Row],[Sales Price (Per unit)]]</f>
        <v>1200</v>
      </c>
      <c r="N59" t="s">
        <v>1355</v>
      </c>
    </row>
    <row r="60" spans="1:14" x14ac:dyDescent="0.25">
      <c r="A60" t="s">
        <v>135</v>
      </c>
      <c r="B60" t="s">
        <v>150</v>
      </c>
      <c r="C60">
        <v>1292</v>
      </c>
      <c r="D60" t="s">
        <v>36</v>
      </c>
      <c r="E60" s="7">
        <v>45447</v>
      </c>
      <c r="F60" s="6">
        <v>3</v>
      </c>
      <c r="G60" t="s">
        <v>17</v>
      </c>
      <c r="H60" t="s">
        <v>66</v>
      </c>
      <c r="I60" t="s">
        <v>1356</v>
      </c>
      <c r="J60" t="s">
        <v>1265</v>
      </c>
      <c r="K60">
        <v>800</v>
      </c>
      <c r="L60">
        <v>250</v>
      </c>
      <c r="M60">
        <f>Customers[[#This Row],[Quantity Ordered]]*Customers[[#This Row],[Sales Price (Per unit)]]</f>
        <v>750</v>
      </c>
      <c r="N60" t="s">
        <v>1357</v>
      </c>
    </row>
    <row r="61" spans="1:14" x14ac:dyDescent="0.25">
      <c r="A61" t="s">
        <v>151</v>
      </c>
      <c r="B61" t="s">
        <v>152</v>
      </c>
      <c r="C61">
        <v>1293</v>
      </c>
      <c r="D61" t="s">
        <v>61</v>
      </c>
      <c r="E61" s="7">
        <v>45404</v>
      </c>
      <c r="F61" s="6">
        <v>2</v>
      </c>
      <c r="G61" s="1" t="s">
        <v>37</v>
      </c>
      <c r="H61" t="s">
        <v>28</v>
      </c>
      <c r="I61" t="s">
        <v>1358</v>
      </c>
      <c r="J61" t="s">
        <v>850</v>
      </c>
      <c r="K61">
        <v>2000</v>
      </c>
      <c r="L61">
        <v>1200</v>
      </c>
      <c r="M61">
        <f>Customers[[#This Row],[Quantity Ordered]]*Customers[[#This Row],[Sales Price (Per unit)]]</f>
        <v>2400</v>
      </c>
      <c r="N61" t="s">
        <v>1359</v>
      </c>
    </row>
    <row r="62" spans="1:14" x14ac:dyDescent="0.25">
      <c r="A62" t="s">
        <v>153</v>
      </c>
      <c r="B62" t="s">
        <v>34</v>
      </c>
      <c r="C62">
        <v>1294</v>
      </c>
      <c r="D62" t="s">
        <v>61</v>
      </c>
      <c r="E62" s="7">
        <v>45556</v>
      </c>
      <c r="F62" s="6">
        <v>3</v>
      </c>
      <c r="G62" s="1" t="s">
        <v>37</v>
      </c>
      <c r="H62" t="s">
        <v>18</v>
      </c>
      <c r="I62" t="s">
        <v>1360</v>
      </c>
      <c r="J62" t="s">
        <v>1287</v>
      </c>
      <c r="K62">
        <v>6000</v>
      </c>
      <c r="L62">
        <v>1200</v>
      </c>
      <c r="M62">
        <f>Customers[[#This Row],[Quantity Ordered]]*Customers[[#This Row],[Sales Price (Per unit)]]</f>
        <v>3600</v>
      </c>
      <c r="N62" t="s">
        <v>1361</v>
      </c>
    </row>
    <row r="63" spans="1:14" x14ac:dyDescent="0.25">
      <c r="A63" t="s">
        <v>154</v>
      </c>
      <c r="B63" t="s">
        <v>155</v>
      </c>
      <c r="C63">
        <v>1295</v>
      </c>
      <c r="D63" t="s">
        <v>77</v>
      </c>
      <c r="E63" s="7">
        <v>45540</v>
      </c>
      <c r="F63" s="6">
        <v>3</v>
      </c>
      <c r="G63" s="1" t="s">
        <v>37</v>
      </c>
      <c r="H63" t="s">
        <v>28</v>
      </c>
      <c r="I63" t="s">
        <v>1362</v>
      </c>
      <c r="J63" t="s">
        <v>1229</v>
      </c>
      <c r="K63">
        <v>2300</v>
      </c>
      <c r="L63">
        <v>600</v>
      </c>
      <c r="M63">
        <f>Customers[[#This Row],[Quantity Ordered]]*Customers[[#This Row],[Sales Price (Per unit)]]</f>
        <v>1800</v>
      </c>
      <c r="N63" t="s">
        <v>1363</v>
      </c>
    </row>
    <row r="64" spans="1:14" x14ac:dyDescent="0.25">
      <c r="A64" t="s">
        <v>156</v>
      </c>
      <c r="B64" t="s">
        <v>157</v>
      </c>
      <c r="C64">
        <v>1296</v>
      </c>
      <c r="D64" t="s">
        <v>36</v>
      </c>
      <c r="E64" s="7">
        <v>45540</v>
      </c>
      <c r="F64" s="6">
        <v>1</v>
      </c>
      <c r="G64" t="s">
        <v>17</v>
      </c>
      <c r="H64" t="s">
        <v>38</v>
      </c>
      <c r="I64" t="s">
        <v>1364</v>
      </c>
      <c r="J64" t="s">
        <v>1235</v>
      </c>
      <c r="K64">
        <v>4217</v>
      </c>
      <c r="L64">
        <v>250</v>
      </c>
      <c r="M64">
        <f>Customers[[#This Row],[Quantity Ordered]]*Customers[[#This Row],[Sales Price (Per unit)]]</f>
        <v>250</v>
      </c>
      <c r="N64" t="s">
        <v>1365</v>
      </c>
    </row>
    <row r="65" spans="1:14" x14ac:dyDescent="0.25">
      <c r="A65" t="s">
        <v>158</v>
      </c>
      <c r="B65" t="s">
        <v>159</v>
      </c>
      <c r="C65">
        <v>1297</v>
      </c>
      <c r="D65" t="s">
        <v>36</v>
      </c>
      <c r="E65" s="7">
        <v>45382</v>
      </c>
      <c r="F65" s="6">
        <v>3</v>
      </c>
      <c r="G65" t="s">
        <v>17</v>
      </c>
      <c r="H65" t="s">
        <v>66</v>
      </c>
      <c r="I65" t="s">
        <v>1366</v>
      </c>
      <c r="J65" t="s">
        <v>1265</v>
      </c>
      <c r="K65">
        <v>800</v>
      </c>
      <c r="L65">
        <v>250</v>
      </c>
      <c r="M65">
        <f>Customers[[#This Row],[Quantity Ordered]]*Customers[[#This Row],[Sales Price (Per unit)]]</f>
        <v>750</v>
      </c>
      <c r="N65" t="s">
        <v>1367</v>
      </c>
    </row>
    <row r="66" spans="1:14" x14ac:dyDescent="0.25">
      <c r="A66" t="s">
        <v>160</v>
      </c>
      <c r="B66" t="s">
        <v>161</v>
      </c>
      <c r="C66">
        <v>1298</v>
      </c>
      <c r="D66" t="s">
        <v>61</v>
      </c>
      <c r="E66" s="7">
        <v>45313</v>
      </c>
      <c r="F66" s="6">
        <v>3</v>
      </c>
      <c r="G66" s="1" t="s">
        <v>37</v>
      </c>
      <c r="H66" t="s">
        <v>49</v>
      </c>
      <c r="I66" t="s">
        <v>1368</v>
      </c>
      <c r="J66" t="s">
        <v>1247</v>
      </c>
      <c r="K66">
        <v>7250</v>
      </c>
      <c r="L66">
        <v>1200</v>
      </c>
      <c r="M66">
        <f>Customers[[#This Row],[Quantity Ordered]]*Customers[[#This Row],[Sales Price (Per unit)]]</f>
        <v>3600</v>
      </c>
      <c r="N66" t="s">
        <v>1369</v>
      </c>
    </row>
    <row r="67" spans="1:14" x14ac:dyDescent="0.25">
      <c r="A67" t="s">
        <v>41</v>
      </c>
      <c r="B67" t="s">
        <v>162</v>
      </c>
      <c r="C67">
        <v>1299</v>
      </c>
      <c r="D67" t="s">
        <v>61</v>
      </c>
      <c r="E67" s="7">
        <v>45636</v>
      </c>
      <c r="F67" s="6">
        <v>3</v>
      </c>
      <c r="G67" s="1" t="s">
        <v>37</v>
      </c>
      <c r="H67" t="s">
        <v>66</v>
      </c>
      <c r="I67" t="s">
        <v>1370</v>
      </c>
      <c r="J67" t="s">
        <v>1346</v>
      </c>
      <c r="K67">
        <v>870</v>
      </c>
      <c r="L67">
        <v>1200</v>
      </c>
      <c r="M67">
        <f>Customers[[#This Row],[Quantity Ordered]]*Customers[[#This Row],[Sales Price (Per unit)]]</f>
        <v>3600</v>
      </c>
      <c r="N67" t="s">
        <v>1371</v>
      </c>
    </row>
    <row r="68" spans="1:14" x14ac:dyDescent="0.25">
      <c r="A68" t="s">
        <v>163</v>
      </c>
      <c r="B68" t="s">
        <v>164</v>
      </c>
      <c r="C68">
        <v>1300</v>
      </c>
      <c r="D68" t="s">
        <v>27</v>
      </c>
      <c r="E68" s="7">
        <v>45440</v>
      </c>
      <c r="F68" s="6">
        <v>1</v>
      </c>
      <c r="G68" t="s">
        <v>17</v>
      </c>
      <c r="H68" t="s">
        <v>24</v>
      </c>
      <c r="I68" t="s">
        <v>1372</v>
      </c>
      <c r="J68" t="s">
        <v>1226</v>
      </c>
      <c r="K68">
        <v>2600</v>
      </c>
      <c r="L68">
        <v>300</v>
      </c>
      <c r="M68">
        <f>Customers[[#This Row],[Quantity Ordered]]*Customers[[#This Row],[Sales Price (Per unit)]]</f>
        <v>300</v>
      </c>
      <c r="N68" t="s">
        <v>1373</v>
      </c>
    </row>
    <row r="69" spans="1:14" x14ac:dyDescent="0.25">
      <c r="A69" t="s">
        <v>165</v>
      </c>
      <c r="B69" t="s">
        <v>166</v>
      </c>
      <c r="C69">
        <v>1301</v>
      </c>
      <c r="D69" t="s">
        <v>77</v>
      </c>
      <c r="E69" s="7">
        <v>45354</v>
      </c>
      <c r="F69" s="6">
        <v>2</v>
      </c>
      <c r="G69" t="s">
        <v>17</v>
      </c>
      <c r="H69" t="s">
        <v>18</v>
      </c>
      <c r="I69" t="s">
        <v>1374</v>
      </c>
      <c r="J69" t="s">
        <v>1223</v>
      </c>
      <c r="K69">
        <v>6725</v>
      </c>
      <c r="L69">
        <v>600</v>
      </c>
      <c r="M69">
        <f>Customers[[#This Row],[Quantity Ordered]]*Customers[[#This Row],[Sales Price (Per unit)]]</f>
        <v>1200</v>
      </c>
      <c r="N69" t="s">
        <v>1375</v>
      </c>
    </row>
    <row r="70" spans="1:14" x14ac:dyDescent="0.25">
      <c r="A70" t="s">
        <v>167</v>
      </c>
      <c r="B70" t="s">
        <v>168</v>
      </c>
      <c r="C70">
        <v>1302</v>
      </c>
      <c r="D70" t="s">
        <v>36</v>
      </c>
      <c r="E70" s="7">
        <v>45475</v>
      </c>
      <c r="F70" s="6">
        <v>1</v>
      </c>
      <c r="G70" s="1" t="s">
        <v>37</v>
      </c>
      <c r="H70" t="s">
        <v>49</v>
      </c>
      <c r="I70" t="s">
        <v>1376</v>
      </c>
      <c r="J70" t="s">
        <v>1247</v>
      </c>
      <c r="K70">
        <v>7250</v>
      </c>
      <c r="L70">
        <v>250</v>
      </c>
      <c r="M70">
        <f>Customers[[#This Row],[Quantity Ordered]]*Customers[[#This Row],[Sales Price (Per unit)]]</f>
        <v>250</v>
      </c>
      <c r="N70" t="s">
        <v>1377</v>
      </c>
    </row>
    <row r="71" spans="1:14" x14ac:dyDescent="0.25">
      <c r="A71" t="s">
        <v>169</v>
      </c>
      <c r="B71" t="s">
        <v>170</v>
      </c>
      <c r="C71">
        <v>1303</v>
      </c>
      <c r="D71" t="s">
        <v>61</v>
      </c>
      <c r="E71" s="7">
        <v>45594</v>
      </c>
      <c r="F71" s="6">
        <v>3</v>
      </c>
      <c r="G71" t="s">
        <v>17</v>
      </c>
      <c r="H71" t="s">
        <v>28</v>
      </c>
      <c r="I71" t="s">
        <v>1378</v>
      </c>
      <c r="J71" t="s">
        <v>1284</v>
      </c>
      <c r="K71">
        <v>2500</v>
      </c>
      <c r="L71">
        <v>1200</v>
      </c>
      <c r="M71">
        <f>Customers[[#This Row],[Quantity Ordered]]*Customers[[#This Row],[Sales Price (Per unit)]]</f>
        <v>3600</v>
      </c>
      <c r="N71" t="s">
        <v>1379</v>
      </c>
    </row>
    <row r="72" spans="1:14" x14ac:dyDescent="0.25">
      <c r="A72" t="s">
        <v>118</v>
      </c>
      <c r="B72" t="s">
        <v>171</v>
      </c>
      <c r="C72">
        <v>1304</v>
      </c>
      <c r="D72" t="s">
        <v>77</v>
      </c>
      <c r="E72" s="7">
        <v>45657</v>
      </c>
      <c r="F72" s="6">
        <v>1</v>
      </c>
      <c r="G72" t="s">
        <v>17</v>
      </c>
      <c r="H72" t="s">
        <v>66</v>
      </c>
      <c r="I72" t="s">
        <v>1380</v>
      </c>
      <c r="J72" t="s">
        <v>1346</v>
      </c>
      <c r="K72">
        <v>870</v>
      </c>
      <c r="L72">
        <v>600</v>
      </c>
      <c r="M72">
        <f>Customers[[#This Row],[Quantity Ordered]]*Customers[[#This Row],[Sales Price (Per unit)]]</f>
        <v>600</v>
      </c>
      <c r="N72" t="s">
        <v>1381</v>
      </c>
    </row>
    <row r="73" spans="1:14" x14ac:dyDescent="0.25">
      <c r="A73" t="s">
        <v>172</v>
      </c>
      <c r="B73" t="s">
        <v>173</v>
      </c>
      <c r="C73">
        <v>1305</v>
      </c>
      <c r="D73" t="s">
        <v>27</v>
      </c>
      <c r="E73" s="7">
        <v>45485</v>
      </c>
      <c r="F73" s="6">
        <v>1</v>
      </c>
      <c r="G73" t="s">
        <v>17</v>
      </c>
      <c r="H73" t="s">
        <v>32</v>
      </c>
      <c r="I73" t="s">
        <v>1382</v>
      </c>
      <c r="J73" t="s">
        <v>1232</v>
      </c>
      <c r="K73">
        <v>3350</v>
      </c>
      <c r="L73">
        <v>300</v>
      </c>
      <c r="M73">
        <f>Customers[[#This Row],[Quantity Ordered]]*Customers[[#This Row],[Sales Price (Per unit)]]</f>
        <v>300</v>
      </c>
      <c r="N73" t="s">
        <v>1383</v>
      </c>
    </row>
    <row r="74" spans="1:14" x14ac:dyDescent="0.25">
      <c r="A74" t="s">
        <v>174</v>
      </c>
      <c r="B74" t="s">
        <v>175</v>
      </c>
      <c r="C74">
        <v>1306</v>
      </c>
      <c r="D74" t="s">
        <v>61</v>
      </c>
      <c r="E74" s="7">
        <v>45542</v>
      </c>
      <c r="F74" s="6">
        <v>1</v>
      </c>
      <c r="G74" t="s">
        <v>17</v>
      </c>
      <c r="H74" t="s">
        <v>49</v>
      </c>
      <c r="I74" t="s">
        <v>1384</v>
      </c>
      <c r="J74" t="s">
        <v>1385</v>
      </c>
      <c r="K74">
        <v>7310</v>
      </c>
      <c r="L74">
        <v>1200</v>
      </c>
      <c r="M74">
        <f>Customers[[#This Row],[Quantity Ordered]]*Customers[[#This Row],[Sales Price (Per unit)]]</f>
        <v>1200</v>
      </c>
      <c r="N74" t="s">
        <v>1386</v>
      </c>
    </row>
    <row r="75" spans="1:14" x14ac:dyDescent="0.25">
      <c r="A75" t="s">
        <v>176</v>
      </c>
      <c r="B75" t="s">
        <v>177</v>
      </c>
      <c r="C75">
        <v>1307</v>
      </c>
      <c r="D75" t="s">
        <v>16</v>
      </c>
      <c r="E75" s="7">
        <v>45313</v>
      </c>
      <c r="F75" s="6">
        <v>1</v>
      </c>
      <c r="G75" s="1" t="s">
        <v>23</v>
      </c>
      <c r="H75" t="s">
        <v>42</v>
      </c>
      <c r="I75" t="s">
        <v>1387</v>
      </c>
      <c r="J75" t="s">
        <v>1080</v>
      </c>
      <c r="K75">
        <v>5000</v>
      </c>
      <c r="L75">
        <v>250</v>
      </c>
      <c r="M75">
        <f>Customers[[#This Row],[Quantity Ordered]]*Customers[[#This Row],[Sales Price (Per unit)]]</f>
        <v>250</v>
      </c>
      <c r="N75" t="s">
        <v>1388</v>
      </c>
    </row>
    <row r="76" spans="1:14" x14ac:dyDescent="0.25">
      <c r="A76" t="s">
        <v>178</v>
      </c>
      <c r="B76" t="s">
        <v>179</v>
      </c>
      <c r="C76">
        <v>1308</v>
      </c>
      <c r="D76" t="s">
        <v>36</v>
      </c>
      <c r="E76" s="7">
        <v>45396</v>
      </c>
      <c r="F76" s="6">
        <v>3</v>
      </c>
      <c r="G76" t="s">
        <v>17</v>
      </c>
      <c r="H76" t="s">
        <v>66</v>
      </c>
      <c r="I76" t="s">
        <v>1389</v>
      </c>
      <c r="J76" t="s">
        <v>1346</v>
      </c>
      <c r="K76">
        <v>870</v>
      </c>
      <c r="L76">
        <v>250</v>
      </c>
      <c r="M76">
        <f>Customers[[#This Row],[Quantity Ordered]]*Customers[[#This Row],[Sales Price (Per unit)]]</f>
        <v>750</v>
      </c>
      <c r="N76" t="s">
        <v>1390</v>
      </c>
    </row>
    <row r="77" spans="1:14" x14ac:dyDescent="0.25">
      <c r="A77" t="s">
        <v>180</v>
      </c>
      <c r="B77" t="s">
        <v>181</v>
      </c>
      <c r="C77">
        <v>1309</v>
      </c>
      <c r="D77" t="s">
        <v>16</v>
      </c>
      <c r="E77" s="7">
        <v>45533</v>
      </c>
      <c r="F77" s="6">
        <v>2</v>
      </c>
      <c r="G77" t="s">
        <v>17</v>
      </c>
      <c r="H77" t="s">
        <v>32</v>
      </c>
      <c r="I77" t="s">
        <v>1391</v>
      </c>
      <c r="J77" t="s">
        <v>1241</v>
      </c>
      <c r="K77">
        <v>3220</v>
      </c>
      <c r="L77">
        <v>250</v>
      </c>
      <c r="M77">
        <f>Customers[[#This Row],[Quantity Ordered]]*Customers[[#This Row],[Sales Price (Per unit)]]</f>
        <v>500</v>
      </c>
      <c r="N77" t="s">
        <v>1392</v>
      </c>
    </row>
    <row r="78" spans="1:14" x14ac:dyDescent="0.25">
      <c r="A78" t="s">
        <v>182</v>
      </c>
      <c r="B78" t="s">
        <v>105</v>
      </c>
      <c r="C78">
        <v>1310</v>
      </c>
      <c r="D78" t="s">
        <v>22</v>
      </c>
      <c r="E78" s="7">
        <v>45361</v>
      </c>
      <c r="F78" s="6">
        <v>1</v>
      </c>
      <c r="G78" t="s">
        <v>17</v>
      </c>
      <c r="H78" t="s">
        <v>24</v>
      </c>
      <c r="I78" t="s">
        <v>1393</v>
      </c>
      <c r="J78" t="s">
        <v>1226</v>
      </c>
      <c r="K78">
        <v>2600</v>
      </c>
      <c r="L78">
        <v>800</v>
      </c>
      <c r="M78">
        <f>Customers[[#This Row],[Quantity Ordered]]*Customers[[#This Row],[Sales Price (Per unit)]]</f>
        <v>800</v>
      </c>
      <c r="N78" t="s">
        <v>1394</v>
      </c>
    </row>
    <row r="79" spans="1:14" x14ac:dyDescent="0.25">
      <c r="A79" t="s">
        <v>183</v>
      </c>
      <c r="B79" t="s">
        <v>184</v>
      </c>
      <c r="C79">
        <v>1311</v>
      </c>
      <c r="D79" t="s">
        <v>61</v>
      </c>
      <c r="E79" s="7">
        <v>45561</v>
      </c>
      <c r="F79" s="6">
        <v>2</v>
      </c>
      <c r="G79" t="s">
        <v>17</v>
      </c>
      <c r="H79" t="s">
        <v>66</v>
      </c>
      <c r="I79" t="s">
        <v>1395</v>
      </c>
      <c r="J79" t="s">
        <v>1265</v>
      </c>
      <c r="K79">
        <v>800</v>
      </c>
      <c r="L79">
        <v>1200</v>
      </c>
      <c r="M79">
        <f>Customers[[#This Row],[Quantity Ordered]]*Customers[[#This Row],[Sales Price (Per unit)]]</f>
        <v>2400</v>
      </c>
      <c r="N79" t="s">
        <v>1396</v>
      </c>
    </row>
    <row r="80" spans="1:14" x14ac:dyDescent="0.25">
      <c r="A80" t="s">
        <v>185</v>
      </c>
      <c r="B80" t="s">
        <v>186</v>
      </c>
      <c r="C80">
        <v>1312</v>
      </c>
      <c r="D80" t="s">
        <v>36</v>
      </c>
      <c r="E80" s="7">
        <v>45642</v>
      </c>
      <c r="F80" s="6">
        <v>2</v>
      </c>
      <c r="G80" s="1" t="s">
        <v>37</v>
      </c>
      <c r="H80" t="s">
        <v>32</v>
      </c>
      <c r="I80" t="s">
        <v>1397</v>
      </c>
      <c r="J80" t="s">
        <v>1260</v>
      </c>
      <c r="K80">
        <v>3000</v>
      </c>
      <c r="L80">
        <v>250</v>
      </c>
      <c r="M80">
        <f>Customers[[#This Row],[Quantity Ordered]]*Customers[[#This Row],[Sales Price (Per unit)]]</f>
        <v>500</v>
      </c>
      <c r="N80" t="s">
        <v>1398</v>
      </c>
    </row>
    <row r="81" spans="1:14" x14ac:dyDescent="0.25">
      <c r="A81" t="s">
        <v>187</v>
      </c>
      <c r="B81" t="s">
        <v>188</v>
      </c>
      <c r="C81">
        <v>1313</v>
      </c>
      <c r="D81" t="s">
        <v>61</v>
      </c>
      <c r="E81" s="7">
        <v>45527</v>
      </c>
      <c r="F81" s="6">
        <v>1</v>
      </c>
      <c r="G81" s="1" t="s">
        <v>23</v>
      </c>
      <c r="H81" t="s">
        <v>28</v>
      </c>
      <c r="I81" t="s">
        <v>1399</v>
      </c>
      <c r="J81" t="s">
        <v>1284</v>
      </c>
      <c r="K81">
        <v>2500</v>
      </c>
      <c r="L81">
        <v>1200</v>
      </c>
      <c r="M81">
        <f>Customers[[#This Row],[Quantity Ordered]]*Customers[[#This Row],[Sales Price (Per unit)]]</f>
        <v>1200</v>
      </c>
      <c r="N81" t="s">
        <v>1400</v>
      </c>
    </row>
    <row r="82" spans="1:14" x14ac:dyDescent="0.25">
      <c r="A82" t="s">
        <v>189</v>
      </c>
      <c r="B82" t="s">
        <v>190</v>
      </c>
      <c r="C82">
        <v>1314</v>
      </c>
      <c r="D82" t="s">
        <v>36</v>
      </c>
      <c r="E82" s="7">
        <v>45514</v>
      </c>
      <c r="F82" s="6">
        <v>3</v>
      </c>
      <c r="G82" s="1" t="s">
        <v>37</v>
      </c>
      <c r="H82" t="s">
        <v>32</v>
      </c>
      <c r="I82" t="s">
        <v>1401</v>
      </c>
      <c r="J82" t="s">
        <v>1260</v>
      </c>
      <c r="K82">
        <v>3000</v>
      </c>
      <c r="L82">
        <v>250</v>
      </c>
      <c r="M82">
        <f>Customers[[#This Row],[Quantity Ordered]]*Customers[[#This Row],[Sales Price (Per unit)]]</f>
        <v>750</v>
      </c>
      <c r="N82" t="s">
        <v>1402</v>
      </c>
    </row>
    <row r="83" spans="1:14" x14ac:dyDescent="0.25">
      <c r="A83" t="s">
        <v>62</v>
      </c>
      <c r="B83" t="s">
        <v>191</v>
      </c>
      <c r="C83">
        <v>1315</v>
      </c>
      <c r="D83" t="s">
        <v>27</v>
      </c>
      <c r="E83" s="7">
        <v>45518</v>
      </c>
      <c r="F83" s="6">
        <v>3</v>
      </c>
      <c r="G83" s="1" t="s">
        <v>37</v>
      </c>
      <c r="H83" t="s">
        <v>38</v>
      </c>
      <c r="I83" t="s">
        <v>1403</v>
      </c>
      <c r="J83" t="s">
        <v>1235</v>
      </c>
      <c r="K83">
        <v>4217</v>
      </c>
      <c r="L83">
        <v>300</v>
      </c>
      <c r="M83">
        <f>Customers[[#This Row],[Quantity Ordered]]*Customers[[#This Row],[Sales Price (Per unit)]]</f>
        <v>900</v>
      </c>
      <c r="N83" t="s">
        <v>1404</v>
      </c>
    </row>
    <row r="84" spans="1:14" x14ac:dyDescent="0.25">
      <c r="A84" t="s">
        <v>192</v>
      </c>
      <c r="B84" t="s">
        <v>193</v>
      </c>
      <c r="C84">
        <v>1316</v>
      </c>
      <c r="D84" t="s">
        <v>16</v>
      </c>
      <c r="E84" s="7">
        <v>45626</v>
      </c>
      <c r="F84" s="6">
        <v>1</v>
      </c>
      <c r="G84" s="1" t="s">
        <v>37</v>
      </c>
      <c r="H84" t="s">
        <v>32</v>
      </c>
      <c r="I84" t="s">
        <v>1405</v>
      </c>
      <c r="J84" t="s">
        <v>1232</v>
      </c>
      <c r="K84">
        <v>3350</v>
      </c>
      <c r="L84">
        <v>250</v>
      </c>
      <c r="M84">
        <f>Customers[[#This Row],[Quantity Ordered]]*Customers[[#This Row],[Sales Price (Per unit)]]</f>
        <v>250</v>
      </c>
      <c r="N84" t="s">
        <v>1406</v>
      </c>
    </row>
    <row r="85" spans="1:14" x14ac:dyDescent="0.25">
      <c r="A85" t="s">
        <v>194</v>
      </c>
      <c r="B85" t="s">
        <v>195</v>
      </c>
      <c r="C85">
        <v>1317</v>
      </c>
      <c r="D85" t="s">
        <v>61</v>
      </c>
      <c r="E85" s="7">
        <v>45630</v>
      </c>
      <c r="F85" s="6">
        <v>3</v>
      </c>
      <c r="G85" t="s">
        <v>17</v>
      </c>
      <c r="H85" t="s">
        <v>24</v>
      </c>
      <c r="I85" t="s">
        <v>1407</v>
      </c>
      <c r="J85" t="s">
        <v>1226</v>
      </c>
      <c r="K85">
        <v>2600</v>
      </c>
      <c r="L85">
        <v>1200</v>
      </c>
      <c r="M85">
        <f>Customers[[#This Row],[Quantity Ordered]]*Customers[[#This Row],[Sales Price (Per unit)]]</f>
        <v>3600</v>
      </c>
      <c r="N85" t="s">
        <v>1408</v>
      </c>
    </row>
    <row r="86" spans="1:14" x14ac:dyDescent="0.25">
      <c r="A86" t="s">
        <v>196</v>
      </c>
      <c r="B86" t="s">
        <v>197</v>
      </c>
      <c r="C86">
        <v>1318</v>
      </c>
      <c r="D86" t="s">
        <v>61</v>
      </c>
      <c r="E86" s="7">
        <v>45488</v>
      </c>
      <c r="F86" s="6">
        <v>2</v>
      </c>
      <c r="G86" s="1" t="s">
        <v>37</v>
      </c>
      <c r="H86" t="s">
        <v>38</v>
      </c>
      <c r="I86" t="s">
        <v>1409</v>
      </c>
      <c r="J86" t="s">
        <v>1235</v>
      </c>
      <c r="K86">
        <v>4217</v>
      </c>
      <c r="L86">
        <v>1200</v>
      </c>
      <c r="M86">
        <f>Customers[[#This Row],[Quantity Ordered]]*Customers[[#This Row],[Sales Price (Per unit)]]</f>
        <v>2400</v>
      </c>
      <c r="N86" t="s">
        <v>1410</v>
      </c>
    </row>
    <row r="87" spans="1:14" x14ac:dyDescent="0.25">
      <c r="A87" t="s">
        <v>198</v>
      </c>
      <c r="B87" t="s">
        <v>199</v>
      </c>
      <c r="C87">
        <v>1319</v>
      </c>
      <c r="D87" t="s">
        <v>61</v>
      </c>
      <c r="E87" s="7">
        <v>45411</v>
      </c>
      <c r="F87" s="6">
        <v>2</v>
      </c>
      <c r="G87" t="s">
        <v>17</v>
      </c>
      <c r="H87" t="s">
        <v>49</v>
      </c>
      <c r="I87" t="s">
        <v>1411</v>
      </c>
      <c r="J87" t="s">
        <v>1247</v>
      </c>
      <c r="K87">
        <v>7250</v>
      </c>
      <c r="L87">
        <v>1200</v>
      </c>
      <c r="M87">
        <f>Customers[[#This Row],[Quantity Ordered]]*Customers[[#This Row],[Sales Price (Per unit)]]</f>
        <v>2400</v>
      </c>
      <c r="N87" t="s">
        <v>1412</v>
      </c>
    </row>
    <row r="88" spans="1:14" x14ac:dyDescent="0.25">
      <c r="A88" t="s">
        <v>200</v>
      </c>
      <c r="B88" t="s">
        <v>201</v>
      </c>
      <c r="C88">
        <v>1320</v>
      </c>
      <c r="D88" t="s">
        <v>77</v>
      </c>
      <c r="E88" s="7">
        <v>45314</v>
      </c>
      <c r="F88" s="6">
        <v>1</v>
      </c>
      <c r="G88" s="1" t="s">
        <v>23</v>
      </c>
      <c r="H88" t="s">
        <v>66</v>
      </c>
      <c r="I88" t="s">
        <v>1413</v>
      </c>
      <c r="J88" t="s">
        <v>1346</v>
      </c>
      <c r="K88">
        <v>870</v>
      </c>
      <c r="L88">
        <v>600</v>
      </c>
      <c r="M88">
        <f>Customers[[#This Row],[Quantity Ordered]]*Customers[[#This Row],[Sales Price (Per unit)]]</f>
        <v>600</v>
      </c>
      <c r="N88" t="s">
        <v>1414</v>
      </c>
    </row>
    <row r="89" spans="1:14" x14ac:dyDescent="0.25">
      <c r="A89" t="s">
        <v>202</v>
      </c>
      <c r="B89" t="s">
        <v>203</v>
      </c>
      <c r="C89">
        <v>1321</v>
      </c>
      <c r="D89" t="s">
        <v>16</v>
      </c>
      <c r="E89" s="7">
        <v>45398</v>
      </c>
      <c r="F89" s="6">
        <v>1</v>
      </c>
      <c r="G89" t="s">
        <v>17</v>
      </c>
      <c r="H89" t="s">
        <v>49</v>
      </c>
      <c r="I89" t="s">
        <v>1415</v>
      </c>
      <c r="J89" t="s">
        <v>1250</v>
      </c>
      <c r="K89">
        <v>7000</v>
      </c>
      <c r="L89">
        <v>250</v>
      </c>
      <c r="M89">
        <f>Customers[[#This Row],[Quantity Ordered]]*Customers[[#This Row],[Sales Price (Per unit)]]</f>
        <v>250</v>
      </c>
      <c r="N89" t="s">
        <v>1416</v>
      </c>
    </row>
    <row r="90" spans="1:14" x14ac:dyDescent="0.25">
      <c r="A90" t="s">
        <v>204</v>
      </c>
      <c r="B90" t="s">
        <v>137</v>
      </c>
      <c r="C90">
        <v>1322</v>
      </c>
      <c r="D90" t="s">
        <v>36</v>
      </c>
      <c r="E90" s="7">
        <v>45474</v>
      </c>
      <c r="F90" s="6">
        <v>3</v>
      </c>
      <c r="G90" t="s">
        <v>17</v>
      </c>
      <c r="H90" t="s">
        <v>28</v>
      </c>
      <c r="I90" t="s">
        <v>1417</v>
      </c>
      <c r="J90" t="s">
        <v>1284</v>
      </c>
      <c r="K90">
        <v>2500</v>
      </c>
      <c r="L90">
        <v>250</v>
      </c>
      <c r="M90">
        <f>Customers[[#This Row],[Quantity Ordered]]*Customers[[#This Row],[Sales Price (Per unit)]]</f>
        <v>750</v>
      </c>
      <c r="N90" t="s">
        <v>1418</v>
      </c>
    </row>
    <row r="91" spans="1:14" x14ac:dyDescent="0.25">
      <c r="A91" t="s">
        <v>205</v>
      </c>
      <c r="B91" t="s">
        <v>206</v>
      </c>
      <c r="C91">
        <v>1323</v>
      </c>
      <c r="D91" t="s">
        <v>77</v>
      </c>
      <c r="E91" s="7">
        <v>45560</v>
      </c>
      <c r="F91" s="6">
        <v>3</v>
      </c>
      <c r="G91" t="s">
        <v>17</v>
      </c>
      <c r="H91" t="s">
        <v>42</v>
      </c>
      <c r="I91" t="s">
        <v>1419</v>
      </c>
      <c r="J91" t="s">
        <v>1238</v>
      </c>
      <c r="K91">
        <v>5290</v>
      </c>
      <c r="L91">
        <v>600</v>
      </c>
      <c r="M91">
        <f>Customers[[#This Row],[Quantity Ordered]]*Customers[[#This Row],[Sales Price (Per unit)]]</f>
        <v>1800</v>
      </c>
      <c r="N91" t="s">
        <v>1420</v>
      </c>
    </row>
    <row r="92" spans="1:14" x14ac:dyDescent="0.25">
      <c r="A92" t="s">
        <v>207</v>
      </c>
      <c r="B92" t="s">
        <v>208</v>
      </c>
      <c r="C92">
        <v>1324</v>
      </c>
      <c r="D92" t="s">
        <v>77</v>
      </c>
      <c r="E92" s="7">
        <v>45609</v>
      </c>
      <c r="F92" s="6">
        <v>1</v>
      </c>
      <c r="G92" t="s">
        <v>17</v>
      </c>
      <c r="H92" t="s">
        <v>66</v>
      </c>
      <c r="I92" t="s">
        <v>1421</v>
      </c>
      <c r="J92" t="s">
        <v>1265</v>
      </c>
      <c r="K92">
        <v>800</v>
      </c>
      <c r="L92">
        <v>600</v>
      </c>
      <c r="M92">
        <f>Customers[[#This Row],[Quantity Ordered]]*Customers[[#This Row],[Sales Price (Per unit)]]</f>
        <v>600</v>
      </c>
      <c r="N92" t="s">
        <v>1422</v>
      </c>
    </row>
    <row r="93" spans="1:14" x14ac:dyDescent="0.25">
      <c r="A93" t="s">
        <v>209</v>
      </c>
      <c r="B93" t="s">
        <v>166</v>
      </c>
      <c r="C93">
        <v>1325</v>
      </c>
      <c r="D93" t="s">
        <v>16</v>
      </c>
      <c r="E93" s="7">
        <v>45359</v>
      </c>
      <c r="F93" s="6">
        <v>2</v>
      </c>
      <c r="G93" s="1" t="s">
        <v>37</v>
      </c>
      <c r="H93" t="s">
        <v>42</v>
      </c>
      <c r="I93" t="s">
        <v>1423</v>
      </c>
      <c r="J93" t="s">
        <v>1080</v>
      </c>
      <c r="K93">
        <v>5000</v>
      </c>
      <c r="L93">
        <v>250</v>
      </c>
      <c r="M93">
        <f>Customers[[#This Row],[Quantity Ordered]]*Customers[[#This Row],[Sales Price (Per unit)]]</f>
        <v>500</v>
      </c>
      <c r="N93" t="s">
        <v>1424</v>
      </c>
    </row>
    <row r="94" spans="1:14" x14ac:dyDescent="0.25">
      <c r="A94" t="s">
        <v>210</v>
      </c>
      <c r="B94" t="s">
        <v>211</v>
      </c>
      <c r="C94">
        <v>1326</v>
      </c>
      <c r="D94" t="s">
        <v>16</v>
      </c>
      <c r="E94" s="7">
        <v>45378</v>
      </c>
      <c r="F94" s="6">
        <v>3</v>
      </c>
      <c r="G94" t="s">
        <v>17</v>
      </c>
      <c r="H94" t="s">
        <v>49</v>
      </c>
      <c r="I94" t="s">
        <v>1425</v>
      </c>
      <c r="J94" t="s">
        <v>1250</v>
      </c>
      <c r="K94">
        <v>7000</v>
      </c>
      <c r="L94">
        <v>250</v>
      </c>
      <c r="M94">
        <f>Customers[[#This Row],[Quantity Ordered]]*Customers[[#This Row],[Sales Price (Per unit)]]</f>
        <v>750</v>
      </c>
      <c r="N94" t="s">
        <v>1426</v>
      </c>
    </row>
    <row r="95" spans="1:14" x14ac:dyDescent="0.25">
      <c r="A95" t="s">
        <v>212</v>
      </c>
      <c r="B95" t="s">
        <v>213</v>
      </c>
      <c r="C95">
        <v>1327</v>
      </c>
      <c r="D95" t="s">
        <v>22</v>
      </c>
      <c r="E95" s="7">
        <v>45519</v>
      </c>
      <c r="F95" s="6">
        <v>2</v>
      </c>
      <c r="G95" s="1" t="s">
        <v>37</v>
      </c>
      <c r="H95" t="s">
        <v>32</v>
      </c>
      <c r="I95" t="s">
        <v>1427</v>
      </c>
      <c r="J95" t="s">
        <v>1241</v>
      </c>
      <c r="K95">
        <v>3220</v>
      </c>
      <c r="L95">
        <v>800</v>
      </c>
      <c r="M95">
        <f>Customers[[#This Row],[Quantity Ordered]]*Customers[[#This Row],[Sales Price (Per unit)]]</f>
        <v>1600</v>
      </c>
      <c r="N95" t="s">
        <v>1428</v>
      </c>
    </row>
    <row r="96" spans="1:14" x14ac:dyDescent="0.25">
      <c r="A96" t="s">
        <v>214</v>
      </c>
      <c r="B96" t="s">
        <v>215</v>
      </c>
      <c r="C96">
        <v>1328</v>
      </c>
      <c r="D96" t="s">
        <v>61</v>
      </c>
      <c r="E96" s="7">
        <v>45406</v>
      </c>
      <c r="F96" s="6">
        <v>3</v>
      </c>
      <c r="G96" t="s">
        <v>56</v>
      </c>
      <c r="H96" t="s">
        <v>66</v>
      </c>
      <c r="I96" t="s">
        <v>1429</v>
      </c>
      <c r="J96" t="s">
        <v>1265</v>
      </c>
      <c r="K96">
        <v>800</v>
      </c>
      <c r="L96">
        <v>1200</v>
      </c>
      <c r="M96">
        <f>Customers[[#This Row],[Quantity Ordered]]*Customers[[#This Row],[Sales Price (Per unit)]]</f>
        <v>3600</v>
      </c>
      <c r="N96" t="s">
        <v>1430</v>
      </c>
    </row>
    <row r="97" spans="1:14" x14ac:dyDescent="0.25">
      <c r="A97" t="s">
        <v>216</v>
      </c>
      <c r="B97" t="s">
        <v>217</v>
      </c>
      <c r="C97">
        <v>1329</v>
      </c>
      <c r="D97" t="s">
        <v>27</v>
      </c>
      <c r="E97" s="7">
        <v>45396</v>
      </c>
      <c r="F97" s="6">
        <v>2</v>
      </c>
      <c r="G97" t="s">
        <v>17</v>
      </c>
      <c r="H97" t="s">
        <v>38</v>
      </c>
      <c r="I97" t="s">
        <v>1431</v>
      </c>
      <c r="J97" t="s">
        <v>1253</v>
      </c>
      <c r="K97">
        <v>4870</v>
      </c>
      <c r="L97">
        <v>300</v>
      </c>
      <c r="M97">
        <f>Customers[[#This Row],[Quantity Ordered]]*Customers[[#This Row],[Sales Price (Per unit)]]</f>
        <v>600</v>
      </c>
      <c r="N97" t="s">
        <v>1432</v>
      </c>
    </row>
    <row r="98" spans="1:14" x14ac:dyDescent="0.25">
      <c r="A98" t="s">
        <v>218</v>
      </c>
      <c r="B98" t="s">
        <v>219</v>
      </c>
      <c r="C98">
        <v>1330</v>
      </c>
      <c r="D98" t="s">
        <v>16</v>
      </c>
      <c r="E98" s="7">
        <v>45430</v>
      </c>
      <c r="F98" s="6">
        <v>1</v>
      </c>
      <c r="G98" s="1" t="s">
        <v>37</v>
      </c>
      <c r="H98" t="s">
        <v>49</v>
      </c>
      <c r="I98" t="s">
        <v>1433</v>
      </c>
      <c r="J98" t="s">
        <v>1250</v>
      </c>
      <c r="K98">
        <v>7000</v>
      </c>
      <c r="L98">
        <v>250</v>
      </c>
      <c r="M98">
        <f>Customers[[#This Row],[Quantity Ordered]]*Customers[[#This Row],[Sales Price (Per unit)]]</f>
        <v>250</v>
      </c>
      <c r="N98" t="s">
        <v>1434</v>
      </c>
    </row>
    <row r="99" spans="1:14" x14ac:dyDescent="0.25">
      <c r="A99" t="s">
        <v>220</v>
      </c>
      <c r="B99" t="s">
        <v>221</v>
      </c>
      <c r="C99">
        <v>1331</v>
      </c>
      <c r="D99" t="s">
        <v>61</v>
      </c>
      <c r="E99" s="7">
        <v>45619</v>
      </c>
      <c r="F99" s="6">
        <v>2</v>
      </c>
      <c r="G99" s="1" t="s">
        <v>37</v>
      </c>
      <c r="H99" t="s">
        <v>38</v>
      </c>
      <c r="I99" t="s">
        <v>1435</v>
      </c>
      <c r="J99" t="s">
        <v>1253</v>
      </c>
      <c r="K99">
        <v>4870</v>
      </c>
      <c r="L99">
        <v>1200</v>
      </c>
      <c r="M99">
        <f>Customers[[#This Row],[Quantity Ordered]]*Customers[[#This Row],[Sales Price (Per unit)]]</f>
        <v>2400</v>
      </c>
      <c r="N99" t="s">
        <v>1436</v>
      </c>
    </row>
    <row r="100" spans="1:14" x14ac:dyDescent="0.25">
      <c r="A100" t="s">
        <v>222</v>
      </c>
      <c r="B100" t="s">
        <v>223</v>
      </c>
      <c r="C100">
        <v>1332</v>
      </c>
      <c r="D100" t="s">
        <v>61</v>
      </c>
      <c r="E100" s="7">
        <v>45438</v>
      </c>
      <c r="F100" s="6">
        <v>2</v>
      </c>
      <c r="G100" t="s">
        <v>17</v>
      </c>
      <c r="H100" t="s">
        <v>28</v>
      </c>
      <c r="I100" t="s">
        <v>1437</v>
      </c>
      <c r="J100" t="s">
        <v>1284</v>
      </c>
      <c r="K100">
        <v>2500</v>
      </c>
      <c r="L100">
        <v>1200</v>
      </c>
      <c r="M100">
        <f>Customers[[#This Row],[Quantity Ordered]]*Customers[[#This Row],[Sales Price (Per unit)]]</f>
        <v>2400</v>
      </c>
      <c r="N100" t="s">
        <v>1438</v>
      </c>
    </row>
    <row r="101" spans="1:14" x14ac:dyDescent="0.25">
      <c r="A101" t="s">
        <v>224</v>
      </c>
      <c r="B101" t="s">
        <v>225</v>
      </c>
      <c r="C101">
        <v>1333</v>
      </c>
      <c r="D101" t="s">
        <v>27</v>
      </c>
      <c r="E101" s="7">
        <v>45616</v>
      </c>
      <c r="F101" s="6">
        <v>2</v>
      </c>
      <c r="G101" s="1" t="s">
        <v>37</v>
      </c>
      <c r="H101" t="s">
        <v>42</v>
      </c>
      <c r="I101" t="s">
        <v>1439</v>
      </c>
      <c r="J101" t="s">
        <v>1238</v>
      </c>
      <c r="K101">
        <v>5290</v>
      </c>
      <c r="L101">
        <v>300</v>
      </c>
      <c r="M101">
        <f>Customers[[#This Row],[Quantity Ordered]]*Customers[[#This Row],[Sales Price (Per unit)]]</f>
        <v>600</v>
      </c>
      <c r="N101" t="s">
        <v>1440</v>
      </c>
    </row>
    <row r="102" spans="1:14" x14ac:dyDescent="0.25">
      <c r="A102" t="s">
        <v>226</v>
      </c>
      <c r="B102" t="s">
        <v>227</v>
      </c>
      <c r="C102">
        <v>1334</v>
      </c>
      <c r="D102" t="s">
        <v>16</v>
      </c>
      <c r="E102" s="7">
        <v>45407</v>
      </c>
      <c r="F102" s="6">
        <v>2</v>
      </c>
      <c r="G102" t="s">
        <v>17</v>
      </c>
      <c r="H102" t="s">
        <v>66</v>
      </c>
      <c r="I102" t="s">
        <v>1441</v>
      </c>
      <c r="J102" t="s">
        <v>1265</v>
      </c>
      <c r="K102">
        <v>800</v>
      </c>
      <c r="L102">
        <v>250</v>
      </c>
      <c r="M102">
        <f>Customers[[#This Row],[Quantity Ordered]]*Customers[[#This Row],[Sales Price (Per unit)]]</f>
        <v>500</v>
      </c>
      <c r="N102" t="s">
        <v>1442</v>
      </c>
    </row>
    <row r="103" spans="1:14" x14ac:dyDescent="0.25">
      <c r="A103" t="s">
        <v>122</v>
      </c>
      <c r="B103" t="s">
        <v>228</v>
      </c>
      <c r="C103">
        <v>1335</v>
      </c>
      <c r="D103" t="s">
        <v>36</v>
      </c>
      <c r="E103" s="7">
        <v>45431</v>
      </c>
      <c r="F103" s="6">
        <v>3</v>
      </c>
      <c r="G103" t="s">
        <v>17</v>
      </c>
      <c r="H103" t="s">
        <v>18</v>
      </c>
      <c r="I103" t="s">
        <v>1443</v>
      </c>
      <c r="J103" t="s">
        <v>1287</v>
      </c>
      <c r="K103">
        <v>6000</v>
      </c>
      <c r="L103">
        <v>250</v>
      </c>
      <c r="M103">
        <f>Customers[[#This Row],[Quantity Ordered]]*Customers[[#This Row],[Sales Price (Per unit)]]</f>
        <v>750</v>
      </c>
      <c r="N103" t="s">
        <v>1444</v>
      </c>
    </row>
    <row r="104" spans="1:14" x14ac:dyDescent="0.25">
      <c r="A104" t="s">
        <v>229</v>
      </c>
      <c r="B104" t="s">
        <v>230</v>
      </c>
      <c r="C104">
        <v>1336</v>
      </c>
      <c r="D104" t="s">
        <v>77</v>
      </c>
      <c r="E104" s="7">
        <v>45651</v>
      </c>
      <c r="F104" s="6">
        <v>1</v>
      </c>
      <c r="G104" s="1" t="s">
        <v>37</v>
      </c>
      <c r="H104" t="s">
        <v>42</v>
      </c>
      <c r="I104" t="s">
        <v>1445</v>
      </c>
      <c r="J104" t="s">
        <v>1335</v>
      </c>
      <c r="K104">
        <v>5600</v>
      </c>
      <c r="L104">
        <v>600</v>
      </c>
      <c r="M104">
        <f>Customers[[#This Row],[Quantity Ordered]]*Customers[[#This Row],[Sales Price (Per unit)]]</f>
        <v>600</v>
      </c>
      <c r="N104" t="s">
        <v>1446</v>
      </c>
    </row>
    <row r="105" spans="1:14" x14ac:dyDescent="0.25">
      <c r="A105" t="s">
        <v>224</v>
      </c>
      <c r="B105" t="s">
        <v>231</v>
      </c>
      <c r="C105">
        <v>1337</v>
      </c>
      <c r="D105" t="s">
        <v>61</v>
      </c>
      <c r="E105" s="7">
        <v>45493</v>
      </c>
      <c r="F105" s="6">
        <v>3</v>
      </c>
      <c r="G105" t="s">
        <v>17</v>
      </c>
      <c r="H105" t="s">
        <v>38</v>
      </c>
      <c r="I105" t="s">
        <v>1447</v>
      </c>
      <c r="J105" t="s">
        <v>1253</v>
      </c>
      <c r="K105">
        <v>4870</v>
      </c>
      <c r="L105">
        <v>1200</v>
      </c>
      <c r="M105">
        <f>Customers[[#This Row],[Quantity Ordered]]*Customers[[#This Row],[Sales Price (Per unit)]]</f>
        <v>3600</v>
      </c>
      <c r="N105" t="s">
        <v>1448</v>
      </c>
    </row>
    <row r="106" spans="1:14" x14ac:dyDescent="0.25">
      <c r="A106" t="s">
        <v>232</v>
      </c>
      <c r="B106" t="s">
        <v>233</v>
      </c>
      <c r="C106">
        <v>1338</v>
      </c>
      <c r="D106" t="s">
        <v>16</v>
      </c>
      <c r="E106" s="7">
        <v>45453</v>
      </c>
      <c r="F106" s="6">
        <v>2</v>
      </c>
      <c r="G106" t="s">
        <v>17</v>
      </c>
      <c r="H106" t="s">
        <v>28</v>
      </c>
      <c r="I106" t="s">
        <v>1449</v>
      </c>
      <c r="J106" t="s">
        <v>1229</v>
      </c>
      <c r="K106">
        <v>2300</v>
      </c>
      <c r="L106">
        <v>250</v>
      </c>
      <c r="M106">
        <f>Customers[[#This Row],[Quantity Ordered]]*Customers[[#This Row],[Sales Price (Per unit)]]</f>
        <v>500</v>
      </c>
      <c r="N106" t="s">
        <v>1450</v>
      </c>
    </row>
    <row r="107" spans="1:14" x14ac:dyDescent="0.25">
      <c r="A107" t="s">
        <v>234</v>
      </c>
      <c r="B107" t="s">
        <v>235</v>
      </c>
      <c r="C107">
        <v>1339</v>
      </c>
      <c r="D107" t="s">
        <v>36</v>
      </c>
      <c r="E107" s="7">
        <v>45490</v>
      </c>
      <c r="F107" s="6">
        <v>2</v>
      </c>
      <c r="G107" t="s">
        <v>17</v>
      </c>
      <c r="H107" t="s">
        <v>18</v>
      </c>
      <c r="I107" t="s">
        <v>1451</v>
      </c>
      <c r="J107" t="s">
        <v>1223</v>
      </c>
      <c r="K107">
        <v>6725</v>
      </c>
      <c r="L107">
        <v>250</v>
      </c>
      <c r="M107">
        <f>Customers[[#This Row],[Quantity Ordered]]*Customers[[#This Row],[Sales Price (Per unit)]]</f>
        <v>500</v>
      </c>
      <c r="N107" t="s">
        <v>1452</v>
      </c>
    </row>
    <row r="108" spans="1:14" x14ac:dyDescent="0.25">
      <c r="A108" t="s">
        <v>236</v>
      </c>
      <c r="B108" t="s">
        <v>237</v>
      </c>
      <c r="C108">
        <v>1340</v>
      </c>
      <c r="D108" t="s">
        <v>36</v>
      </c>
      <c r="E108" s="7">
        <v>45400</v>
      </c>
      <c r="F108" s="6">
        <v>3</v>
      </c>
      <c r="G108" t="s">
        <v>17</v>
      </c>
      <c r="H108" t="s">
        <v>18</v>
      </c>
      <c r="I108" t="s">
        <v>1453</v>
      </c>
      <c r="J108" t="s">
        <v>1223</v>
      </c>
      <c r="K108">
        <v>6725</v>
      </c>
      <c r="L108">
        <v>250</v>
      </c>
      <c r="M108">
        <f>Customers[[#This Row],[Quantity Ordered]]*Customers[[#This Row],[Sales Price (Per unit)]]</f>
        <v>750</v>
      </c>
      <c r="N108" t="s">
        <v>1454</v>
      </c>
    </row>
    <row r="109" spans="1:14" x14ac:dyDescent="0.25">
      <c r="A109" t="s">
        <v>238</v>
      </c>
      <c r="B109" t="s">
        <v>65</v>
      </c>
      <c r="C109">
        <v>1341</v>
      </c>
      <c r="D109" t="s">
        <v>22</v>
      </c>
      <c r="E109" s="7">
        <v>45581</v>
      </c>
      <c r="F109" s="6">
        <v>3</v>
      </c>
      <c r="G109" s="1" t="s">
        <v>37</v>
      </c>
      <c r="H109" t="s">
        <v>28</v>
      </c>
      <c r="I109" t="s">
        <v>1455</v>
      </c>
      <c r="J109" t="s">
        <v>1284</v>
      </c>
      <c r="K109">
        <v>2500</v>
      </c>
      <c r="L109">
        <v>800</v>
      </c>
      <c r="M109">
        <f>Customers[[#This Row],[Quantity Ordered]]*Customers[[#This Row],[Sales Price (Per unit)]]</f>
        <v>2400</v>
      </c>
      <c r="N109" t="s">
        <v>1456</v>
      </c>
    </row>
    <row r="110" spans="1:14" x14ac:dyDescent="0.25">
      <c r="A110" t="s">
        <v>239</v>
      </c>
      <c r="B110" t="s">
        <v>240</v>
      </c>
      <c r="C110">
        <v>1342</v>
      </c>
      <c r="D110" t="s">
        <v>61</v>
      </c>
      <c r="E110" s="7">
        <v>45412</v>
      </c>
      <c r="F110" s="6">
        <v>1</v>
      </c>
      <c r="G110" s="1" t="s">
        <v>37</v>
      </c>
      <c r="H110" t="s">
        <v>38</v>
      </c>
      <c r="I110" t="s">
        <v>1457</v>
      </c>
      <c r="J110" t="s">
        <v>1290</v>
      </c>
      <c r="K110">
        <v>4000</v>
      </c>
      <c r="L110">
        <v>1200</v>
      </c>
      <c r="M110">
        <f>Customers[[#This Row],[Quantity Ordered]]*Customers[[#This Row],[Sales Price (Per unit)]]</f>
        <v>1200</v>
      </c>
      <c r="N110" t="s">
        <v>1458</v>
      </c>
    </row>
    <row r="111" spans="1:14" x14ac:dyDescent="0.25">
      <c r="A111" t="s">
        <v>241</v>
      </c>
      <c r="B111" t="s">
        <v>242</v>
      </c>
      <c r="C111">
        <v>1343</v>
      </c>
      <c r="D111" t="s">
        <v>36</v>
      </c>
      <c r="E111" s="7">
        <v>45343</v>
      </c>
      <c r="F111" s="6">
        <v>3</v>
      </c>
      <c r="G111" s="1" t="s">
        <v>37</v>
      </c>
      <c r="H111" t="s">
        <v>42</v>
      </c>
      <c r="I111" t="s">
        <v>1459</v>
      </c>
      <c r="J111" t="s">
        <v>1080</v>
      </c>
      <c r="K111">
        <v>5000</v>
      </c>
      <c r="L111">
        <v>250</v>
      </c>
      <c r="M111">
        <f>Customers[[#This Row],[Quantity Ordered]]*Customers[[#This Row],[Sales Price (Per unit)]]</f>
        <v>750</v>
      </c>
      <c r="N111" t="s">
        <v>1460</v>
      </c>
    </row>
    <row r="112" spans="1:14" x14ac:dyDescent="0.25">
      <c r="A112" t="s">
        <v>243</v>
      </c>
      <c r="B112" t="s">
        <v>244</v>
      </c>
      <c r="C112">
        <v>1344</v>
      </c>
      <c r="D112" t="s">
        <v>61</v>
      </c>
      <c r="E112" s="7">
        <v>45489</v>
      </c>
      <c r="F112" s="6">
        <v>3</v>
      </c>
      <c r="G112" t="s">
        <v>56</v>
      </c>
      <c r="H112" t="s">
        <v>42</v>
      </c>
      <c r="I112" t="s">
        <v>1461</v>
      </c>
      <c r="J112" t="s">
        <v>1080</v>
      </c>
      <c r="K112">
        <v>5000</v>
      </c>
      <c r="L112">
        <v>1200</v>
      </c>
      <c r="M112">
        <f>Customers[[#This Row],[Quantity Ordered]]*Customers[[#This Row],[Sales Price (Per unit)]]</f>
        <v>3600</v>
      </c>
      <c r="N112" t="s">
        <v>1462</v>
      </c>
    </row>
    <row r="113" spans="1:14" x14ac:dyDescent="0.25">
      <c r="A113" t="s">
        <v>209</v>
      </c>
      <c r="B113" t="s">
        <v>245</v>
      </c>
      <c r="C113">
        <v>1345</v>
      </c>
      <c r="D113" t="s">
        <v>16</v>
      </c>
      <c r="E113" s="7">
        <v>45480</v>
      </c>
      <c r="F113" s="6">
        <v>1</v>
      </c>
      <c r="G113" s="1" t="s">
        <v>37</v>
      </c>
      <c r="H113" t="s">
        <v>38</v>
      </c>
      <c r="I113" t="s">
        <v>1463</v>
      </c>
      <c r="J113" t="s">
        <v>1235</v>
      </c>
      <c r="K113">
        <v>4217</v>
      </c>
      <c r="L113">
        <v>250</v>
      </c>
      <c r="M113">
        <f>Customers[[#This Row],[Quantity Ordered]]*Customers[[#This Row],[Sales Price (Per unit)]]</f>
        <v>250</v>
      </c>
      <c r="N113" t="s">
        <v>1464</v>
      </c>
    </row>
    <row r="114" spans="1:14" x14ac:dyDescent="0.25">
      <c r="A114" t="s">
        <v>21</v>
      </c>
      <c r="B114" t="s">
        <v>79</v>
      </c>
      <c r="C114">
        <v>1346</v>
      </c>
      <c r="D114" t="s">
        <v>22</v>
      </c>
      <c r="E114" s="7">
        <v>45653</v>
      </c>
      <c r="F114" s="6">
        <v>2</v>
      </c>
      <c r="G114" s="1" t="s">
        <v>37</v>
      </c>
      <c r="H114" t="s">
        <v>38</v>
      </c>
      <c r="I114" t="s">
        <v>1465</v>
      </c>
      <c r="J114" t="s">
        <v>1253</v>
      </c>
      <c r="K114">
        <v>4870</v>
      </c>
      <c r="L114">
        <v>800</v>
      </c>
      <c r="M114">
        <f>Customers[[#This Row],[Quantity Ordered]]*Customers[[#This Row],[Sales Price (Per unit)]]</f>
        <v>1600</v>
      </c>
      <c r="N114" t="s">
        <v>1466</v>
      </c>
    </row>
    <row r="115" spans="1:14" x14ac:dyDescent="0.25">
      <c r="A115" t="s">
        <v>246</v>
      </c>
      <c r="B115" t="s">
        <v>247</v>
      </c>
      <c r="C115">
        <v>1347</v>
      </c>
      <c r="D115" t="s">
        <v>27</v>
      </c>
      <c r="E115" s="7">
        <v>45481</v>
      </c>
      <c r="F115" s="6">
        <v>3</v>
      </c>
      <c r="G115" t="s">
        <v>17</v>
      </c>
      <c r="H115" t="s">
        <v>49</v>
      </c>
      <c r="I115" t="s">
        <v>1467</v>
      </c>
      <c r="J115" t="s">
        <v>1247</v>
      </c>
      <c r="K115">
        <v>7250</v>
      </c>
      <c r="L115">
        <v>300</v>
      </c>
      <c r="M115">
        <f>Customers[[#This Row],[Quantity Ordered]]*Customers[[#This Row],[Sales Price (Per unit)]]</f>
        <v>900</v>
      </c>
      <c r="N115" t="s">
        <v>1468</v>
      </c>
    </row>
    <row r="116" spans="1:14" x14ac:dyDescent="0.25">
      <c r="A116" t="s">
        <v>207</v>
      </c>
      <c r="B116" t="s">
        <v>248</v>
      </c>
      <c r="C116">
        <v>1348</v>
      </c>
      <c r="D116" t="s">
        <v>22</v>
      </c>
      <c r="E116" s="7">
        <v>45305</v>
      </c>
      <c r="F116" s="6">
        <v>1</v>
      </c>
      <c r="G116" s="1" t="s">
        <v>37</v>
      </c>
      <c r="H116" t="s">
        <v>42</v>
      </c>
      <c r="I116" t="s">
        <v>1469</v>
      </c>
      <c r="J116" t="s">
        <v>1080</v>
      </c>
      <c r="K116">
        <v>5000</v>
      </c>
      <c r="L116">
        <v>800</v>
      </c>
      <c r="M116">
        <f>Customers[[#This Row],[Quantity Ordered]]*Customers[[#This Row],[Sales Price (Per unit)]]</f>
        <v>800</v>
      </c>
      <c r="N116" t="s">
        <v>1470</v>
      </c>
    </row>
    <row r="117" spans="1:14" x14ac:dyDescent="0.25">
      <c r="A117" t="s">
        <v>249</v>
      </c>
      <c r="B117" t="s">
        <v>250</v>
      </c>
      <c r="C117">
        <v>1349</v>
      </c>
      <c r="D117" t="s">
        <v>77</v>
      </c>
      <c r="E117" s="7">
        <v>45365</v>
      </c>
      <c r="F117" s="6">
        <v>1</v>
      </c>
      <c r="G117" t="s">
        <v>17</v>
      </c>
      <c r="H117" t="s">
        <v>24</v>
      </c>
      <c r="I117" t="s">
        <v>1471</v>
      </c>
      <c r="J117" t="s">
        <v>1226</v>
      </c>
      <c r="K117">
        <v>2600</v>
      </c>
      <c r="L117">
        <v>600</v>
      </c>
      <c r="M117">
        <f>Customers[[#This Row],[Quantity Ordered]]*Customers[[#This Row],[Sales Price (Per unit)]]</f>
        <v>600</v>
      </c>
      <c r="N117" t="s">
        <v>1472</v>
      </c>
    </row>
    <row r="118" spans="1:14" x14ac:dyDescent="0.25">
      <c r="A118" t="s">
        <v>146</v>
      </c>
      <c r="B118" t="s">
        <v>251</v>
      </c>
      <c r="C118">
        <v>1350</v>
      </c>
      <c r="D118" t="s">
        <v>61</v>
      </c>
      <c r="E118" s="7">
        <v>45645</v>
      </c>
      <c r="F118" s="6">
        <v>2</v>
      </c>
      <c r="G118" s="1" t="s">
        <v>37</v>
      </c>
      <c r="H118" t="s">
        <v>28</v>
      </c>
      <c r="I118" t="s">
        <v>1473</v>
      </c>
      <c r="J118" t="s">
        <v>1284</v>
      </c>
      <c r="K118">
        <v>2500</v>
      </c>
      <c r="L118">
        <v>1200</v>
      </c>
      <c r="M118">
        <f>Customers[[#This Row],[Quantity Ordered]]*Customers[[#This Row],[Sales Price (Per unit)]]</f>
        <v>2400</v>
      </c>
      <c r="N118" t="s">
        <v>1474</v>
      </c>
    </row>
    <row r="119" spans="1:14" x14ac:dyDescent="0.25">
      <c r="A119" t="s">
        <v>252</v>
      </c>
      <c r="B119" t="s">
        <v>253</v>
      </c>
      <c r="C119">
        <v>1351</v>
      </c>
      <c r="D119" t="s">
        <v>77</v>
      </c>
      <c r="E119" s="7">
        <v>45371</v>
      </c>
      <c r="F119" s="6">
        <v>3</v>
      </c>
      <c r="G119" s="1" t="s">
        <v>37</v>
      </c>
      <c r="H119" t="s">
        <v>49</v>
      </c>
      <c r="I119" t="s">
        <v>1475</v>
      </c>
      <c r="J119" t="s">
        <v>1385</v>
      </c>
      <c r="K119">
        <v>7310</v>
      </c>
      <c r="L119">
        <v>600</v>
      </c>
      <c r="M119">
        <f>Customers[[#This Row],[Quantity Ordered]]*Customers[[#This Row],[Sales Price (Per unit)]]</f>
        <v>1800</v>
      </c>
      <c r="N119" t="s">
        <v>1476</v>
      </c>
    </row>
    <row r="120" spans="1:14" x14ac:dyDescent="0.25">
      <c r="A120" t="s">
        <v>254</v>
      </c>
      <c r="B120" t="s">
        <v>255</v>
      </c>
      <c r="C120">
        <v>1352</v>
      </c>
      <c r="D120" t="s">
        <v>27</v>
      </c>
      <c r="E120" s="7">
        <v>45621</v>
      </c>
      <c r="F120" s="6">
        <v>3</v>
      </c>
      <c r="G120" s="1" t="s">
        <v>23</v>
      </c>
      <c r="H120" t="s">
        <v>42</v>
      </c>
      <c r="I120" t="s">
        <v>1477</v>
      </c>
      <c r="J120" t="s">
        <v>1080</v>
      </c>
      <c r="K120">
        <v>5000</v>
      </c>
      <c r="L120">
        <v>300</v>
      </c>
      <c r="M120">
        <f>Customers[[#This Row],[Quantity Ordered]]*Customers[[#This Row],[Sales Price (Per unit)]]</f>
        <v>900</v>
      </c>
      <c r="N120" t="s">
        <v>1478</v>
      </c>
    </row>
    <row r="121" spans="1:14" x14ac:dyDescent="0.25">
      <c r="A121" t="s">
        <v>256</v>
      </c>
      <c r="B121" t="s">
        <v>257</v>
      </c>
      <c r="C121">
        <v>1353</v>
      </c>
      <c r="D121" t="s">
        <v>61</v>
      </c>
      <c r="E121" s="7">
        <v>45448</v>
      </c>
      <c r="F121" s="6">
        <v>2</v>
      </c>
      <c r="G121" t="s">
        <v>17</v>
      </c>
      <c r="H121" t="s">
        <v>42</v>
      </c>
      <c r="I121" t="s">
        <v>1479</v>
      </c>
      <c r="J121" t="s">
        <v>1238</v>
      </c>
      <c r="K121">
        <v>5290</v>
      </c>
      <c r="L121">
        <v>1200</v>
      </c>
      <c r="M121">
        <f>Customers[[#This Row],[Quantity Ordered]]*Customers[[#This Row],[Sales Price (Per unit)]]</f>
        <v>2400</v>
      </c>
      <c r="N121" t="s">
        <v>1480</v>
      </c>
    </row>
    <row r="122" spans="1:14" x14ac:dyDescent="0.25">
      <c r="A122" t="s">
        <v>258</v>
      </c>
      <c r="B122" t="s">
        <v>206</v>
      </c>
      <c r="C122">
        <v>1354</v>
      </c>
      <c r="D122" t="s">
        <v>77</v>
      </c>
      <c r="E122" s="7">
        <v>45505</v>
      </c>
      <c r="F122" s="6">
        <v>2</v>
      </c>
      <c r="G122" t="s">
        <v>17</v>
      </c>
      <c r="H122" t="s">
        <v>38</v>
      </c>
      <c r="I122" t="s">
        <v>1481</v>
      </c>
      <c r="J122" t="s">
        <v>1235</v>
      </c>
      <c r="K122">
        <v>4217</v>
      </c>
      <c r="L122">
        <v>600</v>
      </c>
      <c r="M122">
        <f>Customers[[#This Row],[Quantity Ordered]]*Customers[[#This Row],[Sales Price (Per unit)]]</f>
        <v>1200</v>
      </c>
      <c r="N122" t="s">
        <v>1482</v>
      </c>
    </row>
    <row r="123" spans="1:14" x14ac:dyDescent="0.25">
      <c r="A123" t="s">
        <v>165</v>
      </c>
      <c r="B123" t="s">
        <v>259</v>
      </c>
      <c r="C123">
        <v>1355</v>
      </c>
      <c r="D123" t="s">
        <v>27</v>
      </c>
      <c r="E123" s="7">
        <v>45518</v>
      </c>
      <c r="F123" s="6">
        <v>2</v>
      </c>
      <c r="G123" t="s">
        <v>17</v>
      </c>
      <c r="H123" t="s">
        <v>66</v>
      </c>
      <c r="I123" t="s">
        <v>1483</v>
      </c>
      <c r="J123" t="s">
        <v>1346</v>
      </c>
      <c r="K123">
        <v>870</v>
      </c>
      <c r="L123">
        <v>300</v>
      </c>
      <c r="M123">
        <f>Customers[[#This Row],[Quantity Ordered]]*Customers[[#This Row],[Sales Price (Per unit)]]</f>
        <v>600</v>
      </c>
      <c r="N123" t="s">
        <v>1484</v>
      </c>
    </row>
    <row r="124" spans="1:14" x14ac:dyDescent="0.25">
      <c r="A124" t="s">
        <v>260</v>
      </c>
      <c r="B124" t="s">
        <v>261</v>
      </c>
      <c r="C124">
        <v>1356</v>
      </c>
      <c r="D124" t="s">
        <v>36</v>
      </c>
      <c r="E124" s="7">
        <v>45399</v>
      </c>
      <c r="F124" s="6">
        <v>1</v>
      </c>
      <c r="G124" s="1" t="s">
        <v>37</v>
      </c>
      <c r="H124" t="s">
        <v>24</v>
      </c>
      <c r="I124" t="s">
        <v>1485</v>
      </c>
      <c r="J124" t="s">
        <v>1226</v>
      </c>
      <c r="K124">
        <v>2600</v>
      </c>
      <c r="L124">
        <v>250</v>
      </c>
      <c r="M124">
        <f>Customers[[#This Row],[Quantity Ordered]]*Customers[[#This Row],[Sales Price (Per unit)]]</f>
        <v>250</v>
      </c>
      <c r="N124" t="s">
        <v>1486</v>
      </c>
    </row>
    <row r="125" spans="1:14" x14ac:dyDescent="0.25">
      <c r="A125" t="s">
        <v>262</v>
      </c>
      <c r="B125" t="s">
        <v>263</v>
      </c>
      <c r="C125">
        <v>1357</v>
      </c>
      <c r="D125" t="s">
        <v>16</v>
      </c>
      <c r="E125" s="7">
        <v>45532</v>
      </c>
      <c r="F125" s="6">
        <v>1</v>
      </c>
      <c r="G125" t="s">
        <v>17</v>
      </c>
      <c r="H125" t="s">
        <v>18</v>
      </c>
      <c r="I125" t="s">
        <v>1487</v>
      </c>
      <c r="J125" t="s">
        <v>1244</v>
      </c>
      <c r="K125">
        <v>6160</v>
      </c>
      <c r="L125">
        <v>250</v>
      </c>
      <c r="M125">
        <f>Customers[[#This Row],[Quantity Ordered]]*Customers[[#This Row],[Sales Price (Per unit)]]</f>
        <v>250</v>
      </c>
      <c r="N125" t="s">
        <v>1488</v>
      </c>
    </row>
    <row r="126" spans="1:14" x14ac:dyDescent="0.25">
      <c r="A126" t="s">
        <v>264</v>
      </c>
      <c r="B126" t="s">
        <v>265</v>
      </c>
      <c r="C126">
        <v>1358</v>
      </c>
      <c r="D126" t="s">
        <v>27</v>
      </c>
      <c r="E126" s="7">
        <v>45332</v>
      </c>
      <c r="F126" s="6">
        <v>3</v>
      </c>
      <c r="G126" s="1" t="s">
        <v>23</v>
      </c>
      <c r="H126" t="s">
        <v>32</v>
      </c>
      <c r="I126" t="s">
        <v>1489</v>
      </c>
      <c r="J126" t="s">
        <v>1232</v>
      </c>
      <c r="K126">
        <v>3350</v>
      </c>
      <c r="L126">
        <v>300</v>
      </c>
      <c r="M126">
        <f>Customers[[#This Row],[Quantity Ordered]]*Customers[[#This Row],[Sales Price (Per unit)]]</f>
        <v>900</v>
      </c>
      <c r="N126" t="s">
        <v>1490</v>
      </c>
    </row>
    <row r="127" spans="1:14" x14ac:dyDescent="0.25">
      <c r="A127" t="s">
        <v>266</v>
      </c>
      <c r="B127" t="s">
        <v>267</v>
      </c>
      <c r="C127">
        <v>1359</v>
      </c>
      <c r="D127" t="s">
        <v>61</v>
      </c>
      <c r="E127" s="7">
        <v>45469</v>
      </c>
      <c r="F127" s="6">
        <v>3</v>
      </c>
      <c r="G127" s="1" t="s">
        <v>37</v>
      </c>
      <c r="H127" t="s">
        <v>49</v>
      </c>
      <c r="I127" t="s">
        <v>1491</v>
      </c>
      <c r="J127" t="s">
        <v>1385</v>
      </c>
      <c r="K127">
        <v>7310</v>
      </c>
      <c r="L127">
        <v>1200</v>
      </c>
      <c r="M127">
        <f>Customers[[#This Row],[Quantity Ordered]]*Customers[[#This Row],[Sales Price (Per unit)]]</f>
        <v>3600</v>
      </c>
      <c r="N127" t="s">
        <v>1492</v>
      </c>
    </row>
    <row r="128" spans="1:14" x14ac:dyDescent="0.25">
      <c r="A128" t="s">
        <v>238</v>
      </c>
      <c r="B128" t="s">
        <v>268</v>
      </c>
      <c r="C128">
        <v>1360</v>
      </c>
      <c r="D128" t="s">
        <v>61</v>
      </c>
      <c r="E128" s="7">
        <v>45388</v>
      </c>
      <c r="F128" s="6">
        <v>3</v>
      </c>
      <c r="G128" t="s">
        <v>17</v>
      </c>
      <c r="H128" t="s">
        <v>24</v>
      </c>
      <c r="I128" t="s">
        <v>1493</v>
      </c>
      <c r="J128" t="s">
        <v>1226</v>
      </c>
      <c r="K128">
        <v>2600</v>
      </c>
      <c r="L128">
        <v>1200</v>
      </c>
      <c r="M128">
        <f>Customers[[#This Row],[Quantity Ordered]]*Customers[[#This Row],[Sales Price (Per unit)]]</f>
        <v>3600</v>
      </c>
      <c r="N128" t="s">
        <v>1494</v>
      </c>
    </row>
    <row r="129" spans="1:14" x14ac:dyDescent="0.25">
      <c r="A129" t="s">
        <v>269</v>
      </c>
      <c r="B129" t="s">
        <v>270</v>
      </c>
      <c r="C129">
        <v>1361</v>
      </c>
      <c r="D129" t="s">
        <v>36</v>
      </c>
      <c r="E129" s="7">
        <v>45572</v>
      </c>
      <c r="F129" s="6">
        <v>3</v>
      </c>
      <c r="G129" s="1" t="s">
        <v>23</v>
      </c>
      <c r="H129" t="s">
        <v>24</v>
      </c>
      <c r="I129" t="s">
        <v>1495</v>
      </c>
      <c r="J129" t="s">
        <v>1226</v>
      </c>
      <c r="K129">
        <v>2600</v>
      </c>
      <c r="L129">
        <v>250</v>
      </c>
      <c r="M129">
        <f>Customers[[#This Row],[Quantity Ordered]]*Customers[[#This Row],[Sales Price (Per unit)]]</f>
        <v>750</v>
      </c>
      <c r="N129" t="s">
        <v>1496</v>
      </c>
    </row>
    <row r="130" spans="1:14" x14ac:dyDescent="0.25">
      <c r="A130" t="s">
        <v>271</v>
      </c>
      <c r="B130" t="s">
        <v>272</v>
      </c>
      <c r="C130">
        <v>1362</v>
      </c>
      <c r="D130" t="s">
        <v>61</v>
      </c>
      <c r="E130" s="7">
        <v>45639</v>
      </c>
      <c r="F130" s="6">
        <v>2</v>
      </c>
      <c r="G130" s="1" t="s">
        <v>37</v>
      </c>
      <c r="H130" t="s">
        <v>18</v>
      </c>
      <c r="I130" t="s">
        <v>1497</v>
      </c>
      <c r="J130" t="s">
        <v>1244</v>
      </c>
      <c r="K130">
        <v>6160</v>
      </c>
      <c r="L130">
        <v>1200</v>
      </c>
      <c r="M130">
        <f>Customers[[#This Row],[Quantity Ordered]]*Customers[[#This Row],[Sales Price (Per unit)]]</f>
        <v>2400</v>
      </c>
      <c r="N130" t="s">
        <v>1498</v>
      </c>
    </row>
    <row r="131" spans="1:14" x14ac:dyDescent="0.25">
      <c r="A131" t="s">
        <v>273</v>
      </c>
      <c r="B131" t="s">
        <v>274</v>
      </c>
      <c r="C131">
        <v>1363</v>
      </c>
      <c r="D131" t="s">
        <v>61</v>
      </c>
      <c r="E131" s="7">
        <v>45354</v>
      </c>
      <c r="F131" s="6">
        <v>2</v>
      </c>
      <c r="G131" s="1" t="s">
        <v>23</v>
      </c>
      <c r="H131" t="s">
        <v>38</v>
      </c>
      <c r="I131" t="s">
        <v>1499</v>
      </c>
      <c r="J131" t="s">
        <v>1253</v>
      </c>
      <c r="K131">
        <v>4870</v>
      </c>
      <c r="L131">
        <v>1200</v>
      </c>
      <c r="M131">
        <f>Customers[[#This Row],[Quantity Ordered]]*Customers[[#This Row],[Sales Price (Per unit)]]</f>
        <v>2400</v>
      </c>
      <c r="N131" t="s">
        <v>1500</v>
      </c>
    </row>
    <row r="132" spans="1:14" x14ac:dyDescent="0.25">
      <c r="A132" t="s">
        <v>275</v>
      </c>
      <c r="B132" t="s">
        <v>276</v>
      </c>
      <c r="C132">
        <v>1364</v>
      </c>
      <c r="D132" t="s">
        <v>61</v>
      </c>
      <c r="E132" s="7">
        <v>45292</v>
      </c>
      <c r="F132" s="6">
        <v>3</v>
      </c>
      <c r="G132" s="1" t="s">
        <v>37</v>
      </c>
      <c r="H132" t="s">
        <v>42</v>
      </c>
      <c r="I132" t="s">
        <v>1501</v>
      </c>
      <c r="J132" t="s">
        <v>1335</v>
      </c>
      <c r="K132">
        <v>5600</v>
      </c>
      <c r="L132">
        <v>1200</v>
      </c>
      <c r="M132">
        <f>Customers[[#This Row],[Quantity Ordered]]*Customers[[#This Row],[Sales Price (Per unit)]]</f>
        <v>3600</v>
      </c>
      <c r="N132" t="s">
        <v>1502</v>
      </c>
    </row>
    <row r="133" spans="1:14" x14ac:dyDescent="0.25">
      <c r="A133" t="s">
        <v>277</v>
      </c>
      <c r="B133" t="s">
        <v>278</v>
      </c>
      <c r="C133">
        <v>1365</v>
      </c>
      <c r="D133" t="s">
        <v>27</v>
      </c>
      <c r="E133" s="7">
        <v>45310</v>
      </c>
      <c r="F133" s="6">
        <v>3</v>
      </c>
      <c r="G133" s="1" t="s">
        <v>37</v>
      </c>
      <c r="H133" t="s">
        <v>24</v>
      </c>
      <c r="I133" t="s">
        <v>1503</v>
      </c>
      <c r="J133" t="s">
        <v>1226</v>
      </c>
      <c r="K133">
        <v>2600</v>
      </c>
      <c r="L133">
        <v>300</v>
      </c>
      <c r="M133">
        <f>Customers[[#This Row],[Quantity Ordered]]*Customers[[#This Row],[Sales Price (Per unit)]]</f>
        <v>900</v>
      </c>
      <c r="N133" t="s">
        <v>1504</v>
      </c>
    </row>
    <row r="134" spans="1:14" x14ac:dyDescent="0.25">
      <c r="A134" t="s">
        <v>279</v>
      </c>
      <c r="B134" t="s">
        <v>280</v>
      </c>
      <c r="C134">
        <v>1366</v>
      </c>
      <c r="D134" t="s">
        <v>61</v>
      </c>
      <c r="E134" s="7">
        <v>45612</v>
      </c>
      <c r="F134" s="6">
        <v>3</v>
      </c>
      <c r="G134" t="s">
        <v>56</v>
      </c>
      <c r="H134" t="s">
        <v>49</v>
      </c>
      <c r="I134" t="s">
        <v>1505</v>
      </c>
      <c r="J134" t="s">
        <v>1250</v>
      </c>
      <c r="K134">
        <v>7000</v>
      </c>
      <c r="L134">
        <v>1200</v>
      </c>
      <c r="M134">
        <f>Customers[[#This Row],[Quantity Ordered]]*Customers[[#This Row],[Sales Price (Per unit)]]</f>
        <v>3600</v>
      </c>
      <c r="N134" t="s">
        <v>1506</v>
      </c>
    </row>
    <row r="135" spans="1:14" x14ac:dyDescent="0.25">
      <c r="A135" t="s">
        <v>281</v>
      </c>
      <c r="B135" t="s">
        <v>282</v>
      </c>
      <c r="C135">
        <v>1367</v>
      </c>
      <c r="D135" t="s">
        <v>22</v>
      </c>
      <c r="E135" s="7">
        <v>45521</v>
      </c>
      <c r="F135" s="6">
        <v>2</v>
      </c>
      <c r="G135" s="1" t="s">
        <v>37</v>
      </c>
      <c r="H135" t="s">
        <v>42</v>
      </c>
      <c r="I135" t="s">
        <v>1507</v>
      </c>
      <c r="J135" t="s">
        <v>1335</v>
      </c>
      <c r="K135">
        <v>5600</v>
      </c>
      <c r="L135">
        <v>800</v>
      </c>
      <c r="M135">
        <f>Customers[[#This Row],[Quantity Ordered]]*Customers[[#This Row],[Sales Price (Per unit)]]</f>
        <v>1600</v>
      </c>
      <c r="N135" t="s">
        <v>1508</v>
      </c>
    </row>
    <row r="136" spans="1:14" x14ac:dyDescent="0.25">
      <c r="A136" t="s">
        <v>246</v>
      </c>
      <c r="B136" t="s">
        <v>283</v>
      </c>
      <c r="C136">
        <v>1368</v>
      </c>
      <c r="D136" t="s">
        <v>22</v>
      </c>
      <c r="E136" s="7">
        <v>45485</v>
      </c>
      <c r="F136" s="6">
        <v>3</v>
      </c>
      <c r="G136" s="1" t="s">
        <v>23</v>
      </c>
      <c r="H136" t="s">
        <v>49</v>
      </c>
      <c r="I136" t="s">
        <v>1509</v>
      </c>
      <c r="J136" t="s">
        <v>1250</v>
      </c>
      <c r="K136">
        <v>7000</v>
      </c>
      <c r="L136">
        <v>800</v>
      </c>
      <c r="M136">
        <f>Customers[[#This Row],[Quantity Ordered]]*Customers[[#This Row],[Sales Price (Per unit)]]</f>
        <v>2400</v>
      </c>
      <c r="N136" t="s">
        <v>1510</v>
      </c>
    </row>
    <row r="137" spans="1:14" x14ac:dyDescent="0.25">
      <c r="A137" t="s">
        <v>284</v>
      </c>
      <c r="B137" t="s">
        <v>137</v>
      </c>
      <c r="C137">
        <v>1369</v>
      </c>
      <c r="D137" t="s">
        <v>61</v>
      </c>
      <c r="E137" s="7">
        <v>45546</v>
      </c>
      <c r="F137" s="6">
        <v>2</v>
      </c>
      <c r="G137" s="1" t="s">
        <v>37</v>
      </c>
      <c r="H137" t="s">
        <v>38</v>
      </c>
      <c r="I137" t="s">
        <v>1511</v>
      </c>
      <c r="J137" t="s">
        <v>1290</v>
      </c>
      <c r="K137">
        <v>4000</v>
      </c>
      <c r="L137">
        <v>1200</v>
      </c>
      <c r="M137">
        <f>Customers[[#This Row],[Quantity Ordered]]*Customers[[#This Row],[Sales Price (Per unit)]]</f>
        <v>2400</v>
      </c>
      <c r="N137" t="s">
        <v>1512</v>
      </c>
    </row>
    <row r="138" spans="1:14" x14ac:dyDescent="0.25">
      <c r="A138" t="s">
        <v>285</v>
      </c>
      <c r="B138" t="s">
        <v>286</v>
      </c>
      <c r="C138">
        <v>1370</v>
      </c>
      <c r="D138" t="s">
        <v>61</v>
      </c>
      <c r="E138" s="7">
        <v>45568</v>
      </c>
      <c r="F138" s="6">
        <v>2</v>
      </c>
      <c r="G138" s="1" t="s">
        <v>23</v>
      </c>
      <c r="H138" t="s">
        <v>66</v>
      </c>
      <c r="I138" t="s">
        <v>1513</v>
      </c>
      <c r="J138" t="s">
        <v>1346</v>
      </c>
      <c r="K138">
        <v>870</v>
      </c>
      <c r="L138">
        <v>1200</v>
      </c>
      <c r="M138">
        <f>Customers[[#This Row],[Quantity Ordered]]*Customers[[#This Row],[Sales Price (Per unit)]]</f>
        <v>2400</v>
      </c>
      <c r="N138" t="s">
        <v>1514</v>
      </c>
    </row>
    <row r="139" spans="1:14" x14ac:dyDescent="0.25">
      <c r="A139" t="s">
        <v>287</v>
      </c>
      <c r="B139" t="s">
        <v>288</v>
      </c>
      <c r="C139">
        <v>1371</v>
      </c>
      <c r="D139" t="s">
        <v>77</v>
      </c>
      <c r="E139" s="7">
        <v>45429</v>
      </c>
      <c r="F139" s="6">
        <v>3</v>
      </c>
      <c r="G139" t="s">
        <v>17</v>
      </c>
      <c r="H139" t="s">
        <v>28</v>
      </c>
      <c r="I139" t="s">
        <v>1515</v>
      </c>
      <c r="J139" t="s">
        <v>1284</v>
      </c>
      <c r="K139">
        <v>2500</v>
      </c>
      <c r="L139">
        <v>600</v>
      </c>
      <c r="M139">
        <f>Customers[[#This Row],[Quantity Ordered]]*Customers[[#This Row],[Sales Price (Per unit)]]</f>
        <v>1800</v>
      </c>
      <c r="N139" t="s">
        <v>1516</v>
      </c>
    </row>
    <row r="140" spans="1:14" x14ac:dyDescent="0.25">
      <c r="A140" t="s">
        <v>289</v>
      </c>
      <c r="B140" t="s">
        <v>290</v>
      </c>
      <c r="C140">
        <v>1372</v>
      </c>
      <c r="D140" t="s">
        <v>22</v>
      </c>
      <c r="E140" s="7">
        <v>45466</v>
      </c>
      <c r="F140" s="6">
        <v>1</v>
      </c>
      <c r="G140" t="s">
        <v>17</v>
      </c>
      <c r="H140" t="s">
        <v>66</v>
      </c>
      <c r="I140" t="s">
        <v>1517</v>
      </c>
      <c r="J140" t="s">
        <v>1346</v>
      </c>
      <c r="K140">
        <v>870</v>
      </c>
      <c r="L140">
        <v>800</v>
      </c>
      <c r="M140">
        <f>Customers[[#This Row],[Quantity Ordered]]*Customers[[#This Row],[Sales Price (Per unit)]]</f>
        <v>800</v>
      </c>
      <c r="N140" t="s">
        <v>1518</v>
      </c>
    </row>
    <row r="141" spans="1:14" x14ac:dyDescent="0.25">
      <c r="A141" t="s">
        <v>291</v>
      </c>
      <c r="B141" t="s">
        <v>292</v>
      </c>
      <c r="C141">
        <v>1373</v>
      </c>
      <c r="D141" t="s">
        <v>16</v>
      </c>
      <c r="E141" s="7">
        <v>45344</v>
      </c>
      <c r="F141" s="6">
        <v>1</v>
      </c>
      <c r="G141" s="1" t="s">
        <v>23</v>
      </c>
      <c r="H141" t="s">
        <v>24</v>
      </c>
      <c r="I141" t="s">
        <v>1519</v>
      </c>
      <c r="J141" t="s">
        <v>1226</v>
      </c>
      <c r="K141">
        <v>2600</v>
      </c>
      <c r="L141">
        <v>250</v>
      </c>
      <c r="M141">
        <f>Customers[[#This Row],[Quantity Ordered]]*Customers[[#This Row],[Sales Price (Per unit)]]</f>
        <v>250</v>
      </c>
      <c r="N141" t="s">
        <v>1520</v>
      </c>
    </row>
    <row r="142" spans="1:14" x14ac:dyDescent="0.25">
      <c r="A142" t="s">
        <v>293</v>
      </c>
      <c r="B142" t="s">
        <v>294</v>
      </c>
      <c r="C142">
        <v>1374</v>
      </c>
      <c r="D142" t="s">
        <v>16</v>
      </c>
      <c r="E142" s="7">
        <v>45354</v>
      </c>
      <c r="F142" s="6">
        <v>2</v>
      </c>
      <c r="G142" t="s">
        <v>17</v>
      </c>
      <c r="H142" t="s">
        <v>24</v>
      </c>
      <c r="I142" t="s">
        <v>1521</v>
      </c>
      <c r="J142" t="s">
        <v>1226</v>
      </c>
      <c r="K142">
        <v>2600</v>
      </c>
      <c r="L142">
        <v>250</v>
      </c>
      <c r="M142">
        <f>Customers[[#This Row],[Quantity Ordered]]*Customers[[#This Row],[Sales Price (Per unit)]]</f>
        <v>500</v>
      </c>
      <c r="N142" t="s">
        <v>1522</v>
      </c>
    </row>
    <row r="143" spans="1:14" x14ac:dyDescent="0.25">
      <c r="A143" t="s">
        <v>295</v>
      </c>
      <c r="B143" t="s">
        <v>44</v>
      </c>
      <c r="C143">
        <v>1375</v>
      </c>
      <c r="D143" t="s">
        <v>27</v>
      </c>
      <c r="E143" s="7">
        <v>45500</v>
      </c>
      <c r="F143" s="6">
        <v>3</v>
      </c>
      <c r="G143" t="s">
        <v>17</v>
      </c>
      <c r="H143" t="s">
        <v>66</v>
      </c>
      <c r="I143" t="s">
        <v>1523</v>
      </c>
      <c r="J143" t="s">
        <v>1346</v>
      </c>
      <c r="K143">
        <v>870</v>
      </c>
      <c r="L143">
        <v>300</v>
      </c>
      <c r="M143">
        <f>Customers[[#This Row],[Quantity Ordered]]*Customers[[#This Row],[Sales Price (Per unit)]]</f>
        <v>900</v>
      </c>
      <c r="N143" t="s">
        <v>1524</v>
      </c>
    </row>
    <row r="144" spans="1:14" x14ac:dyDescent="0.25">
      <c r="A144" t="s">
        <v>296</v>
      </c>
      <c r="B144" t="s">
        <v>297</v>
      </c>
      <c r="C144">
        <v>1376</v>
      </c>
      <c r="D144" t="s">
        <v>27</v>
      </c>
      <c r="E144" s="7">
        <v>45495</v>
      </c>
      <c r="F144" s="6">
        <v>2</v>
      </c>
      <c r="G144" s="1" t="s">
        <v>23</v>
      </c>
      <c r="H144" t="s">
        <v>28</v>
      </c>
      <c r="I144" t="s">
        <v>1525</v>
      </c>
      <c r="J144" t="s">
        <v>1229</v>
      </c>
      <c r="K144">
        <v>2300</v>
      </c>
      <c r="L144">
        <v>300</v>
      </c>
      <c r="M144">
        <f>Customers[[#This Row],[Quantity Ordered]]*Customers[[#This Row],[Sales Price (Per unit)]]</f>
        <v>600</v>
      </c>
      <c r="N144" t="s">
        <v>1526</v>
      </c>
    </row>
    <row r="145" spans="1:14" x14ac:dyDescent="0.25">
      <c r="A145" t="s">
        <v>298</v>
      </c>
      <c r="B145" t="s">
        <v>299</v>
      </c>
      <c r="C145">
        <v>1377</v>
      </c>
      <c r="D145" t="s">
        <v>77</v>
      </c>
      <c r="E145" s="7">
        <v>45650</v>
      </c>
      <c r="F145" s="6">
        <v>3</v>
      </c>
      <c r="G145" s="1" t="s">
        <v>37</v>
      </c>
      <c r="H145" t="s">
        <v>66</v>
      </c>
      <c r="I145" t="s">
        <v>1527</v>
      </c>
      <c r="J145" t="s">
        <v>1265</v>
      </c>
      <c r="K145">
        <v>800</v>
      </c>
      <c r="L145">
        <v>600</v>
      </c>
      <c r="M145">
        <f>Customers[[#This Row],[Quantity Ordered]]*Customers[[#This Row],[Sales Price (Per unit)]]</f>
        <v>1800</v>
      </c>
      <c r="N145" t="s">
        <v>1528</v>
      </c>
    </row>
    <row r="146" spans="1:14" x14ac:dyDescent="0.25">
      <c r="A146" t="s">
        <v>300</v>
      </c>
      <c r="B146" t="s">
        <v>301</v>
      </c>
      <c r="C146">
        <v>1378</v>
      </c>
      <c r="D146" t="s">
        <v>61</v>
      </c>
      <c r="E146" s="7">
        <v>45637</v>
      </c>
      <c r="F146" s="6">
        <v>3</v>
      </c>
      <c r="G146" t="s">
        <v>17</v>
      </c>
      <c r="H146" t="s">
        <v>42</v>
      </c>
      <c r="I146" t="s">
        <v>1529</v>
      </c>
      <c r="J146" t="s">
        <v>1335</v>
      </c>
      <c r="K146">
        <v>5600</v>
      </c>
      <c r="L146">
        <v>1200</v>
      </c>
      <c r="M146">
        <f>Customers[[#This Row],[Quantity Ordered]]*Customers[[#This Row],[Sales Price (Per unit)]]</f>
        <v>3600</v>
      </c>
      <c r="N146" t="s">
        <v>1530</v>
      </c>
    </row>
    <row r="147" spans="1:14" x14ac:dyDescent="0.25">
      <c r="A147" t="s">
        <v>302</v>
      </c>
      <c r="B147" t="s">
        <v>303</v>
      </c>
      <c r="C147">
        <v>1379</v>
      </c>
      <c r="D147" t="s">
        <v>27</v>
      </c>
      <c r="E147" s="7">
        <v>45345</v>
      </c>
      <c r="F147" s="6">
        <v>2</v>
      </c>
      <c r="G147" t="s">
        <v>17</v>
      </c>
      <c r="H147" t="s">
        <v>66</v>
      </c>
      <c r="I147" t="s">
        <v>1531</v>
      </c>
      <c r="J147" t="s">
        <v>1265</v>
      </c>
      <c r="K147">
        <v>800</v>
      </c>
      <c r="L147">
        <v>300</v>
      </c>
      <c r="M147">
        <f>Customers[[#This Row],[Quantity Ordered]]*Customers[[#This Row],[Sales Price (Per unit)]]</f>
        <v>600</v>
      </c>
      <c r="N147" t="s">
        <v>1532</v>
      </c>
    </row>
    <row r="148" spans="1:14" x14ac:dyDescent="0.25">
      <c r="A148" t="s">
        <v>53</v>
      </c>
      <c r="B148" t="s">
        <v>304</v>
      </c>
      <c r="C148">
        <v>1380</v>
      </c>
      <c r="D148" t="s">
        <v>16</v>
      </c>
      <c r="E148" s="7">
        <v>45309</v>
      </c>
      <c r="F148" s="6">
        <v>3</v>
      </c>
      <c r="G148" s="1" t="s">
        <v>37</v>
      </c>
      <c r="H148" t="s">
        <v>32</v>
      </c>
      <c r="I148" t="s">
        <v>1533</v>
      </c>
      <c r="J148" t="s">
        <v>1232</v>
      </c>
      <c r="K148">
        <v>3350</v>
      </c>
      <c r="L148">
        <v>250</v>
      </c>
      <c r="M148">
        <f>Customers[[#This Row],[Quantity Ordered]]*Customers[[#This Row],[Sales Price (Per unit)]]</f>
        <v>750</v>
      </c>
      <c r="N148" t="s">
        <v>1534</v>
      </c>
    </row>
    <row r="149" spans="1:14" x14ac:dyDescent="0.25">
      <c r="A149" t="s">
        <v>305</v>
      </c>
      <c r="B149" t="s">
        <v>306</v>
      </c>
      <c r="C149">
        <v>1381</v>
      </c>
      <c r="D149" t="s">
        <v>22</v>
      </c>
      <c r="E149" s="7">
        <v>45540</v>
      </c>
      <c r="F149" s="6">
        <v>3</v>
      </c>
      <c r="G149" s="1" t="s">
        <v>37</v>
      </c>
      <c r="H149" t="s">
        <v>28</v>
      </c>
      <c r="I149" t="s">
        <v>1535</v>
      </c>
      <c r="J149" t="s">
        <v>850</v>
      </c>
      <c r="K149">
        <v>2000</v>
      </c>
      <c r="L149">
        <v>800</v>
      </c>
      <c r="M149">
        <f>Customers[[#This Row],[Quantity Ordered]]*Customers[[#This Row],[Sales Price (Per unit)]]</f>
        <v>2400</v>
      </c>
      <c r="N149" t="s">
        <v>1536</v>
      </c>
    </row>
    <row r="150" spans="1:14" x14ac:dyDescent="0.25">
      <c r="A150" t="s">
        <v>307</v>
      </c>
      <c r="B150" t="s">
        <v>308</v>
      </c>
      <c r="C150">
        <v>1382</v>
      </c>
      <c r="D150" t="s">
        <v>61</v>
      </c>
      <c r="E150" s="7">
        <v>45614</v>
      </c>
      <c r="F150" s="6">
        <v>2</v>
      </c>
      <c r="G150" s="1" t="s">
        <v>37</v>
      </c>
      <c r="H150" t="s">
        <v>28</v>
      </c>
      <c r="I150" t="s">
        <v>1537</v>
      </c>
      <c r="J150" t="s">
        <v>850</v>
      </c>
      <c r="K150">
        <v>2000</v>
      </c>
      <c r="L150">
        <v>1200</v>
      </c>
      <c r="M150">
        <f>Customers[[#This Row],[Quantity Ordered]]*Customers[[#This Row],[Sales Price (Per unit)]]</f>
        <v>2400</v>
      </c>
      <c r="N150" t="s">
        <v>1538</v>
      </c>
    </row>
    <row r="151" spans="1:14" x14ac:dyDescent="0.25">
      <c r="A151" t="s">
        <v>260</v>
      </c>
      <c r="B151" t="s">
        <v>309</v>
      </c>
      <c r="C151">
        <v>1383</v>
      </c>
      <c r="D151" t="s">
        <v>27</v>
      </c>
      <c r="E151" s="7">
        <v>45543</v>
      </c>
      <c r="F151" s="6">
        <v>3</v>
      </c>
      <c r="G151" s="1" t="s">
        <v>37</v>
      </c>
      <c r="H151" t="s">
        <v>28</v>
      </c>
      <c r="I151" t="s">
        <v>1539</v>
      </c>
      <c r="J151" t="s">
        <v>1284</v>
      </c>
      <c r="K151">
        <v>2500</v>
      </c>
      <c r="L151">
        <v>300</v>
      </c>
      <c r="M151">
        <f>Customers[[#This Row],[Quantity Ordered]]*Customers[[#This Row],[Sales Price (Per unit)]]</f>
        <v>900</v>
      </c>
      <c r="N151" t="s">
        <v>1540</v>
      </c>
    </row>
    <row r="152" spans="1:14" x14ac:dyDescent="0.25">
      <c r="A152" t="s">
        <v>310</v>
      </c>
      <c r="B152" t="s">
        <v>311</v>
      </c>
      <c r="C152">
        <v>1384</v>
      </c>
      <c r="D152" t="s">
        <v>61</v>
      </c>
      <c r="E152" s="7">
        <v>45520</v>
      </c>
      <c r="F152" s="6">
        <v>1</v>
      </c>
      <c r="G152" s="1" t="s">
        <v>37</v>
      </c>
      <c r="H152" t="s">
        <v>28</v>
      </c>
      <c r="I152" t="s">
        <v>1541</v>
      </c>
      <c r="J152" t="s">
        <v>1229</v>
      </c>
      <c r="K152">
        <v>2300</v>
      </c>
      <c r="L152">
        <v>1200</v>
      </c>
      <c r="M152">
        <f>Customers[[#This Row],[Quantity Ordered]]*Customers[[#This Row],[Sales Price (Per unit)]]</f>
        <v>1200</v>
      </c>
      <c r="N152" t="s">
        <v>1542</v>
      </c>
    </row>
    <row r="153" spans="1:14" x14ac:dyDescent="0.25">
      <c r="A153" t="s">
        <v>40</v>
      </c>
      <c r="B153" t="s">
        <v>312</v>
      </c>
      <c r="C153">
        <v>1385</v>
      </c>
      <c r="D153" t="s">
        <v>77</v>
      </c>
      <c r="E153" s="7">
        <v>45390</v>
      </c>
      <c r="F153" s="6">
        <v>2</v>
      </c>
      <c r="G153" s="1" t="s">
        <v>37</v>
      </c>
      <c r="H153" t="s">
        <v>18</v>
      </c>
      <c r="I153" t="s">
        <v>1543</v>
      </c>
      <c r="J153" t="s">
        <v>1223</v>
      </c>
      <c r="K153">
        <v>6725</v>
      </c>
      <c r="L153">
        <v>600</v>
      </c>
      <c r="M153">
        <f>Customers[[#This Row],[Quantity Ordered]]*Customers[[#This Row],[Sales Price (Per unit)]]</f>
        <v>1200</v>
      </c>
      <c r="N153" t="s">
        <v>1544</v>
      </c>
    </row>
    <row r="154" spans="1:14" x14ac:dyDescent="0.25">
      <c r="A154" t="s">
        <v>313</v>
      </c>
      <c r="B154" t="s">
        <v>15</v>
      </c>
      <c r="C154">
        <v>1386</v>
      </c>
      <c r="D154" t="s">
        <v>27</v>
      </c>
      <c r="E154" s="7">
        <v>45621</v>
      </c>
      <c r="F154" s="6">
        <v>2</v>
      </c>
      <c r="G154" t="s">
        <v>17</v>
      </c>
      <c r="H154" t="s">
        <v>24</v>
      </c>
      <c r="I154" t="s">
        <v>1545</v>
      </c>
      <c r="J154" t="s">
        <v>1226</v>
      </c>
      <c r="K154">
        <v>2600</v>
      </c>
      <c r="L154">
        <v>300</v>
      </c>
      <c r="M154">
        <f>Customers[[#This Row],[Quantity Ordered]]*Customers[[#This Row],[Sales Price (Per unit)]]</f>
        <v>600</v>
      </c>
      <c r="N154" t="s">
        <v>1546</v>
      </c>
    </row>
    <row r="155" spans="1:14" x14ac:dyDescent="0.25">
      <c r="A155" t="s">
        <v>243</v>
      </c>
      <c r="B155" t="s">
        <v>314</v>
      </c>
      <c r="C155">
        <v>1387</v>
      </c>
      <c r="D155" t="s">
        <v>16</v>
      </c>
      <c r="E155" s="7">
        <v>45629</v>
      </c>
      <c r="F155" s="6">
        <v>2</v>
      </c>
      <c r="G155" s="1" t="s">
        <v>37</v>
      </c>
      <c r="H155" t="s">
        <v>32</v>
      </c>
      <c r="I155" t="s">
        <v>1547</v>
      </c>
      <c r="J155" t="s">
        <v>1241</v>
      </c>
      <c r="K155">
        <v>3220</v>
      </c>
      <c r="L155">
        <v>250</v>
      </c>
      <c r="M155">
        <f>Customers[[#This Row],[Quantity Ordered]]*Customers[[#This Row],[Sales Price (Per unit)]]</f>
        <v>500</v>
      </c>
      <c r="N155" t="s">
        <v>1548</v>
      </c>
    </row>
    <row r="156" spans="1:14" x14ac:dyDescent="0.25">
      <c r="A156" t="s">
        <v>315</v>
      </c>
      <c r="B156" t="s">
        <v>316</v>
      </c>
      <c r="C156">
        <v>1388</v>
      </c>
      <c r="D156" t="s">
        <v>27</v>
      </c>
      <c r="E156" s="7">
        <v>45462</v>
      </c>
      <c r="F156" s="6">
        <v>2</v>
      </c>
      <c r="G156" t="s">
        <v>56</v>
      </c>
      <c r="H156" t="s">
        <v>66</v>
      </c>
      <c r="I156" t="s">
        <v>1549</v>
      </c>
      <c r="J156" t="s">
        <v>1346</v>
      </c>
      <c r="K156">
        <v>870</v>
      </c>
      <c r="L156">
        <v>300</v>
      </c>
      <c r="M156">
        <f>Customers[[#This Row],[Quantity Ordered]]*Customers[[#This Row],[Sales Price (Per unit)]]</f>
        <v>600</v>
      </c>
      <c r="N156" t="s">
        <v>1550</v>
      </c>
    </row>
    <row r="157" spans="1:14" x14ac:dyDescent="0.25">
      <c r="A157" t="s">
        <v>317</v>
      </c>
      <c r="B157" t="s">
        <v>318</v>
      </c>
      <c r="C157">
        <v>1389</v>
      </c>
      <c r="D157" t="s">
        <v>77</v>
      </c>
      <c r="E157" s="7">
        <v>45310</v>
      </c>
      <c r="F157" s="6">
        <v>2</v>
      </c>
      <c r="G157" s="1" t="s">
        <v>37</v>
      </c>
      <c r="H157" t="s">
        <v>18</v>
      </c>
      <c r="I157" t="s">
        <v>1551</v>
      </c>
      <c r="J157" t="s">
        <v>1287</v>
      </c>
      <c r="K157">
        <v>6000</v>
      </c>
      <c r="L157">
        <v>600</v>
      </c>
      <c r="M157">
        <f>Customers[[#This Row],[Quantity Ordered]]*Customers[[#This Row],[Sales Price (Per unit)]]</f>
        <v>1200</v>
      </c>
      <c r="N157" t="s">
        <v>1552</v>
      </c>
    </row>
    <row r="158" spans="1:14" x14ac:dyDescent="0.25">
      <c r="A158" t="s">
        <v>154</v>
      </c>
      <c r="B158" t="s">
        <v>230</v>
      </c>
      <c r="C158">
        <v>1390</v>
      </c>
      <c r="D158" t="s">
        <v>27</v>
      </c>
      <c r="E158" s="7">
        <v>45577</v>
      </c>
      <c r="F158" s="6">
        <v>2</v>
      </c>
      <c r="G158" t="s">
        <v>17</v>
      </c>
      <c r="H158" t="s">
        <v>49</v>
      </c>
      <c r="I158" t="s">
        <v>1553</v>
      </c>
      <c r="J158" t="s">
        <v>1247</v>
      </c>
      <c r="K158">
        <v>7250</v>
      </c>
      <c r="L158">
        <v>300</v>
      </c>
      <c r="M158">
        <f>Customers[[#This Row],[Quantity Ordered]]*Customers[[#This Row],[Sales Price (Per unit)]]</f>
        <v>600</v>
      </c>
      <c r="N158" t="s">
        <v>1554</v>
      </c>
    </row>
    <row r="159" spans="1:14" x14ac:dyDescent="0.25">
      <c r="A159" t="s">
        <v>319</v>
      </c>
      <c r="B159" t="s">
        <v>320</v>
      </c>
      <c r="C159">
        <v>1391</v>
      </c>
      <c r="D159" t="s">
        <v>61</v>
      </c>
      <c r="E159" s="7">
        <v>45634</v>
      </c>
      <c r="F159" s="6">
        <v>2</v>
      </c>
      <c r="G159" t="s">
        <v>17</v>
      </c>
      <c r="H159" t="s">
        <v>49</v>
      </c>
      <c r="I159" t="s">
        <v>1555</v>
      </c>
      <c r="J159" t="s">
        <v>1247</v>
      </c>
      <c r="K159">
        <v>7250</v>
      </c>
      <c r="L159">
        <v>1200</v>
      </c>
      <c r="M159">
        <f>Customers[[#This Row],[Quantity Ordered]]*Customers[[#This Row],[Sales Price (Per unit)]]</f>
        <v>2400</v>
      </c>
      <c r="N159" t="s">
        <v>1556</v>
      </c>
    </row>
    <row r="160" spans="1:14" x14ac:dyDescent="0.25">
      <c r="A160" t="s">
        <v>139</v>
      </c>
      <c r="B160" t="s">
        <v>136</v>
      </c>
      <c r="C160">
        <v>1392</v>
      </c>
      <c r="D160" t="s">
        <v>16</v>
      </c>
      <c r="E160" s="7">
        <v>45570</v>
      </c>
      <c r="F160" s="6">
        <v>3</v>
      </c>
      <c r="G160" s="1" t="s">
        <v>37</v>
      </c>
      <c r="H160" t="s">
        <v>38</v>
      </c>
      <c r="I160" t="s">
        <v>1557</v>
      </c>
      <c r="J160" t="s">
        <v>1290</v>
      </c>
      <c r="K160">
        <v>4000</v>
      </c>
      <c r="L160">
        <v>250</v>
      </c>
      <c r="M160">
        <f>Customers[[#This Row],[Quantity Ordered]]*Customers[[#This Row],[Sales Price (Per unit)]]</f>
        <v>750</v>
      </c>
      <c r="N160" t="s">
        <v>1558</v>
      </c>
    </row>
    <row r="161" spans="1:14" x14ac:dyDescent="0.25">
      <c r="A161" t="s">
        <v>321</v>
      </c>
      <c r="B161" t="s">
        <v>322</v>
      </c>
      <c r="C161">
        <v>1393</v>
      </c>
      <c r="D161" t="s">
        <v>27</v>
      </c>
      <c r="E161" s="7">
        <v>45620</v>
      </c>
      <c r="F161" s="6">
        <v>3</v>
      </c>
      <c r="G161" s="1" t="s">
        <v>37</v>
      </c>
      <c r="H161" t="s">
        <v>32</v>
      </c>
      <c r="I161" t="s">
        <v>1559</v>
      </c>
      <c r="J161" t="s">
        <v>1232</v>
      </c>
      <c r="K161">
        <v>3350</v>
      </c>
      <c r="L161">
        <v>300</v>
      </c>
      <c r="M161">
        <f>Customers[[#This Row],[Quantity Ordered]]*Customers[[#This Row],[Sales Price (Per unit)]]</f>
        <v>900</v>
      </c>
      <c r="N161" t="s">
        <v>1560</v>
      </c>
    </row>
    <row r="162" spans="1:14" x14ac:dyDescent="0.25">
      <c r="A162" t="s">
        <v>323</v>
      </c>
      <c r="B162" t="s">
        <v>324</v>
      </c>
      <c r="C162">
        <v>1394</v>
      </c>
      <c r="D162" t="s">
        <v>77</v>
      </c>
      <c r="E162" s="7">
        <v>45471</v>
      </c>
      <c r="F162" s="6">
        <v>3</v>
      </c>
      <c r="G162" t="s">
        <v>17</v>
      </c>
      <c r="H162" t="s">
        <v>28</v>
      </c>
      <c r="I162" t="s">
        <v>1561</v>
      </c>
      <c r="J162" t="s">
        <v>1229</v>
      </c>
      <c r="K162">
        <v>2300</v>
      </c>
      <c r="L162">
        <v>600</v>
      </c>
      <c r="M162">
        <f>Customers[[#This Row],[Quantity Ordered]]*Customers[[#This Row],[Sales Price (Per unit)]]</f>
        <v>1800</v>
      </c>
      <c r="N162" t="s">
        <v>1562</v>
      </c>
    </row>
    <row r="163" spans="1:14" x14ac:dyDescent="0.25">
      <c r="A163" t="s">
        <v>180</v>
      </c>
      <c r="B163" t="s">
        <v>325</v>
      </c>
      <c r="C163">
        <v>1395</v>
      </c>
      <c r="D163" t="s">
        <v>61</v>
      </c>
      <c r="E163" s="7">
        <v>45389</v>
      </c>
      <c r="F163" s="6">
        <v>1</v>
      </c>
      <c r="G163" t="s">
        <v>17</v>
      </c>
      <c r="H163" t="s">
        <v>66</v>
      </c>
      <c r="I163" t="s">
        <v>1563</v>
      </c>
      <c r="J163" t="s">
        <v>1346</v>
      </c>
      <c r="K163">
        <v>870</v>
      </c>
      <c r="L163">
        <v>1200</v>
      </c>
      <c r="M163">
        <f>Customers[[#This Row],[Quantity Ordered]]*Customers[[#This Row],[Sales Price (Per unit)]]</f>
        <v>1200</v>
      </c>
      <c r="N163" t="s">
        <v>1564</v>
      </c>
    </row>
    <row r="164" spans="1:14" x14ac:dyDescent="0.25">
      <c r="A164" t="s">
        <v>326</v>
      </c>
      <c r="B164" t="s">
        <v>101</v>
      </c>
      <c r="C164">
        <v>1396</v>
      </c>
      <c r="D164" t="s">
        <v>22</v>
      </c>
      <c r="E164" s="7">
        <v>45403</v>
      </c>
      <c r="F164" s="6">
        <v>2</v>
      </c>
      <c r="G164" t="s">
        <v>17</v>
      </c>
      <c r="H164" t="s">
        <v>18</v>
      </c>
      <c r="I164" t="s">
        <v>1565</v>
      </c>
      <c r="J164" t="s">
        <v>1244</v>
      </c>
      <c r="K164">
        <v>6160</v>
      </c>
      <c r="L164">
        <v>800</v>
      </c>
      <c r="M164">
        <f>Customers[[#This Row],[Quantity Ordered]]*Customers[[#This Row],[Sales Price (Per unit)]]</f>
        <v>1600</v>
      </c>
      <c r="N164" t="s">
        <v>1566</v>
      </c>
    </row>
    <row r="165" spans="1:14" x14ac:dyDescent="0.25">
      <c r="A165" t="s">
        <v>327</v>
      </c>
      <c r="B165" t="s">
        <v>328</v>
      </c>
      <c r="C165">
        <v>1397</v>
      </c>
      <c r="D165" t="s">
        <v>61</v>
      </c>
      <c r="E165" s="7">
        <v>45338</v>
      </c>
      <c r="F165" s="6">
        <v>1</v>
      </c>
      <c r="G165" s="1" t="s">
        <v>37</v>
      </c>
      <c r="H165" t="s">
        <v>66</v>
      </c>
      <c r="I165" t="s">
        <v>1567</v>
      </c>
      <c r="J165" t="s">
        <v>1265</v>
      </c>
      <c r="K165">
        <v>800</v>
      </c>
      <c r="L165">
        <v>1200</v>
      </c>
      <c r="M165">
        <f>Customers[[#This Row],[Quantity Ordered]]*Customers[[#This Row],[Sales Price (Per unit)]]</f>
        <v>1200</v>
      </c>
      <c r="N165" t="s">
        <v>1568</v>
      </c>
    </row>
    <row r="166" spans="1:14" x14ac:dyDescent="0.25">
      <c r="A166" t="s">
        <v>329</v>
      </c>
      <c r="B166" t="s">
        <v>235</v>
      </c>
      <c r="C166">
        <v>1398</v>
      </c>
      <c r="D166" t="s">
        <v>77</v>
      </c>
      <c r="E166" s="7">
        <v>45552</v>
      </c>
      <c r="F166" s="6">
        <v>1</v>
      </c>
      <c r="G166" s="1" t="s">
        <v>37</v>
      </c>
      <c r="H166" t="s">
        <v>38</v>
      </c>
      <c r="I166" t="s">
        <v>1569</v>
      </c>
      <c r="J166" t="s">
        <v>1290</v>
      </c>
      <c r="K166">
        <v>4000</v>
      </c>
      <c r="L166">
        <v>600</v>
      </c>
      <c r="M166">
        <f>Customers[[#This Row],[Quantity Ordered]]*Customers[[#This Row],[Sales Price (Per unit)]]</f>
        <v>600</v>
      </c>
      <c r="N166" t="s">
        <v>1570</v>
      </c>
    </row>
    <row r="167" spans="1:14" x14ac:dyDescent="0.25">
      <c r="A167" t="s">
        <v>330</v>
      </c>
      <c r="B167" t="s">
        <v>331</v>
      </c>
      <c r="C167">
        <v>1399</v>
      </c>
      <c r="D167" t="s">
        <v>16</v>
      </c>
      <c r="E167" s="7">
        <v>45462</v>
      </c>
      <c r="F167" s="6">
        <v>2</v>
      </c>
      <c r="G167" t="s">
        <v>17</v>
      </c>
      <c r="H167" t="s">
        <v>18</v>
      </c>
      <c r="I167" t="s">
        <v>1571</v>
      </c>
      <c r="J167" t="s">
        <v>1223</v>
      </c>
      <c r="K167">
        <v>6725</v>
      </c>
      <c r="L167">
        <v>250</v>
      </c>
      <c r="M167">
        <f>Customers[[#This Row],[Quantity Ordered]]*Customers[[#This Row],[Sales Price (Per unit)]]</f>
        <v>500</v>
      </c>
      <c r="N167" t="s">
        <v>1572</v>
      </c>
    </row>
    <row r="168" spans="1:14" x14ac:dyDescent="0.25">
      <c r="A168" t="s">
        <v>332</v>
      </c>
      <c r="B168" t="s">
        <v>333</v>
      </c>
      <c r="C168">
        <v>1400</v>
      </c>
      <c r="D168" t="s">
        <v>16</v>
      </c>
      <c r="E168" s="7">
        <v>45298</v>
      </c>
      <c r="F168" s="6">
        <v>2</v>
      </c>
      <c r="G168" t="s">
        <v>56</v>
      </c>
      <c r="H168" t="s">
        <v>24</v>
      </c>
      <c r="I168" t="s">
        <v>1573</v>
      </c>
      <c r="J168" t="s">
        <v>1226</v>
      </c>
      <c r="K168">
        <v>2600</v>
      </c>
      <c r="L168">
        <v>250</v>
      </c>
      <c r="M168">
        <f>Customers[[#This Row],[Quantity Ordered]]*Customers[[#This Row],[Sales Price (Per unit)]]</f>
        <v>500</v>
      </c>
      <c r="N168" t="s">
        <v>1574</v>
      </c>
    </row>
    <row r="169" spans="1:14" x14ac:dyDescent="0.25">
      <c r="A169" t="s">
        <v>334</v>
      </c>
      <c r="B169" t="s">
        <v>335</v>
      </c>
      <c r="C169">
        <v>1401</v>
      </c>
      <c r="D169" t="s">
        <v>61</v>
      </c>
      <c r="E169" s="7">
        <v>45571</v>
      </c>
      <c r="F169" s="6">
        <v>1</v>
      </c>
      <c r="G169" t="s">
        <v>17</v>
      </c>
      <c r="H169" t="s">
        <v>66</v>
      </c>
      <c r="I169" t="s">
        <v>1575</v>
      </c>
      <c r="J169" t="s">
        <v>1346</v>
      </c>
      <c r="K169">
        <v>870</v>
      </c>
      <c r="L169">
        <v>1200</v>
      </c>
      <c r="M169">
        <f>Customers[[#This Row],[Quantity Ordered]]*Customers[[#This Row],[Sales Price (Per unit)]]</f>
        <v>1200</v>
      </c>
      <c r="N169" t="s">
        <v>1576</v>
      </c>
    </row>
    <row r="170" spans="1:14" x14ac:dyDescent="0.25">
      <c r="A170" t="s">
        <v>336</v>
      </c>
      <c r="B170" t="s">
        <v>191</v>
      </c>
      <c r="C170">
        <v>1402</v>
      </c>
      <c r="D170" t="s">
        <v>77</v>
      </c>
      <c r="E170" s="7">
        <v>45639</v>
      </c>
      <c r="F170" s="6">
        <v>2</v>
      </c>
      <c r="G170" s="1" t="s">
        <v>37</v>
      </c>
      <c r="H170" t="s">
        <v>66</v>
      </c>
      <c r="I170" t="s">
        <v>1577</v>
      </c>
      <c r="J170" t="s">
        <v>1265</v>
      </c>
      <c r="K170">
        <v>800</v>
      </c>
      <c r="L170">
        <v>600</v>
      </c>
      <c r="M170">
        <f>Customers[[#This Row],[Quantity Ordered]]*Customers[[#This Row],[Sales Price (Per unit)]]</f>
        <v>1200</v>
      </c>
      <c r="N170" t="s">
        <v>1578</v>
      </c>
    </row>
    <row r="171" spans="1:14" x14ac:dyDescent="0.25">
      <c r="A171" t="s">
        <v>337</v>
      </c>
      <c r="B171" t="s">
        <v>338</v>
      </c>
      <c r="C171">
        <v>1403</v>
      </c>
      <c r="D171" t="s">
        <v>36</v>
      </c>
      <c r="E171" s="7">
        <v>45577</v>
      </c>
      <c r="F171" s="6">
        <v>1</v>
      </c>
      <c r="G171" s="1" t="s">
        <v>37</v>
      </c>
      <c r="H171" t="s">
        <v>66</v>
      </c>
      <c r="I171" t="s">
        <v>1579</v>
      </c>
      <c r="J171" t="s">
        <v>1346</v>
      </c>
      <c r="K171">
        <v>870</v>
      </c>
      <c r="L171">
        <v>250</v>
      </c>
      <c r="M171">
        <f>Customers[[#This Row],[Quantity Ordered]]*Customers[[#This Row],[Sales Price (Per unit)]]</f>
        <v>250</v>
      </c>
      <c r="N171" t="s">
        <v>1580</v>
      </c>
    </row>
    <row r="172" spans="1:14" x14ac:dyDescent="0.25">
      <c r="A172" t="s">
        <v>339</v>
      </c>
      <c r="B172" t="s">
        <v>168</v>
      </c>
      <c r="C172">
        <v>1404</v>
      </c>
      <c r="D172" t="s">
        <v>36</v>
      </c>
      <c r="E172" s="7">
        <v>45385</v>
      </c>
      <c r="F172" s="6">
        <v>3</v>
      </c>
      <c r="G172" s="1" t="s">
        <v>23</v>
      </c>
      <c r="H172" t="s">
        <v>32</v>
      </c>
      <c r="I172" t="s">
        <v>1581</v>
      </c>
      <c r="J172" t="s">
        <v>1241</v>
      </c>
      <c r="K172">
        <v>3220</v>
      </c>
      <c r="L172">
        <v>250</v>
      </c>
      <c r="M172">
        <f>Customers[[#This Row],[Quantity Ordered]]*Customers[[#This Row],[Sales Price (Per unit)]]</f>
        <v>750</v>
      </c>
      <c r="N172" t="s">
        <v>1582</v>
      </c>
    </row>
    <row r="173" spans="1:14" x14ac:dyDescent="0.25">
      <c r="A173" t="s">
        <v>340</v>
      </c>
      <c r="B173" t="s">
        <v>341</v>
      </c>
      <c r="C173">
        <v>1405</v>
      </c>
      <c r="D173" t="s">
        <v>22</v>
      </c>
      <c r="E173" s="7">
        <v>45372</v>
      </c>
      <c r="F173" s="6">
        <v>3</v>
      </c>
      <c r="G173" s="1" t="s">
        <v>23</v>
      </c>
      <c r="H173" t="s">
        <v>28</v>
      </c>
      <c r="I173" t="s">
        <v>1583</v>
      </c>
      <c r="J173" t="s">
        <v>850</v>
      </c>
      <c r="K173">
        <v>2000</v>
      </c>
      <c r="L173">
        <v>800</v>
      </c>
      <c r="M173">
        <f>Customers[[#This Row],[Quantity Ordered]]*Customers[[#This Row],[Sales Price (Per unit)]]</f>
        <v>2400</v>
      </c>
      <c r="N173" t="s">
        <v>1584</v>
      </c>
    </row>
    <row r="174" spans="1:14" x14ac:dyDescent="0.25">
      <c r="A174" t="s">
        <v>342</v>
      </c>
      <c r="B174" t="s">
        <v>343</v>
      </c>
      <c r="C174">
        <v>1406</v>
      </c>
      <c r="D174" t="s">
        <v>16</v>
      </c>
      <c r="E174" s="7">
        <v>45491</v>
      </c>
      <c r="F174" s="6">
        <v>3</v>
      </c>
      <c r="G174" t="s">
        <v>17</v>
      </c>
      <c r="H174" t="s">
        <v>28</v>
      </c>
      <c r="I174" t="s">
        <v>1585</v>
      </c>
      <c r="J174" t="s">
        <v>1284</v>
      </c>
      <c r="K174">
        <v>2500</v>
      </c>
      <c r="L174">
        <v>250</v>
      </c>
      <c r="M174">
        <f>Customers[[#This Row],[Quantity Ordered]]*Customers[[#This Row],[Sales Price (Per unit)]]</f>
        <v>750</v>
      </c>
      <c r="N174" t="s">
        <v>1586</v>
      </c>
    </row>
    <row r="175" spans="1:14" x14ac:dyDescent="0.25">
      <c r="A175" t="s">
        <v>344</v>
      </c>
      <c r="B175" t="s">
        <v>186</v>
      </c>
      <c r="C175">
        <v>1407</v>
      </c>
      <c r="D175" t="s">
        <v>27</v>
      </c>
      <c r="E175" s="7">
        <v>45607</v>
      </c>
      <c r="F175" s="6">
        <v>1</v>
      </c>
      <c r="G175" t="s">
        <v>56</v>
      </c>
      <c r="H175" t="s">
        <v>42</v>
      </c>
      <c r="I175" t="s">
        <v>1587</v>
      </c>
      <c r="J175" t="s">
        <v>1080</v>
      </c>
      <c r="K175">
        <v>5000</v>
      </c>
      <c r="L175">
        <v>300</v>
      </c>
      <c r="M175">
        <f>Customers[[#This Row],[Quantity Ordered]]*Customers[[#This Row],[Sales Price (Per unit)]]</f>
        <v>300</v>
      </c>
      <c r="N175" t="s">
        <v>1588</v>
      </c>
    </row>
    <row r="176" spans="1:14" x14ac:dyDescent="0.25">
      <c r="A176" t="s">
        <v>212</v>
      </c>
      <c r="B176" t="s">
        <v>345</v>
      </c>
      <c r="C176">
        <v>1408</v>
      </c>
      <c r="D176" t="s">
        <v>22</v>
      </c>
      <c r="E176" s="7">
        <v>45598</v>
      </c>
      <c r="F176" s="6">
        <v>1</v>
      </c>
      <c r="G176" t="s">
        <v>56</v>
      </c>
      <c r="H176" t="s">
        <v>28</v>
      </c>
      <c r="I176" t="s">
        <v>1589</v>
      </c>
      <c r="J176" t="s">
        <v>1229</v>
      </c>
      <c r="K176">
        <v>2300</v>
      </c>
      <c r="L176">
        <v>800</v>
      </c>
      <c r="M176">
        <f>Customers[[#This Row],[Quantity Ordered]]*Customers[[#This Row],[Sales Price (Per unit)]]</f>
        <v>800</v>
      </c>
      <c r="N176" t="s">
        <v>1590</v>
      </c>
    </row>
    <row r="177" spans="1:14" x14ac:dyDescent="0.25">
      <c r="A177" t="s">
        <v>346</v>
      </c>
      <c r="B177" t="s">
        <v>60</v>
      </c>
      <c r="C177">
        <v>1409</v>
      </c>
      <c r="D177" t="s">
        <v>22</v>
      </c>
      <c r="E177" s="7">
        <v>45324</v>
      </c>
      <c r="F177" s="6">
        <v>2</v>
      </c>
      <c r="G177" s="1" t="s">
        <v>37</v>
      </c>
      <c r="H177" t="s">
        <v>32</v>
      </c>
      <c r="I177" t="s">
        <v>1591</v>
      </c>
      <c r="J177" t="s">
        <v>1232</v>
      </c>
      <c r="K177">
        <v>3350</v>
      </c>
      <c r="L177">
        <v>800</v>
      </c>
      <c r="M177">
        <f>Customers[[#This Row],[Quantity Ordered]]*Customers[[#This Row],[Sales Price (Per unit)]]</f>
        <v>1600</v>
      </c>
      <c r="N177" t="s">
        <v>1592</v>
      </c>
    </row>
    <row r="178" spans="1:14" x14ac:dyDescent="0.25">
      <c r="A178" t="s">
        <v>347</v>
      </c>
      <c r="B178" t="s">
        <v>348</v>
      </c>
      <c r="C178">
        <v>1410</v>
      </c>
      <c r="D178" t="s">
        <v>22</v>
      </c>
      <c r="E178" s="7">
        <v>45386</v>
      </c>
      <c r="F178" s="6">
        <v>3</v>
      </c>
      <c r="G178" t="s">
        <v>17</v>
      </c>
      <c r="H178" t="s">
        <v>24</v>
      </c>
      <c r="I178" t="s">
        <v>1593</v>
      </c>
      <c r="J178" t="s">
        <v>1226</v>
      </c>
      <c r="K178">
        <v>2600</v>
      </c>
      <c r="L178">
        <v>800</v>
      </c>
      <c r="M178">
        <f>Customers[[#This Row],[Quantity Ordered]]*Customers[[#This Row],[Sales Price (Per unit)]]</f>
        <v>2400</v>
      </c>
      <c r="N178" t="s">
        <v>1594</v>
      </c>
    </row>
    <row r="179" spans="1:14" x14ac:dyDescent="0.25">
      <c r="A179" t="s">
        <v>349</v>
      </c>
      <c r="B179" t="s">
        <v>350</v>
      </c>
      <c r="C179">
        <v>1411</v>
      </c>
      <c r="D179" t="s">
        <v>36</v>
      </c>
      <c r="E179" s="7">
        <v>45637</v>
      </c>
      <c r="F179" s="6">
        <v>2</v>
      </c>
      <c r="G179" s="1" t="s">
        <v>23</v>
      </c>
      <c r="H179" t="s">
        <v>42</v>
      </c>
      <c r="I179" t="s">
        <v>1595</v>
      </c>
      <c r="J179" t="s">
        <v>1080</v>
      </c>
      <c r="K179">
        <v>5000</v>
      </c>
      <c r="L179">
        <v>250</v>
      </c>
      <c r="M179">
        <f>Customers[[#This Row],[Quantity Ordered]]*Customers[[#This Row],[Sales Price (Per unit)]]</f>
        <v>500</v>
      </c>
      <c r="N179" t="s">
        <v>1596</v>
      </c>
    </row>
    <row r="180" spans="1:14" x14ac:dyDescent="0.25">
      <c r="A180" t="s">
        <v>273</v>
      </c>
      <c r="B180" t="s">
        <v>351</v>
      </c>
      <c r="C180">
        <v>1412</v>
      </c>
      <c r="D180" t="s">
        <v>36</v>
      </c>
      <c r="E180" s="7">
        <v>45607</v>
      </c>
      <c r="F180" s="6">
        <v>3</v>
      </c>
      <c r="G180" s="1" t="s">
        <v>37</v>
      </c>
      <c r="H180" t="s">
        <v>18</v>
      </c>
      <c r="I180" t="s">
        <v>1597</v>
      </c>
      <c r="J180" t="s">
        <v>1223</v>
      </c>
      <c r="K180">
        <v>6725</v>
      </c>
      <c r="L180">
        <v>250</v>
      </c>
      <c r="M180">
        <f>Customers[[#This Row],[Quantity Ordered]]*Customers[[#This Row],[Sales Price (Per unit)]]</f>
        <v>750</v>
      </c>
      <c r="N180" t="s">
        <v>1598</v>
      </c>
    </row>
    <row r="181" spans="1:14" x14ac:dyDescent="0.25">
      <c r="A181" t="s">
        <v>352</v>
      </c>
      <c r="B181" t="s">
        <v>353</v>
      </c>
      <c r="C181">
        <v>1413</v>
      </c>
      <c r="D181" t="s">
        <v>27</v>
      </c>
      <c r="E181" s="7">
        <v>45599</v>
      </c>
      <c r="F181" s="6">
        <v>3</v>
      </c>
      <c r="G181" t="s">
        <v>17</v>
      </c>
      <c r="H181" t="s">
        <v>42</v>
      </c>
      <c r="I181" t="s">
        <v>1599</v>
      </c>
      <c r="J181" t="s">
        <v>1080</v>
      </c>
      <c r="K181">
        <v>5000</v>
      </c>
      <c r="L181">
        <v>300</v>
      </c>
      <c r="M181">
        <f>Customers[[#This Row],[Quantity Ordered]]*Customers[[#This Row],[Sales Price (Per unit)]]</f>
        <v>900</v>
      </c>
      <c r="N181" t="s">
        <v>1600</v>
      </c>
    </row>
    <row r="182" spans="1:14" x14ac:dyDescent="0.25">
      <c r="A182" t="s">
        <v>354</v>
      </c>
      <c r="B182" t="s">
        <v>355</v>
      </c>
      <c r="C182">
        <v>1414</v>
      </c>
      <c r="D182" t="s">
        <v>22</v>
      </c>
      <c r="E182" s="7">
        <v>45355</v>
      </c>
      <c r="F182" s="6">
        <v>2</v>
      </c>
      <c r="G182" t="s">
        <v>17</v>
      </c>
      <c r="H182" t="s">
        <v>42</v>
      </c>
      <c r="I182" t="s">
        <v>1601</v>
      </c>
      <c r="J182" t="s">
        <v>1335</v>
      </c>
      <c r="K182">
        <v>5600</v>
      </c>
      <c r="L182">
        <v>800</v>
      </c>
      <c r="M182">
        <f>Customers[[#This Row],[Quantity Ordered]]*Customers[[#This Row],[Sales Price (Per unit)]]</f>
        <v>1600</v>
      </c>
      <c r="N182" t="s">
        <v>1602</v>
      </c>
    </row>
    <row r="183" spans="1:14" x14ac:dyDescent="0.25">
      <c r="A183" t="s">
        <v>356</v>
      </c>
      <c r="B183" t="s">
        <v>357</v>
      </c>
      <c r="C183">
        <v>1415</v>
      </c>
      <c r="D183" t="s">
        <v>16</v>
      </c>
      <c r="E183" s="7">
        <v>45391</v>
      </c>
      <c r="F183" s="6">
        <v>2</v>
      </c>
      <c r="G183" t="s">
        <v>17</v>
      </c>
      <c r="H183" t="s">
        <v>38</v>
      </c>
      <c r="I183" t="s">
        <v>1603</v>
      </c>
      <c r="J183" t="s">
        <v>1253</v>
      </c>
      <c r="K183">
        <v>4870</v>
      </c>
      <c r="L183">
        <v>250</v>
      </c>
      <c r="M183">
        <f>Customers[[#This Row],[Quantity Ordered]]*Customers[[#This Row],[Sales Price (Per unit)]]</f>
        <v>500</v>
      </c>
      <c r="N183" t="s">
        <v>1604</v>
      </c>
    </row>
    <row r="184" spans="1:14" x14ac:dyDescent="0.25">
      <c r="A184" t="s">
        <v>358</v>
      </c>
      <c r="B184" t="s">
        <v>359</v>
      </c>
      <c r="C184">
        <v>1416</v>
      </c>
      <c r="D184" t="s">
        <v>61</v>
      </c>
      <c r="E184" s="7">
        <v>45476</v>
      </c>
      <c r="F184" s="6">
        <v>1</v>
      </c>
      <c r="G184" s="1" t="s">
        <v>37</v>
      </c>
      <c r="H184" t="s">
        <v>42</v>
      </c>
      <c r="I184" t="s">
        <v>1605</v>
      </c>
      <c r="J184" t="s">
        <v>1335</v>
      </c>
      <c r="K184">
        <v>5600</v>
      </c>
      <c r="L184">
        <v>1200</v>
      </c>
      <c r="M184">
        <f>Customers[[#This Row],[Quantity Ordered]]*Customers[[#This Row],[Sales Price (Per unit)]]</f>
        <v>1200</v>
      </c>
      <c r="N184" t="s">
        <v>1606</v>
      </c>
    </row>
    <row r="185" spans="1:14" x14ac:dyDescent="0.25">
      <c r="A185" t="s">
        <v>360</v>
      </c>
      <c r="B185" t="s">
        <v>361</v>
      </c>
      <c r="C185">
        <v>1417</v>
      </c>
      <c r="D185" t="s">
        <v>16</v>
      </c>
      <c r="E185" s="7">
        <v>45363</v>
      </c>
      <c r="F185" s="6">
        <v>2</v>
      </c>
      <c r="G185" t="s">
        <v>17</v>
      </c>
      <c r="H185" t="s">
        <v>38</v>
      </c>
      <c r="I185" t="s">
        <v>1607</v>
      </c>
      <c r="J185" t="s">
        <v>1253</v>
      </c>
      <c r="K185">
        <v>4870</v>
      </c>
      <c r="L185">
        <v>250</v>
      </c>
      <c r="M185">
        <f>Customers[[#This Row],[Quantity Ordered]]*Customers[[#This Row],[Sales Price (Per unit)]]</f>
        <v>500</v>
      </c>
      <c r="N185" t="s">
        <v>1608</v>
      </c>
    </row>
    <row r="186" spans="1:14" x14ac:dyDescent="0.25">
      <c r="A186" t="s">
        <v>362</v>
      </c>
      <c r="B186" t="s">
        <v>363</v>
      </c>
      <c r="C186">
        <v>1418</v>
      </c>
      <c r="D186" t="s">
        <v>16</v>
      </c>
      <c r="E186" s="7">
        <v>45337</v>
      </c>
      <c r="F186" s="6">
        <v>3</v>
      </c>
      <c r="G186" t="s">
        <v>17</v>
      </c>
      <c r="H186" t="s">
        <v>32</v>
      </c>
      <c r="I186" t="s">
        <v>1609</v>
      </c>
      <c r="J186" t="s">
        <v>1241</v>
      </c>
      <c r="K186">
        <v>3220</v>
      </c>
      <c r="L186">
        <v>250</v>
      </c>
      <c r="M186">
        <f>Customers[[#This Row],[Quantity Ordered]]*Customers[[#This Row],[Sales Price (Per unit)]]</f>
        <v>750</v>
      </c>
      <c r="N186" t="s">
        <v>1610</v>
      </c>
    </row>
    <row r="187" spans="1:14" x14ac:dyDescent="0.25">
      <c r="A187" t="s">
        <v>364</v>
      </c>
      <c r="B187" t="s">
        <v>365</v>
      </c>
      <c r="C187">
        <v>1419</v>
      </c>
      <c r="D187" t="s">
        <v>61</v>
      </c>
      <c r="E187" s="7">
        <v>45500</v>
      </c>
      <c r="F187" s="6">
        <v>1</v>
      </c>
      <c r="G187" s="1" t="s">
        <v>37</v>
      </c>
      <c r="H187" t="s">
        <v>49</v>
      </c>
      <c r="I187" t="s">
        <v>1611</v>
      </c>
      <c r="J187" t="s">
        <v>1247</v>
      </c>
      <c r="K187">
        <v>7250</v>
      </c>
      <c r="L187">
        <v>1200</v>
      </c>
      <c r="M187">
        <f>Customers[[#This Row],[Quantity Ordered]]*Customers[[#This Row],[Sales Price (Per unit)]]</f>
        <v>1200</v>
      </c>
      <c r="N187" t="s">
        <v>1612</v>
      </c>
    </row>
    <row r="188" spans="1:14" x14ac:dyDescent="0.25">
      <c r="A188" t="s">
        <v>366</v>
      </c>
      <c r="B188" t="s">
        <v>367</v>
      </c>
      <c r="C188">
        <v>1420</v>
      </c>
      <c r="D188" t="s">
        <v>27</v>
      </c>
      <c r="E188" s="7">
        <v>45639</v>
      </c>
      <c r="F188" s="6">
        <v>3</v>
      </c>
      <c r="G188" s="1" t="s">
        <v>37</v>
      </c>
      <c r="H188" t="s">
        <v>38</v>
      </c>
      <c r="I188" t="s">
        <v>1613</v>
      </c>
      <c r="J188" t="s">
        <v>1290</v>
      </c>
      <c r="K188">
        <v>4000</v>
      </c>
      <c r="L188">
        <v>300</v>
      </c>
      <c r="M188">
        <f>Customers[[#This Row],[Quantity Ordered]]*Customers[[#This Row],[Sales Price (Per unit)]]</f>
        <v>900</v>
      </c>
      <c r="N188" t="s">
        <v>1614</v>
      </c>
    </row>
    <row r="189" spans="1:14" x14ac:dyDescent="0.25">
      <c r="A189" t="s">
        <v>368</v>
      </c>
      <c r="B189" t="s">
        <v>369</v>
      </c>
      <c r="C189">
        <v>1421</v>
      </c>
      <c r="D189" t="s">
        <v>61</v>
      </c>
      <c r="E189" s="7">
        <v>45644</v>
      </c>
      <c r="F189" s="6">
        <v>3</v>
      </c>
      <c r="G189" s="1" t="s">
        <v>23</v>
      </c>
      <c r="H189" t="s">
        <v>42</v>
      </c>
      <c r="I189" t="s">
        <v>1615</v>
      </c>
      <c r="J189" t="s">
        <v>1335</v>
      </c>
      <c r="K189">
        <v>5600</v>
      </c>
      <c r="L189">
        <v>1200</v>
      </c>
      <c r="M189">
        <f>Customers[[#This Row],[Quantity Ordered]]*Customers[[#This Row],[Sales Price (Per unit)]]</f>
        <v>3600</v>
      </c>
      <c r="N189" t="s">
        <v>1616</v>
      </c>
    </row>
    <row r="190" spans="1:14" x14ac:dyDescent="0.25">
      <c r="A190" t="s">
        <v>370</v>
      </c>
      <c r="B190" t="s">
        <v>361</v>
      </c>
      <c r="C190">
        <v>1422</v>
      </c>
      <c r="D190" t="s">
        <v>36</v>
      </c>
      <c r="E190" s="7">
        <v>45498</v>
      </c>
      <c r="F190" s="6">
        <v>1</v>
      </c>
      <c r="G190" t="s">
        <v>56</v>
      </c>
      <c r="H190" t="s">
        <v>66</v>
      </c>
      <c r="I190" t="s">
        <v>1617</v>
      </c>
      <c r="J190" t="s">
        <v>1265</v>
      </c>
      <c r="K190">
        <v>800</v>
      </c>
      <c r="L190">
        <v>250</v>
      </c>
      <c r="M190">
        <f>Customers[[#This Row],[Quantity Ordered]]*Customers[[#This Row],[Sales Price (Per unit)]]</f>
        <v>250</v>
      </c>
      <c r="N190" t="s">
        <v>1618</v>
      </c>
    </row>
    <row r="191" spans="1:14" x14ac:dyDescent="0.25">
      <c r="A191" t="s">
        <v>371</v>
      </c>
      <c r="B191" t="s">
        <v>372</v>
      </c>
      <c r="C191">
        <v>1423</v>
      </c>
      <c r="D191" t="s">
        <v>61</v>
      </c>
      <c r="E191" s="7">
        <v>45369</v>
      </c>
      <c r="F191" s="6">
        <v>1</v>
      </c>
      <c r="G191" s="1" t="s">
        <v>37</v>
      </c>
      <c r="H191" t="s">
        <v>24</v>
      </c>
      <c r="I191" t="s">
        <v>1619</v>
      </c>
      <c r="J191" t="s">
        <v>1226</v>
      </c>
      <c r="K191">
        <v>2600</v>
      </c>
      <c r="L191">
        <v>1200</v>
      </c>
      <c r="M191">
        <f>Customers[[#This Row],[Quantity Ordered]]*Customers[[#This Row],[Sales Price (Per unit)]]</f>
        <v>1200</v>
      </c>
      <c r="N191" t="s">
        <v>1620</v>
      </c>
    </row>
    <row r="192" spans="1:14" x14ac:dyDescent="0.25">
      <c r="A192" t="s">
        <v>373</v>
      </c>
      <c r="B192" t="s">
        <v>253</v>
      </c>
      <c r="C192">
        <v>1424</v>
      </c>
      <c r="D192" t="s">
        <v>22</v>
      </c>
      <c r="E192" s="7">
        <v>45321</v>
      </c>
      <c r="F192" s="6">
        <v>2</v>
      </c>
      <c r="G192" s="1" t="s">
        <v>23</v>
      </c>
      <c r="H192" t="s">
        <v>66</v>
      </c>
      <c r="I192" t="s">
        <v>1621</v>
      </c>
      <c r="J192" t="s">
        <v>1265</v>
      </c>
      <c r="K192">
        <v>800</v>
      </c>
      <c r="L192">
        <v>800</v>
      </c>
      <c r="M192">
        <f>Customers[[#This Row],[Quantity Ordered]]*Customers[[#This Row],[Sales Price (Per unit)]]</f>
        <v>1600</v>
      </c>
      <c r="N192" t="s">
        <v>1622</v>
      </c>
    </row>
    <row r="193" spans="1:14" x14ac:dyDescent="0.25">
      <c r="A193" t="s">
        <v>374</v>
      </c>
      <c r="B193" t="s">
        <v>375</v>
      </c>
      <c r="C193">
        <v>1425</v>
      </c>
      <c r="D193" t="s">
        <v>22</v>
      </c>
      <c r="E193" s="7">
        <v>45400</v>
      </c>
      <c r="F193" s="6">
        <v>2</v>
      </c>
      <c r="G193" s="1" t="s">
        <v>37</v>
      </c>
      <c r="H193" t="s">
        <v>32</v>
      </c>
      <c r="I193" t="s">
        <v>1623</v>
      </c>
      <c r="J193" t="s">
        <v>1232</v>
      </c>
      <c r="K193">
        <v>3350</v>
      </c>
      <c r="L193">
        <v>800</v>
      </c>
      <c r="M193">
        <f>Customers[[#This Row],[Quantity Ordered]]*Customers[[#This Row],[Sales Price (Per unit)]]</f>
        <v>1600</v>
      </c>
      <c r="N193" t="s">
        <v>1624</v>
      </c>
    </row>
    <row r="194" spans="1:14" x14ac:dyDescent="0.25">
      <c r="A194" t="s">
        <v>102</v>
      </c>
      <c r="B194" t="s">
        <v>376</v>
      </c>
      <c r="C194">
        <v>1426</v>
      </c>
      <c r="D194" t="s">
        <v>77</v>
      </c>
      <c r="E194" s="7">
        <v>45374</v>
      </c>
      <c r="F194" s="6">
        <v>3</v>
      </c>
      <c r="G194" t="s">
        <v>17</v>
      </c>
      <c r="H194" t="s">
        <v>38</v>
      </c>
      <c r="I194" t="s">
        <v>1625</v>
      </c>
      <c r="J194" t="s">
        <v>1290</v>
      </c>
      <c r="K194">
        <v>4000</v>
      </c>
      <c r="L194">
        <v>600</v>
      </c>
      <c r="M194">
        <f>Customers[[#This Row],[Quantity Ordered]]*Customers[[#This Row],[Sales Price (Per unit)]]</f>
        <v>1800</v>
      </c>
      <c r="N194" t="s">
        <v>1626</v>
      </c>
    </row>
    <row r="195" spans="1:14" x14ac:dyDescent="0.25">
      <c r="A195" t="s">
        <v>332</v>
      </c>
      <c r="B195" t="s">
        <v>377</v>
      </c>
      <c r="C195">
        <v>1427</v>
      </c>
      <c r="D195" t="s">
        <v>36</v>
      </c>
      <c r="E195" s="7">
        <v>45340</v>
      </c>
      <c r="F195" s="6">
        <v>3</v>
      </c>
      <c r="G195" s="1" t="s">
        <v>37</v>
      </c>
      <c r="H195" t="s">
        <v>32</v>
      </c>
      <c r="I195" t="s">
        <v>1627</v>
      </c>
      <c r="J195" t="s">
        <v>1260</v>
      </c>
      <c r="K195">
        <v>3000</v>
      </c>
      <c r="L195">
        <v>250</v>
      </c>
      <c r="M195">
        <f>Customers[[#This Row],[Quantity Ordered]]*Customers[[#This Row],[Sales Price (Per unit)]]</f>
        <v>750</v>
      </c>
      <c r="N195" t="s">
        <v>1628</v>
      </c>
    </row>
    <row r="196" spans="1:14" x14ac:dyDescent="0.25">
      <c r="A196" t="s">
        <v>378</v>
      </c>
      <c r="B196" t="s">
        <v>379</v>
      </c>
      <c r="C196">
        <v>1428</v>
      </c>
      <c r="D196" t="s">
        <v>16</v>
      </c>
      <c r="E196" s="7">
        <v>45427</v>
      </c>
      <c r="F196" s="6">
        <v>3</v>
      </c>
      <c r="G196" t="s">
        <v>17</v>
      </c>
      <c r="H196" t="s">
        <v>18</v>
      </c>
      <c r="I196" t="s">
        <v>1629</v>
      </c>
      <c r="J196" t="s">
        <v>1244</v>
      </c>
      <c r="K196">
        <v>6160</v>
      </c>
      <c r="L196">
        <v>250</v>
      </c>
      <c r="M196">
        <f>Customers[[#This Row],[Quantity Ordered]]*Customers[[#This Row],[Sales Price (Per unit)]]</f>
        <v>750</v>
      </c>
      <c r="N196" t="s">
        <v>1630</v>
      </c>
    </row>
    <row r="197" spans="1:14" x14ac:dyDescent="0.25">
      <c r="A197" t="s">
        <v>75</v>
      </c>
      <c r="B197" t="s">
        <v>380</v>
      </c>
      <c r="C197">
        <v>1429</v>
      </c>
      <c r="D197" t="s">
        <v>61</v>
      </c>
      <c r="E197" s="7">
        <v>45545</v>
      </c>
      <c r="F197" s="6">
        <v>3</v>
      </c>
      <c r="G197" t="s">
        <v>17</v>
      </c>
      <c r="H197" t="s">
        <v>42</v>
      </c>
      <c r="I197" t="s">
        <v>1631</v>
      </c>
      <c r="J197" t="s">
        <v>1238</v>
      </c>
      <c r="K197">
        <v>5290</v>
      </c>
      <c r="L197">
        <v>1200</v>
      </c>
      <c r="M197">
        <f>Customers[[#This Row],[Quantity Ordered]]*Customers[[#This Row],[Sales Price (Per unit)]]</f>
        <v>3600</v>
      </c>
      <c r="N197" t="s">
        <v>1632</v>
      </c>
    </row>
    <row r="198" spans="1:14" x14ac:dyDescent="0.25">
      <c r="A198" t="s">
        <v>381</v>
      </c>
      <c r="B198" t="s">
        <v>382</v>
      </c>
      <c r="C198">
        <v>1430</v>
      </c>
      <c r="D198" t="s">
        <v>61</v>
      </c>
      <c r="E198" s="7">
        <v>45462</v>
      </c>
      <c r="F198" s="6">
        <v>3</v>
      </c>
      <c r="G198" t="s">
        <v>17</v>
      </c>
      <c r="H198" t="s">
        <v>28</v>
      </c>
      <c r="I198" t="s">
        <v>1633</v>
      </c>
      <c r="J198" t="s">
        <v>850</v>
      </c>
      <c r="K198">
        <v>2000</v>
      </c>
      <c r="L198">
        <v>1200</v>
      </c>
      <c r="M198">
        <f>Customers[[#This Row],[Quantity Ordered]]*Customers[[#This Row],[Sales Price (Per unit)]]</f>
        <v>3600</v>
      </c>
      <c r="N198" t="s">
        <v>1634</v>
      </c>
    </row>
    <row r="199" spans="1:14" x14ac:dyDescent="0.25">
      <c r="A199" t="s">
        <v>383</v>
      </c>
      <c r="B199" t="s">
        <v>384</v>
      </c>
      <c r="C199">
        <v>1431</v>
      </c>
      <c r="D199" t="s">
        <v>61</v>
      </c>
      <c r="E199" s="7">
        <v>45589</v>
      </c>
      <c r="F199" s="6">
        <v>1</v>
      </c>
      <c r="G199" s="1" t="s">
        <v>37</v>
      </c>
      <c r="H199" t="s">
        <v>66</v>
      </c>
      <c r="I199" t="s">
        <v>1635</v>
      </c>
      <c r="J199" t="s">
        <v>1346</v>
      </c>
      <c r="K199">
        <v>870</v>
      </c>
      <c r="L199">
        <v>1200</v>
      </c>
      <c r="M199">
        <f>Customers[[#This Row],[Quantity Ordered]]*Customers[[#This Row],[Sales Price (Per unit)]]</f>
        <v>1200</v>
      </c>
      <c r="N199" t="s">
        <v>1636</v>
      </c>
    </row>
    <row r="200" spans="1:14" x14ac:dyDescent="0.25">
      <c r="A200" t="s">
        <v>296</v>
      </c>
      <c r="B200" t="s">
        <v>385</v>
      </c>
      <c r="C200">
        <v>1432</v>
      </c>
      <c r="D200" t="s">
        <v>61</v>
      </c>
      <c r="E200" s="7">
        <v>45462</v>
      </c>
      <c r="F200" s="6">
        <v>2</v>
      </c>
      <c r="G200" s="1" t="s">
        <v>37</v>
      </c>
      <c r="H200" t="s">
        <v>18</v>
      </c>
      <c r="I200" t="s">
        <v>1637</v>
      </c>
      <c r="J200" t="s">
        <v>1223</v>
      </c>
      <c r="K200">
        <v>6725</v>
      </c>
      <c r="L200">
        <v>1200</v>
      </c>
      <c r="M200">
        <f>Customers[[#This Row],[Quantity Ordered]]*Customers[[#This Row],[Sales Price (Per unit)]]</f>
        <v>2400</v>
      </c>
      <c r="N200" t="s">
        <v>1638</v>
      </c>
    </row>
    <row r="201" spans="1:14" x14ac:dyDescent="0.25">
      <c r="A201" t="s">
        <v>386</v>
      </c>
      <c r="B201" t="s">
        <v>387</v>
      </c>
      <c r="C201">
        <v>1433</v>
      </c>
      <c r="D201" t="s">
        <v>77</v>
      </c>
      <c r="E201" s="7">
        <v>45574</v>
      </c>
      <c r="F201" s="6">
        <v>3</v>
      </c>
      <c r="G201" s="1" t="s">
        <v>37</v>
      </c>
      <c r="H201" t="s">
        <v>28</v>
      </c>
      <c r="I201" t="s">
        <v>1639</v>
      </c>
      <c r="J201" t="s">
        <v>1284</v>
      </c>
      <c r="K201">
        <v>2500</v>
      </c>
      <c r="L201">
        <v>600</v>
      </c>
      <c r="M201">
        <f>Customers[[#This Row],[Quantity Ordered]]*Customers[[#This Row],[Sales Price (Per unit)]]</f>
        <v>1800</v>
      </c>
      <c r="N201" t="s">
        <v>1640</v>
      </c>
    </row>
    <row r="202" spans="1:14" x14ac:dyDescent="0.25">
      <c r="A202" t="s">
        <v>388</v>
      </c>
      <c r="B202" t="s">
        <v>94</v>
      </c>
      <c r="C202">
        <v>1434</v>
      </c>
      <c r="D202" t="s">
        <v>16</v>
      </c>
      <c r="E202" s="7">
        <v>45425</v>
      </c>
      <c r="F202" s="6">
        <v>2</v>
      </c>
      <c r="G202" t="s">
        <v>56</v>
      </c>
      <c r="H202" t="s">
        <v>32</v>
      </c>
      <c r="I202" t="s">
        <v>1641</v>
      </c>
      <c r="J202" t="s">
        <v>1260</v>
      </c>
      <c r="K202">
        <v>3000</v>
      </c>
      <c r="L202">
        <v>250</v>
      </c>
      <c r="M202">
        <f>Customers[[#This Row],[Quantity Ordered]]*Customers[[#This Row],[Sales Price (Per unit)]]</f>
        <v>500</v>
      </c>
      <c r="N202" t="s">
        <v>1642</v>
      </c>
    </row>
    <row r="203" spans="1:14" x14ac:dyDescent="0.25">
      <c r="A203" t="s">
        <v>389</v>
      </c>
      <c r="B203" t="s">
        <v>390</v>
      </c>
      <c r="C203">
        <v>1435</v>
      </c>
      <c r="D203" t="s">
        <v>27</v>
      </c>
      <c r="E203" s="7">
        <v>45363</v>
      </c>
      <c r="F203" s="6">
        <v>1</v>
      </c>
      <c r="G203" t="s">
        <v>17</v>
      </c>
      <c r="H203" t="s">
        <v>38</v>
      </c>
      <c r="I203" t="s">
        <v>1643</v>
      </c>
      <c r="J203" t="s">
        <v>1253</v>
      </c>
      <c r="K203">
        <v>4870</v>
      </c>
      <c r="L203">
        <v>300</v>
      </c>
      <c r="M203">
        <f>Customers[[#This Row],[Quantity Ordered]]*Customers[[#This Row],[Sales Price (Per unit)]]</f>
        <v>300</v>
      </c>
      <c r="N203" t="s">
        <v>1644</v>
      </c>
    </row>
    <row r="204" spans="1:14" x14ac:dyDescent="0.25">
      <c r="A204" t="s">
        <v>391</v>
      </c>
      <c r="B204" t="s">
        <v>265</v>
      </c>
      <c r="C204">
        <v>1436</v>
      </c>
      <c r="D204" t="s">
        <v>61</v>
      </c>
      <c r="E204" s="7">
        <v>45596</v>
      </c>
      <c r="F204" s="6">
        <v>2</v>
      </c>
      <c r="G204" s="1" t="s">
        <v>23</v>
      </c>
      <c r="H204" t="s">
        <v>24</v>
      </c>
      <c r="I204" t="s">
        <v>1645</v>
      </c>
      <c r="J204" t="s">
        <v>1226</v>
      </c>
      <c r="K204">
        <v>2600</v>
      </c>
      <c r="L204">
        <v>1200</v>
      </c>
      <c r="M204">
        <f>Customers[[#This Row],[Quantity Ordered]]*Customers[[#This Row],[Sales Price (Per unit)]]</f>
        <v>2400</v>
      </c>
      <c r="N204" t="s">
        <v>1646</v>
      </c>
    </row>
    <row r="205" spans="1:14" x14ac:dyDescent="0.25">
      <c r="A205" t="s">
        <v>392</v>
      </c>
      <c r="B205" t="s">
        <v>393</v>
      </c>
      <c r="C205">
        <v>1437</v>
      </c>
      <c r="D205" t="s">
        <v>36</v>
      </c>
      <c r="E205" s="7">
        <v>45344</v>
      </c>
      <c r="F205" s="6">
        <v>2</v>
      </c>
      <c r="G205" t="s">
        <v>17</v>
      </c>
      <c r="H205" t="s">
        <v>66</v>
      </c>
      <c r="I205" t="s">
        <v>1647</v>
      </c>
      <c r="J205" t="s">
        <v>1346</v>
      </c>
      <c r="K205">
        <v>870</v>
      </c>
      <c r="L205">
        <v>250</v>
      </c>
      <c r="M205">
        <f>Customers[[#This Row],[Quantity Ordered]]*Customers[[#This Row],[Sales Price (Per unit)]]</f>
        <v>500</v>
      </c>
      <c r="N205" t="s">
        <v>1648</v>
      </c>
    </row>
    <row r="206" spans="1:14" x14ac:dyDescent="0.25">
      <c r="A206" t="s">
        <v>394</v>
      </c>
      <c r="B206" t="s">
        <v>395</v>
      </c>
      <c r="C206">
        <v>1438</v>
      </c>
      <c r="D206" t="s">
        <v>16</v>
      </c>
      <c r="E206" s="7">
        <v>45575</v>
      </c>
      <c r="F206" s="6">
        <v>1</v>
      </c>
      <c r="G206" s="1" t="s">
        <v>37</v>
      </c>
      <c r="H206" t="s">
        <v>38</v>
      </c>
      <c r="I206" t="s">
        <v>1649</v>
      </c>
      <c r="J206" t="s">
        <v>1253</v>
      </c>
      <c r="K206">
        <v>4870</v>
      </c>
      <c r="L206">
        <v>250</v>
      </c>
      <c r="M206">
        <f>Customers[[#This Row],[Quantity Ordered]]*Customers[[#This Row],[Sales Price (Per unit)]]</f>
        <v>250</v>
      </c>
      <c r="N206" t="s">
        <v>1650</v>
      </c>
    </row>
    <row r="207" spans="1:14" x14ac:dyDescent="0.25">
      <c r="A207" t="s">
        <v>396</v>
      </c>
      <c r="B207" t="s">
        <v>333</v>
      </c>
      <c r="C207">
        <v>1439</v>
      </c>
      <c r="D207" t="s">
        <v>36</v>
      </c>
      <c r="E207" s="7">
        <v>45518</v>
      </c>
      <c r="F207" s="6">
        <v>2</v>
      </c>
      <c r="G207" t="s">
        <v>17</v>
      </c>
      <c r="H207" t="s">
        <v>49</v>
      </c>
      <c r="I207" t="s">
        <v>1651</v>
      </c>
      <c r="J207" t="s">
        <v>1250</v>
      </c>
      <c r="K207">
        <v>7000</v>
      </c>
      <c r="L207">
        <v>250</v>
      </c>
      <c r="M207">
        <f>Customers[[#This Row],[Quantity Ordered]]*Customers[[#This Row],[Sales Price (Per unit)]]</f>
        <v>500</v>
      </c>
      <c r="N207" t="s">
        <v>1652</v>
      </c>
    </row>
    <row r="208" spans="1:14" x14ac:dyDescent="0.25">
      <c r="A208" t="s">
        <v>397</v>
      </c>
      <c r="B208" t="s">
        <v>230</v>
      </c>
      <c r="C208">
        <v>1440</v>
      </c>
      <c r="D208" t="s">
        <v>61</v>
      </c>
      <c r="E208" s="7">
        <v>45535</v>
      </c>
      <c r="F208" s="6">
        <v>3</v>
      </c>
      <c r="G208" t="s">
        <v>56</v>
      </c>
      <c r="H208" t="s">
        <v>18</v>
      </c>
      <c r="I208" t="s">
        <v>1653</v>
      </c>
      <c r="J208" t="s">
        <v>1287</v>
      </c>
      <c r="K208">
        <v>6000</v>
      </c>
      <c r="L208">
        <v>1200</v>
      </c>
      <c r="M208">
        <f>Customers[[#This Row],[Quantity Ordered]]*Customers[[#This Row],[Sales Price (Per unit)]]</f>
        <v>3600</v>
      </c>
      <c r="N208" t="s">
        <v>1654</v>
      </c>
    </row>
    <row r="209" spans="1:14" x14ac:dyDescent="0.25">
      <c r="A209" t="s">
        <v>398</v>
      </c>
      <c r="B209" t="s">
        <v>399</v>
      </c>
      <c r="C209">
        <v>1441</v>
      </c>
      <c r="D209" t="s">
        <v>16</v>
      </c>
      <c r="E209" s="7">
        <v>45314</v>
      </c>
      <c r="F209" s="6">
        <v>2</v>
      </c>
      <c r="G209" s="1" t="s">
        <v>37</v>
      </c>
      <c r="H209" t="s">
        <v>38</v>
      </c>
      <c r="I209" t="s">
        <v>1655</v>
      </c>
      <c r="J209" t="s">
        <v>1253</v>
      </c>
      <c r="K209">
        <v>4870</v>
      </c>
      <c r="L209">
        <v>250</v>
      </c>
      <c r="M209">
        <f>Customers[[#This Row],[Quantity Ordered]]*Customers[[#This Row],[Sales Price (Per unit)]]</f>
        <v>500</v>
      </c>
      <c r="N209" t="s">
        <v>1656</v>
      </c>
    </row>
    <row r="210" spans="1:14" x14ac:dyDescent="0.25">
      <c r="A210" t="s">
        <v>400</v>
      </c>
      <c r="B210" t="s">
        <v>401</v>
      </c>
      <c r="C210">
        <v>1442</v>
      </c>
      <c r="D210" t="s">
        <v>22</v>
      </c>
      <c r="E210" s="7">
        <v>45357</v>
      </c>
      <c r="F210" s="6">
        <v>2</v>
      </c>
      <c r="G210" t="s">
        <v>17</v>
      </c>
      <c r="H210" t="s">
        <v>32</v>
      </c>
      <c r="I210" t="s">
        <v>1657</v>
      </c>
      <c r="J210" t="s">
        <v>1260</v>
      </c>
      <c r="K210">
        <v>3000</v>
      </c>
      <c r="L210">
        <v>800</v>
      </c>
      <c r="M210">
        <f>Customers[[#This Row],[Quantity Ordered]]*Customers[[#This Row],[Sales Price (Per unit)]]</f>
        <v>1600</v>
      </c>
      <c r="N210" t="s">
        <v>1658</v>
      </c>
    </row>
    <row r="211" spans="1:14" x14ac:dyDescent="0.25">
      <c r="A211" t="s">
        <v>402</v>
      </c>
      <c r="B211" t="s">
        <v>403</v>
      </c>
      <c r="C211">
        <v>1443</v>
      </c>
      <c r="D211" t="s">
        <v>61</v>
      </c>
      <c r="E211" s="7">
        <v>45356</v>
      </c>
      <c r="F211" s="6">
        <v>3</v>
      </c>
      <c r="G211" t="s">
        <v>17</v>
      </c>
      <c r="H211" t="s">
        <v>18</v>
      </c>
      <c r="I211" t="s">
        <v>1659</v>
      </c>
      <c r="J211" t="s">
        <v>1223</v>
      </c>
      <c r="K211">
        <v>6725</v>
      </c>
      <c r="L211">
        <v>1200</v>
      </c>
      <c r="M211">
        <f>Customers[[#This Row],[Quantity Ordered]]*Customers[[#This Row],[Sales Price (Per unit)]]</f>
        <v>3600</v>
      </c>
      <c r="N211" t="s">
        <v>1660</v>
      </c>
    </row>
    <row r="212" spans="1:14" x14ac:dyDescent="0.25">
      <c r="A212" t="s">
        <v>404</v>
      </c>
      <c r="B212" t="s">
        <v>195</v>
      </c>
      <c r="C212">
        <v>1444</v>
      </c>
      <c r="D212" t="s">
        <v>27</v>
      </c>
      <c r="E212" s="7">
        <v>45553</v>
      </c>
      <c r="F212" s="6">
        <v>2</v>
      </c>
      <c r="G212" t="s">
        <v>17</v>
      </c>
      <c r="H212" t="s">
        <v>18</v>
      </c>
      <c r="I212" t="s">
        <v>1661</v>
      </c>
      <c r="J212" t="s">
        <v>1223</v>
      </c>
      <c r="K212">
        <v>6725</v>
      </c>
      <c r="L212">
        <v>300</v>
      </c>
      <c r="M212">
        <f>Customers[[#This Row],[Quantity Ordered]]*Customers[[#This Row],[Sales Price (Per unit)]]</f>
        <v>600</v>
      </c>
      <c r="N212" t="s">
        <v>1662</v>
      </c>
    </row>
    <row r="213" spans="1:14" x14ac:dyDescent="0.25">
      <c r="A213" t="s">
        <v>405</v>
      </c>
      <c r="B213" t="s">
        <v>406</v>
      </c>
      <c r="C213">
        <v>1445</v>
      </c>
      <c r="D213" t="s">
        <v>77</v>
      </c>
      <c r="E213" s="7">
        <v>45540</v>
      </c>
      <c r="F213" s="6">
        <v>3</v>
      </c>
      <c r="G213" s="1" t="s">
        <v>37</v>
      </c>
      <c r="H213" t="s">
        <v>66</v>
      </c>
      <c r="I213" t="s">
        <v>1663</v>
      </c>
      <c r="J213" t="s">
        <v>1346</v>
      </c>
      <c r="K213">
        <v>870</v>
      </c>
      <c r="L213">
        <v>600</v>
      </c>
      <c r="M213">
        <f>Customers[[#This Row],[Quantity Ordered]]*Customers[[#This Row],[Sales Price (Per unit)]]</f>
        <v>1800</v>
      </c>
      <c r="N213" t="s">
        <v>1664</v>
      </c>
    </row>
    <row r="214" spans="1:14" x14ac:dyDescent="0.25">
      <c r="A214" t="s">
        <v>407</v>
      </c>
      <c r="B214" t="s">
        <v>408</v>
      </c>
      <c r="C214">
        <v>1446</v>
      </c>
      <c r="D214" t="s">
        <v>22</v>
      </c>
      <c r="E214" s="7">
        <v>45364</v>
      </c>
      <c r="F214" s="6">
        <v>1</v>
      </c>
      <c r="G214" t="s">
        <v>17</v>
      </c>
      <c r="H214" t="s">
        <v>42</v>
      </c>
      <c r="I214" t="s">
        <v>1665</v>
      </c>
      <c r="J214" t="s">
        <v>1080</v>
      </c>
      <c r="K214">
        <v>5000</v>
      </c>
      <c r="L214">
        <v>800</v>
      </c>
      <c r="M214">
        <f>Customers[[#This Row],[Quantity Ordered]]*Customers[[#This Row],[Sales Price (Per unit)]]</f>
        <v>800</v>
      </c>
      <c r="N214" t="s">
        <v>1666</v>
      </c>
    </row>
    <row r="215" spans="1:14" x14ac:dyDescent="0.25">
      <c r="A215" t="s">
        <v>409</v>
      </c>
      <c r="B215" t="s">
        <v>410</v>
      </c>
      <c r="C215">
        <v>1447</v>
      </c>
      <c r="D215" t="s">
        <v>36</v>
      </c>
      <c r="E215" s="7">
        <v>45520</v>
      </c>
      <c r="F215" s="6">
        <v>2</v>
      </c>
      <c r="G215" t="s">
        <v>17</v>
      </c>
      <c r="H215" t="s">
        <v>38</v>
      </c>
      <c r="I215" t="s">
        <v>1667</v>
      </c>
      <c r="J215" t="s">
        <v>1290</v>
      </c>
      <c r="K215">
        <v>4000</v>
      </c>
      <c r="L215">
        <v>250</v>
      </c>
      <c r="M215">
        <f>Customers[[#This Row],[Quantity Ordered]]*Customers[[#This Row],[Sales Price (Per unit)]]</f>
        <v>500</v>
      </c>
      <c r="N215" t="s">
        <v>1668</v>
      </c>
    </row>
    <row r="216" spans="1:14" x14ac:dyDescent="0.25">
      <c r="A216" t="s">
        <v>411</v>
      </c>
      <c r="B216" t="s">
        <v>412</v>
      </c>
      <c r="C216">
        <v>1448</v>
      </c>
      <c r="D216" t="s">
        <v>27</v>
      </c>
      <c r="E216" s="7">
        <v>45510</v>
      </c>
      <c r="F216" s="6">
        <v>2</v>
      </c>
      <c r="G216" s="1" t="s">
        <v>37</v>
      </c>
      <c r="H216" t="s">
        <v>32</v>
      </c>
      <c r="I216" t="s">
        <v>1669</v>
      </c>
      <c r="J216" t="s">
        <v>1232</v>
      </c>
      <c r="K216">
        <v>3350</v>
      </c>
      <c r="L216">
        <v>300</v>
      </c>
      <c r="M216">
        <f>Customers[[#This Row],[Quantity Ordered]]*Customers[[#This Row],[Sales Price (Per unit)]]</f>
        <v>600</v>
      </c>
      <c r="N216" t="s">
        <v>1670</v>
      </c>
    </row>
    <row r="217" spans="1:14" x14ac:dyDescent="0.25">
      <c r="A217" t="s">
        <v>413</v>
      </c>
      <c r="B217" t="s">
        <v>414</v>
      </c>
      <c r="C217">
        <v>1449</v>
      </c>
      <c r="D217" t="s">
        <v>61</v>
      </c>
      <c r="E217" s="7">
        <v>45560</v>
      </c>
      <c r="F217" s="6">
        <v>3</v>
      </c>
      <c r="G217" s="1" t="s">
        <v>37</v>
      </c>
      <c r="H217" t="s">
        <v>66</v>
      </c>
      <c r="I217" t="s">
        <v>1671</v>
      </c>
      <c r="J217" t="s">
        <v>1346</v>
      </c>
      <c r="K217">
        <v>870</v>
      </c>
      <c r="L217">
        <v>1200</v>
      </c>
      <c r="M217">
        <f>Customers[[#This Row],[Quantity Ordered]]*Customers[[#This Row],[Sales Price (Per unit)]]</f>
        <v>3600</v>
      </c>
      <c r="N217" t="s">
        <v>1672</v>
      </c>
    </row>
    <row r="218" spans="1:14" x14ac:dyDescent="0.25">
      <c r="A218" t="s">
        <v>415</v>
      </c>
      <c r="B218" t="s">
        <v>237</v>
      </c>
      <c r="C218">
        <v>1450</v>
      </c>
      <c r="D218" t="s">
        <v>61</v>
      </c>
      <c r="E218" s="7">
        <v>45611</v>
      </c>
      <c r="F218" s="6">
        <v>1</v>
      </c>
      <c r="G218" s="1" t="s">
        <v>23</v>
      </c>
      <c r="H218" t="s">
        <v>66</v>
      </c>
      <c r="I218" t="s">
        <v>1673</v>
      </c>
      <c r="J218" t="s">
        <v>1265</v>
      </c>
      <c r="K218">
        <v>800</v>
      </c>
      <c r="L218">
        <v>1200</v>
      </c>
      <c r="M218">
        <f>Customers[[#This Row],[Quantity Ordered]]*Customers[[#This Row],[Sales Price (Per unit)]]</f>
        <v>1200</v>
      </c>
      <c r="N218" t="s">
        <v>1674</v>
      </c>
    </row>
    <row r="219" spans="1:14" x14ac:dyDescent="0.25">
      <c r="A219" t="s">
        <v>319</v>
      </c>
      <c r="B219" t="s">
        <v>416</v>
      </c>
      <c r="C219">
        <v>1451</v>
      </c>
      <c r="D219" t="s">
        <v>61</v>
      </c>
      <c r="E219" s="7">
        <v>45554</v>
      </c>
      <c r="F219" s="6">
        <v>3</v>
      </c>
      <c r="G219" s="1" t="s">
        <v>37</v>
      </c>
      <c r="H219" t="s">
        <v>42</v>
      </c>
      <c r="I219" t="s">
        <v>1675</v>
      </c>
      <c r="J219" t="s">
        <v>1238</v>
      </c>
      <c r="K219">
        <v>5290</v>
      </c>
      <c r="L219">
        <v>1200</v>
      </c>
      <c r="M219">
        <f>Customers[[#This Row],[Quantity Ordered]]*Customers[[#This Row],[Sales Price (Per unit)]]</f>
        <v>3600</v>
      </c>
      <c r="N219" t="s">
        <v>1676</v>
      </c>
    </row>
    <row r="220" spans="1:14" x14ac:dyDescent="0.25">
      <c r="A220" t="s">
        <v>417</v>
      </c>
      <c r="B220" t="s">
        <v>418</v>
      </c>
      <c r="C220">
        <v>1452</v>
      </c>
      <c r="D220" t="s">
        <v>27</v>
      </c>
      <c r="E220" s="7">
        <v>45631</v>
      </c>
      <c r="F220" s="6">
        <v>2</v>
      </c>
      <c r="G220" t="s">
        <v>17</v>
      </c>
      <c r="H220" t="s">
        <v>32</v>
      </c>
      <c r="I220" t="s">
        <v>1677</v>
      </c>
      <c r="J220" t="s">
        <v>1232</v>
      </c>
      <c r="K220">
        <v>3350</v>
      </c>
      <c r="L220">
        <v>300</v>
      </c>
      <c r="M220">
        <f>Customers[[#This Row],[Quantity Ordered]]*Customers[[#This Row],[Sales Price (Per unit)]]</f>
        <v>600</v>
      </c>
      <c r="N220" t="s">
        <v>1678</v>
      </c>
    </row>
    <row r="221" spans="1:14" x14ac:dyDescent="0.25">
      <c r="A221" t="s">
        <v>419</v>
      </c>
      <c r="B221" t="s">
        <v>420</v>
      </c>
      <c r="C221">
        <v>1453</v>
      </c>
      <c r="D221" t="s">
        <v>61</v>
      </c>
      <c r="E221" s="7">
        <v>45410</v>
      </c>
      <c r="F221" s="6">
        <v>2</v>
      </c>
      <c r="G221" s="1" t="s">
        <v>37</v>
      </c>
      <c r="H221" t="s">
        <v>49</v>
      </c>
      <c r="I221" t="s">
        <v>1679</v>
      </c>
      <c r="J221" t="s">
        <v>1250</v>
      </c>
      <c r="K221">
        <v>7000</v>
      </c>
      <c r="L221">
        <v>1200</v>
      </c>
      <c r="M221">
        <f>Customers[[#This Row],[Quantity Ordered]]*Customers[[#This Row],[Sales Price (Per unit)]]</f>
        <v>2400</v>
      </c>
      <c r="N221" t="s">
        <v>1680</v>
      </c>
    </row>
    <row r="222" spans="1:14" x14ac:dyDescent="0.25">
      <c r="A222" t="s">
        <v>421</v>
      </c>
      <c r="B222" t="s">
        <v>422</v>
      </c>
      <c r="C222">
        <v>1454</v>
      </c>
      <c r="D222" t="s">
        <v>77</v>
      </c>
      <c r="E222" s="7">
        <v>45599</v>
      </c>
      <c r="F222" s="6">
        <v>1</v>
      </c>
      <c r="G222" s="1" t="s">
        <v>23</v>
      </c>
      <c r="H222" t="s">
        <v>42</v>
      </c>
      <c r="I222" t="s">
        <v>1681</v>
      </c>
      <c r="J222" t="s">
        <v>1335</v>
      </c>
      <c r="K222">
        <v>5600</v>
      </c>
      <c r="L222">
        <v>600</v>
      </c>
      <c r="M222">
        <f>Customers[[#This Row],[Quantity Ordered]]*Customers[[#This Row],[Sales Price (Per unit)]]</f>
        <v>600</v>
      </c>
      <c r="N222" t="s">
        <v>1682</v>
      </c>
    </row>
    <row r="223" spans="1:14" x14ac:dyDescent="0.25">
      <c r="A223" t="s">
        <v>90</v>
      </c>
      <c r="B223" t="s">
        <v>423</v>
      </c>
      <c r="C223">
        <v>1455</v>
      </c>
      <c r="D223" t="s">
        <v>36</v>
      </c>
      <c r="E223" s="7">
        <v>45524</v>
      </c>
      <c r="F223" s="6">
        <v>2</v>
      </c>
      <c r="G223" t="s">
        <v>17</v>
      </c>
      <c r="H223" t="s">
        <v>28</v>
      </c>
      <c r="I223" t="s">
        <v>1683</v>
      </c>
      <c r="J223" t="s">
        <v>850</v>
      </c>
      <c r="K223">
        <v>2000</v>
      </c>
      <c r="L223">
        <v>250</v>
      </c>
      <c r="M223">
        <f>Customers[[#This Row],[Quantity Ordered]]*Customers[[#This Row],[Sales Price (Per unit)]]</f>
        <v>500</v>
      </c>
      <c r="N223" t="s">
        <v>1684</v>
      </c>
    </row>
    <row r="224" spans="1:14" x14ac:dyDescent="0.25">
      <c r="A224" t="s">
        <v>424</v>
      </c>
      <c r="B224" t="s">
        <v>15</v>
      </c>
      <c r="C224">
        <v>1456</v>
      </c>
      <c r="D224" t="s">
        <v>36</v>
      </c>
      <c r="E224" s="7">
        <v>45333</v>
      </c>
      <c r="F224" s="6">
        <v>3</v>
      </c>
      <c r="G224" s="1" t="s">
        <v>23</v>
      </c>
      <c r="H224" t="s">
        <v>42</v>
      </c>
      <c r="I224" t="s">
        <v>1685</v>
      </c>
      <c r="J224" t="s">
        <v>1238</v>
      </c>
      <c r="K224">
        <v>5290</v>
      </c>
      <c r="L224">
        <v>250</v>
      </c>
      <c r="M224">
        <f>Customers[[#This Row],[Quantity Ordered]]*Customers[[#This Row],[Sales Price (Per unit)]]</f>
        <v>750</v>
      </c>
      <c r="N224" t="s">
        <v>1686</v>
      </c>
    </row>
    <row r="225" spans="1:14" x14ac:dyDescent="0.25">
      <c r="A225" t="s">
        <v>425</v>
      </c>
      <c r="B225" t="s">
        <v>426</v>
      </c>
      <c r="C225">
        <v>1457</v>
      </c>
      <c r="D225" t="s">
        <v>61</v>
      </c>
      <c r="E225" s="7">
        <v>45469</v>
      </c>
      <c r="F225" s="6">
        <v>1</v>
      </c>
      <c r="G225" s="1" t="s">
        <v>23</v>
      </c>
      <c r="H225" t="s">
        <v>38</v>
      </c>
      <c r="I225" t="s">
        <v>1687</v>
      </c>
      <c r="J225" t="s">
        <v>1290</v>
      </c>
      <c r="K225">
        <v>4000</v>
      </c>
      <c r="L225">
        <v>1200</v>
      </c>
      <c r="M225">
        <f>Customers[[#This Row],[Quantity Ordered]]*Customers[[#This Row],[Sales Price (Per unit)]]</f>
        <v>1200</v>
      </c>
      <c r="N225" t="s">
        <v>1688</v>
      </c>
    </row>
    <row r="226" spans="1:14" x14ac:dyDescent="0.25">
      <c r="A226" t="s">
        <v>333</v>
      </c>
      <c r="B226" t="s">
        <v>427</v>
      </c>
      <c r="C226">
        <v>1458</v>
      </c>
      <c r="D226" t="s">
        <v>61</v>
      </c>
      <c r="E226" s="7">
        <v>45476</v>
      </c>
      <c r="F226" s="6">
        <v>2</v>
      </c>
      <c r="G226" s="1" t="s">
        <v>37</v>
      </c>
      <c r="H226" t="s">
        <v>32</v>
      </c>
      <c r="I226" t="s">
        <v>1689</v>
      </c>
      <c r="J226" t="s">
        <v>1232</v>
      </c>
      <c r="K226">
        <v>3350</v>
      </c>
      <c r="L226">
        <v>1200</v>
      </c>
      <c r="M226">
        <f>Customers[[#This Row],[Quantity Ordered]]*Customers[[#This Row],[Sales Price (Per unit)]]</f>
        <v>2400</v>
      </c>
      <c r="N226" t="s">
        <v>1690</v>
      </c>
    </row>
    <row r="227" spans="1:14" x14ac:dyDescent="0.25">
      <c r="A227" t="s">
        <v>417</v>
      </c>
      <c r="B227" t="s">
        <v>428</v>
      </c>
      <c r="C227">
        <v>1459</v>
      </c>
      <c r="D227" t="s">
        <v>22</v>
      </c>
      <c r="E227" s="7">
        <v>45414</v>
      </c>
      <c r="F227" s="6">
        <v>2</v>
      </c>
      <c r="G227" s="1" t="s">
        <v>37</v>
      </c>
      <c r="H227" t="s">
        <v>49</v>
      </c>
      <c r="I227" t="s">
        <v>1691</v>
      </c>
      <c r="J227" t="s">
        <v>1385</v>
      </c>
      <c r="K227">
        <v>7310</v>
      </c>
      <c r="L227">
        <v>800</v>
      </c>
      <c r="M227">
        <f>Customers[[#This Row],[Quantity Ordered]]*Customers[[#This Row],[Sales Price (Per unit)]]</f>
        <v>1600</v>
      </c>
      <c r="N227" t="s">
        <v>1692</v>
      </c>
    </row>
    <row r="228" spans="1:14" x14ac:dyDescent="0.25">
      <c r="A228" t="s">
        <v>429</v>
      </c>
      <c r="B228" t="s">
        <v>430</v>
      </c>
      <c r="C228">
        <v>1460</v>
      </c>
      <c r="D228" t="s">
        <v>77</v>
      </c>
      <c r="E228" s="7">
        <v>45298</v>
      </c>
      <c r="F228" s="6">
        <v>1</v>
      </c>
      <c r="G228" s="1" t="s">
        <v>37</v>
      </c>
      <c r="H228" t="s">
        <v>38</v>
      </c>
      <c r="I228" t="s">
        <v>1693</v>
      </c>
      <c r="J228" t="s">
        <v>1290</v>
      </c>
      <c r="K228">
        <v>4000</v>
      </c>
      <c r="L228">
        <v>600</v>
      </c>
      <c r="M228">
        <f>Customers[[#This Row],[Quantity Ordered]]*Customers[[#This Row],[Sales Price (Per unit)]]</f>
        <v>600</v>
      </c>
      <c r="N228" t="s">
        <v>1694</v>
      </c>
    </row>
    <row r="229" spans="1:14" x14ac:dyDescent="0.25">
      <c r="A229" t="s">
        <v>431</v>
      </c>
      <c r="B229" t="s">
        <v>432</v>
      </c>
      <c r="C229">
        <v>1461</v>
      </c>
      <c r="D229" t="s">
        <v>36</v>
      </c>
      <c r="E229" s="7">
        <v>45391</v>
      </c>
      <c r="F229" s="6">
        <v>3</v>
      </c>
      <c r="G229" s="1" t="s">
        <v>37</v>
      </c>
      <c r="H229" t="s">
        <v>18</v>
      </c>
      <c r="I229" t="s">
        <v>1695</v>
      </c>
      <c r="J229" t="s">
        <v>1287</v>
      </c>
      <c r="K229">
        <v>6000</v>
      </c>
      <c r="L229">
        <v>250</v>
      </c>
      <c r="M229">
        <f>Customers[[#This Row],[Quantity Ordered]]*Customers[[#This Row],[Sales Price (Per unit)]]</f>
        <v>750</v>
      </c>
      <c r="N229" t="s">
        <v>1696</v>
      </c>
    </row>
    <row r="230" spans="1:14" x14ac:dyDescent="0.25">
      <c r="A230" t="s">
        <v>433</v>
      </c>
      <c r="B230" t="s">
        <v>434</v>
      </c>
      <c r="C230">
        <v>1462</v>
      </c>
      <c r="D230" t="s">
        <v>16</v>
      </c>
      <c r="E230" s="7">
        <v>45330</v>
      </c>
      <c r="F230" s="6">
        <v>3</v>
      </c>
      <c r="G230" t="s">
        <v>17</v>
      </c>
      <c r="H230" t="s">
        <v>42</v>
      </c>
      <c r="I230" t="s">
        <v>1697</v>
      </c>
      <c r="J230" t="s">
        <v>1335</v>
      </c>
      <c r="K230">
        <v>5600</v>
      </c>
      <c r="L230">
        <v>250</v>
      </c>
      <c r="M230">
        <f>Customers[[#This Row],[Quantity Ordered]]*Customers[[#This Row],[Sales Price (Per unit)]]</f>
        <v>750</v>
      </c>
      <c r="N230" t="s">
        <v>1698</v>
      </c>
    </row>
    <row r="231" spans="1:14" x14ac:dyDescent="0.25">
      <c r="A231" t="s">
        <v>435</v>
      </c>
      <c r="B231" t="s">
        <v>436</v>
      </c>
      <c r="C231">
        <v>1463</v>
      </c>
      <c r="D231" t="s">
        <v>22</v>
      </c>
      <c r="E231" s="7">
        <v>45481</v>
      </c>
      <c r="F231" s="6">
        <v>2</v>
      </c>
      <c r="G231" t="s">
        <v>17</v>
      </c>
      <c r="H231" t="s">
        <v>32</v>
      </c>
      <c r="I231" t="s">
        <v>1699</v>
      </c>
      <c r="J231" t="s">
        <v>1232</v>
      </c>
      <c r="K231">
        <v>3350</v>
      </c>
      <c r="L231">
        <v>800</v>
      </c>
      <c r="M231">
        <f>Customers[[#This Row],[Quantity Ordered]]*Customers[[#This Row],[Sales Price (Per unit)]]</f>
        <v>1600</v>
      </c>
      <c r="N231" t="s">
        <v>1700</v>
      </c>
    </row>
    <row r="232" spans="1:14" x14ac:dyDescent="0.25">
      <c r="A232" t="s">
        <v>303</v>
      </c>
      <c r="B232" t="s">
        <v>437</v>
      </c>
      <c r="C232">
        <v>1464</v>
      </c>
      <c r="D232" t="s">
        <v>27</v>
      </c>
      <c r="E232" s="7">
        <v>45554</v>
      </c>
      <c r="F232" s="6">
        <v>3</v>
      </c>
      <c r="G232" s="1" t="s">
        <v>37</v>
      </c>
      <c r="H232" t="s">
        <v>24</v>
      </c>
      <c r="I232" t="s">
        <v>1701</v>
      </c>
      <c r="J232" t="s">
        <v>1226</v>
      </c>
      <c r="K232">
        <v>2600</v>
      </c>
      <c r="L232">
        <v>300</v>
      </c>
      <c r="M232">
        <f>Customers[[#This Row],[Quantity Ordered]]*Customers[[#This Row],[Sales Price (Per unit)]]</f>
        <v>900</v>
      </c>
      <c r="N232" t="s">
        <v>1702</v>
      </c>
    </row>
    <row r="233" spans="1:14" x14ac:dyDescent="0.25">
      <c r="A233" t="s">
        <v>438</v>
      </c>
      <c r="B233" t="s">
        <v>363</v>
      </c>
      <c r="C233">
        <v>1465</v>
      </c>
      <c r="D233" t="s">
        <v>61</v>
      </c>
      <c r="E233" s="7">
        <v>45541</v>
      </c>
      <c r="F233" s="6">
        <v>2</v>
      </c>
      <c r="G233" s="1" t="s">
        <v>37</v>
      </c>
      <c r="H233" t="s">
        <v>49</v>
      </c>
      <c r="I233" t="s">
        <v>1703</v>
      </c>
      <c r="J233" t="s">
        <v>1385</v>
      </c>
      <c r="K233">
        <v>7310</v>
      </c>
      <c r="L233">
        <v>1200</v>
      </c>
      <c r="M233">
        <f>Customers[[#This Row],[Quantity Ordered]]*Customers[[#This Row],[Sales Price (Per unit)]]</f>
        <v>2400</v>
      </c>
      <c r="N233" t="s">
        <v>1704</v>
      </c>
    </row>
    <row r="234" spans="1:14" x14ac:dyDescent="0.25">
      <c r="A234" t="s">
        <v>439</v>
      </c>
      <c r="B234" t="s">
        <v>390</v>
      </c>
      <c r="C234">
        <v>1466</v>
      </c>
      <c r="D234" t="s">
        <v>16</v>
      </c>
      <c r="E234" s="7">
        <v>45599</v>
      </c>
      <c r="F234" s="6">
        <v>3</v>
      </c>
      <c r="G234" t="s">
        <v>17</v>
      </c>
      <c r="H234" t="s">
        <v>24</v>
      </c>
      <c r="I234" t="s">
        <v>1705</v>
      </c>
      <c r="J234" t="s">
        <v>1226</v>
      </c>
      <c r="K234">
        <v>2600</v>
      </c>
      <c r="L234">
        <v>250</v>
      </c>
      <c r="M234">
        <f>Customers[[#This Row],[Quantity Ordered]]*Customers[[#This Row],[Sales Price (Per unit)]]</f>
        <v>750</v>
      </c>
      <c r="N234" t="s">
        <v>1706</v>
      </c>
    </row>
    <row r="235" spans="1:14" x14ac:dyDescent="0.25">
      <c r="A235" t="s">
        <v>440</v>
      </c>
      <c r="B235" t="s">
        <v>441</v>
      </c>
      <c r="C235">
        <v>1467</v>
      </c>
      <c r="D235" t="s">
        <v>16</v>
      </c>
      <c r="E235" s="7">
        <v>45338</v>
      </c>
      <c r="F235" s="6">
        <v>2</v>
      </c>
      <c r="G235" s="1" t="s">
        <v>37</v>
      </c>
      <c r="H235" t="s">
        <v>42</v>
      </c>
      <c r="I235" t="s">
        <v>1707</v>
      </c>
      <c r="J235" t="s">
        <v>1335</v>
      </c>
      <c r="K235">
        <v>5600</v>
      </c>
      <c r="L235">
        <v>250</v>
      </c>
      <c r="M235">
        <f>Customers[[#This Row],[Quantity Ordered]]*Customers[[#This Row],[Sales Price (Per unit)]]</f>
        <v>500</v>
      </c>
      <c r="N235" t="s">
        <v>1708</v>
      </c>
    </row>
    <row r="236" spans="1:14" x14ac:dyDescent="0.25">
      <c r="A236" t="s">
        <v>129</v>
      </c>
      <c r="B236" t="s">
        <v>87</v>
      </c>
      <c r="C236">
        <v>1468</v>
      </c>
      <c r="D236" t="s">
        <v>16</v>
      </c>
      <c r="E236" s="7">
        <v>45468</v>
      </c>
      <c r="F236" s="6">
        <v>2</v>
      </c>
      <c r="G236" t="s">
        <v>17</v>
      </c>
      <c r="H236" t="s">
        <v>49</v>
      </c>
      <c r="I236" t="s">
        <v>1709</v>
      </c>
      <c r="J236" t="s">
        <v>1247</v>
      </c>
      <c r="K236">
        <v>7250</v>
      </c>
      <c r="L236">
        <v>250</v>
      </c>
      <c r="M236">
        <f>Customers[[#This Row],[Quantity Ordered]]*Customers[[#This Row],[Sales Price (Per unit)]]</f>
        <v>500</v>
      </c>
      <c r="N236" t="s">
        <v>1710</v>
      </c>
    </row>
    <row r="237" spans="1:14" x14ac:dyDescent="0.25">
      <c r="A237" t="s">
        <v>333</v>
      </c>
      <c r="B237" t="s">
        <v>442</v>
      </c>
      <c r="C237">
        <v>1469</v>
      </c>
      <c r="D237" t="s">
        <v>77</v>
      </c>
      <c r="E237" s="7">
        <v>45531</v>
      </c>
      <c r="F237" s="6">
        <v>2</v>
      </c>
      <c r="G237" t="s">
        <v>56</v>
      </c>
      <c r="H237" t="s">
        <v>66</v>
      </c>
      <c r="I237" t="s">
        <v>1711</v>
      </c>
      <c r="J237" t="s">
        <v>1265</v>
      </c>
      <c r="K237">
        <v>800</v>
      </c>
      <c r="L237">
        <v>600</v>
      </c>
      <c r="M237">
        <f>Customers[[#This Row],[Quantity Ordered]]*Customers[[#This Row],[Sales Price (Per unit)]]</f>
        <v>1200</v>
      </c>
      <c r="N237" t="s">
        <v>1712</v>
      </c>
    </row>
    <row r="238" spans="1:14" x14ac:dyDescent="0.25">
      <c r="A238" t="s">
        <v>443</v>
      </c>
      <c r="B238" t="s">
        <v>444</v>
      </c>
      <c r="C238">
        <v>1470</v>
      </c>
      <c r="D238" t="s">
        <v>27</v>
      </c>
      <c r="E238" s="7">
        <v>45575</v>
      </c>
      <c r="F238" s="6">
        <v>1</v>
      </c>
      <c r="G238" t="s">
        <v>17</v>
      </c>
      <c r="H238" t="s">
        <v>49</v>
      </c>
      <c r="I238" t="s">
        <v>1713</v>
      </c>
      <c r="J238" t="s">
        <v>1385</v>
      </c>
      <c r="K238">
        <v>7310</v>
      </c>
      <c r="L238">
        <v>300</v>
      </c>
      <c r="M238">
        <f>Customers[[#This Row],[Quantity Ordered]]*Customers[[#This Row],[Sales Price (Per unit)]]</f>
        <v>300</v>
      </c>
      <c r="N238" t="s">
        <v>1714</v>
      </c>
    </row>
    <row r="239" spans="1:14" x14ac:dyDescent="0.25">
      <c r="A239" t="s">
        <v>40</v>
      </c>
      <c r="B239" t="s">
        <v>445</v>
      </c>
      <c r="C239">
        <v>1471</v>
      </c>
      <c r="D239" t="s">
        <v>61</v>
      </c>
      <c r="E239" s="7">
        <v>45417</v>
      </c>
      <c r="F239" s="6">
        <v>2</v>
      </c>
      <c r="G239" t="s">
        <v>17</v>
      </c>
      <c r="H239" t="s">
        <v>42</v>
      </c>
      <c r="I239" t="s">
        <v>1715</v>
      </c>
      <c r="J239" t="s">
        <v>1238</v>
      </c>
      <c r="K239">
        <v>5290</v>
      </c>
      <c r="L239">
        <v>1200</v>
      </c>
      <c r="M239">
        <f>Customers[[#This Row],[Quantity Ordered]]*Customers[[#This Row],[Sales Price (Per unit)]]</f>
        <v>2400</v>
      </c>
      <c r="N239" t="s">
        <v>1716</v>
      </c>
    </row>
    <row r="240" spans="1:14" x14ac:dyDescent="0.25">
      <c r="A240" t="s">
        <v>446</v>
      </c>
      <c r="B240" t="s">
        <v>447</v>
      </c>
      <c r="C240">
        <v>1472</v>
      </c>
      <c r="D240" t="s">
        <v>16</v>
      </c>
      <c r="E240" s="7">
        <v>45434</v>
      </c>
      <c r="F240" s="6">
        <v>3</v>
      </c>
      <c r="G240" t="s">
        <v>17</v>
      </c>
      <c r="H240" t="s">
        <v>28</v>
      </c>
      <c r="I240" t="s">
        <v>1717</v>
      </c>
      <c r="J240" t="s">
        <v>850</v>
      </c>
      <c r="K240">
        <v>2000</v>
      </c>
      <c r="L240">
        <v>250</v>
      </c>
      <c r="M240">
        <f>Customers[[#This Row],[Quantity Ordered]]*Customers[[#This Row],[Sales Price (Per unit)]]</f>
        <v>750</v>
      </c>
      <c r="N240" t="s">
        <v>1718</v>
      </c>
    </row>
    <row r="241" spans="1:14" x14ac:dyDescent="0.25">
      <c r="A241" t="s">
        <v>448</v>
      </c>
      <c r="B241" t="s">
        <v>449</v>
      </c>
      <c r="C241">
        <v>1473</v>
      </c>
      <c r="D241" t="s">
        <v>36</v>
      </c>
      <c r="E241" s="7">
        <v>45519</v>
      </c>
      <c r="F241" s="6">
        <v>2</v>
      </c>
      <c r="G241" t="s">
        <v>17</v>
      </c>
      <c r="H241" t="s">
        <v>18</v>
      </c>
      <c r="I241" t="s">
        <v>1719</v>
      </c>
      <c r="J241" t="s">
        <v>1244</v>
      </c>
      <c r="K241">
        <v>6160</v>
      </c>
      <c r="L241">
        <v>250</v>
      </c>
      <c r="M241">
        <f>Customers[[#This Row],[Quantity Ordered]]*Customers[[#This Row],[Sales Price (Per unit)]]</f>
        <v>500</v>
      </c>
      <c r="N241" t="s">
        <v>1720</v>
      </c>
    </row>
    <row r="242" spans="1:14" x14ac:dyDescent="0.25">
      <c r="A242" t="s">
        <v>450</v>
      </c>
      <c r="B242" t="s">
        <v>451</v>
      </c>
      <c r="C242">
        <v>1474</v>
      </c>
      <c r="D242" t="s">
        <v>22</v>
      </c>
      <c r="E242" s="7">
        <v>45428</v>
      </c>
      <c r="F242" s="6">
        <v>3</v>
      </c>
      <c r="G242" s="1" t="s">
        <v>37</v>
      </c>
      <c r="H242" t="s">
        <v>38</v>
      </c>
      <c r="I242" t="s">
        <v>1721</v>
      </c>
      <c r="J242" t="s">
        <v>1290</v>
      </c>
      <c r="K242">
        <v>4000</v>
      </c>
      <c r="L242">
        <v>800</v>
      </c>
      <c r="M242">
        <f>Customers[[#This Row],[Quantity Ordered]]*Customers[[#This Row],[Sales Price (Per unit)]]</f>
        <v>2400</v>
      </c>
      <c r="N242" t="s">
        <v>1722</v>
      </c>
    </row>
    <row r="243" spans="1:14" x14ac:dyDescent="0.25">
      <c r="A243" t="s">
        <v>452</v>
      </c>
      <c r="B243" t="s">
        <v>453</v>
      </c>
      <c r="C243">
        <v>1475</v>
      </c>
      <c r="D243" t="s">
        <v>16</v>
      </c>
      <c r="E243" s="7">
        <v>45292</v>
      </c>
      <c r="F243" s="6">
        <v>3</v>
      </c>
      <c r="G243" t="s">
        <v>17</v>
      </c>
      <c r="H243" t="s">
        <v>28</v>
      </c>
      <c r="I243" t="s">
        <v>1723</v>
      </c>
      <c r="J243" t="s">
        <v>1229</v>
      </c>
      <c r="K243">
        <v>2300</v>
      </c>
      <c r="L243">
        <v>250</v>
      </c>
      <c r="M243">
        <f>Customers[[#This Row],[Quantity Ordered]]*Customers[[#This Row],[Sales Price (Per unit)]]</f>
        <v>750</v>
      </c>
      <c r="N243" t="s">
        <v>1724</v>
      </c>
    </row>
    <row r="244" spans="1:14" x14ac:dyDescent="0.25">
      <c r="A244" t="s">
        <v>454</v>
      </c>
      <c r="B244" t="s">
        <v>455</v>
      </c>
      <c r="C244">
        <v>1476</v>
      </c>
      <c r="D244" t="s">
        <v>27</v>
      </c>
      <c r="E244" s="7">
        <v>45648</v>
      </c>
      <c r="F244" s="6">
        <v>1</v>
      </c>
      <c r="G244" t="s">
        <v>17</v>
      </c>
      <c r="H244" t="s">
        <v>38</v>
      </c>
      <c r="I244" t="s">
        <v>1725</v>
      </c>
      <c r="J244" t="s">
        <v>1235</v>
      </c>
      <c r="K244">
        <v>4217</v>
      </c>
      <c r="L244">
        <v>300</v>
      </c>
      <c r="M244">
        <f>Customers[[#This Row],[Quantity Ordered]]*Customers[[#This Row],[Sales Price (Per unit)]]</f>
        <v>300</v>
      </c>
      <c r="N244" t="s">
        <v>1726</v>
      </c>
    </row>
    <row r="245" spans="1:14" x14ac:dyDescent="0.25">
      <c r="A245" t="s">
        <v>456</v>
      </c>
      <c r="B245" t="s">
        <v>457</v>
      </c>
      <c r="C245">
        <v>1477</v>
      </c>
      <c r="D245" t="s">
        <v>16</v>
      </c>
      <c r="E245" s="7">
        <v>45354</v>
      </c>
      <c r="F245" s="6">
        <v>3</v>
      </c>
      <c r="G245" t="s">
        <v>17</v>
      </c>
      <c r="H245" t="s">
        <v>24</v>
      </c>
      <c r="I245" t="s">
        <v>1727</v>
      </c>
      <c r="J245" t="s">
        <v>1226</v>
      </c>
      <c r="K245">
        <v>2600</v>
      </c>
      <c r="L245">
        <v>250</v>
      </c>
      <c r="M245">
        <f>Customers[[#This Row],[Quantity Ordered]]*Customers[[#This Row],[Sales Price (Per unit)]]</f>
        <v>750</v>
      </c>
      <c r="N245" t="s">
        <v>1728</v>
      </c>
    </row>
    <row r="246" spans="1:14" x14ac:dyDescent="0.25">
      <c r="A246" t="s">
        <v>458</v>
      </c>
      <c r="B246" t="s">
        <v>459</v>
      </c>
      <c r="C246">
        <v>1478</v>
      </c>
      <c r="D246" t="s">
        <v>61</v>
      </c>
      <c r="E246" s="7">
        <v>45550</v>
      </c>
      <c r="F246" s="6">
        <v>2</v>
      </c>
      <c r="G246" s="1" t="s">
        <v>23</v>
      </c>
      <c r="H246" t="s">
        <v>18</v>
      </c>
      <c r="I246" t="s">
        <v>1729</v>
      </c>
      <c r="J246" t="s">
        <v>1223</v>
      </c>
      <c r="K246">
        <v>6725</v>
      </c>
      <c r="L246">
        <v>1200</v>
      </c>
      <c r="M246">
        <f>Customers[[#This Row],[Quantity Ordered]]*Customers[[#This Row],[Sales Price (Per unit)]]</f>
        <v>2400</v>
      </c>
      <c r="N246" t="s">
        <v>1730</v>
      </c>
    </row>
    <row r="247" spans="1:14" x14ac:dyDescent="0.25">
      <c r="A247" t="s">
        <v>102</v>
      </c>
      <c r="B247" t="s">
        <v>460</v>
      </c>
      <c r="C247">
        <v>1479</v>
      </c>
      <c r="D247" t="s">
        <v>16</v>
      </c>
      <c r="E247" s="7">
        <v>45622</v>
      </c>
      <c r="F247" s="6">
        <v>2</v>
      </c>
      <c r="G247" s="1" t="s">
        <v>23</v>
      </c>
      <c r="H247" t="s">
        <v>38</v>
      </c>
      <c r="I247" t="s">
        <v>1731</v>
      </c>
      <c r="J247" t="s">
        <v>1290</v>
      </c>
      <c r="K247">
        <v>4000</v>
      </c>
      <c r="L247">
        <v>250</v>
      </c>
      <c r="M247">
        <f>Customers[[#This Row],[Quantity Ordered]]*Customers[[#This Row],[Sales Price (Per unit)]]</f>
        <v>500</v>
      </c>
      <c r="N247" t="s">
        <v>1732</v>
      </c>
    </row>
    <row r="248" spans="1:14" x14ac:dyDescent="0.25">
      <c r="A248" t="s">
        <v>461</v>
      </c>
      <c r="B248" t="s">
        <v>384</v>
      </c>
      <c r="C248">
        <v>1480</v>
      </c>
      <c r="D248" t="s">
        <v>22</v>
      </c>
      <c r="E248" s="7">
        <v>45457</v>
      </c>
      <c r="F248" s="6">
        <v>2</v>
      </c>
      <c r="G248" t="s">
        <v>17</v>
      </c>
      <c r="H248" t="s">
        <v>38</v>
      </c>
      <c r="I248" t="s">
        <v>1733</v>
      </c>
      <c r="J248" t="s">
        <v>1235</v>
      </c>
      <c r="K248">
        <v>4217</v>
      </c>
      <c r="L248">
        <v>800</v>
      </c>
      <c r="M248">
        <f>Customers[[#This Row],[Quantity Ordered]]*Customers[[#This Row],[Sales Price (Per unit)]]</f>
        <v>1600</v>
      </c>
      <c r="N248" t="s">
        <v>1734</v>
      </c>
    </row>
    <row r="249" spans="1:14" x14ac:dyDescent="0.25">
      <c r="A249" t="s">
        <v>462</v>
      </c>
      <c r="B249" t="s">
        <v>463</v>
      </c>
      <c r="C249">
        <v>1481</v>
      </c>
      <c r="D249" t="s">
        <v>61</v>
      </c>
      <c r="E249" s="7">
        <v>45603</v>
      </c>
      <c r="F249" s="6">
        <v>1</v>
      </c>
      <c r="G249" s="1" t="s">
        <v>37</v>
      </c>
      <c r="H249" t="s">
        <v>66</v>
      </c>
      <c r="I249" t="s">
        <v>1735</v>
      </c>
      <c r="J249" t="s">
        <v>1265</v>
      </c>
      <c r="K249">
        <v>800</v>
      </c>
      <c r="L249">
        <v>1200</v>
      </c>
      <c r="M249">
        <f>Customers[[#This Row],[Quantity Ordered]]*Customers[[#This Row],[Sales Price (Per unit)]]</f>
        <v>1200</v>
      </c>
      <c r="N249" t="s">
        <v>1736</v>
      </c>
    </row>
    <row r="250" spans="1:14" x14ac:dyDescent="0.25">
      <c r="A250" t="s">
        <v>464</v>
      </c>
      <c r="B250" t="s">
        <v>339</v>
      </c>
      <c r="C250">
        <v>1482</v>
      </c>
      <c r="D250" t="s">
        <v>36</v>
      </c>
      <c r="E250" s="7">
        <v>45619</v>
      </c>
      <c r="F250" s="6">
        <v>2</v>
      </c>
      <c r="G250" t="s">
        <v>17</v>
      </c>
      <c r="H250" t="s">
        <v>32</v>
      </c>
      <c r="I250" t="s">
        <v>1737</v>
      </c>
      <c r="J250" t="s">
        <v>1241</v>
      </c>
      <c r="K250">
        <v>3220</v>
      </c>
      <c r="L250">
        <v>250</v>
      </c>
      <c r="M250">
        <f>Customers[[#This Row],[Quantity Ordered]]*Customers[[#This Row],[Sales Price (Per unit)]]</f>
        <v>500</v>
      </c>
      <c r="N250" t="s">
        <v>1738</v>
      </c>
    </row>
    <row r="251" spans="1:14" x14ac:dyDescent="0.25">
      <c r="A251" t="s">
        <v>465</v>
      </c>
      <c r="B251" t="s">
        <v>466</v>
      </c>
      <c r="C251">
        <v>1483</v>
      </c>
      <c r="D251" t="s">
        <v>36</v>
      </c>
      <c r="E251" s="7">
        <v>45436</v>
      </c>
      <c r="F251" s="6">
        <v>2</v>
      </c>
      <c r="G251" t="s">
        <v>17</v>
      </c>
      <c r="H251" t="s">
        <v>66</v>
      </c>
      <c r="I251" t="s">
        <v>1739</v>
      </c>
      <c r="J251" t="s">
        <v>1346</v>
      </c>
      <c r="K251">
        <v>870</v>
      </c>
      <c r="L251">
        <v>250</v>
      </c>
      <c r="M251">
        <f>Customers[[#This Row],[Quantity Ordered]]*Customers[[#This Row],[Sales Price (Per unit)]]</f>
        <v>500</v>
      </c>
      <c r="N251" t="s">
        <v>1740</v>
      </c>
    </row>
    <row r="252" spans="1:14" x14ac:dyDescent="0.25">
      <c r="A252" t="s">
        <v>313</v>
      </c>
      <c r="B252" t="s">
        <v>418</v>
      </c>
      <c r="C252">
        <v>1484</v>
      </c>
      <c r="D252" t="s">
        <v>61</v>
      </c>
      <c r="E252" s="7">
        <v>45350</v>
      </c>
      <c r="F252" s="6">
        <v>3</v>
      </c>
      <c r="G252" t="s">
        <v>17</v>
      </c>
      <c r="H252" t="s">
        <v>38</v>
      </c>
      <c r="I252" t="s">
        <v>1741</v>
      </c>
      <c r="J252" t="s">
        <v>1290</v>
      </c>
      <c r="K252">
        <v>4000</v>
      </c>
      <c r="L252">
        <v>1200</v>
      </c>
      <c r="M252">
        <f>Customers[[#This Row],[Quantity Ordered]]*Customers[[#This Row],[Sales Price (Per unit)]]</f>
        <v>3600</v>
      </c>
      <c r="N252" t="s">
        <v>1742</v>
      </c>
    </row>
    <row r="253" spans="1:14" x14ac:dyDescent="0.25">
      <c r="A253" t="s">
        <v>467</v>
      </c>
      <c r="B253" t="s">
        <v>468</v>
      </c>
      <c r="C253">
        <v>1485</v>
      </c>
      <c r="D253" t="s">
        <v>16</v>
      </c>
      <c r="E253" s="7">
        <v>45409</v>
      </c>
      <c r="F253" s="6">
        <v>2</v>
      </c>
      <c r="G253" s="1" t="s">
        <v>37</v>
      </c>
      <c r="H253" t="s">
        <v>38</v>
      </c>
      <c r="I253" t="s">
        <v>1743</v>
      </c>
      <c r="J253" t="s">
        <v>1290</v>
      </c>
      <c r="K253">
        <v>4000</v>
      </c>
      <c r="L253">
        <v>250</v>
      </c>
      <c r="M253">
        <f>Customers[[#This Row],[Quantity Ordered]]*Customers[[#This Row],[Sales Price (Per unit)]]</f>
        <v>500</v>
      </c>
      <c r="N253" t="s">
        <v>1744</v>
      </c>
    </row>
    <row r="254" spans="1:14" x14ac:dyDescent="0.25">
      <c r="A254" t="s">
        <v>469</v>
      </c>
      <c r="B254" t="s">
        <v>470</v>
      </c>
      <c r="C254">
        <v>1486</v>
      </c>
      <c r="D254" t="s">
        <v>77</v>
      </c>
      <c r="E254" s="7">
        <v>45612</v>
      </c>
      <c r="F254" s="6">
        <v>1</v>
      </c>
      <c r="G254" s="1" t="s">
        <v>37</v>
      </c>
      <c r="H254" t="s">
        <v>18</v>
      </c>
      <c r="I254" t="s">
        <v>1745</v>
      </c>
      <c r="J254" t="s">
        <v>1287</v>
      </c>
      <c r="K254">
        <v>6000</v>
      </c>
      <c r="L254">
        <v>600</v>
      </c>
      <c r="M254">
        <f>Customers[[#This Row],[Quantity Ordered]]*Customers[[#This Row],[Sales Price (Per unit)]]</f>
        <v>600</v>
      </c>
      <c r="N254" t="s">
        <v>1746</v>
      </c>
    </row>
    <row r="255" spans="1:14" x14ac:dyDescent="0.25">
      <c r="A255" t="s">
        <v>400</v>
      </c>
      <c r="B255" t="s">
        <v>471</v>
      </c>
      <c r="C255">
        <v>1487</v>
      </c>
      <c r="D255" t="s">
        <v>27</v>
      </c>
      <c r="E255" s="7">
        <v>45537</v>
      </c>
      <c r="F255" s="6">
        <v>3</v>
      </c>
      <c r="G255" t="s">
        <v>17</v>
      </c>
      <c r="H255" t="s">
        <v>32</v>
      </c>
      <c r="I255" t="s">
        <v>1747</v>
      </c>
      <c r="J255" t="s">
        <v>1232</v>
      </c>
      <c r="K255">
        <v>3350</v>
      </c>
      <c r="L255">
        <v>300</v>
      </c>
      <c r="M255">
        <f>Customers[[#This Row],[Quantity Ordered]]*Customers[[#This Row],[Sales Price (Per unit)]]</f>
        <v>900</v>
      </c>
      <c r="N255" t="s">
        <v>1748</v>
      </c>
    </row>
    <row r="256" spans="1:14" x14ac:dyDescent="0.25">
      <c r="A256" t="s">
        <v>472</v>
      </c>
      <c r="B256" t="s">
        <v>473</v>
      </c>
      <c r="C256">
        <v>1488</v>
      </c>
      <c r="D256" t="s">
        <v>16</v>
      </c>
      <c r="E256" s="7">
        <v>45554</v>
      </c>
      <c r="F256" s="6">
        <v>3</v>
      </c>
      <c r="G256" s="1" t="s">
        <v>37</v>
      </c>
      <c r="H256" t="s">
        <v>32</v>
      </c>
      <c r="I256" t="s">
        <v>1749</v>
      </c>
      <c r="J256" t="s">
        <v>1260</v>
      </c>
      <c r="K256">
        <v>3000</v>
      </c>
      <c r="L256">
        <v>250</v>
      </c>
      <c r="M256">
        <f>Customers[[#This Row],[Quantity Ordered]]*Customers[[#This Row],[Sales Price (Per unit)]]</f>
        <v>750</v>
      </c>
      <c r="N256" t="s">
        <v>1750</v>
      </c>
    </row>
    <row r="257" spans="1:14" x14ac:dyDescent="0.25">
      <c r="A257" t="s">
        <v>474</v>
      </c>
      <c r="B257" t="s">
        <v>475</v>
      </c>
      <c r="C257">
        <v>1489</v>
      </c>
      <c r="D257" t="s">
        <v>36</v>
      </c>
      <c r="E257" s="7">
        <v>45615</v>
      </c>
      <c r="F257" s="6">
        <v>2</v>
      </c>
      <c r="G257" t="s">
        <v>17</v>
      </c>
      <c r="H257" t="s">
        <v>18</v>
      </c>
      <c r="I257" t="s">
        <v>1751</v>
      </c>
      <c r="J257" t="s">
        <v>1244</v>
      </c>
      <c r="K257">
        <v>6160</v>
      </c>
      <c r="L257">
        <v>250</v>
      </c>
      <c r="M257">
        <f>Customers[[#This Row],[Quantity Ordered]]*Customers[[#This Row],[Sales Price (Per unit)]]</f>
        <v>500</v>
      </c>
      <c r="N257" t="s">
        <v>1752</v>
      </c>
    </row>
    <row r="258" spans="1:14" x14ac:dyDescent="0.25">
      <c r="A258" t="s">
        <v>476</v>
      </c>
      <c r="B258" t="s">
        <v>193</v>
      </c>
      <c r="C258">
        <v>1490</v>
      </c>
      <c r="D258" t="s">
        <v>77</v>
      </c>
      <c r="E258" s="7">
        <v>45340</v>
      </c>
      <c r="F258" s="6">
        <v>2</v>
      </c>
      <c r="G258" t="s">
        <v>17</v>
      </c>
      <c r="H258" t="s">
        <v>32</v>
      </c>
      <c r="I258" t="s">
        <v>1753</v>
      </c>
      <c r="J258" t="s">
        <v>1232</v>
      </c>
      <c r="K258">
        <v>3350</v>
      </c>
      <c r="L258">
        <v>600</v>
      </c>
      <c r="M258">
        <f>Customers[[#This Row],[Quantity Ordered]]*Customers[[#This Row],[Sales Price (Per unit)]]</f>
        <v>1200</v>
      </c>
      <c r="N258" t="s">
        <v>1754</v>
      </c>
    </row>
    <row r="259" spans="1:14" x14ac:dyDescent="0.25">
      <c r="A259" t="s">
        <v>218</v>
      </c>
      <c r="B259" t="s">
        <v>477</v>
      </c>
      <c r="C259">
        <v>1491</v>
      </c>
      <c r="D259" t="s">
        <v>16</v>
      </c>
      <c r="E259" s="7">
        <v>45520</v>
      </c>
      <c r="F259" s="6">
        <v>3</v>
      </c>
      <c r="G259" t="s">
        <v>17</v>
      </c>
      <c r="H259" t="s">
        <v>38</v>
      </c>
      <c r="I259" t="s">
        <v>1755</v>
      </c>
      <c r="J259" t="s">
        <v>1290</v>
      </c>
      <c r="K259">
        <v>4000</v>
      </c>
      <c r="L259">
        <v>250</v>
      </c>
      <c r="M259">
        <f>Customers[[#This Row],[Quantity Ordered]]*Customers[[#This Row],[Sales Price (Per unit)]]</f>
        <v>750</v>
      </c>
      <c r="N259" t="s">
        <v>1756</v>
      </c>
    </row>
    <row r="260" spans="1:14" x14ac:dyDescent="0.25">
      <c r="A260" t="s">
        <v>478</v>
      </c>
      <c r="B260" t="s">
        <v>479</v>
      </c>
      <c r="C260">
        <v>1492</v>
      </c>
      <c r="D260" t="s">
        <v>61</v>
      </c>
      <c r="E260" s="7">
        <v>45355</v>
      </c>
      <c r="F260" s="6">
        <v>3</v>
      </c>
      <c r="G260" t="s">
        <v>17</v>
      </c>
      <c r="H260" t="s">
        <v>42</v>
      </c>
      <c r="I260" t="s">
        <v>1757</v>
      </c>
      <c r="J260" t="s">
        <v>1335</v>
      </c>
      <c r="K260">
        <v>5600</v>
      </c>
      <c r="L260">
        <v>1200</v>
      </c>
      <c r="M260">
        <f>Customers[[#This Row],[Quantity Ordered]]*Customers[[#This Row],[Sales Price (Per unit)]]</f>
        <v>3600</v>
      </c>
      <c r="N260" t="s">
        <v>1758</v>
      </c>
    </row>
    <row r="261" spans="1:14" x14ac:dyDescent="0.25">
      <c r="A261" t="s">
        <v>480</v>
      </c>
      <c r="B261" t="s">
        <v>195</v>
      </c>
      <c r="C261">
        <v>1493</v>
      </c>
      <c r="D261" t="s">
        <v>61</v>
      </c>
      <c r="E261" s="7">
        <v>45306</v>
      </c>
      <c r="F261" s="6">
        <v>3</v>
      </c>
      <c r="G261" t="s">
        <v>17</v>
      </c>
      <c r="H261" t="s">
        <v>32</v>
      </c>
      <c r="I261" t="s">
        <v>1759</v>
      </c>
      <c r="J261" t="s">
        <v>1241</v>
      </c>
      <c r="K261">
        <v>3220</v>
      </c>
      <c r="L261">
        <v>1200</v>
      </c>
      <c r="M261">
        <f>Customers[[#This Row],[Quantity Ordered]]*Customers[[#This Row],[Sales Price (Per unit)]]</f>
        <v>3600</v>
      </c>
      <c r="N261" t="s">
        <v>1760</v>
      </c>
    </row>
    <row r="262" spans="1:14" x14ac:dyDescent="0.25">
      <c r="A262" t="s">
        <v>481</v>
      </c>
      <c r="B262" t="s">
        <v>162</v>
      </c>
      <c r="C262">
        <v>1494</v>
      </c>
      <c r="D262" t="s">
        <v>36</v>
      </c>
      <c r="E262" s="7">
        <v>45371</v>
      </c>
      <c r="F262" s="6">
        <v>3</v>
      </c>
      <c r="G262" t="s">
        <v>17</v>
      </c>
      <c r="H262" t="s">
        <v>66</v>
      </c>
      <c r="I262" t="s">
        <v>1761</v>
      </c>
      <c r="J262" t="s">
        <v>1346</v>
      </c>
      <c r="K262">
        <v>870</v>
      </c>
      <c r="L262">
        <v>250</v>
      </c>
      <c r="M262">
        <f>Customers[[#This Row],[Quantity Ordered]]*Customers[[#This Row],[Sales Price (Per unit)]]</f>
        <v>750</v>
      </c>
      <c r="N262" t="s">
        <v>1762</v>
      </c>
    </row>
    <row r="263" spans="1:14" x14ac:dyDescent="0.25">
      <c r="A263" t="s">
        <v>194</v>
      </c>
      <c r="B263" t="s">
        <v>39</v>
      </c>
      <c r="C263">
        <v>1495</v>
      </c>
      <c r="D263" t="s">
        <v>16</v>
      </c>
      <c r="E263" s="7">
        <v>45467</v>
      </c>
      <c r="F263" s="6">
        <v>1</v>
      </c>
      <c r="G263" s="1" t="s">
        <v>37</v>
      </c>
      <c r="H263" t="s">
        <v>28</v>
      </c>
      <c r="I263" t="s">
        <v>1763</v>
      </c>
      <c r="J263" t="s">
        <v>850</v>
      </c>
      <c r="K263">
        <v>2000</v>
      </c>
      <c r="L263">
        <v>250</v>
      </c>
      <c r="M263">
        <f>Customers[[#This Row],[Quantity Ordered]]*Customers[[#This Row],[Sales Price (Per unit)]]</f>
        <v>250</v>
      </c>
      <c r="N263" t="s">
        <v>1764</v>
      </c>
    </row>
    <row r="264" spans="1:14" x14ac:dyDescent="0.25">
      <c r="A264" t="s">
        <v>482</v>
      </c>
      <c r="B264" t="s">
        <v>483</v>
      </c>
      <c r="C264">
        <v>1496</v>
      </c>
      <c r="D264" t="s">
        <v>27</v>
      </c>
      <c r="E264" s="7">
        <v>45632</v>
      </c>
      <c r="F264" s="6">
        <v>1</v>
      </c>
      <c r="G264" s="1" t="s">
        <v>37</v>
      </c>
      <c r="H264" t="s">
        <v>24</v>
      </c>
      <c r="I264" t="s">
        <v>1765</v>
      </c>
      <c r="J264" t="s">
        <v>1226</v>
      </c>
      <c r="K264">
        <v>2600</v>
      </c>
      <c r="L264">
        <v>300</v>
      </c>
      <c r="M264">
        <f>Customers[[#This Row],[Quantity Ordered]]*Customers[[#This Row],[Sales Price (Per unit)]]</f>
        <v>300</v>
      </c>
      <c r="N264" t="s">
        <v>1766</v>
      </c>
    </row>
    <row r="265" spans="1:14" x14ac:dyDescent="0.25">
      <c r="A265" t="s">
        <v>40</v>
      </c>
      <c r="B265" t="s">
        <v>484</v>
      </c>
      <c r="C265">
        <v>1497</v>
      </c>
      <c r="D265" t="s">
        <v>36</v>
      </c>
      <c r="E265" s="7">
        <v>45350</v>
      </c>
      <c r="F265" s="6">
        <v>3</v>
      </c>
      <c r="G265" s="1" t="s">
        <v>37</v>
      </c>
      <c r="H265" t="s">
        <v>38</v>
      </c>
      <c r="I265" t="s">
        <v>1767</v>
      </c>
      <c r="J265" t="s">
        <v>1253</v>
      </c>
      <c r="K265">
        <v>4870</v>
      </c>
      <c r="L265">
        <v>250</v>
      </c>
      <c r="M265">
        <f>Customers[[#This Row],[Quantity Ordered]]*Customers[[#This Row],[Sales Price (Per unit)]]</f>
        <v>750</v>
      </c>
      <c r="N265" t="s">
        <v>1768</v>
      </c>
    </row>
    <row r="266" spans="1:14" x14ac:dyDescent="0.25">
      <c r="A266" t="s">
        <v>469</v>
      </c>
      <c r="B266" t="s">
        <v>485</v>
      </c>
      <c r="C266">
        <v>1498</v>
      </c>
      <c r="D266" t="s">
        <v>22</v>
      </c>
      <c r="E266" s="7">
        <v>45395</v>
      </c>
      <c r="F266" s="6">
        <v>3</v>
      </c>
      <c r="G266" t="s">
        <v>17</v>
      </c>
      <c r="H266" t="s">
        <v>18</v>
      </c>
      <c r="I266" t="s">
        <v>1769</v>
      </c>
      <c r="J266" t="s">
        <v>1223</v>
      </c>
      <c r="K266">
        <v>6725</v>
      </c>
      <c r="L266">
        <v>800</v>
      </c>
      <c r="M266">
        <f>Customers[[#This Row],[Quantity Ordered]]*Customers[[#This Row],[Sales Price (Per unit)]]</f>
        <v>2400</v>
      </c>
      <c r="N266" t="s">
        <v>1770</v>
      </c>
    </row>
    <row r="267" spans="1:14" x14ac:dyDescent="0.25">
      <c r="A267" t="s">
        <v>129</v>
      </c>
      <c r="B267" t="s">
        <v>486</v>
      </c>
      <c r="C267">
        <v>1499</v>
      </c>
      <c r="D267" t="s">
        <v>61</v>
      </c>
      <c r="E267" s="7">
        <v>45596</v>
      </c>
      <c r="F267" s="6">
        <v>1</v>
      </c>
      <c r="G267" s="1" t="s">
        <v>37</v>
      </c>
      <c r="H267" t="s">
        <v>32</v>
      </c>
      <c r="I267" t="s">
        <v>1771</v>
      </c>
      <c r="J267" t="s">
        <v>1232</v>
      </c>
      <c r="K267">
        <v>3350</v>
      </c>
      <c r="L267">
        <v>1200</v>
      </c>
      <c r="M267">
        <f>Customers[[#This Row],[Quantity Ordered]]*Customers[[#This Row],[Sales Price (Per unit)]]</f>
        <v>1200</v>
      </c>
      <c r="N267" t="s">
        <v>1772</v>
      </c>
    </row>
    <row r="268" spans="1:14" x14ac:dyDescent="0.25">
      <c r="A268" t="s">
        <v>487</v>
      </c>
      <c r="B268" t="s">
        <v>488</v>
      </c>
      <c r="C268">
        <v>1500</v>
      </c>
      <c r="D268" t="s">
        <v>61</v>
      </c>
      <c r="E268" s="7">
        <v>45409</v>
      </c>
      <c r="F268" s="6">
        <v>1</v>
      </c>
      <c r="G268" s="1" t="s">
        <v>37</v>
      </c>
      <c r="H268" t="s">
        <v>32</v>
      </c>
      <c r="I268" t="s">
        <v>1773</v>
      </c>
      <c r="J268" t="s">
        <v>1260</v>
      </c>
      <c r="K268">
        <v>3000</v>
      </c>
      <c r="L268">
        <v>1200</v>
      </c>
      <c r="M268">
        <f>Customers[[#This Row],[Quantity Ordered]]*Customers[[#This Row],[Sales Price (Per unit)]]</f>
        <v>1200</v>
      </c>
      <c r="N268" t="s">
        <v>1774</v>
      </c>
    </row>
    <row r="269" spans="1:14" x14ac:dyDescent="0.25">
      <c r="A269" t="s">
        <v>489</v>
      </c>
      <c r="B269" t="s">
        <v>490</v>
      </c>
      <c r="C269">
        <v>1501</v>
      </c>
      <c r="D269" t="s">
        <v>61</v>
      </c>
      <c r="E269" s="7">
        <v>45614</v>
      </c>
      <c r="F269" s="6">
        <v>3</v>
      </c>
      <c r="G269" t="s">
        <v>17</v>
      </c>
      <c r="H269" t="s">
        <v>38</v>
      </c>
      <c r="I269" t="s">
        <v>1775</v>
      </c>
      <c r="J269" t="s">
        <v>1235</v>
      </c>
      <c r="K269">
        <v>4217</v>
      </c>
      <c r="L269">
        <v>1200</v>
      </c>
      <c r="M269">
        <f>Customers[[#This Row],[Quantity Ordered]]*Customers[[#This Row],[Sales Price (Per unit)]]</f>
        <v>3600</v>
      </c>
      <c r="N269" t="s">
        <v>1776</v>
      </c>
    </row>
    <row r="270" spans="1:14" x14ac:dyDescent="0.25">
      <c r="A270" t="s">
        <v>491</v>
      </c>
      <c r="B270" t="s">
        <v>492</v>
      </c>
      <c r="C270">
        <v>1502</v>
      </c>
      <c r="D270" t="s">
        <v>36</v>
      </c>
      <c r="E270" s="7">
        <v>45360</v>
      </c>
      <c r="F270" s="6">
        <v>2</v>
      </c>
      <c r="G270" s="1" t="s">
        <v>37</v>
      </c>
      <c r="H270" t="s">
        <v>24</v>
      </c>
      <c r="I270" t="s">
        <v>1777</v>
      </c>
      <c r="J270" t="s">
        <v>1226</v>
      </c>
      <c r="K270">
        <v>2600</v>
      </c>
      <c r="L270">
        <v>250</v>
      </c>
      <c r="M270">
        <f>Customers[[#This Row],[Quantity Ordered]]*Customers[[#This Row],[Sales Price (Per unit)]]</f>
        <v>500</v>
      </c>
      <c r="N270" t="s">
        <v>1778</v>
      </c>
    </row>
    <row r="271" spans="1:14" x14ac:dyDescent="0.25">
      <c r="A271" t="s">
        <v>493</v>
      </c>
      <c r="B271" t="s">
        <v>494</v>
      </c>
      <c r="C271">
        <v>1503</v>
      </c>
      <c r="D271" t="s">
        <v>27</v>
      </c>
      <c r="E271" s="7">
        <v>45510</v>
      </c>
      <c r="F271" s="6">
        <v>2</v>
      </c>
      <c r="G271" s="1" t="s">
        <v>37</v>
      </c>
      <c r="H271" t="s">
        <v>24</v>
      </c>
      <c r="I271" t="s">
        <v>1779</v>
      </c>
      <c r="J271" t="s">
        <v>1226</v>
      </c>
      <c r="K271">
        <v>2600</v>
      </c>
      <c r="L271">
        <v>300</v>
      </c>
      <c r="M271">
        <f>Customers[[#This Row],[Quantity Ordered]]*Customers[[#This Row],[Sales Price (Per unit)]]</f>
        <v>600</v>
      </c>
      <c r="N271" t="s">
        <v>1780</v>
      </c>
    </row>
    <row r="272" spans="1:14" x14ac:dyDescent="0.25">
      <c r="A272" t="s">
        <v>495</v>
      </c>
      <c r="B272" t="s">
        <v>292</v>
      </c>
      <c r="C272">
        <v>1504</v>
      </c>
      <c r="D272" t="s">
        <v>61</v>
      </c>
      <c r="E272" s="7">
        <v>45464</v>
      </c>
      <c r="F272" s="6">
        <v>2</v>
      </c>
      <c r="G272" t="s">
        <v>17</v>
      </c>
      <c r="H272" t="s">
        <v>49</v>
      </c>
      <c r="I272" t="s">
        <v>1781</v>
      </c>
      <c r="J272" t="s">
        <v>1250</v>
      </c>
      <c r="K272">
        <v>7000</v>
      </c>
      <c r="L272">
        <v>1200</v>
      </c>
      <c r="M272">
        <f>Customers[[#This Row],[Quantity Ordered]]*Customers[[#This Row],[Sales Price (Per unit)]]</f>
        <v>2400</v>
      </c>
      <c r="N272" t="s">
        <v>1782</v>
      </c>
    </row>
    <row r="273" spans="1:14" x14ac:dyDescent="0.25">
      <c r="A273" t="s">
        <v>496</v>
      </c>
      <c r="B273" t="s">
        <v>497</v>
      </c>
      <c r="C273">
        <v>1505</v>
      </c>
      <c r="D273" t="s">
        <v>36</v>
      </c>
      <c r="E273" s="7">
        <v>45609</v>
      </c>
      <c r="F273" s="6">
        <v>1</v>
      </c>
      <c r="G273" t="s">
        <v>17</v>
      </c>
      <c r="H273" t="s">
        <v>42</v>
      </c>
      <c r="I273" t="s">
        <v>1783</v>
      </c>
      <c r="J273" t="s">
        <v>1238</v>
      </c>
      <c r="K273">
        <v>5290</v>
      </c>
      <c r="L273">
        <v>250</v>
      </c>
      <c r="M273">
        <f>Customers[[#This Row],[Quantity Ordered]]*Customers[[#This Row],[Sales Price (Per unit)]]</f>
        <v>250</v>
      </c>
      <c r="N273" t="s">
        <v>1784</v>
      </c>
    </row>
    <row r="274" spans="1:14" x14ac:dyDescent="0.25">
      <c r="A274" t="s">
        <v>498</v>
      </c>
      <c r="B274" t="s">
        <v>87</v>
      </c>
      <c r="C274">
        <v>1506</v>
      </c>
      <c r="D274" t="s">
        <v>16</v>
      </c>
      <c r="E274" s="7">
        <v>45606</v>
      </c>
      <c r="F274" s="6">
        <v>2</v>
      </c>
      <c r="G274" s="1" t="s">
        <v>37</v>
      </c>
      <c r="H274" t="s">
        <v>28</v>
      </c>
      <c r="I274" t="s">
        <v>1785</v>
      </c>
      <c r="J274" t="s">
        <v>1229</v>
      </c>
      <c r="K274">
        <v>2300</v>
      </c>
      <c r="L274">
        <v>250</v>
      </c>
      <c r="M274">
        <f>Customers[[#This Row],[Quantity Ordered]]*Customers[[#This Row],[Sales Price (Per unit)]]</f>
        <v>500</v>
      </c>
      <c r="N274" t="s">
        <v>1786</v>
      </c>
    </row>
    <row r="275" spans="1:14" x14ac:dyDescent="0.25">
      <c r="A275" t="s">
        <v>499</v>
      </c>
      <c r="B275" t="s">
        <v>251</v>
      </c>
      <c r="C275">
        <v>1507</v>
      </c>
      <c r="D275" t="s">
        <v>61</v>
      </c>
      <c r="E275" s="7">
        <v>45550</v>
      </c>
      <c r="F275" s="6">
        <v>3</v>
      </c>
      <c r="G275" t="s">
        <v>17</v>
      </c>
      <c r="H275" t="s">
        <v>32</v>
      </c>
      <c r="I275" t="s">
        <v>1787</v>
      </c>
      <c r="J275" t="s">
        <v>1260</v>
      </c>
      <c r="K275">
        <v>3000</v>
      </c>
      <c r="L275">
        <v>1200</v>
      </c>
      <c r="M275">
        <f>Customers[[#This Row],[Quantity Ordered]]*Customers[[#This Row],[Sales Price (Per unit)]]</f>
        <v>3600</v>
      </c>
      <c r="N275" t="s">
        <v>1788</v>
      </c>
    </row>
    <row r="276" spans="1:14" x14ac:dyDescent="0.25">
      <c r="A276" t="s">
        <v>112</v>
      </c>
      <c r="B276" t="s">
        <v>216</v>
      </c>
      <c r="C276">
        <v>1508</v>
      </c>
      <c r="D276" t="s">
        <v>61</v>
      </c>
      <c r="E276" s="7">
        <v>45539</v>
      </c>
      <c r="F276" s="6">
        <v>1</v>
      </c>
      <c r="G276" t="s">
        <v>17</v>
      </c>
      <c r="H276" t="s">
        <v>38</v>
      </c>
      <c r="I276" t="s">
        <v>1789</v>
      </c>
      <c r="J276" t="s">
        <v>1253</v>
      </c>
      <c r="K276">
        <v>4870</v>
      </c>
      <c r="L276">
        <v>1200</v>
      </c>
      <c r="M276">
        <f>Customers[[#This Row],[Quantity Ordered]]*Customers[[#This Row],[Sales Price (Per unit)]]</f>
        <v>1200</v>
      </c>
      <c r="N276" t="s">
        <v>1790</v>
      </c>
    </row>
    <row r="277" spans="1:14" x14ac:dyDescent="0.25">
      <c r="A277" t="s">
        <v>500</v>
      </c>
      <c r="B277" t="s">
        <v>53</v>
      </c>
      <c r="C277">
        <v>1509</v>
      </c>
      <c r="D277" t="s">
        <v>22</v>
      </c>
      <c r="E277" s="7">
        <v>45307</v>
      </c>
      <c r="F277" s="6">
        <v>3</v>
      </c>
      <c r="G277" t="s">
        <v>17</v>
      </c>
      <c r="H277" t="s">
        <v>18</v>
      </c>
      <c r="I277" t="s">
        <v>1791</v>
      </c>
      <c r="J277" t="s">
        <v>1244</v>
      </c>
      <c r="K277">
        <v>6160</v>
      </c>
      <c r="L277">
        <v>800</v>
      </c>
      <c r="M277">
        <f>Customers[[#This Row],[Quantity Ordered]]*Customers[[#This Row],[Sales Price (Per unit)]]</f>
        <v>2400</v>
      </c>
      <c r="N277" t="s">
        <v>1792</v>
      </c>
    </row>
    <row r="278" spans="1:14" x14ac:dyDescent="0.25">
      <c r="A278" t="s">
        <v>501</v>
      </c>
      <c r="B278" t="s">
        <v>94</v>
      </c>
      <c r="C278">
        <v>1510</v>
      </c>
      <c r="D278" t="s">
        <v>36</v>
      </c>
      <c r="E278" s="7">
        <v>45585</v>
      </c>
      <c r="F278" s="6">
        <v>1</v>
      </c>
      <c r="G278" s="1" t="s">
        <v>23</v>
      </c>
      <c r="H278" t="s">
        <v>24</v>
      </c>
      <c r="I278" t="s">
        <v>1793</v>
      </c>
      <c r="J278" t="s">
        <v>1226</v>
      </c>
      <c r="K278">
        <v>2600</v>
      </c>
      <c r="L278">
        <v>250</v>
      </c>
      <c r="M278">
        <f>Customers[[#This Row],[Quantity Ordered]]*Customers[[#This Row],[Sales Price (Per unit)]]</f>
        <v>250</v>
      </c>
      <c r="N278" t="s">
        <v>1794</v>
      </c>
    </row>
    <row r="279" spans="1:14" x14ac:dyDescent="0.25">
      <c r="A279" t="s">
        <v>482</v>
      </c>
      <c r="B279" t="s">
        <v>502</v>
      </c>
      <c r="C279">
        <v>1511</v>
      </c>
      <c r="D279" t="s">
        <v>77</v>
      </c>
      <c r="E279" s="7">
        <v>45438</v>
      </c>
      <c r="F279" s="6">
        <v>1</v>
      </c>
      <c r="G279" s="1" t="s">
        <v>23</v>
      </c>
      <c r="H279" t="s">
        <v>28</v>
      </c>
      <c r="I279" t="s">
        <v>1795</v>
      </c>
      <c r="J279" t="s">
        <v>850</v>
      </c>
      <c r="K279">
        <v>2000</v>
      </c>
      <c r="L279">
        <v>600</v>
      </c>
      <c r="M279">
        <f>Customers[[#This Row],[Quantity Ordered]]*Customers[[#This Row],[Sales Price (Per unit)]]</f>
        <v>600</v>
      </c>
      <c r="N279" t="s">
        <v>1796</v>
      </c>
    </row>
    <row r="280" spans="1:14" x14ac:dyDescent="0.25">
      <c r="A280" t="s">
        <v>503</v>
      </c>
      <c r="B280" t="s">
        <v>504</v>
      </c>
      <c r="C280">
        <v>1512</v>
      </c>
      <c r="D280" t="s">
        <v>27</v>
      </c>
      <c r="E280" s="7">
        <v>45387</v>
      </c>
      <c r="F280" s="6">
        <v>3</v>
      </c>
      <c r="G280" t="s">
        <v>17</v>
      </c>
      <c r="H280" t="s">
        <v>66</v>
      </c>
      <c r="I280" t="s">
        <v>1797</v>
      </c>
      <c r="J280" t="s">
        <v>1265</v>
      </c>
      <c r="K280">
        <v>800</v>
      </c>
      <c r="L280">
        <v>300</v>
      </c>
      <c r="M280">
        <f>Customers[[#This Row],[Quantity Ordered]]*Customers[[#This Row],[Sales Price (Per unit)]]</f>
        <v>900</v>
      </c>
      <c r="N280" t="s">
        <v>1798</v>
      </c>
    </row>
    <row r="281" spans="1:14" x14ac:dyDescent="0.25">
      <c r="A281" t="s">
        <v>505</v>
      </c>
      <c r="B281" t="s">
        <v>235</v>
      </c>
      <c r="C281">
        <v>1513</v>
      </c>
      <c r="D281" t="s">
        <v>27</v>
      </c>
      <c r="E281" s="7">
        <v>45504</v>
      </c>
      <c r="F281" s="6">
        <v>1</v>
      </c>
      <c r="G281" t="s">
        <v>17</v>
      </c>
      <c r="H281" t="s">
        <v>49</v>
      </c>
      <c r="I281" t="s">
        <v>1799</v>
      </c>
      <c r="J281" t="s">
        <v>1385</v>
      </c>
      <c r="K281">
        <v>7310</v>
      </c>
      <c r="L281">
        <v>300</v>
      </c>
      <c r="M281">
        <f>Customers[[#This Row],[Quantity Ordered]]*Customers[[#This Row],[Sales Price (Per unit)]]</f>
        <v>300</v>
      </c>
      <c r="N281" t="s">
        <v>1800</v>
      </c>
    </row>
    <row r="282" spans="1:14" x14ac:dyDescent="0.25">
      <c r="A282" t="s">
        <v>506</v>
      </c>
      <c r="B282" t="s">
        <v>507</v>
      </c>
      <c r="C282">
        <v>1514</v>
      </c>
      <c r="D282" t="s">
        <v>22</v>
      </c>
      <c r="E282" s="7">
        <v>45334</v>
      </c>
      <c r="F282" s="6">
        <v>3</v>
      </c>
      <c r="G282" t="s">
        <v>17</v>
      </c>
      <c r="H282" t="s">
        <v>24</v>
      </c>
      <c r="I282" t="s">
        <v>1801</v>
      </c>
      <c r="J282" t="s">
        <v>1226</v>
      </c>
      <c r="K282">
        <v>2600</v>
      </c>
      <c r="L282">
        <v>800</v>
      </c>
      <c r="M282">
        <f>Customers[[#This Row],[Quantity Ordered]]*Customers[[#This Row],[Sales Price (Per unit)]]</f>
        <v>2400</v>
      </c>
      <c r="N282" t="s">
        <v>1802</v>
      </c>
    </row>
    <row r="283" spans="1:14" x14ac:dyDescent="0.25">
      <c r="A283" t="s">
        <v>508</v>
      </c>
      <c r="B283" t="s">
        <v>509</v>
      </c>
      <c r="C283">
        <v>1515</v>
      </c>
      <c r="D283" t="s">
        <v>27</v>
      </c>
      <c r="E283" s="7">
        <v>45413</v>
      </c>
      <c r="F283" s="6">
        <v>2</v>
      </c>
      <c r="G283" s="1" t="s">
        <v>37</v>
      </c>
      <c r="H283" t="s">
        <v>42</v>
      </c>
      <c r="I283" t="s">
        <v>1803</v>
      </c>
      <c r="J283" t="s">
        <v>1335</v>
      </c>
      <c r="K283">
        <v>5600</v>
      </c>
      <c r="L283">
        <v>300</v>
      </c>
      <c r="M283">
        <f>Customers[[#This Row],[Quantity Ordered]]*Customers[[#This Row],[Sales Price (Per unit)]]</f>
        <v>600</v>
      </c>
      <c r="N283" t="s">
        <v>1804</v>
      </c>
    </row>
    <row r="284" spans="1:14" x14ac:dyDescent="0.25">
      <c r="A284" t="s">
        <v>510</v>
      </c>
      <c r="B284" t="s">
        <v>477</v>
      </c>
      <c r="C284">
        <v>1516</v>
      </c>
      <c r="D284" t="s">
        <v>27</v>
      </c>
      <c r="E284" s="7">
        <v>45325</v>
      </c>
      <c r="F284" s="6">
        <v>1</v>
      </c>
      <c r="G284" t="s">
        <v>56</v>
      </c>
      <c r="H284" t="s">
        <v>24</v>
      </c>
      <c r="I284" t="s">
        <v>1805</v>
      </c>
      <c r="J284" t="s">
        <v>1226</v>
      </c>
      <c r="K284">
        <v>2600</v>
      </c>
      <c r="L284">
        <v>300</v>
      </c>
      <c r="M284">
        <f>Customers[[#This Row],[Quantity Ordered]]*Customers[[#This Row],[Sales Price (Per unit)]]</f>
        <v>300</v>
      </c>
      <c r="N284" t="s">
        <v>1806</v>
      </c>
    </row>
    <row r="285" spans="1:14" x14ac:dyDescent="0.25">
      <c r="A285" t="s">
        <v>89</v>
      </c>
      <c r="B285" t="s">
        <v>511</v>
      </c>
      <c r="C285">
        <v>1517</v>
      </c>
      <c r="D285" t="s">
        <v>77</v>
      </c>
      <c r="E285" s="7">
        <v>45498</v>
      </c>
      <c r="F285" s="6">
        <v>2</v>
      </c>
      <c r="G285" s="1" t="s">
        <v>37</v>
      </c>
      <c r="H285" t="s">
        <v>49</v>
      </c>
      <c r="I285" t="s">
        <v>1807</v>
      </c>
      <c r="J285" t="s">
        <v>1250</v>
      </c>
      <c r="K285">
        <v>7000</v>
      </c>
      <c r="L285">
        <v>600</v>
      </c>
      <c r="M285">
        <f>Customers[[#This Row],[Quantity Ordered]]*Customers[[#This Row],[Sales Price (Per unit)]]</f>
        <v>1200</v>
      </c>
      <c r="N285" t="s">
        <v>1808</v>
      </c>
    </row>
    <row r="286" spans="1:14" x14ac:dyDescent="0.25">
      <c r="A286" t="s">
        <v>486</v>
      </c>
      <c r="B286" t="s">
        <v>512</v>
      </c>
      <c r="C286">
        <v>1518</v>
      </c>
      <c r="D286" t="s">
        <v>61</v>
      </c>
      <c r="E286" s="7">
        <v>45425</v>
      </c>
      <c r="F286" s="6">
        <v>1</v>
      </c>
      <c r="G286" t="s">
        <v>56</v>
      </c>
      <c r="H286" t="s">
        <v>28</v>
      </c>
      <c r="I286" t="s">
        <v>1809</v>
      </c>
      <c r="J286" t="s">
        <v>850</v>
      </c>
      <c r="K286">
        <v>2000</v>
      </c>
      <c r="L286">
        <v>1200</v>
      </c>
      <c r="M286">
        <f>Customers[[#This Row],[Quantity Ordered]]*Customers[[#This Row],[Sales Price (Per unit)]]</f>
        <v>1200</v>
      </c>
      <c r="N286" t="s">
        <v>1810</v>
      </c>
    </row>
    <row r="287" spans="1:14" x14ac:dyDescent="0.25">
      <c r="A287" t="s">
        <v>513</v>
      </c>
      <c r="B287" t="s">
        <v>514</v>
      </c>
      <c r="C287">
        <v>1519</v>
      </c>
      <c r="D287" t="s">
        <v>77</v>
      </c>
      <c r="E287" s="7">
        <v>45572</v>
      </c>
      <c r="F287" s="6">
        <v>1</v>
      </c>
      <c r="G287" t="s">
        <v>17</v>
      </c>
      <c r="H287" t="s">
        <v>42</v>
      </c>
      <c r="I287" t="s">
        <v>1811</v>
      </c>
      <c r="J287" t="s">
        <v>1238</v>
      </c>
      <c r="K287">
        <v>5290</v>
      </c>
      <c r="L287">
        <v>600</v>
      </c>
      <c r="M287">
        <f>Customers[[#This Row],[Quantity Ordered]]*Customers[[#This Row],[Sales Price (Per unit)]]</f>
        <v>600</v>
      </c>
      <c r="N287" t="s">
        <v>1812</v>
      </c>
    </row>
    <row r="288" spans="1:14" x14ac:dyDescent="0.25">
      <c r="A288" t="s">
        <v>515</v>
      </c>
      <c r="B288" t="s">
        <v>357</v>
      </c>
      <c r="C288">
        <v>1520</v>
      </c>
      <c r="D288" t="s">
        <v>36</v>
      </c>
      <c r="E288" s="7">
        <v>45416</v>
      </c>
      <c r="F288" s="6">
        <v>2</v>
      </c>
      <c r="G288" s="1" t="s">
        <v>37</v>
      </c>
      <c r="H288" t="s">
        <v>42</v>
      </c>
      <c r="I288" t="s">
        <v>1813</v>
      </c>
      <c r="J288" t="s">
        <v>1080</v>
      </c>
      <c r="K288">
        <v>5000</v>
      </c>
      <c r="L288">
        <v>250</v>
      </c>
      <c r="M288">
        <f>Customers[[#This Row],[Quantity Ordered]]*Customers[[#This Row],[Sales Price (Per unit)]]</f>
        <v>500</v>
      </c>
      <c r="N288" t="s">
        <v>1814</v>
      </c>
    </row>
    <row r="289" spans="1:14" x14ac:dyDescent="0.25">
      <c r="A289" t="s">
        <v>207</v>
      </c>
      <c r="B289" t="s">
        <v>516</v>
      </c>
      <c r="C289">
        <v>1521</v>
      </c>
      <c r="D289" t="s">
        <v>61</v>
      </c>
      <c r="E289" s="7">
        <v>45362</v>
      </c>
      <c r="F289" s="6">
        <v>2</v>
      </c>
      <c r="G289" t="s">
        <v>17</v>
      </c>
      <c r="H289" t="s">
        <v>32</v>
      </c>
      <c r="I289" t="s">
        <v>1815</v>
      </c>
      <c r="J289" t="s">
        <v>1232</v>
      </c>
      <c r="K289">
        <v>3350</v>
      </c>
      <c r="L289">
        <v>1200</v>
      </c>
      <c r="M289">
        <f>Customers[[#This Row],[Quantity Ordered]]*Customers[[#This Row],[Sales Price (Per unit)]]</f>
        <v>2400</v>
      </c>
      <c r="N289" t="s">
        <v>1816</v>
      </c>
    </row>
    <row r="290" spans="1:14" x14ac:dyDescent="0.25">
      <c r="A290" t="s">
        <v>73</v>
      </c>
      <c r="B290" t="s">
        <v>517</v>
      </c>
      <c r="C290">
        <v>1522</v>
      </c>
      <c r="D290" t="s">
        <v>61</v>
      </c>
      <c r="E290" s="7">
        <v>45372</v>
      </c>
      <c r="F290" s="6">
        <v>3</v>
      </c>
      <c r="G290" s="1" t="s">
        <v>37</v>
      </c>
      <c r="H290" t="s">
        <v>32</v>
      </c>
      <c r="I290" t="s">
        <v>1817</v>
      </c>
      <c r="J290" t="s">
        <v>1241</v>
      </c>
      <c r="K290">
        <v>3220</v>
      </c>
      <c r="L290">
        <v>1200</v>
      </c>
      <c r="M290">
        <f>Customers[[#This Row],[Quantity Ordered]]*Customers[[#This Row],[Sales Price (Per unit)]]</f>
        <v>3600</v>
      </c>
      <c r="N290" t="s">
        <v>1818</v>
      </c>
    </row>
    <row r="291" spans="1:14" x14ac:dyDescent="0.25">
      <c r="A291" t="s">
        <v>349</v>
      </c>
      <c r="B291" t="s">
        <v>518</v>
      </c>
      <c r="C291">
        <v>1523</v>
      </c>
      <c r="D291" t="s">
        <v>27</v>
      </c>
      <c r="E291" s="7">
        <v>45496</v>
      </c>
      <c r="F291" s="6">
        <v>1</v>
      </c>
      <c r="G291" t="s">
        <v>56</v>
      </c>
      <c r="H291" t="s">
        <v>32</v>
      </c>
      <c r="I291" t="s">
        <v>1819</v>
      </c>
      <c r="J291" t="s">
        <v>1232</v>
      </c>
      <c r="K291">
        <v>3350</v>
      </c>
      <c r="L291">
        <v>300</v>
      </c>
      <c r="M291">
        <f>Customers[[#This Row],[Quantity Ordered]]*Customers[[#This Row],[Sales Price (Per unit)]]</f>
        <v>300</v>
      </c>
      <c r="N291" t="s">
        <v>1820</v>
      </c>
    </row>
    <row r="292" spans="1:14" x14ac:dyDescent="0.25">
      <c r="A292" t="s">
        <v>519</v>
      </c>
      <c r="B292" t="s">
        <v>512</v>
      </c>
      <c r="C292">
        <v>1524</v>
      </c>
      <c r="D292" t="s">
        <v>16</v>
      </c>
      <c r="E292" s="7">
        <v>45310</v>
      </c>
      <c r="F292" s="6">
        <v>1</v>
      </c>
      <c r="G292" t="s">
        <v>17</v>
      </c>
      <c r="H292" t="s">
        <v>66</v>
      </c>
      <c r="I292" t="s">
        <v>1821</v>
      </c>
      <c r="J292" t="s">
        <v>1265</v>
      </c>
      <c r="K292">
        <v>800</v>
      </c>
      <c r="L292">
        <v>250</v>
      </c>
      <c r="M292">
        <f>Customers[[#This Row],[Quantity Ordered]]*Customers[[#This Row],[Sales Price (Per unit)]]</f>
        <v>250</v>
      </c>
      <c r="N292" t="s">
        <v>1822</v>
      </c>
    </row>
    <row r="293" spans="1:14" x14ac:dyDescent="0.25">
      <c r="A293" t="s">
        <v>520</v>
      </c>
      <c r="B293" t="s">
        <v>211</v>
      </c>
      <c r="C293">
        <v>1525</v>
      </c>
      <c r="D293" t="s">
        <v>61</v>
      </c>
      <c r="E293" s="7">
        <v>45613</v>
      </c>
      <c r="F293" s="6">
        <v>2</v>
      </c>
      <c r="G293" t="s">
        <v>56</v>
      </c>
      <c r="H293" t="s">
        <v>24</v>
      </c>
      <c r="I293" t="s">
        <v>1823</v>
      </c>
      <c r="J293" t="s">
        <v>1226</v>
      </c>
      <c r="K293">
        <v>2600</v>
      </c>
      <c r="L293">
        <v>1200</v>
      </c>
      <c r="M293">
        <f>Customers[[#This Row],[Quantity Ordered]]*Customers[[#This Row],[Sales Price (Per unit)]]</f>
        <v>2400</v>
      </c>
      <c r="N293" t="s">
        <v>1824</v>
      </c>
    </row>
    <row r="294" spans="1:14" x14ac:dyDescent="0.25">
      <c r="A294" t="s">
        <v>139</v>
      </c>
      <c r="B294" t="s">
        <v>210</v>
      </c>
      <c r="C294">
        <v>1526</v>
      </c>
      <c r="D294" t="s">
        <v>36</v>
      </c>
      <c r="E294" s="7">
        <v>45556</v>
      </c>
      <c r="F294" s="6">
        <v>1</v>
      </c>
      <c r="G294" t="s">
        <v>17</v>
      </c>
      <c r="H294" t="s">
        <v>24</v>
      </c>
      <c r="I294" t="s">
        <v>1825</v>
      </c>
      <c r="J294" t="s">
        <v>1226</v>
      </c>
      <c r="K294">
        <v>2600</v>
      </c>
      <c r="L294">
        <v>250</v>
      </c>
      <c r="M294">
        <f>Customers[[#This Row],[Quantity Ordered]]*Customers[[#This Row],[Sales Price (Per unit)]]</f>
        <v>250</v>
      </c>
      <c r="N294" t="s">
        <v>1826</v>
      </c>
    </row>
    <row r="295" spans="1:14" x14ac:dyDescent="0.25">
      <c r="A295" t="s">
        <v>521</v>
      </c>
      <c r="B295" t="s">
        <v>522</v>
      </c>
      <c r="C295">
        <v>1527</v>
      </c>
      <c r="D295" t="s">
        <v>77</v>
      </c>
      <c r="E295" s="7">
        <v>45326</v>
      </c>
      <c r="F295" s="6">
        <v>2</v>
      </c>
      <c r="G295" t="s">
        <v>17</v>
      </c>
      <c r="H295" t="s">
        <v>24</v>
      </c>
      <c r="I295" t="s">
        <v>1827</v>
      </c>
      <c r="J295" t="s">
        <v>1226</v>
      </c>
      <c r="K295">
        <v>2600</v>
      </c>
      <c r="L295">
        <v>600</v>
      </c>
      <c r="M295">
        <f>Customers[[#This Row],[Quantity Ordered]]*Customers[[#This Row],[Sales Price (Per unit)]]</f>
        <v>1200</v>
      </c>
      <c r="N295" t="s">
        <v>1828</v>
      </c>
    </row>
    <row r="296" spans="1:14" x14ac:dyDescent="0.25">
      <c r="A296" t="s">
        <v>246</v>
      </c>
      <c r="B296" t="s">
        <v>162</v>
      </c>
      <c r="C296">
        <v>1528</v>
      </c>
      <c r="D296" t="s">
        <v>61</v>
      </c>
      <c r="E296" s="7">
        <v>45576</v>
      </c>
      <c r="F296" s="6">
        <v>3</v>
      </c>
      <c r="G296" t="s">
        <v>17</v>
      </c>
      <c r="H296" t="s">
        <v>38</v>
      </c>
      <c r="I296" t="s">
        <v>1829</v>
      </c>
      <c r="J296" t="s">
        <v>1253</v>
      </c>
      <c r="K296">
        <v>4870</v>
      </c>
      <c r="L296">
        <v>1200</v>
      </c>
      <c r="M296">
        <f>Customers[[#This Row],[Quantity Ordered]]*Customers[[#This Row],[Sales Price (Per unit)]]</f>
        <v>3600</v>
      </c>
      <c r="N296" t="s">
        <v>1830</v>
      </c>
    </row>
    <row r="297" spans="1:14" x14ac:dyDescent="0.25">
      <c r="A297" t="s">
        <v>511</v>
      </c>
      <c r="B297" t="s">
        <v>188</v>
      </c>
      <c r="C297">
        <v>1529</v>
      </c>
      <c r="D297" t="s">
        <v>22</v>
      </c>
      <c r="E297" s="7">
        <v>45505</v>
      </c>
      <c r="F297" s="6">
        <v>2</v>
      </c>
      <c r="G297" s="1" t="s">
        <v>37</v>
      </c>
      <c r="H297" t="s">
        <v>66</v>
      </c>
      <c r="I297" t="s">
        <v>1831</v>
      </c>
      <c r="J297" t="s">
        <v>1265</v>
      </c>
      <c r="K297">
        <v>800</v>
      </c>
      <c r="L297">
        <v>800</v>
      </c>
      <c r="M297">
        <f>Customers[[#This Row],[Quantity Ordered]]*Customers[[#This Row],[Sales Price (Per unit)]]</f>
        <v>1600</v>
      </c>
      <c r="N297" t="s">
        <v>1832</v>
      </c>
    </row>
    <row r="298" spans="1:14" x14ac:dyDescent="0.25">
      <c r="A298" t="s">
        <v>523</v>
      </c>
      <c r="B298" t="s">
        <v>524</v>
      </c>
      <c r="C298">
        <v>1530</v>
      </c>
      <c r="D298" t="s">
        <v>61</v>
      </c>
      <c r="E298" s="7">
        <v>45519</v>
      </c>
      <c r="F298" s="6">
        <v>3</v>
      </c>
      <c r="G298" t="s">
        <v>17</v>
      </c>
      <c r="H298" t="s">
        <v>24</v>
      </c>
      <c r="I298" t="s">
        <v>1833</v>
      </c>
      <c r="J298" t="s">
        <v>1226</v>
      </c>
      <c r="K298">
        <v>2600</v>
      </c>
      <c r="L298">
        <v>1200</v>
      </c>
      <c r="M298">
        <f>Customers[[#This Row],[Quantity Ordered]]*Customers[[#This Row],[Sales Price (Per unit)]]</f>
        <v>3600</v>
      </c>
      <c r="N298" t="s">
        <v>1834</v>
      </c>
    </row>
    <row r="299" spans="1:14" x14ac:dyDescent="0.25">
      <c r="A299" t="s">
        <v>525</v>
      </c>
      <c r="B299" t="s">
        <v>526</v>
      </c>
      <c r="C299">
        <v>1531</v>
      </c>
      <c r="D299" t="s">
        <v>16</v>
      </c>
      <c r="E299" s="7">
        <v>45594</v>
      </c>
      <c r="F299" s="6">
        <v>3</v>
      </c>
      <c r="G299" t="s">
        <v>17</v>
      </c>
      <c r="H299" t="s">
        <v>66</v>
      </c>
      <c r="I299" t="s">
        <v>1835</v>
      </c>
      <c r="J299" t="s">
        <v>1346</v>
      </c>
      <c r="K299">
        <v>870</v>
      </c>
      <c r="L299">
        <v>250</v>
      </c>
      <c r="M299">
        <f>Customers[[#This Row],[Quantity Ordered]]*Customers[[#This Row],[Sales Price (Per unit)]]</f>
        <v>750</v>
      </c>
      <c r="N299" t="s">
        <v>1836</v>
      </c>
    </row>
    <row r="300" spans="1:14" x14ac:dyDescent="0.25">
      <c r="A300" t="s">
        <v>527</v>
      </c>
      <c r="B300" t="s">
        <v>186</v>
      </c>
      <c r="C300">
        <v>1532</v>
      </c>
      <c r="D300" t="s">
        <v>27</v>
      </c>
      <c r="E300" s="7">
        <v>45459</v>
      </c>
      <c r="F300" s="6">
        <v>1</v>
      </c>
      <c r="G300" t="s">
        <v>17</v>
      </c>
      <c r="H300" t="s">
        <v>32</v>
      </c>
      <c r="I300" t="s">
        <v>1837</v>
      </c>
      <c r="J300" t="s">
        <v>1232</v>
      </c>
      <c r="K300">
        <v>3350</v>
      </c>
      <c r="L300">
        <v>300</v>
      </c>
      <c r="M300">
        <f>Customers[[#This Row],[Quantity Ordered]]*Customers[[#This Row],[Sales Price (Per unit)]]</f>
        <v>300</v>
      </c>
      <c r="N300" t="s">
        <v>1838</v>
      </c>
    </row>
    <row r="301" spans="1:14" x14ac:dyDescent="0.25">
      <c r="A301" t="s">
        <v>528</v>
      </c>
      <c r="B301" t="s">
        <v>529</v>
      </c>
      <c r="C301">
        <v>1533</v>
      </c>
      <c r="D301" t="s">
        <v>27</v>
      </c>
      <c r="E301" s="7">
        <v>45655</v>
      </c>
      <c r="F301" s="6">
        <v>1</v>
      </c>
      <c r="G301" s="1" t="s">
        <v>37</v>
      </c>
      <c r="H301" t="s">
        <v>38</v>
      </c>
      <c r="I301" t="s">
        <v>1839</v>
      </c>
      <c r="J301" t="s">
        <v>1253</v>
      </c>
      <c r="K301">
        <v>4870</v>
      </c>
      <c r="L301">
        <v>300</v>
      </c>
      <c r="M301">
        <f>Customers[[#This Row],[Quantity Ordered]]*Customers[[#This Row],[Sales Price (Per unit)]]</f>
        <v>300</v>
      </c>
      <c r="N301" t="s">
        <v>1840</v>
      </c>
    </row>
    <row r="302" spans="1:14" x14ac:dyDescent="0.25">
      <c r="A302" t="s">
        <v>530</v>
      </c>
      <c r="B302" t="s">
        <v>531</v>
      </c>
      <c r="C302">
        <v>1534</v>
      </c>
      <c r="D302" t="s">
        <v>22</v>
      </c>
      <c r="E302" s="7">
        <v>45563</v>
      </c>
      <c r="F302" s="6">
        <v>1</v>
      </c>
      <c r="G302" t="s">
        <v>17</v>
      </c>
      <c r="H302" t="s">
        <v>38</v>
      </c>
      <c r="I302" t="s">
        <v>1841</v>
      </c>
      <c r="J302" t="s">
        <v>1253</v>
      </c>
      <c r="K302">
        <v>4870</v>
      </c>
      <c r="L302">
        <v>800</v>
      </c>
      <c r="M302">
        <f>Customers[[#This Row],[Quantity Ordered]]*Customers[[#This Row],[Sales Price (Per unit)]]</f>
        <v>800</v>
      </c>
      <c r="N302" t="s">
        <v>1842</v>
      </c>
    </row>
    <row r="303" spans="1:14" x14ac:dyDescent="0.25">
      <c r="A303" t="s">
        <v>532</v>
      </c>
      <c r="B303" t="s">
        <v>41</v>
      </c>
      <c r="C303">
        <v>1535</v>
      </c>
      <c r="D303" t="s">
        <v>77</v>
      </c>
      <c r="E303" s="7">
        <v>45297</v>
      </c>
      <c r="F303" s="6">
        <v>1</v>
      </c>
      <c r="G303" t="s">
        <v>17</v>
      </c>
      <c r="H303" t="s">
        <v>32</v>
      </c>
      <c r="I303" t="s">
        <v>1843</v>
      </c>
      <c r="J303" t="s">
        <v>1241</v>
      </c>
      <c r="K303">
        <v>3220</v>
      </c>
      <c r="L303">
        <v>600</v>
      </c>
      <c r="M303">
        <f>Customers[[#This Row],[Quantity Ordered]]*Customers[[#This Row],[Sales Price (Per unit)]]</f>
        <v>600</v>
      </c>
      <c r="N303" t="s">
        <v>1844</v>
      </c>
    </row>
    <row r="304" spans="1:14" x14ac:dyDescent="0.25">
      <c r="A304" t="s">
        <v>533</v>
      </c>
      <c r="B304" t="s">
        <v>179</v>
      </c>
      <c r="C304">
        <v>1536</v>
      </c>
      <c r="D304" t="s">
        <v>36</v>
      </c>
      <c r="E304" s="7">
        <v>45651</v>
      </c>
      <c r="F304" s="6">
        <v>3</v>
      </c>
      <c r="G304" s="1" t="s">
        <v>23</v>
      </c>
      <c r="H304" t="s">
        <v>38</v>
      </c>
      <c r="I304" t="s">
        <v>1845</v>
      </c>
      <c r="J304" t="s">
        <v>1235</v>
      </c>
      <c r="K304">
        <v>4217</v>
      </c>
      <c r="L304">
        <v>250</v>
      </c>
      <c r="M304">
        <f>Customers[[#This Row],[Quantity Ordered]]*Customers[[#This Row],[Sales Price (Per unit)]]</f>
        <v>750</v>
      </c>
      <c r="N304" t="s">
        <v>1846</v>
      </c>
    </row>
    <row r="305" spans="1:14" x14ac:dyDescent="0.25">
      <c r="A305" t="s">
        <v>329</v>
      </c>
      <c r="B305" t="s">
        <v>113</v>
      </c>
      <c r="C305">
        <v>1537</v>
      </c>
      <c r="D305" t="s">
        <v>16</v>
      </c>
      <c r="E305" s="7">
        <v>45400</v>
      </c>
      <c r="F305" s="6">
        <v>1</v>
      </c>
      <c r="G305" t="s">
        <v>17</v>
      </c>
      <c r="H305" t="s">
        <v>32</v>
      </c>
      <c r="I305" t="s">
        <v>1847</v>
      </c>
      <c r="J305" t="s">
        <v>1241</v>
      </c>
      <c r="K305">
        <v>3220</v>
      </c>
      <c r="L305">
        <v>250</v>
      </c>
      <c r="M305">
        <f>Customers[[#This Row],[Quantity Ordered]]*Customers[[#This Row],[Sales Price (Per unit)]]</f>
        <v>250</v>
      </c>
      <c r="N305" t="s">
        <v>1848</v>
      </c>
    </row>
    <row r="306" spans="1:14" x14ac:dyDescent="0.25">
      <c r="A306" t="s">
        <v>534</v>
      </c>
      <c r="B306" t="s">
        <v>531</v>
      </c>
      <c r="C306">
        <v>1538</v>
      </c>
      <c r="D306" t="s">
        <v>22</v>
      </c>
      <c r="E306" s="7">
        <v>45405</v>
      </c>
      <c r="F306" s="6">
        <v>1</v>
      </c>
      <c r="G306" s="1" t="s">
        <v>37</v>
      </c>
      <c r="H306" t="s">
        <v>18</v>
      </c>
      <c r="I306" t="s">
        <v>1849</v>
      </c>
      <c r="J306" t="s">
        <v>1287</v>
      </c>
      <c r="K306">
        <v>6000</v>
      </c>
      <c r="L306">
        <v>800</v>
      </c>
      <c r="M306">
        <f>Customers[[#This Row],[Quantity Ordered]]*Customers[[#This Row],[Sales Price (Per unit)]]</f>
        <v>800</v>
      </c>
      <c r="N306" t="s">
        <v>1850</v>
      </c>
    </row>
    <row r="307" spans="1:14" x14ac:dyDescent="0.25">
      <c r="A307" t="s">
        <v>535</v>
      </c>
      <c r="B307" t="s">
        <v>536</v>
      </c>
      <c r="C307">
        <v>1539</v>
      </c>
      <c r="D307" t="s">
        <v>27</v>
      </c>
      <c r="E307" s="7">
        <v>45324</v>
      </c>
      <c r="F307" s="6">
        <v>2</v>
      </c>
      <c r="G307" t="s">
        <v>17</v>
      </c>
      <c r="H307" t="s">
        <v>24</v>
      </c>
      <c r="I307" t="s">
        <v>1851</v>
      </c>
      <c r="J307" t="s">
        <v>1226</v>
      </c>
      <c r="K307">
        <v>2600</v>
      </c>
      <c r="L307">
        <v>300</v>
      </c>
      <c r="M307">
        <f>Customers[[#This Row],[Quantity Ordered]]*Customers[[#This Row],[Sales Price (Per unit)]]</f>
        <v>600</v>
      </c>
      <c r="N307" t="s">
        <v>1852</v>
      </c>
    </row>
    <row r="308" spans="1:14" x14ac:dyDescent="0.25">
      <c r="A308" t="s">
        <v>537</v>
      </c>
      <c r="B308" t="s">
        <v>538</v>
      </c>
      <c r="C308">
        <v>1540</v>
      </c>
      <c r="D308" t="s">
        <v>77</v>
      </c>
      <c r="E308" s="7">
        <v>45505</v>
      </c>
      <c r="F308" s="6">
        <v>3</v>
      </c>
      <c r="G308" s="1" t="s">
        <v>37</v>
      </c>
      <c r="H308" t="s">
        <v>42</v>
      </c>
      <c r="I308" t="s">
        <v>1853</v>
      </c>
      <c r="J308" t="s">
        <v>1080</v>
      </c>
      <c r="K308">
        <v>5000</v>
      </c>
      <c r="L308">
        <v>600</v>
      </c>
      <c r="M308">
        <f>Customers[[#This Row],[Quantity Ordered]]*Customers[[#This Row],[Sales Price (Per unit)]]</f>
        <v>1800</v>
      </c>
      <c r="N308" t="s">
        <v>1854</v>
      </c>
    </row>
    <row r="309" spans="1:14" x14ac:dyDescent="0.25">
      <c r="A309" t="s">
        <v>346</v>
      </c>
      <c r="B309" t="s">
        <v>280</v>
      </c>
      <c r="C309">
        <v>1541</v>
      </c>
      <c r="D309" t="s">
        <v>27</v>
      </c>
      <c r="E309" s="7">
        <v>45560</v>
      </c>
      <c r="F309" s="6">
        <v>3</v>
      </c>
      <c r="G309" t="s">
        <v>17</v>
      </c>
      <c r="H309" t="s">
        <v>66</v>
      </c>
      <c r="I309" t="s">
        <v>1855</v>
      </c>
      <c r="J309" t="s">
        <v>1346</v>
      </c>
      <c r="K309">
        <v>870</v>
      </c>
      <c r="L309">
        <v>300</v>
      </c>
      <c r="M309">
        <f>Customers[[#This Row],[Quantity Ordered]]*Customers[[#This Row],[Sales Price (Per unit)]]</f>
        <v>900</v>
      </c>
      <c r="N309" t="s">
        <v>1856</v>
      </c>
    </row>
    <row r="310" spans="1:14" x14ac:dyDescent="0.25">
      <c r="A310" t="s">
        <v>539</v>
      </c>
      <c r="B310" t="s">
        <v>540</v>
      </c>
      <c r="C310">
        <v>1542</v>
      </c>
      <c r="D310" t="s">
        <v>22</v>
      </c>
      <c r="E310" s="7">
        <v>45535</v>
      </c>
      <c r="F310" s="6">
        <v>2</v>
      </c>
      <c r="G310" t="s">
        <v>17</v>
      </c>
      <c r="H310" t="s">
        <v>66</v>
      </c>
      <c r="I310" t="s">
        <v>1857</v>
      </c>
      <c r="J310" t="s">
        <v>1265</v>
      </c>
      <c r="K310">
        <v>800</v>
      </c>
      <c r="L310">
        <v>800</v>
      </c>
      <c r="M310">
        <f>Customers[[#This Row],[Quantity Ordered]]*Customers[[#This Row],[Sales Price (Per unit)]]</f>
        <v>1600</v>
      </c>
      <c r="N310" t="s">
        <v>1858</v>
      </c>
    </row>
    <row r="311" spans="1:14" x14ac:dyDescent="0.25">
      <c r="A311" t="s">
        <v>541</v>
      </c>
      <c r="B311" t="s">
        <v>51</v>
      </c>
      <c r="C311">
        <v>1543</v>
      </c>
      <c r="D311" t="s">
        <v>36</v>
      </c>
      <c r="E311" s="7">
        <v>45428</v>
      </c>
      <c r="F311" s="6">
        <v>2</v>
      </c>
      <c r="G311" t="s">
        <v>56</v>
      </c>
      <c r="H311" t="s">
        <v>32</v>
      </c>
      <c r="I311" t="s">
        <v>1859</v>
      </c>
      <c r="J311" t="s">
        <v>1260</v>
      </c>
      <c r="K311">
        <v>3000</v>
      </c>
      <c r="L311">
        <v>250</v>
      </c>
      <c r="M311">
        <f>Customers[[#This Row],[Quantity Ordered]]*Customers[[#This Row],[Sales Price (Per unit)]]</f>
        <v>500</v>
      </c>
      <c r="N311" t="s">
        <v>1860</v>
      </c>
    </row>
    <row r="312" spans="1:14" x14ac:dyDescent="0.25">
      <c r="A312" t="s">
        <v>100</v>
      </c>
      <c r="B312" t="s">
        <v>542</v>
      </c>
      <c r="C312">
        <v>1544</v>
      </c>
      <c r="D312" t="s">
        <v>77</v>
      </c>
      <c r="E312" s="7">
        <v>45562</v>
      </c>
      <c r="F312" s="6">
        <v>2</v>
      </c>
      <c r="G312" s="1" t="s">
        <v>37</v>
      </c>
      <c r="H312" t="s">
        <v>28</v>
      </c>
      <c r="I312" t="s">
        <v>1861</v>
      </c>
      <c r="J312" t="s">
        <v>850</v>
      </c>
      <c r="K312">
        <v>2000</v>
      </c>
      <c r="L312">
        <v>600</v>
      </c>
      <c r="M312">
        <f>Customers[[#This Row],[Quantity Ordered]]*Customers[[#This Row],[Sales Price (Per unit)]]</f>
        <v>1200</v>
      </c>
      <c r="N312" t="s">
        <v>1862</v>
      </c>
    </row>
    <row r="313" spans="1:14" x14ac:dyDescent="0.25">
      <c r="A313" t="s">
        <v>543</v>
      </c>
      <c r="B313" t="s">
        <v>314</v>
      </c>
      <c r="C313">
        <v>1545</v>
      </c>
      <c r="D313" t="s">
        <v>16</v>
      </c>
      <c r="E313" s="7">
        <v>45401</v>
      </c>
      <c r="F313" s="6">
        <v>3</v>
      </c>
      <c r="G313" s="1" t="s">
        <v>37</v>
      </c>
      <c r="H313" t="s">
        <v>49</v>
      </c>
      <c r="I313" t="s">
        <v>1863</v>
      </c>
      <c r="J313" t="s">
        <v>1250</v>
      </c>
      <c r="K313">
        <v>7000</v>
      </c>
      <c r="L313">
        <v>250</v>
      </c>
      <c r="M313">
        <f>Customers[[#This Row],[Quantity Ordered]]*Customers[[#This Row],[Sales Price (Per unit)]]</f>
        <v>750</v>
      </c>
      <c r="N313" t="s">
        <v>1864</v>
      </c>
    </row>
    <row r="314" spans="1:14" x14ac:dyDescent="0.25">
      <c r="A314" t="s">
        <v>19</v>
      </c>
      <c r="B314" t="s">
        <v>544</v>
      </c>
      <c r="C314">
        <v>1546</v>
      </c>
      <c r="D314" t="s">
        <v>61</v>
      </c>
      <c r="E314" s="7">
        <v>45525</v>
      </c>
      <c r="F314" s="6">
        <v>1</v>
      </c>
      <c r="G314" s="1" t="s">
        <v>37</v>
      </c>
      <c r="H314" t="s">
        <v>49</v>
      </c>
      <c r="I314" t="s">
        <v>1865</v>
      </c>
      <c r="J314" t="s">
        <v>1385</v>
      </c>
      <c r="K314">
        <v>7310</v>
      </c>
      <c r="L314">
        <v>1200</v>
      </c>
      <c r="M314">
        <f>Customers[[#This Row],[Quantity Ordered]]*Customers[[#This Row],[Sales Price (Per unit)]]</f>
        <v>1200</v>
      </c>
      <c r="N314" t="s">
        <v>1866</v>
      </c>
    </row>
    <row r="315" spans="1:14" x14ac:dyDescent="0.25">
      <c r="A315" t="s">
        <v>545</v>
      </c>
      <c r="B315" t="s">
        <v>546</v>
      </c>
      <c r="C315">
        <v>1547</v>
      </c>
      <c r="D315" t="s">
        <v>61</v>
      </c>
      <c r="E315" s="7">
        <v>45423</v>
      </c>
      <c r="F315" s="6">
        <v>3</v>
      </c>
      <c r="G315" s="1" t="s">
        <v>23</v>
      </c>
      <c r="H315" t="s">
        <v>32</v>
      </c>
      <c r="I315" t="s">
        <v>1867</v>
      </c>
      <c r="J315" t="s">
        <v>1232</v>
      </c>
      <c r="K315">
        <v>3350</v>
      </c>
      <c r="L315">
        <v>1200</v>
      </c>
      <c r="M315">
        <f>Customers[[#This Row],[Quantity Ordered]]*Customers[[#This Row],[Sales Price (Per unit)]]</f>
        <v>3600</v>
      </c>
      <c r="N315" t="s">
        <v>1868</v>
      </c>
    </row>
    <row r="316" spans="1:14" x14ac:dyDescent="0.25">
      <c r="A316" t="s">
        <v>547</v>
      </c>
      <c r="B316" t="s">
        <v>41</v>
      </c>
      <c r="C316">
        <v>1548</v>
      </c>
      <c r="D316" t="s">
        <v>77</v>
      </c>
      <c r="E316" s="7">
        <v>45421</v>
      </c>
      <c r="F316" s="6">
        <v>3</v>
      </c>
      <c r="G316" s="1" t="s">
        <v>37</v>
      </c>
      <c r="H316" t="s">
        <v>18</v>
      </c>
      <c r="I316" t="s">
        <v>1869</v>
      </c>
      <c r="J316" t="s">
        <v>1223</v>
      </c>
      <c r="K316">
        <v>6725</v>
      </c>
      <c r="L316">
        <v>600</v>
      </c>
      <c r="M316">
        <f>Customers[[#This Row],[Quantity Ordered]]*Customers[[#This Row],[Sales Price (Per unit)]]</f>
        <v>1800</v>
      </c>
      <c r="N316" t="s">
        <v>1870</v>
      </c>
    </row>
    <row r="317" spans="1:14" x14ac:dyDescent="0.25">
      <c r="A317" t="s">
        <v>340</v>
      </c>
      <c r="B317" t="s">
        <v>548</v>
      </c>
      <c r="C317">
        <v>1549</v>
      </c>
      <c r="D317" t="s">
        <v>36</v>
      </c>
      <c r="E317" s="7">
        <v>45614</v>
      </c>
      <c r="F317" s="6">
        <v>1</v>
      </c>
      <c r="G317" t="s">
        <v>56</v>
      </c>
      <c r="H317" t="s">
        <v>32</v>
      </c>
      <c r="I317" t="s">
        <v>1871</v>
      </c>
      <c r="J317" t="s">
        <v>1260</v>
      </c>
      <c r="K317">
        <v>3000</v>
      </c>
      <c r="L317">
        <v>250</v>
      </c>
      <c r="M317">
        <f>Customers[[#This Row],[Quantity Ordered]]*Customers[[#This Row],[Sales Price (Per unit)]]</f>
        <v>250</v>
      </c>
      <c r="N317" t="s">
        <v>1872</v>
      </c>
    </row>
    <row r="318" spans="1:14" x14ac:dyDescent="0.25">
      <c r="A318" t="s">
        <v>549</v>
      </c>
      <c r="B318" t="s">
        <v>550</v>
      </c>
      <c r="C318">
        <v>1550</v>
      </c>
      <c r="D318" t="s">
        <v>61</v>
      </c>
      <c r="E318" s="7">
        <v>45373</v>
      </c>
      <c r="F318" s="6">
        <v>1</v>
      </c>
      <c r="G318" s="1" t="s">
        <v>23</v>
      </c>
      <c r="H318" t="s">
        <v>42</v>
      </c>
      <c r="I318" t="s">
        <v>1873</v>
      </c>
      <c r="J318" t="s">
        <v>1238</v>
      </c>
      <c r="K318">
        <v>5290</v>
      </c>
      <c r="L318">
        <v>1200</v>
      </c>
      <c r="M318">
        <f>Customers[[#This Row],[Quantity Ordered]]*Customers[[#This Row],[Sales Price (Per unit)]]</f>
        <v>1200</v>
      </c>
      <c r="N318" t="s">
        <v>1874</v>
      </c>
    </row>
    <row r="319" spans="1:14" x14ac:dyDescent="0.25">
      <c r="A319" t="s">
        <v>551</v>
      </c>
      <c r="B319" t="s">
        <v>552</v>
      </c>
      <c r="C319">
        <v>1551</v>
      </c>
      <c r="D319" t="s">
        <v>16</v>
      </c>
      <c r="E319" s="7">
        <v>45484</v>
      </c>
      <c r="F319" s="6">
        <v>1</v>
      </c>
      <c r="G319" t="s">
        <v>17</v>
      </c>
      <c r="H319" t="s">
        <v>28</v>
      </c>
      <c r="I319" t="s">
        <v>1875</v>
      </c>
      <c r="J319" t="s">
        <v>1229</v>
      </c>
      <c r="K319">
        <v>2300</v>
      </c>
      <c r="L319">
        <v>250</v>
      </c>
      <c r="M319">
        <f>Customers[[#This Row],[Quantity Ordered]]*Customers[[#This Row],[Sales Price (Per unit)]]</f>
        <v>250</v>
      </c>
      <c r="N319" t="s">
        <v>1876</v>
      </c>
    </row>
    <row r="320" spans="1:14" x14ac:dyDescent="0.25">
      <c r="A320" t="s">
        <v>553</v>
      </c>
      <c r="B320" t="s">
        <v>554</v>
      </c>
      <c r="C320">
        <v>1552</v>
      </c>
      <c r="D320" t="s">
        <v>36</v>
      </c>
      <c r="E320" s="7">
        <v>45324</v>
      </c>
      <c r="F320" s="6">
        <v>2</v>
      </c>
      <c r="G320" s="1" t="s">
        <v>37</v>
      </c>
      <c r="H320" t="s">
        <v>32</v>
      </c>
      <c r="I320" t="s">
        <v>1877</v>
      </c>
      <c r="J320" t="s">
        <v>1241</v>
      </c>
      <c r="K320">
        <v>3220</v>
      </c>
      <c r="L320">
        <v>250</v>
      </c>
      <c r="M320">
        <f>Customers[[#This Row],[Quantity Ordered]]*Customers[[#This Row],[Sales Price (Per unit)]]</f>
        <v>500</v>
      </c>
      <c r="N320" t="s">
        <v>1878</v>
      </c>
    </row>
    <row r="321" spans="1:14" x14ac:dyDescent="0.25">
      <c r="A321" t="s">
        <v>413</v>
      </c>
      <c r="B321" t="s">
        <v>360</v>
      </c>
      <c r="C321">
        <v>1553</v>
      </c>
      <c r="D321" t="s">
        <v>61</v>
      </c>
      <c r="E321" s="7">
        <v>45648</v>
      </c>
      <c r="F321" s="6">
        <v>3</v>
      </c>
      <c r="G321" t="s">
        <v>17</v>
      </c>
      <c r="H321" t="s">
        <v>42</v>
      </c>
      <c r="I321" t="s">
        <v>1879</v>
      </c>
      <c r="J321" t="s">
        <v>1080</v>
      </c>
      <c r="K321">
        <v>5000</v>
      </c>
      <c r="L321">
        <v>1200</v>
      </c>
      <c r="M321">
        <f>Customers[[#This Row],[Quantity Ordered]]*Customers[[#This Row],[Sales Price (Per unit)]]</f>
        <v>3600</v>
      </c>
      <c r="N321" t="s">
        <v>1880</v>
      </c>
    </row>
    <row r="322" spans="1:14" x14ac:dyDescent="0.25">
      <c r="A322" t="s">
        <v>226</v>
      </c>
      <c r="B322" t="s">
        <v>555</v>
      </c>
      <c r="C322">
        <v>1554</v>
      </c>
      <c r="D322" t="s">
        <v>36</v>
      </c>
      <c r="E322" s="7">
        <v>45301</v>
      </c>
      <c r="F322" s="6">
        <v>1</v>
      </c>
      <c r="G322" t="s">
        <v>17</v>
      </c>
      <c r="H322" t="s">
        <v>38</v>
      </c>
      <c r="I322" t="s">
        <v>1881</v>
      </c>
      <c r="J322" t="s">
        <v>1253</v>
      </c>
      <c r="K322">
        <v>4870</v>
      </c>
      <c r="L322">
        <v>250</v>
      </c>
      <c r="M322">
        <f>Customers[[#This Row],[Quantity Ordered]]*Customers[[#This Row],[Sales Price (Per unit)]]</f>
        <v>250</v>
      </c>
      <c r="N322" t="s">
        <v>1882</v>
      </c>
    </row>
    <row r="323" spans="1:14" x14ac:dyDescent="0.25">
      <c r="A323" t="s">
        <v>556</v>
      </c>
      <c r="B323" t="s">
        <v>557</v>
      </c>
      <c r="C323">
        <v>1555</v>
      </c>
      <c r="D323" t="s">
        <v>22</v>
      </c>
      <c r="E323" s="7">
        <v>45428</v>
      </c>
      <c r="F323" s="6">
        <v>3</v>
      </c>
      <c r="G323" s="1" t="s">
        <v>37</v>
      </c>
      <c r="H323" t="s">
        <v>42</v>
      </c>
      <c r="I323" t="s">
        <v>1883</v>
      </c>
      <c r="J323" t="s">
        <v>1238</v>
      </c>
      <c r="K323">
        <v>5290</v>
      </c>
      <c r="L323">
        <v>800</v>
      </c>
      <c r="M323">
        <f>Customers[[#This Row],[Quantity Ordered]]*Customers[[#This Row],[Sales Price (Per unit)]]</f>
        <v>2400</v>
      </c>
      <c r="N323" t="s">
        <v>1884</v>
      </c>
    </row>
    <row r="324" spans="1:14" x14ac:dyDescent="0.25">
      <c r="A324" t="s">
        <v>558</v>
      </c>
      <c r="B324" t="s">
        <v>559</v>
      </c>
      <c r="C324">
        <v>1556</v>
      </c>
      <c r="D324" t="s">
        <v>22</v>
      </c>
      <c r="E324" s="7">
        <v>45331</v>
      </c>
      <c r="F324" s="6">
        <v>2</v>
      </c>
      <c r="G324" s="1" t="s">
        <v>37</v>
      </c>
      <c r="H324" t="s">
        <v>18</v>
      </c>
      <c r="I324" t="s">
        <v>1885</v>
      </c>
      <c r="J324" t="s">
        <v>1287</v>
      </c>
      <c r="K324">
        <v>6000</v>
      </c>
      <c r="L324">
        <v>800</v>
      </c>
      <c r="M324">
        <f>Customers[[#This Row],[Quantity Ordered]]*Customers[[#This Row],[Sales Price (Per unit)]]</f>
        <v>1600</v>
      </c>
      <c r="N324" t="s">
        <v>1886</v>
      </c>
    </row>
    <row r="325" spans="1:14" x14ac:dyDescent="0.25">
      <c r="A325" t="s">
        <v>560</v>
      </c>
      <c r="B325" t="s">
        <v>561</v>
      </c>
      <c r="C325">
        <v>1557</v>
      </c>
      <c r="D325" t="s">
        <v>61</v>
      </c>
      <c r="E325" s="7">
        <v>45306</v>
      </c>
      <c r="F325" s="6">
        <v>3</v>
      </c>
      <c r="G325" s="1" t="s">
        <v>23</v>
      </c>
      <c r="H325" t="s">
        <v>42</v>
      </c>
      <c r="I325" t="s">
        <v>1887</v>
      </c>
      <c r="J325" t="s">
        <v>1238</v>
      </c>
      <c r="K325">
        <v>5290</v>
      </c>
      <c r="L325">
        <v>1200</v>
      </c>
      <c r="M325">
        <f>Customers[[#This Row],[Quantity Ordered]]*Customers[[#This Row],[Sales Price (Per unit)]]</f>
        <v>3600</v>
      </c>
      <c r="N325" t="s">
        <v>1888</v>
      </c>
    </row>
    <row r="326" spans="1:14" x14ac:dyDescent="0.25">
      <c r="A326" t="s">
        <v>562</v>
      </c>
      <c r="B326" t="s">
        <v>60</v>
      </c>
      <c r="C326">
        <v>1558</v>
      </c>
      <c r="D326" t="s">
        <v>61</v>
      </c>
      <c r="E326" s="7">
        <v>45386</v>
      </c>
      <c r="F326" s="6">
        <v>2</v>
      </c>
      <c r="G326" s="1" t="s">
        <v>37</v>
      </c>
      <c r="H326" t="s">
        <v>49</v>
      </c>
      <c r="I326" t="s">
        <v>1889</v>
      </c>
      <c r="J326" t="s">
        <v>1385</v>
      </c>
      <c r="K326">
        <v>7310</v>
      </c>
      <c r="L326">
        <v>1200</v>
      </c>
      <c r="M326">
        <f>Customers[[#This Row],[Quantity Ordered]]*Customers[[#This Row],[Sales Price (Per unit)]]</f>
        <v>2400</v>
      </c>
      <c r="N326" t="s">
        <v>1890</v>
      </c>
    </row>
    <row r="327" spans="1:14" x14ac:dyDescent="0.25">
      <c r="A327" t="s">
        <v>563</v>
      </c>
      <c r="B327" t="s">
        <v>564</v>
      </c>
      <c r="C327">
        <v>1559</v>
      </c>
      <c r="D327" t="s">
        <v>77</v>
      </c>
      <c r="E327" s="7">
        <v>45456</v>
      </c>
      <c r="F327" s="6">
        <v>3</v>
      </c>
      <c r="G327" t="s">
        <v>17</v>
      </c>
      <c r="H327" t="s">
        <v>28</v>
      </c>
      <c r="I327" t="s">
        <v>1891</v>
      </c>
      <c r="J327" t="s">
        <v>1284</v>
      </c>
      <c r="K327">
        <v>2500</v>
      </c>
      <c r="L327">
        <v>600</v>
      </c>
      <c r="M327">
        <f>Customers[[#This Row],[Quantity Ordered]]*Customers[[#This Row],[Sales Price (Per unit)]]</f>
        <v>1800</v>
      </c>
      <c r="N327" t="s">
        <v>1892</v>
      </c>
    </row>
    <row r="328" spans="1:14" x14ac:dyDescent="0.25">
      <c r="A328" t="s">
        <v>357</v>
      </c>
      <c r="B328" t="s">
        <v>565</v>
      </c>
      <c r="C328">
        <v>1560</v>
      </c>
      <c r="D328" t="s">
        <v>16</v>
      </c>
      <c r="E328" s="7">
        <v>45442</v>
      </c>
      <c r="F328" s="6">
        <v>1</v>
      </c>
      <c r="G328" t="s">
        <v>56</v>
      </c>
      <c r="H328" t="s">
        <v>18</v>
      </c>
      <c r="I328" t="s">
        <v>1893</v>
      </c>
      <c r="J328" t="s">
        <v>1223</v>
      </c>
      <c r="K328">
        <v>6725</v>
      </c>
      <c r="L328">
        <v>250</v>
      </c>
      <c r="M328">
        <f>Customers[[#This Row],[Quantity Ordered]]*Customers[[#This Row],[Sales Price (Per unit)]]</f>
        <v>250</v>
      </c>
      <c r="N328" t="s">
        <v>1894</v>
      </c>
    </row>
    <row r="329" spans="1:14" x14ac:dyDescent="0.25">
      <c r="A329" t="s">
        <v>566</v>
      </c>
      <c r="B329" t="s">
        <v>567</v>
      </c>
      <c r="C329">
        <v>1561</v>
      </c>
      <c r="D329" t="s">
        <v>22</v>
      </c>
      <c r="E329" s="7">
        <v>45372</v>
      </c>
      <c r="F329" s="6">
        <v>1</v>
      </c>
      <c r="G329" t="s">
        <v>17</v>
      </c>
      <c r="H329" t="s">
        <v>24</v>
      </c>
      <c r="I329" t="s">
        <v>1895</v>
      </c>
      <c r="J329" t="s">
        <v>1226</v>
      </c>
      <c r="K329">
        <v>2600</v>
      </c>
      <c r="L329">
        <v>800</v>
      </c>
      <c r="M329">
        <f>Customers[[#This Row],[Quantity Ordered]]*Customers[[#This Row],[Sales Price (Per unit)]]</f>
        <v>800</v>
      </c>
      <c r="N329" t="s">
        <v>1896</v>
      </c>
    </row>
    <row r="330" spans="1:14" x14ac:dyDescent="0.25">
      <c r="A330" t="s">
        <v>568</v>
      </c>
      <c r="B330" t="s">
        <v>569</v>
      </c>
      <c r="C330">
        <v>1562</v>
      </c>
      <c r="D330" t="s">
        <v>36</v>
      </c>
      <c r="E330" s="7">
        <v>45504</v>
      </c>
      <c r="F330" s="6">
        <v>3</v>
      </c>
      <c r="G330" s="1" t="s">
        <v>23</v>
      </c>
      <c r="H330" t="s">
        <v>28</v>
      </c>
      <c r="I330" t="s">
        <v>1897</v>
      </c>
      <c r="J330" t="s">
        <v>1229</v>
      </c>
      <c r="K330">
        <v>2300</v>
      </c>
      <c r="L330">
        <v>250</v>
      </c>
      <c r="M330">
        <f>Customers[[#This Row],[Quantity Ordered]]*Customers[[#This Row],[Sales Price (Per unit)]]</f>
        <v>750</v>
      </c>
      <c r="N330" t="s">
        <v>1898</v>
      </c>
    </row>
    <row r="331" spans="1:14" x14ac:dyDescent="0.25">
      <c r="A331" t="s">
        <v>570</v>
      </c>
      <c r="B331" t="s">
        <v>109</v>
      </c>
      <c r="C331">
        <v>1563</v>
      </c>
      <c r="D331" t="s">
        <v>22</v>
      </c>
      <c r="E331" s="7">
        <v>45648</v>
      </c>
      <c r="F331" s="6">
        <v>1</v>
      </c>
      <c r="G331" t="s">
        <v>17</v>
      </c>
      <c r="H331" t="s">
        <v>66</v>
      </c>
      <c r="I331" t="s">
        <v>1899</v>
      </c>
      <c r="J331" t="s">
        <v>1346</v>
      </c>
      <c r="K331">
        <v>870</v>
      </c>
      <c r="L331">
        <v>800</v>
      </c>
      <c r="M331">
        <f>Customers[[#This Row],[Quantity Ordered]]*Customers[[#This Row],[Sales Price (Per unit)]]</f>
        <v>800</v>
      </c>
      <c r="N331" t="s">
        <v>1900</v>
      </c>
    </row>
    <row r="332" spans="1:14" x14ac:dyDescent="0.25">
      <c r="A332" t="s">
        <v>571</v>
      </c>
      <c r="B332" t="s">
        <v>256</v>
      </c>
      <c r="C332">
        <v>1564</v>
      </c>
      <c r="D332" t="s">
        <v>77</v>
      </c>
      <c r="E332" s="7">
        <v>45628</v>
      </c>
      <c r="F332" s="6">
        <v>2</v>
      </c>
      <c r="G332" t="s">
        <v>17</v>
      </c>
      <c r="H332" t="s">
        <v>18</v>
      </c>
      <c r="I332" t="s">
        <v>1901</v>
      </c>
      <c r="J332" t="s">
        <v>1244</v>
      </c>
      <c r="K332">
        <v>6160</v>
      </c>
      <c r="L332">
        <v>600</v>
      </c>
      <c r="M332">
        <f>Customers[[#This Row],[Quantity Ordered]]*Customers[[#This Row],[Sales Price (Per unit)]]</f>
        <v>1200</v>
      </c>
      <c r="N332" t="s">
        <v>1902</v>
      </c>
    </row>
    <row r="333" spans="1:14" x14ac:dyDescent="0.25">
      <c r="A333" t="s">
        <v>572</v>
      </c>
      <c r="B333" t="s">
        <v>573</v>
      </c>
      <c r="C333">
        <v>1565</v>
      </c>
      <c r="D333" t="s">
        <v>22</v>
      </c>
      <c r="E333" s="7">
        <v>45642</v>
      </c>
      <c r="F333" s="6">
        <v>2</v>
      </c>
      <c r="G333" t="s">
        <v>17</v>
      </c>
      <c r="H333" t="s">
        <v>42</v>
      </c>
      <c r="I333" t="s">
        <v>1903</v>
      </c>
      <c r="J333" t="s">
        <v>1238</v>
      </c>
      <c r="K333">
        <v>5290</v>
      </c>
      <c r="L333">
        <v>800</v>
      </c>
      <c r="M333">
        <f>Customers[[#This Row],[Quantity Ordered]]*Customers[[#This Row],[Sales Price (Per unit)]]</f>
        <v>1600</v>
      </c>
      <c r="N333" t="s">
        <v>1904</v>
      </c>
    </row>
    <row r="334" spans="1:14" x14ac:dyDescent="0.25">
      <c r="A334" t="s">
        <v>574</v>
      </c>
      <c r="B334" t="s">
        <v>575</v>
      </c>
      <c r="C334">
        <v>1566</v>
      </c>
      <c r="D334" t="s">
        <v>27</v>
      </c>
      <c r="E334" s="7">
        <v>45611</v>
      </c>
      <c r="F334" s="6">
        <v>3</v>
      </c>
      <c r="G334" t="s">
        <v>17</v>
      </c>
      <c r="H334" t="s">
        <v>32</v>
      </c>
      <c r="I334" t="s">
        <v>1905</v>
      </c>
      <c r="J334" t="s">
        <v>1232</v>
      </c>
      <c r="K334">
        <v>3350</v>
      </c>
      <c r="L334">
        <v>300</v>
      </c>
      <c r="M334">
        <f>Customers[[#This Row],[Quantity Ordered]]*Customers[[#This Row],[Sales Price (Per unit)]]</f>
        <v>900</v>
      </c>
      <c r="N334" t="s">
        <v>1906</v>
      </c>
    </row>
    <row r="335" spans="1:14" x14ac:dyDescent="0.25">
      <c r="A335" t="s">
        <v>576</v>
      </c>
      <c r="B335" t="s">
        <v>577</v>
      </c>
      <c r="C335">
        <v>1567</v>
      </c>
      <c r="D335" t="s">
        <v>36</v>
      </c>
      <c r="E335" s="7">
        <v>45568</v>
      </c>
      <c r="F335" s="6">
        <v>2</v>
      </c>
      <c r="G335" s="1" t="s">
        <v>23</v>
      </c>
      <c r="H335" t="s">
        <v>66</v>
      </c>
      <c r="I335" t="s">
        <v>1907</v>
      </c>
      <c r="J335" t="s">
        <v>1265</v>
      </c>
      <c r="K335">
        <v>800</v>
      </c>
      <c r="L335">
        <v>250</v>
      </c>
      <c r="M335">
        <f>Customers[[#This Row],[Quantity Ordered]]*Customers[[#This Row],[Sales Price (Per unit)]]</f>
        <v>500</v>
      </c>
      <c r="N335" t="s">
        <v>1908</v>
      </c>
    </row>
    <row r="336" spans="1:14" x14ac:dyDescent="0.25">
      <c r="A336" t="s">
        <v>578</v>
      </c>
      <c r="B336" t="s">
        <v>412</v>
      </c>
      <c r="C336">
        <v>1568</v>
      </c>
      <c r="D336" t="s">
        <v>22</v>
      </c>
      <c r="E336" s="7">
        <v>45391</v>
      </c>
      <c r="F336" s="6">
        <v>2</v>
      </c>
      <c r="G336" t="s">
        <v>17</v>
      </c>
      <c r="H336" t="s">
        <v>28</v>
      </c>
      <c r="I336" t="s">
        <v>1909</v>
      </c>
      <c r="J336" t="s">
        <v>850</v>
      </c>
      <c r="K336">
        <v>2000</v>
      </c>
      <c r="L336">
        <v>800</v>
      </c>
      <c r="M336">
        <f>Customers[[#This Row],[Quantity Ordered]]*Customers[[#This Row],[Sales Price (Per unit)]]</f>
        <v>1600</v>
      </c>
      <c r="N336" t="s">
        <v>1910</v>
      </c>
    </row>
    <row r="337" spans="1:14" x14ac:dyDescent="0.25">
      <c r="A337" t="s">
        <v>579</v>
      </c>
      <c r="B337" t="s">
        <v>580</v>
      </c>
      <c r="C337">
        <v>1569</v>
      </c>
      <c r="D337" t="s">
        <v>16</v>
      </c>
      <c r="E337" s="7">
        <v>45613</v>
      </c>
      <c r="F337" s="6">
        <v>2</v>
      </c>
      <c r="G337" s="1" t="s">
        <v>37</v>
      </c>
      <c r="H337" t="s">
        <v>24</v>
      </c>
      <c r="I337" t="s">
        <v>1911</v>
      </c>
      <c r="J337" t="s">
        <v>1226</v>
      </c>
      <c r="K337">
        <v>2600</v>
      </c>
      <c r="L337">
        <v>250</v>
      </c>
      <c r="M337">
        <f>Customers[[#This Row],[Quantity Ordered]]*Customers[[#This Row],[Sales Price (Per unit)]]</f>
        <v>500</v>
      </c>
      <c r="N337" t="s">
        <v>1912</v>
      </c>
    </row>
    <row r="338" spans="1:14" x14ac:dyDescent="0.25">
      <c r="A338" t="s">
        <v>581</v>
      </c>
      <c r="B338" t="s">
        <v>375</v>
      </c>
      <c r="C338">
        <v>1570</v>
      </c>
      <c r="D338" t="s">
        <v>77</v>
      </c>
      <c r="E338" s="7">
        <v>45649</v>
      </c>
      <c r="F338" s="6">
        <v>2</v>
      </c>
      <c r="G338" s="1" t="s">
        <v>37</v>
      </c>
      <c r="H338" t="s">
        <v>18</v>
      </c>
      <c r="I338" t="s">
        <v>1913</v>
      </c>
      <c r="J338" t="s">
        <v>1244</v>
      </c>
      <c r="K338">
        <v>6160</v>
      </c>
      <c r="L338">
        <v>600</v>
      </c>
      <c r="M338">
        <f>Customers[[#This Row],[Quantity Ordered]]*Customers[[#This Row],[Sales Price (Per unit)]]</f>
        <v>1200</v>
      </c>
      <c r="N338" t="s">
        <v>1914</v>
      </c>
    </row>
    <row r="339" spans="1:14" x14ac:dyDescent="0.25">
      <c r="A339" t="s">
        <v>154</v>
      </c>
      <c r="B339" t="s">
        <v>582</v>
      </c>
      <c r="C339">
        <v>1571</v>
      </c>
      <c r="D339" t="s">
        <v>61</v>
      </c>
      <c r="E339" s="7">
        <v>45529</v>
      </c>
      <c r="F339" s="6">
        <v>1</v>
      </c>
      <c r="G339" s="1" t="s">
        <v>37</v>
      </c>
      <c r="H339" t="s">
        <v>24</v>
      </c>
      <c r="I339" t="s">
        <v>1915</v>
      </c>
      <c r="J339" t="s">
        <v>1226</v>
      </c>
      <c r="K339">
        <v>2600</v>
      </c>
      <c r="L339">
        <v>1200</v>
      </c>
      <c r="M339">
        <f>Customers[[#This Row],[Quantity Ordered]]*Customers[[#This Row],[Sales Price (Per unit)]]</f>
        <v>1200</v>
      </c>
      <c r="N339" t="s">
        <v>1916</v>
      </c>
    </row>
    <row r="340" spans="1:14" x14ac:dyDescent="0.25">
      <c r="A340" t="s">
        <v>583</v>
      </c>
      <c r="B340" t="s">
        <v>170</v>
      </c>
      <c r="C340">
        <v>1572</v>
      </c>
      <c r="D340" t="s">
        <v>22</v>
      </c>
      <c r="E340" s="7">
        <v>45411</v>
      </c>
      <c r="F340" s="6">
        <v>3</v>
      </c>
      <c r="G340" s="1" t="s">
        <v>37</v>
      </c>
      <c r="H340" t="s">
        <v>49</v>
      </c>
      <c r="I340" t="s">
        <v>1917</v>
      </c>
      <c r="J340" t="s">
        <v>1247</v>
      </c>
      <c r="K340">
        <v>7250</v>
      </c>
      <c r="L340">
        <v>800</v>
      </c>
      <c r="M340">
        <f>Customers[[#This Row],[Quantity Ordered]]*Customers[[#This Row],[Sales Price (Per unit)]]</f>
        <v>2400</v>
      </c>
      <c r="N340" t="s">
        <v>1918</v>
      </c>
    </row>
    <row r="341" spans="1:14" x14ac:dyDescent="0.25">
      <c r="A341" t="s">
        <v>185</v>
      </c>
      <c r="B341" t="s">
        <v>434</v>
      </c>
      <c r="C341">
        <v>1573</v>
      </c>
      <c r="D341" t="s">
        <v>16</v>
      </c>
      <c r="E341" s="7">
        <v>45385</v>
      </c>
      <c r="F341" s="6">
        <v>1</v>
      </c>
      <c r="G341" t="s">
        <v>17</v>
      </c>
      <c r="H341" t="s">
        <v>38</v>
      </c>
      <c r="I341" t="s">
        <v>1919</v>
      </c>
      <c r="J341" t="s">
        <v>1235</v>
      </c>
      <c r="K341">
        <v>4217</v>
      </c>
      <c r="L341">
        <v>250</v>
      </c>
      <c r="M341">
        <f>Customers[[#This Row],[Quantity Ordered]]*Customers[[#This Row],[Sales Price (Per unit)]]</f>
        <v>250</v>
      </c>
      <c r="N341" t="s">
        <v>1920</v>
      </c>
    </row>
    <row r="342" spans="1:14" x14ac:dyDescent="0.25">
      <c r="A342" t="s">
        <v>243</v>
      </c>
      <c r="B342" t="s">
        <v>584</v>
      </c>
      <c r="C342">
        <v>1574</v>
      </c>
      <c r="D342" t="s">
        <v>77</v>
      </c>
      <c r="E342" s="7">
        <v>45656</v>
      </c>
      <c r="F342" s="6">
        <v>3</v>
      </c>
      <c r="G342" s="1" t="s">
        <v>23</v>
      </c>
      <c r="H342" t="s">
        <v>49</v>
      </c>
      <c r="I342" t="s">
        <v>1921</v>
      </c>
      <c r="J342" t="s">
        <v>1247</v>
      </c>
      <c r="K342">
        <v>7250</v>
      </c>
      <c r="L342">
        <v>600</v>
      </c>
      <c r="M342">
        <f>Customers[[#This Row],[Quantity Ordered]]*Customers[[#This Row],[Sales Price (Per unit)]]</f>
        <v>1800</v>
      </c>
      <c r="N342" t="s">
        <v>1922</v>
      </c>
    </row>
    <row r="343" spans="1:14" x14ac:dyDescent="0.25">
      <c r="A343" t="s">
        <v>433</v>
      </c>
      <c r="B343" t="s">
        <v>585</v>
      </c>
      <c r="C343">
        <v>1575</v>
      </c>
      <c r="D343" t="s">
        <v>22</v>
      </c>
      <c r="E343" s="7">
        <v>45464</v>
      </c>
      <c r="F343" s="6">
        <v>3</v>
      </c>
      <c r="G343" t="s">
        <v>17</v>
      </c>
      <c r="H343" t="s">
        <v>24</v>
      </c>
      <c r="I343" t="s">
        <v>1923</v>
      </c>
      <c r="J343" t="s">
        <v>1226</v>
      </c>
      <c r="K343">
        <v>2600</v>
      </c>
      <c r="L343">
        <v>800</v>
      </c>
      <c r="M343">
        <f>Customers[[#This Row],[Quantity Ordered]]*Customers[[#This Row],[Sales Price (Per unit)]]</f>
        <v>2400</v>
      </c>
      <c r="N343" t="s">
        <v>1924</v>
      </c>
    </row>
    <row r="344" spans="1:14" x14ac:dyDescent="0.25">
      <c r="A344" t="s">
        <v>586</v>
      </c>
      <c r="B344" t="s">
        <v>587</v>
      </c>
      <c r="C344">
        <v>1576</v>
      </c>
      <c r="D344" t="s">
        <v>36</v>
      </c>
      <c r="E344" s="7">
        <v>45346</v>
      </c>
      <c r="F344" s="6">
        <v>2</v>
      </c>
      <c r="G344" t="s">
        <v>17</v>
      </c>
      <c r="H344" t="s">
        <v>66</v>
      </c>
      <c r="I344" t="s">
        <v>1925</v>
      </c>
      <c r="J344" t="s">
        <v>1265</v>
      </c>
      <c r="K344">
        <v>800</v>
      </c>
      <c r="L344">
        <v>250</v>
      </c>
      <c r="M344">
        <f>Customers[[#This Row],[Quantity Ordered]]*Customers[[#This Row],[Sales Price (Per unit)]]</f>
        <v>500</v>
      </c>
      <c r="N344" t="s">
        <v>1926</v>
      </c>
    </row>
    <row r="345" spans="1:14" x14ac:dyDescent="0.25">
      <c r="A345" t="s">
        <v>588</v>
      </c>
      <c r="B345" t="s">
        <v>589</v>
      </c>
      <c r="C345">
        <v>1577</v>
      </c>
      <c r="D345" t="s">
        <v>61</v>
      </c>
      <c r="E345" s="7">
        <v>45535</v>
      </c>
      <c r="F345" s="6">
        <v>1</v>
      </c>
      <c r="G345" s="1" t="s">
        <v>37</v>
      </c>
      <c r="H345" t="s">
        <v>32</v>
      </c>
      <c r="I345" t="s">
        <v>1927</v>
      </c>
      <c r="J345" t="s">
        <v>1232</v>
      </c>
      <c r="K345">
        <v>3350</v>
      </c>
      <c r="L345">
        <v>1200</v>
      </c>
      <c r="M345">
        <f>Customers[[#This Row],[Quantity Ordered]]*Customers[[#This Row],[Sales Price (Per unit)]]</f>
        <v>1200</v>
      </c>
      <c r="N345" t="s">
        <v>1928</v>
      </c>
    </row>
    <row r="346" spans="1:14" x14ac:dyDescent="0.25">
      <c r="A346" t="s">
        <v>366</v>
      </c>
      <c r="B346" t="s">
        <v>590</v>
      </c>
      <c r="C346">
        <v>1578</v>
      </c>
      <c r="D346" t="s">
        <v>22</v>
      </c>
      <c r="E346" s="7">
        <v>45460</v>
      </c>
      <c r="F346" s="6">
        <v>2</v>
      </c>
      <c r="G346" t="s">
        <v>56</v>
      </c>
      <c r="H346" t="s">
        <v>42</v>
      </c>
      <c r="I346" t="s">
        <v>1929</v>
      </c>
      <c r="J346" t="s">
        <v>1238</v>
      </c>
      <c r="K346">
        <v>5290</v>
      </c>
      <c r="L346">
        <v>800</v>
      </c>
      <c r="M346">
        <f>Customers[[#This Row],[Quantity Ordered]]*Customers[[#This Row],[Sales Price (Per unit)]]</f>
        <v>1600</v>
      </c>
      <c r="N346" t="s">
        <v>1930</v>
      </c>
    </row>
    <row r="347" spans="1:14" x14ac:dyDescent="0.25">
      <c r="A347" t="s">
        <v>182</v>
      </c>
      <c r="B347" t="s">
        <v>591</v>
      </c>
      <c r="C347">
        <v>1579</v>
      </c>
      <c r="D347" t="s">
        <v>61</v>
      </c>
      <c r="E347" s="7">
        <v>45359</v>
      </c>
      <c r="F347" s="6">
        <v>1</v>
      </c>
      <c r="G347" s="1" t="s">
        <v>23</v>
      </c>
      <c r="H347" t="s">
        <v>42</v>
      </c>
      <c r="I347" t="s">
        <v>1931</v>
      </c>
      <c r="J347" t="s">
        <v>1080</v>
      </c>
      <c r="K347">
        <v>5000</v>
      </c>
      <c r="L347">
        <v>1200</v>
      </c>
      <c r="M347">
        <f>Customers[[#This Row],[Quantity Ordered]]*Customers[[#This Row],[Sales Price (Per unit)]]</f>
        <v>1200</v>
      </c>
      <c r="N347" t="s">
        <v>1932</v>
      </c>
    </row>
    <row r="348" spans="1:14" x14ac:dyDescent="0.25">
      <c r="A348" t="s">
        <v>220</v>
      </c>
      <c r="B348" t="s">
        <v>592</v>
      </c>
      <c r="C348">
        <v>1580</v>
      </c>
      <c r="D348" t="s">
        <v>27</v>
      </c>
      <c r="E348" s="7">
        <v>45379</v>
      </c>
      <c r="F348" s="6">
        <v>3</v>
      </c>
      <c r="G348" t="s">
        <v>17</v>
      </c>
      <c r="H348" t="s">
        <v>66</v>
      </c>
      <c r="I348" t="s">
        <v>1933</v>
      </c>
      <c r="J348" t="s">
        <v>1346</v>
      </c>
      <c r="K348">
        <v>870</v>
      </c>
      <c r="L348">
        <v>300</v>
      </c>
      <c r="M348">
        <f>Customers[[#This Row],[Quantity Ordered]]*Customers[[#This Row],[Sales Price (Per unit)]]</f>
        <v>900</v>
      </c>
      <c r="N348" t="s">
        <v>1934</v>
      </c>
    </row>
    <row r="349" spans="1:14" x14ac:dyDescent="0.25">
      <c r="A349" t="s">
        <v>593</v>
      </c>
      <c r="B349" t="s">
        <v>439</v>
      </c>
      <c r="C349">
        <v>1581</v>
      </c>
      <c r="D349" t="s">
        <v>77</v>
      </c>
      <c r="E349" s="7">
        <v>45604</v>
      </c>
      <c r="F349" s="6">
        <v>3</v>
      </c>
      <c r="G349" s="1" t="s">
        <v>37</v>
      </c>
      <c r="H349" t="s">
        <v>66</v>
      </c>
      <c r="I349" t="s">
        <v>1935</v>
      </c>
      <c r="J349" t="s">
        <v>1346</v>
      </c>
      <c r="K349">
        <v>870</v>
      </c>
      <c r="L349">
        <v>600</v>
      </c>
      <c r="M349">
        <f>Customers[[#This Row],[Quantity Ordered]]*Customers[[#This Row],[Sales Price (Per unit)]]</f>
        <v>1800</v>
      </c>
      <c r="N349" t="s">
        <v>1936</v>
      </c>
    </row>
    <row r="350" spans="1:14" x14ac:dyDescent="0.25">
      <c r="A350" t="s">
        <v>129</v>
      </c>
      <c r="B350" t="s">
        <v>594</v>
      </c>
      <c r="C350">
        <v>1582</v>
      </c>
      <c r="D350" t="s">
        <v>61</v>
      </c>
      <c r="E350" s="7">
        <v>45564</v>
      </c>
      <c r="F350" s="6">
        <v>1</v>
      </c>
      <c r="G350" s="1" t="s">
        <v>37</v>
      </c>
      <c r="H350" t="s">
        <v>49</v>
      </c>
      <c r="I350" t="s">
        <v>1937</v>
      </c>
      <c r="J350" t="s">
        <v>1250</v>
      </c>
      <c r="K350">
        <v>7000</v>
      </c>
      <c r="L350">
        <v>1200</v>
      </c>
      <c r="M350">
        <f>Customers[[#This Row],[Quantity Ordered]]*Customers[[#This Row],[Sales Price (Per unit)]]</f>
        <v>1200</v>
      </c>
      <c r="N350" t="s">
        <v>1938</v>
      </c>
    </row>
    <row r="351" spans="1:14" x14ac:dyDescent="0.25">
      <c r="A351" t="s">
        <v>595</v>
      </c>
      <c r="B351" t="s">
        <v>596</v>
      </c>
      <c r="C351">
        <v>1583</v>
      </c>
      <c r="D351" t="s">
        <v>77</v>
      </c>
      <c r="E351" s="7">
        <v>45590</v>
      </c>
      <c r="F351" s="6">
        <v>3</v>
      </c>
      <c r="G351" s="1" t="s">
        <v>37</v>
      </c>
      <c r="H351" t="s">
        <v>42</v>
      </c>
      <c r="I351" t="s">
        <v>1939</v>
      </c>
      <c r="J351" t="s">
        <v>1238</v>
      </c>
      <c r="K351">
        <v>5290</v>
      </c>
      <c r="L351">
        <v>600</v>
      </c>
      <c r="M351">
        <f>Customers[[#This Row],[Quantity Ordered]]*Customers[[#This Row],[Sales Price (Per unit)]]</f>
        <v>1800</v>
      </c>
      <c r="N351" t="s">
        <v>1940</v>
      </c>
    </row>
    <row r="352" spans="1:14" x14ac:dyDescent="0.25">
      <c r="A352" t="s">
        <v>188</v>
      </c>
      <c r="B352" t="s">
        <v>597</v>
      </c>
      <c r="C352">
        <v>1584</v>
      </c>
      <c r="D352" t="s">
        <v>27</v>
      </c>
      <c r="E352" s="7">
        <v>45588</v>
      </c>
      <c r="F352" s="6">
        <v>3</v>
      </c>
      <c r="G352" t="s">
        <v>17</v>
      </c>
      <c r="H352" t="s">
        <v>42</v>
      </c>
      <c r="I352" t="s">
        <v>1941</v>
      </c>
      <c r="J352" t="s">
        <v>1080</v>
      </c>
      <c r="K352">
        <v>5000</v>
      </c>
      <c r="L352">
        <v>300</v>
      </c>
      <c r="M352">
        <f>Customers[[#This Row],[Quantity Ordered]]*Customers[[#This Row],[Sales Price (Per unit)]]</f>
        <v>900</v>
      </c>
      <c r="N352" t="s">
        <v>1942</v>
      </c>
    </row>
    <row r="353" spans="1:14" x14ac:dyDescent="0.25">
      <c r="A353" t="s">
        <v>598</v>
      </c>
      <c r="B353" t="s">
        <v>359</v>
      </c>
      <c r="C353">
        <v>1585</v>
      </c>
      <c r="D353" t="s">
        <v>61</v>
      </c>
      <c r="E353" s="7">
        <v>45411</v>
      </c>
      <c r="F353" s="6">
        <v>1</v>
      </c>
      <c r="G353" t="s">
        <v>56</v>
      </c>
      <c r="H353" t="s">
        <v>18</v>
      </c>
      <c r="I353" t="s">
        <v>1943</v>
      </c>
      <c r="J353" t="s">
        <v>1244</v>
      </c>
      <c r="K353">
        <v>6160</v>
      </c>
      <c r="L353">
        <v>1200</v>
      </c>
      <c r="M353">
        <f>Customers[[#This Row],[Quantity Ordered]]*Customers[[#This Row],[Sales Price (Per unit)]]</f>
        <v>1200</v>
      </c>
      <c r="N353" t="s">
        <v>1944</v>
      </c>
    </row>
    <row r="354" spans="1:14" x14ac:dyDescent="0.25">
      <c r="A354" t="s">
        <v>411</v>
      </c>
      <c r="B354" t="s">
        <v>109</v>
      </c>
      <c r="C354">
        <v>1586</v>
      </c>
      <c r="D354" t="s">
        <v>22</v>
      </c>
      <c r="E354" s="7">
        <v>45460</v>
      </c>
      <c r="F354" s="6">
        <v>1</v>
      </c>
      <c r="G354" t="s">
        <v>56</v>
      </c>
      <c r="H354" t="s">
        <v>24</v>
      </c>
      <c r="I354" t="s">
        <v>1945</v>
      </c>
      <c r="J354" t="s">
        <v>1226</v>
      </c>
      <c r="K354">
        <v>2600</v>
      </c>
      <c r="L354">
        <v>800</v>
      </c>
      <c r="M354">
        <f>Customers[[#This Row],[Quantity Ordered]]*Customers[[#This Row],[Sales Price (Per unit)]]</f>
        <v>800</v>
      </c>
      <c r="N354" t="s">
        <v>1946</v>
      </c>
    </row>
    <row r="355" spans="1:14" x14ac:dyDescent="0.25">
      <c r="A355" t="s">
        <v>225</v>
      </c>
      <c r="B355" t="s">
        <v>599</v>
      </c>
      <c r="C355">
        <v>1587</v>
      </c>
      <c r="D355" t="s">
        <v>61</v>
      </c>
      <c r="E355" s="7">
        <v>45396</v>
      </c>
      <c r="F355" s="6">
        <v>1</v>
      </c>
      <c r="G355" t="s">
        <v>17</v>
      </c>
      <c r="H355" t="s">
        <v>28</v>
      </c>
      <c r="I355" t="s">
        <v>1947</v>
      </c>
      <c r="J355" t="s">
        <v>850</v>
      </c>
      <c r="K355">
        <v>2000</v>
      </c>
      <c r="L355">
        <v>1200</v>
      </c>
      <c r="M355">
        <f>Customers[[#This Row],[Quantity Ordered]]*Customers[[#This Row],[Sales Price (Per unit)]]</f>
        <v>1200</v>
      </c>
      <c r="N355" t="s">
        <v>1948</v>
      </c>
    </row>
    <row r="356" spans="1:14" x14ac:dyDescent="0.25">
      <c r="A356" t="s">
        <v>600</v>
      </c>
      <c r="B356" t="s">
        <v>601</v>
      </c>
      <c r="C356">
        <v>1588</v>
      </c>
      <c r="D356" t="s">
        <v>77</v>
      </c>
      <c r="E356" s="7">
        <v>45552</v>
      </c>
      <c r="F356" s="6">
        <v>2</v>
      </c>
      <c r="G356" t="s">
        <v>17</v>
      </c>
      <c r="H356" t="s">
        <v>24</v>
      </c>
      <c r="I356" t="s">
        <v>1949</v>
      </c>
      <c r="J356" t="s">
        <v>1226</v>
      </c>
      <c r="K356">
        <v>2600</v>
      </c>
      <c r="L356">
        <v>600</v>
      </c>
      <c r="M356">
        <f>Customers[[#This Row],[Quantity Ordered]]*Customers[[#This Row],[Sales Price (Per unit)]]</f>
        <v>1200</v>
      </c>
      <c r="N356" t="s">
        <v>1950</v>
      </c>
    </row>
    <row r="357" spans="1:14" x14ac:dyDescent="0.25">
      <c r="A357" t="s">
        <v>396</v>
      </c>
      <c r="B357" t="s">
        <v>602</v>
      </c>
      <c r="C357">
        <v>1589</v>
      </c>
      <c r="D357" t="s">
        <v>36</v>
      </c>
      <c r="E357" s="7">
        <v>45483</v>
      </c>
      <c r="F357" s="6">
        <v>1</v>
      </c>
      <c r="G357" s="1" t="s">
        <v>23</v>
      </c>
      <c r="H357" t="s">
        <v>24</v>
      </c>
      <c r="I357" t="s">
        <v>1951</v>
      </c>
      <c r="J357" t="s">
        <v>1226</v>
      </c>
      <c r="K357">
        <v>2600</v>
      </c>
      <c r="L357">
        <v>250</v>
      </c>
      <c r="M357">
        <f>Customers[[#This Row],[Quantity Ordered]]*Customers[[#This Row],[Sales Price (Per unit)]]</f>
        <v>250</v>
      </c>
      <c r="N357" t="s">
        <v>1952</v>
      </c>
    </row>
    <row r="358" spans="1:14" x14ac:dyDescent="0.25">
      <c r="A358" t="s">
        <v>271</v>
      </c>
      <c r="B358" t="s">
        <v>603</v>
      </c>
      <c r="C358">
        <v>1590</v>
      </c>
      <c r="D358" t="s">
        <v>36</v>
      </c>
      <c r="E358" s="7">
        <v>45507</v>
      </c>
      <c r="F358" s="6">
        <v>1</v>
      </c>
      <c r="G358" s="1" t="s">
        <v>37</v>
      </c>
      <c r="H358" t="s">
        <v>38</v>
      </c>
      <c r="I358" t="s">
        <v>1953</v>
      </c>
      <c r="J358" t="s">
        <v>1290</v>
      </c>
      <c r="K358">
        <v>4000</v>
      </c>
      <c r="L358">
        <v>250</v>
      </c>
      <c r="M358">
        <f>Customers[[#This Row],[Quantity Ordered]]*Customers[[#This Row],[Sales Price (Per unit)]]</f>
        <v>250</v>
      </c>
      <c r="N358" t="s">
        <v>1954</v>
      </c>
    </row>
    <row r="359" spans="1:14" x14ac:dyDescent="0.25">
      <c r="A359" t="s">
        <v>123</v>
      </c>
      <c r="B359" t="s">
        <v>203</v>
      </c>
      <c r="C359">
        <v>1591</v>
      </c>
      <c r="D359" t="s">
        <v>27</v>
      </c>
      <c r="E359" s="7">
        <v>45618</v>
      </c>
      <c r="F359" s="6">
        <v>2</v>
      </c>
      <c r="G359" t="s">
        <v>17</v>
      </c>
      <c r="H359" t="s">
        <v>24</v>
      </c>
      <c r="I359" t="s">
        <v>1955</v>
      </c>
      <c r="J359" t="s">
        <v>1226</v>
      </c>
      <c r="K359">
        <v>2600</v>
      </c>
      <c r="L359">
        <v>300</v>
      </c>
      <c r="M359">
        <f>Customers[[#This Row],[Quantity Ordered]]*Customers[[#This Row],[Sales Price (Per unit)]]</f>
        <v>600</v>
      </c>
      <c r="N359" t="s">
        <v>1956</v>
      </c>
    </row>
    <row r="360" spans="1:14" x14ac:dyDescent="0.25">
      <c r="A360" t="s">
        <v>604</v>
      </c>
      <c r="B360" t="s">
        <v>605</v>
      </c>
      <c r="C360">
        <v>1592</v>
      </c>
      <c r="D360" t="s">
        <v>16</v>
      </c>
      <c r="E360" s="7">
        <v>45446</v>
      </c>
      <c r="F360" s="6">
        <v>1</v>
      </c>
      <c r="G360" t="s">
        <v>56</v>
      </c>
      <c r="H360" t="s">
        <v>66</v>
      </c>
      <c r="I360" t="s">
        <v>1957</v>
      </c>
      <c r="J360" t="s">
        <v>1265</v>
      </c>
      <c r="K360">
        <v>800</v>
      </c>
      <c r="L360">
        <v>250</v>
      </c>
      <c r="M360">
        <f>Customers[[#This Row],[Quantity Ordered]]*Customers[[#This Row],[Sales Price (Per unit)]]</f>
        <v>250</v>
      </c>
      <c r="N360" t="s">
        <v>1958</v>
      </c>
    </row>
    <row r="361" spans="1:14" x14ac:dyDescent="0.25">
      <c r="A361" t="s">
        <v>260</v>
      </c>
      <c r="B361" t="s">
        <v>606</v>
      </c>
      <c r="C361">
        <v>1593</v>
      </c>
      <c r="D361" t="s">
        <v>61</v>
      </c>
      <c r="E361" s="7">
        <v>45506</v>
      </c>
      <c r="F361" s="6">
        <v>3</v>
      </c>
      <c r="G361" t="s">
        <v>17</v>
      </c>
      <c r="H361" t="s">
        <v>66</v>
      </c>
      <c r="I361" t="s">
        <v>1959</v>
      </c>
      <c r="J361" t="s">
        <v>1265</v>
      </c>
      <c r="K361">
        <v>800</v>
      </c>
      <c r="L361">
        <v>1200</v>
      </c>
      <c r="M361">
        <f>Customers[[#This Row],[Quantity Ordered]]*Customers[[#This Row],[Sales Price (Per unit)]]</f>
        <v>3600</v>
      </c>
      <c r="N361" t="s">
        <v>1960</v>
      </c>
    </row>
    <row r="362" spans="1:14" x14ac:dyDescent="0.25">
      <c r="A362" t="s">
        <v>607</v>
      </c>
      <c r="B362" t="s">
        <v>227</v>
      </c>
      <c r="C362">
        <v>1594</v>
      </c>
      <c r="D362" t="s">
        <v>61</v>
      </c>
      <c r="E362" s="7">
        <v>45576</v>
      </c>
      <c r="F362" s="6">
        <v>1</v>
      </c>
      <c r="G362" s="1" t="s">
        <v>37</v>
      </c>
      <c r="H362" t="s">
        <v>18</v>
      </c>
      <c r="I362" t="s">
        <v>1961</v>
      </c>
      <c r="J362" t="s">
        <v>1244</v>
      </c>
      <c r="K362">
        <v>6160</v>
      </c>
      <c r="L362">
        <v>1200</v>
      </c>
      <c r="M362">
        <f>Customers[[#This Row],[Quantity Ordered]]*Customers[[#This Row],[Sales Price (Per unit)]]</f>
        <v>1200</v>
      </c>
      <c r="N362" t="s">
        <v>1962</v>
      </c>
    </row>
    <row r="363" spans="1:14" x14ac:dyDescent="0.25">
      <c r="A363" t="s">
        <v>608</v>
      </c>
      <c r="B363" t="s">
        <v>609</v>
      </c>
      <c r="C363">
        <v>1595</v>
      </c>
      <c r="D363" t="s">
        <v>61</v>
      </c>
      <c r="E363" s="7">
        <v>45441</v>
      </c>
      <c r="F363" s="6">
        <v>2</v>
      </c>
      <c r="G363" s="1" t="s">
        <v>37</v>
      </c>
      <c r="H363" t="s">
        <v>28</v>
      </c>
      <c r="I363" t="s">
        <v>1963</v>
      </c>
      <c r="J363" t="s">
        <v>850</v>
      </c>
      <c r="K363">
        <v>2000</v>
      </c>
      <c r="L363">
        <v>1200</v>
      </c>
      <c r="M363">
        <f>Customers[[#This Row],[Quantity Ordered]]*Customers[[#This Row],[Sales Price (Per unit)]]</f>
        <v>2400</v>
      </c>
      <c r="N363" t="s">
        <v>1964</v>
      </c>
    </row>
    <row r="364" spans="1:14" x14ac:dyDescent="0.25">
      <c r="A364" t="s">
        <v>336</v>
      </c>
      <c r="B364" t="s">
        <v>516</v>
      </c>
      <c r="C364">
        <v>1596</v>
      </c>
      <c r="D364" t="s">
        <v>77</v>
      </c>
      <c r="E364" s="7">
        <v>45464</v>
      </c>
      <c r="F364" s="6">
        <v>1</v>
      </c>
      <c r="G364" t="s">
        <v>56</v>
      </c>
      <c r="H364" t="s">
        <v>66</v>
      </c>
      <c r="I364" t="s">
        <v>1965</v>
      </c>
      <c r="J364" t="s">
        <v>1265</v>
      </c>
      <c r="K364">
        <v>800</v>
      </c>
      <c r="L364">
        <v>600</v>
      </c>
      <c r="M364">
        <f>Customers[[#This Row],[Quantity Ordered]]*Customers[[#This Row],[Sales Price (Per unit)]]</f>
        <v>600</v>
      </c>
      <c r="N364" t="s">
        <v>1966</v>
      </c>
    </row>
    <row r="365" spans="1:14" x14ac:dyDescent="0.25">
      <c r="A365" t="s">
        <v>396</v>
      </c>
      <c r="B365" t="s">
        <v>610</v>
      </c>
      <c r="C365">
        <v>1597</v>
      </c>
      <c r="D365" t="s">
        <v>16</v>
      </c>
      <c r="E365" s="7">
        <v>45348</v>
      </c>
      <c r="F365" s="6">
        <v>1</v>
      </c>
      <c r="G365" s="1" t="s">
        <v>37</v>
      </c>
      <c r="H365" t="s">
        <v>18</v>
      </c>
      <c r="I365" t="s">
        <v>1967</v>
      </c>
      <c r="J365" t="s">
        <v>1287</v>
      </c>
      <c r="K365">
        <v>6000</v>
      </c>
      <c r="L365">
        <v>250</v>
      </c>
      <c r="M365">
        <f>Customers[[#This Row],[Quantity Ordered]]*Customers[[#This Row],[Sales Price (Per unit)]]</f>
        <v>250</v>
      </c>
      <c r="N365" t="s">
        <v>1968</v>
      </c>
    </row>
    <row r="366" spans="1:14" x14ac:dyDescent="0.25">
      <c r="A366" t="s">
        <v>611</v>
      </c>
      <c r="B366" t="s">
        <v>384</v>
      </c>
      <c r="C366">
        <v>1598</v>
      </c>
      <c r="D366" t="s">
        <v>61</v>
      </c>
      <c r="E366" s="7">
        <v>45582</v>
      </c>
      <c r="F366" s="6">
        <v>3</v>
      </c>
      <c r="G366" s="1" t="s">
        <v>37</v>
      </c>
      <c r="H366" t="s">
        <v>42</v>
      </c>
      <c r="I366" t="s">
        <v>1969</v>
      </c>
      <c r="J366" t="s">
        <v>1080</v>
      </c>
      <c r="K366">
        <v>5000</v>
      </c>
      <c r="L366">
        <v>1200</v>
      </c>
      <c r="M366">
        <f>Customers[[#This Row],[Quantity Ordered]]*Customers[[#This Row],[Sales Price (Per unit)]]</f>
        <v>3600</v>
      </c>
      <c r="N366" t="s">
        <v>1970</v>
      </c>
    </row>
    <row r="367" spans="1:14" x14ac:dyDescent="0.25">
      <c r="A367" t="s">
        <v>612</v>
      </c>
      <c r="B367" t="s">
        <v>191</v>
      </c>
      <c r="C367">
        <v>1599</v>
      </c>
      <c r="D367" t="s">
        <v>16</v>
      </c>
      <c r="E367" s="7">
        <v>45563</v>
      </c>
      <c r="F367" s="6">
        <v>2</v>
      </c>
      <c r="G367" t="s">
        <v>17</v>
      </c>
      <c r="H367" t="s">
        <v>18</v>
      </c>
      <c r="I367" t="s">
        <v>1971</v>
      </c>
      <c r="J367" t="s">
        <v>1223</v>
      </c>
      <c r="K367">
        <v>6725</v>
      </c>
      <c r="L367">
        <v>250</v>
      </c>
      <c r="M367">
        <f>Customers[[#This Row],[Quantity Ordered]]*Customers[[#This Row],[Sales Price (Per unit)]]</f>
        <v>500</v>
      </c>
      <c r="N367" t="s">
        <v>1972</v>
      </c>
    </row>
    <row r="368" spans="1:14" x14ac:dyDescent="0.25">
      <c r="A368" t="s">
        <v>90</v>
      </c>
      <c r="B368" t="s">
        <v>175</v>
      </c>
      <c r="C368">
        <v>1600</v>
      </c>
      <c r="D368" t="s">
        <v>77</v>
      </c>
      <c r="E368" s="7">
        <v>45349</v>
      </c>
      <c r="F368" s="6">
        <v>2</v>
      </c>
      <c r="G368" s="1" t="s">
        <v>23</v>
      </c>
      <c r="H368" t="s">
        <v>28</v>
      </c>
      <c r="I368" t="s">
        <v>1973</v>
      </c>
      <c r="J368" t="s">
        <v>1229</v>
      </c>
      <c r="K368">
        <v>2300</v>
      </c>
      <c r="L368">
        <v>600</v>
      </c>
      <c r="M368">
        <f>Customers[[#This Row],[Quantity Ordered]]*Customers[[#This Row],[Sales Price (Per unit)]]</f>
        <v>1200</v>
      </c>
      <c r="N368" t="s">
        <v>1974</v>
      </c>
    </row>
    <row r="369" spans="1:14" x14ac:dyDescent="0.25">
      <c r="A369" t="s">
        <v>613</v>
      </c>
      <c r="B369" t="s">
        <v>614</v>
      </c>
      <c r="C369">
        <v>1601</v>
      </c>
      <c r="D369" t="s">
        <v>22</v>
      </c>
      <c r="E369" s="7">
        <v>45631</v>
      </c>
      <c r="F369" s="6">
        <v>1</v>
      </c>
      <c r="G369" s="1" t="s">
        <v>37</v>
      </c>
      <c r="H369" t="s">
        <v>38</v>
      </c>
      <c r="I369" t="s">
        <v>1975</v>
      </c>
      <c r="J369" t="s">
        <v>1235</v>
      </c>
      <c r="K369">
        <v>4217</v>
      </c>
      <c r="L369">
        <v>800</v>
      </c>
      <c r="M369">
        <f>Customers[[#This Row],[Quantity Ordered]]*Customers[[#This Row],[Sales Price (Per unit)]]</f>
        <v>800</v>
      </c>
      <c r="N369" t="s">
        <v>1976</v>
      </c>
    </row>
    <row r="370" spans="1:14" x14ac:dyDescent="0.25">
      <c r="A370" t="s">
        <v>194</v>
      </c>
      <c r="B370" t="s">
        <v>615</v>
      </c>
      <c r="C370">
        <v>1602</v>
      </c>
      <c r="D370" t="s">
        <v>27</v>
      </c>
      <c r="E370" s="7">
        <v>45337</v>
      </c>
      <c r="F370" s="6">
        <v>2</v>
      </c>
      <c r="G370" t="s">
        <v>17</v>
      </c>
      <c r="H370" t="s">
        <v>18</v>
      </c>
      <c r="I370" t="s">
        <v>1977</v>
      </c>
      <c r="J370" t="s">
        <v>1223</v>
      </c>
      <c r="K370">
        <v>6725</v>
      </c>
      <c r="L370">
        <v>300</v>
      </c>
      <c r="M370">
        <f>Customers[[#This Row],[Quantity Ordered]]*Customers[[#This Row],[Sales Price (Per unit)]]</f>
        <v>600</v>
      </c>
      <c r="N370" t="s">
        <v>1978</v>
      </c>
    </row>
    <row r="371" spans="1:14" x14ac:dyDescent="0.25">
      <c r="A371" t="s">
        <v>616</v>
      </c>
      <c r="B371" t="s">
        <v>617</v>
      </c>
      <c r="C371">
        <v>1603</v>
      </c>
      <c r="D371" t="s">
        <v>77</v>
      </c>
      <c r="E371" s="7">
        <v>45576</v>
      </c>
      <c r="F371" s="6">
        <v>2</v>
      </c>
      <c r="G371" t="s">
        <v>17</v>
      </c>
      <c r="H371" t="s">
        <v>49</v>
      </c>
      <c r="I371" t="s">
        <v>1979</v>
      </c>
      <c r="J371" t="s">
        <v>1247</v>
      </c>
      <c r="K371">
        <v>7250</v>
      </c>
      <c r="L371">
        <v>600</v>
      </c>
      <c r="M371">
        <f>Customers[[#This Row],[Quantity Ordered]]*Customers[[#This Row],[Sales Price (Per unit)]]</f>
        <v>1200</v>
      </c>
      <c r="N371" t="s">
        <v>1980</v>
      </c>
    </row>
    <row r="372" spans="1:14" x14ac:dyDescent="0.25">
      <c r="A372" t="s">
        <v>618</v>
      </c>
      <c r="B372" t="s">
        <v>592</v>
      </c>
      <c r="C372">
        <v>1604</v>
      </c>
      <c r="D372" t="s">
        <v>61</v>
      </c>
      <c r="E372" s="7">
        <v>45628</v>
      </c>
      <c r="F372" s="6">
        <v>3</v>
      </c>
      <c r="G372" s="1" t="s">
        <v>37</v>
      </c>
      <c r="H372" t="s">
        <v>18</v>
      </c>
      <c r="I372" t="s">
        <v>1981</v>
      </c>
      <c r="J372" t="s">
        <v>1244</v>
      </c>
      <c r="K372">
        <v>6160</v>
      </c>
      <c r="L372">
        <v>1200</v>
      </c>
      <c r="M372">
        <f>Customers[[#This Row],[Quantity Ordered]]*Customers[[#This Row],[Sales Price (Per unit)]]</f>
        <v>3600</v>
      </c>
      <c r="N372" t="s">
        <v>1982</v>
      </c>
    </row>
    <row r="373" spans="1:14" x14ac:dyDescent="0.25">
      <c r="A373" t="s">
        <v>619</v>
      </c>
      <c r="B373" t="s">
        <v>620</v>
      </c>
      <c r="C373">
        <v>1605</v>
      </c>
      <c r="D373" t="s">
        <v>61</v>
      </c>
      <c r="E373" s="7">
        <v>45353</v>
      </c>
      <c r="F373" s="6">
        <v>3</v>
      </c>
      <c r="G373" s="1" t="s">
        <v>37</v>
      </c>
      <c r="H373" t="s">
        <v>32</v>
      </c>
      <c r="I373" t="s">
        <v>1983</v>
      </c>
      <c r="J373" t="s">
        <v>1241</v>
      </c>
      <c r="K373">
        <v>3220</v>
      </c>
      <c r="L373">
        <v>1200</v>
      </c>
      <c r="M373">
        <f>Customers[[#This Row],[Quantity Ordered]]*Customers[[#This Row],[Sales Price (Per unit)]]</f>
        <v>3600</v>
      </c>
      <c r="N373" t="s">
        <v>1984</v>
      </c>
    </row>
    <row r="374" spans="1:14" x14ac:dyDescent="0.25">
      <c r="A374" t="s">
        <v>621</v>
      </c>
      <c r="B374" t="s">
        <v>357</v>
      </c>
      <c r="C374">
        <v>1606</v>
      </c>
      <c r="D374" t="s">
        <v>77</v>
      </c>
      <c r="E374" s="7">
        <v>45370</v>
      </c>
      <c r="F374" s="6">
        <v>3</v>
      </c>
      <c r="G374" s="1" t="s">
        <v>37</v>
      </c>
      <c r="H374" t="s">
        <v>49</v>
      </c>
      <c r="I374" t="s">
        <v>1985</v>
      </c>
      <c r="J374" t="s">
        <v>1385</v>
      </c>
      <c r="K374">
        <v>7310</v>
      </c>
      <c r="L374">
        <v>600</v>
      </c>
      <c r="M374">
        <f>Customers[[#This Row],[Quantity Ordered]]*Customers[[#This Row],[Sales Price (Per unit)]]</f>
        <v>1800</v>
      </c>
      <c r="N374" t="s">
        <v>1986</v>
      </c>
    </row>
    <row r="375" spans="1:14" x14ac:dyDescent="0.25">
      <c r="A375" t="s">
        <v>622</v>
      </c>
      <c r="B375" t="s">
        <v>486</v>
      </c>
      <c r="C375">
        <v>1607</v>
      </c>
      <c r="D375" t="s">
        <v>22</v>
      </c>
      <c r="E375" s="7">
        <v>45501</v>
      </c>
      <c r="F375" s="6">
        <v>3</v>
      </c>
      <c r="G375" t="s">
        <v>17</v>
      </c>
      <c r="H375" t="s">
        <v>38</v>
      </c>
      <c r="I375" t="s">
        <v>1987</v>
      </c>
      <c r="J375" t="s">
        <v>1253</v>
      </c>
      <c r="K375">
        <v>4870</v>
      </c>
      <c r="L375">
        <v>800</v>
      </c>
      <c r="M375">
        <f>Customers[[#This Row],[Quantity Ordered]]*Customers[[#This Row],[Sales Price (Per unit)]]</f>
        <v>2400</v>
      </c>
      <c r="N375" t="s">
        <v>1988</v>
      </c>
    </row>
    <row r="376" spans="1:14" x14ac:dyDescent="0.25">
      <c r="A376" t="s">
        <v>553</v>
      </c>
      <c r="B376" t="s">
        <v>381</v>
      </c>
      <c r="C376">
        <v>1608</v>
      </c>
      <c r="D376" t="s">
        <v>16</v>
      </c>
      <c r="E376" s="7">
        <v>45377</v>
      </c>
      <c r="F376" s="6">
        <v>3</v>
      </c>
      <c r="G376" s="1" t="s">
        <v>37</v>
      </c>
      <c r="H376" t="s">
        <v>18</v>
      </c>
      <c r="I376" t="s">
        <v>1989</v>
      </c>
      <c r="J376" t="s">
        <v>1287</v>
      </c>
      <c r="K376">
        <v>6000</v>
      </c>
      <c r="L376">
        <v>250</v>
      </c>
      <c r="M376">
        <f>Customers[[#This Row],[Quantity Ordered]]*Customers[[#This Row],[Sales Price (Per unit)]]</f>
        <v>750</v>
      </c>
      <c r="N376" t="s">
        <v>1990</v>
      </c>
    </row>
    <row r="377" spans="1:14" x14ac:dyDescent="0.25">
      <c r="A377" t="s">
        <v>623</v>
      </c>
      <c r="B377" t="s">
        <v>624</v>
      </c>
      <c r="C377">
        <v>1609</v>
      </c>
      <c r="D377" t="s">
        <v>77</v>
      </c>
      <c r="E377" s="7">
        <v>45526</v>
      </c>
      <c r="F377" s="6">
        <v>2</v>
      </c>
      <c r="G377" s="1" t="s">
        <v>23</v>
      </c>
      <c r="H377" t="s">
        <v>49</v>
      </c>
      <c r="I377" t="s">
        <v>1991</v>
      </c>
      <c r="J377" t="s">
        <v>1385</v>
      </c>
      <c r="K377">
        <v>7310</v>
      </c>
      <c r="L377">
        <v>600</v>
      </c>
      <c r="M377">
        <f>Customers[[#This Row],[Quantity Ordered]]*Customers[[#This Row],[Sales Price (Per unit)]]</f>
        <v>1200</v>
      </c>
      <c r="N377" t="s">
        <v>1992</v>
      </c>
    </row>
    <row r="378" spans="1:14" x14ac:dyDescent="0.25">
      <c r="A378" t="s">
        <v>625</v>
      </c>
      <c r="B378" t="s">
        <v>552</v>
      </c>
      <c r="C378">
        <v>1610</v>
      </c>
      <c r="D378" t="s">
        <v>27</v>
      </c>
      <c r="E378" s="7">
        <v>45566</v>
      </c>
      <c r="F378" s="6">
        <v>3</v>
      </c>
      <c r="G378" s="1" t="s">
        <v>23</v>
      </c>
      <c r="H378" t="s">
        <v>42</v>
      </c>
      <c r="I378" t="s">
        <v>1993</v>
      </c>
      <c r="J378" t="s">
        <v>1335</v>
      </c>
      <c r="K378">
        <v>5600</v>
      </c>
      <c r="L378">
        <v>300</v>
      </c>
      <c r="M378">
        <f>Customers[[#This Row],[Quantity Ordered]]*Customers[[#This Row],[Sales Price (Per unit)]]</f>
        <v>900</v>
      </c>
      <c r="N378" t="s">
        <v>1994</v>
      </c>
    </row>
    <row r="379" spans="1:14" x14ac:dyDescent="0.25">
      <c r="A379" t="s">
        <v>204</v>
      </c>
      <c r="B379" t="s">
        <v>626</v>
      </c>
      <c r="C379">
        <v>1611</v>
      </c>
      <c r="D379" t="s">
        <v>61</v>
      </c>
      <c r="E379" s="7">
        <v>45515</v>
      </c>
      <c r="F379" s="6">
        <v>3</v>
      </c>
      <c r="G379" t="s">
        <v>56</v>
      </c>
      <c r="H379" t="s">
        <v>24</v>
      </c>
      <c r="I379" t="s">
        <v>1995</v>
      </c>
      <c r="J379" t="s">
        <v>1226</v>
      </c>
      <c r="K379">
        <v>2600</v>
      </c>
      <c r="L379">
        <v>1200</v>
      </c>
      <c r="M379">
        <f>Customers[[#This Row],[Quantity Ordered]]*Customers[[#This Row],[Sales Price (Per unit)]]</f>
        <v>3600</v>
      </c>
      <c r="N379" t="s">
        <v>1996</v>
      </c>
    </row>
    <row r="380" spans="1:14" x14ac:dyDescent="0.25">
      <c r="A380" t="s">
        <v>627</v>
      </c>
      <c r="B380" t="s">
        <v>628</v>
      </c>
      <c r="C380">
        <v>1612</v>
      </c>
      <c r="D380" t="s">
        <v>61</v>
      </c>
      <c r="E380" s="7">
        <v>45570</v>
      </c>
      <c r="F380" s="6">
        <v>1</v>
      </c>
      <c r="G380" t="s">
        <v>17</v>
      </c>
      <c r="H380" t="s">
        <v>42</v>
      </c>
      <c r="I380" t="s">
        <v>1997</v>
      </c>
      <c r="J380" t="s">
        <v>1238</v>
      </c>
      <c r="K380">
        <v>5290</v>
      </c>
      <c r="L380">
        <v>1200</v>
      </c>
      <c r="M380">
        <f>Customers[[#This Row],[Quantity Ordered]]*Customers[[#This Row],[Sales Price (Per unit)]]</f>
        <v>1200</v>
      </c>
      <c r="N380" t="s">
        <v>1998</v>
      </c>
    </row>
    <row r="381" spans="1:14" x14ac:dyDescent="0.25">
      <c r="A381" t="s">
        <v>588</v>
      </c>
      <c r="B381" t="s">
        <v>331</v>
      </c>
      <c r="C381">
        <v>1613</v>
      </c>
      <c r="D381" t="s">
        <v>16</v>
      </c>
      <c r="E381" s="7">
        <v>45471</v>
      </c>
      <c r="F381" s="6">
        <v>3</v>
      </c>
      <c r="G381" s="1" t="s">
        <v>37</v>
      </c>
      <c r="H381" t="s">
        <v>49</v>
      </c>
      <c r="I381" t="s">
        <v>1999</v>
      </c>
      <c r="J381" t="s">
        <v>1247</v>
      </c>
      <c r="K381">
        <v>7250</v>
      </c>
      <c r="L381">
        <v>250</v>
      </c>
      <c r="M381">
        <f>Customers[[#This Row],[Quantity Ordered]]*Customers[[#This Row],[Sales Price (Per unit)]]</f>
        <v>750</v>
      </c>
      <c r="N381" t="s">
        <v>2000</v>
      </c>
    </row>
    <row r="382" spans="1:14" x14ac:dyDescent="0.25">
      <c r="A382" t="s">
        <v>629</v>
      </c>
      <c r="B382" t="s">
        <v>554</v>
      </c>
      <c r="C382">
        <v>1614</v>
      </c>
      <c r="D382" t="s">
        <v>16</v>
      </c>
      <c r="E382" s="7">
        <v>45501</v>
      </c>
      <c r="F382" s="6">
        <v>2</v>
      </c>
      <c r="G382" t="s">
        <v>56</v>
      </c>
      <c r="H382" t="s">
        <v>42</v>
      </c>
      <c r="I382" t="s">
        <v>2001</v>
      </c>
      <c r="J382" t="s">
        <v>1080</v>
      </c>
      <c r="K382">
        <v>5000</v>
      </c>
      <c r="L382">
        <v>250</v>
      </c>
      <c r="M382">
        <f>Customers[[#This Row],[Quantity Ordered]]*Customers[[#This Row],[Sales Price (Per unit)]]</f>
        <v>500</v>
      </c>
      <c r="N382" t="s">
        <v>2002</v>
      </c>
    </row>
    <row r="383" spans="1:14" x14ac:dyDescent="0.25">
      <c r="A383" t="s">
        <v>291</v>
      </c>
      <c r="B383" t="s">
        <v>292</v>
      </c>
      <c r="C383">
        <v>1373</v>
      </c>
      <c r="D383" t="s">
        <v>61</v>
      </c>
      <c r="E383" s="7">
        <v>45405</v>
      </c>
      <c r="F383" s="6">
        <v>2</v>
      </c>
      <c r="G383" s="1" t="s">
        <v>37</v>
      </c>
      <c r="H383" t="s">
        <v>66</v>
      </c>
      <c r="I383" t="s">
        <v>2003</v>
      </c>
      <c r="J383" t="s">
        <v>1346</v>
      </c>
      <c r="K383">
        <v>870</v>
      </c>
      <c r="L383">
        <v>1200</v>
      </c>
      <c r="M383">
        <f>Customers[[#This Row],[Quantity Ordered]]*Customers[[#This Row],[Sales Price (Per unit)]]</f>
        <v>2400</v>
      </c>
      <c r="N383" t="s">
        <v>2004</v>
      </c>
    </row>
    <row r="384" spans="1:14" x14ac:dyDescent="0.25">
      <c r="A384" t="s">
        <v>630</v>
      </c>
      <c r="B384" t="s">
        <v>631</v>
      </c>
      <c r="C384">
        <v>1615</v>
      </c>
      <c r="D384" t="s">
        <v>22</v>
      </c>
      <c r="E384" s="7">
        <v>45378</v>
      </c>
      <c r="F384" s="6">
        <v>1</v>
      </c>
      <c r="G384" s="1" t="s">
        <v>37</v>
      </c>
      <c r="H384" t="s">
        <v>49</v>
      </c>
      <c r="I384" t="s">
        <v>2005</v>
      </c>
      <c r="J384" t="s">
        <v>1385</v>
      </c>
      <c r="K384">
        <v>7310</v>
      </c>
      <c r="L384">
        <v>800</v>
      </c>
      <c r="M384">
        <f>Customers[[#This Row],[Quantity Ordered]]*Customers[[#This Row],[Sales Price (Per unit)]]</f>
        <v>800</v>
      </c>
      <c r="N384" t="s">
        <v>2006</v>
      </c>
    </row>
    <row r="385" spans="1:14" x14ac:dyDescent="0.25">
      <c r="A385" t="s">
        <v>632</v>
      </c>
      <c r="B385" t="s">
        <v>164</v>
      </c>
      <c r="C385">
        <v>1616</v>
      </c>
      <c r="D385" t="s">
        <v>61</v>
      </c>
      <c r="E385" s="7">
        <v>45439</v>
      </c>
      <c r="F385" s="6">
        <v>3</v>
      </c>
      <c r="G385" s="1" t="s">
        <v>23</v>
      </c>
      <c r="H385" t="s">
        <v>38</v>
      </c>
      <c r="I385" t="s">
        <v>2007</v>
      </c>
      <c r="J385" t="s">
        <v>1235</v>
      </c>
      <c r="K385">
        <v>4217</v>
      </c>
      <c r="L385">
        <v>1200</v>
      </c>
      <c r="M385">
        <f>Customers[[#This Row],[Quantity Ordered]]*Customers[[#This Row],[Sales Price (Per unit)]]</f>
        <v>3600</v>
      </c>
      <c r="N385" t="s">
        <v>2008</v>
      </c>
    </row>
    <row r="386" spans="1:14" x14ac:dyDescent="0.25">
      <c r="A386" t="s">
        <v>633</v>
      </c>
      <c r="B386" t="s">
        <v>634</v>
      </c>
      <c r="C386">
        <v>1617</v>
      </c>
      <c r="D386" t="s">
        <v>61</v>
      </c>
      <c r="E386" s="7">
        <v>45605</v>
      </c>
      <c r="F386" s="6">
        <v>3</v>
      </c>
      <c r="G386" s="1" t="s">
        <v>37</v>
      </c>
      <c r="H386" t="s">
        <v>49</v>
      </c>
      <c r="I386" t="s">
        <v>2009</v>
      </c>
      <c r="J386" t="s">
        <v>1247</v>
      </c>
      <c r="K386">
        <v>7250</v>
      </c>
      <c r="L386">
        <v>1200</v>
      </c>
      <c r="M386">
        <f>Customers[[#This Row],[Quantity Ordered]]*Customers[[#This Row],[Sales Price (Per unit)]]</f>
        <v>3600</v>
      </c>
      <c r="N386" t="s">
        <v>2010</v>
      </c>
    </row>
    <row r="387" spans="1:14" x14ac:dyDescent="0.25">
      <c r="A387" t="s">
        <v>496</v>
      </c>
      <c r="B387" t="s">
        <v>635</v>
      </c>
      <c r="C387">
        <v>1618</v>
      </c>
      <c r="D387" t="s">
        <v>27</v>
      </c>
      <c r="E387" s="7">
        <v>45415</v>
      </c>
      <c r="F387" s="6">
        <v>3</v>
      </c>
      <c r="G387" t="s">
        <v>17</v>
      </c>
      <c r="H387" t="s">
        <v>24</v>
      </c>
      <c r="I387" t="s">
        <v>2011</v>
      </c>
      <c r="J387" t="s">
        <v>1226</v>
      </c>
      <c r="K387">
        <v>2600</v>
      </c>
      <c r="L387">
        <v>300</v>
      </c>
      <c r="M387">
        <f>Customers[[#This Row],[Quantity Ordered]]*Customers[[#This Row],[Sales Price (Per unit)]]</f>
        <v>900</v>
      </c>
      <c r="N387" t="s">
        <v>2012</v>
      </c>
    </row>
    <row r="388" spans="1:14" x14ac:dyDescent="0.25">
      <c r="A388" t="s">
        <v>636</v>
      </c>
      <c r="B388" t="s">
        <v>466</v>
      </c>
      <c r="C388">
        <v>1619</v>
      </c>
      <c r="D388" t="s">
        <v>61</v>
      </c>
      <c r="E388" s="7">
        <v>45573</v>
      </c>
      <c r="F388" s="6">
        <v>2</v>
      </c>
      <c r="G388" t="s">
        <v>17</v>
      </c>
      <c r="H388" t="s">
        <v>38</v>
      </c>
      <c r="I388" t="s">
        <v>2013</v>
      </c>
      <c r="J388" t="s">
        <v>1253</v>
      </c>
      <c r="K388">
        <v>4870</v>
      </c>
      <c r="L388">
        <v>1200</v>
      </c>
      <c r="M388">
        <f>Customers[[#This Row],[Quantity Ordered]]*Customers[[#This Row],[Sales Price (Per unit)]]</f>
        <v>2400</v>
      </c>
      <c r="N388" t="s">
        <v>2014</v>
      </c>
    </row>
    <row r="389" spans="1:14" x14ac:dyDescent="0.25">
      <c r="A389" t="s">
        <v>137</v>
      </c>
      <c r="B389" t="s">
        <v>637</v>
      </c>
      <c r="C389">
        <v>1620</v>
      </c>
      <c r="D389" t="s">
        <v>77</v>
      </c>
      <c r="E389" s="7">
        <v>45491</v>
      </c>
      <c r="F389" s="6">
        <v>1</v>
      </c>
      <c r="G389" t="s">
        <v>56</v>
      </c>
      <c r="H389" t="s">
        <v>42</v>
      </c>
      <c r="I389" t="s">
        <v>2015</v>
      </c>
      <c r="J389" t="s">
        <v>1335</v>
      </c>
      <c r="K389">
        <v>5600</v>
      </c>
      <c r="L389">
        <v>600</v>
      </c>
      <c r="M389">
        <f>Customers[[#This Row],[Quantity Ordered]]*Customers[[#This Row],[Sales Price (Per unit)]]</f>
        <v>600</v>
      </c>
      <c r="N389" t="s">
        <v>2016</v>
      </c>
    </row>
    <row r="390" spans="1:14" x14ac:dyDescent="0.25">
      <c r="A390" t="s">
        <v>638</v>
      </c>
      <c r="B390" t="s">
        <v>639</v>
      </c>
      <c r="C390">
        <v>1621</v>
      </c>
      <c r="D390" t="s">
        <v>61</v>
      </c>
      <c r="E390" s="7">
        <v>45608</v>
      </c>
      <c r="F390" s="6">
        <v>1</v>
      </c>
      <c r="G390" t="s">
        <v>56</v>
      </c>
      <c r="H390" t="s">
        <v>28</v>
      </c>
      <c r="I390" t="s">
        <v>2017</v>
      </c>
      <c r="J390" t="s">
        <v>1284</v>
      </c>
      <c r="K390">
        <v>2500</v>
      </c>
      <c r="L390">
        <v>1200</v>
      </c>
      <c r="M390">
        <f>Customers[[#This Row],[Quantity Ordered]]*Customers[[#This Row],[Sales Price (Per unit)]]</f>
        <v>1200</v>
      </c>
      <c r="N390" t="s">
        <v>2018</v>
      </c>
    </row>
    <row r="391" spans="1:14" x14ac:dyDescent="0.25">
      <c r="A391" t="s">
        <v>640</v>
      </c>
      <c r="B391" t="s">
        <v>145</v>
      </c>
      <c r="C391">
        <v>1622</v>
      </c>
      <c r="D391" t="s">
        <v>77</v>
      </c>
      <c r="E391" s="7">
        <v>45536</v>
      </c>
      <c r="F391" s="6">
        <v>3</v>
      </c>
      <c r="G391" s="1" t="s">
        <v>37</v>
      </c>
      <c r="H391" t="s">
        <v>42</v>
      </c>
      <c r="I391" t="s">
        <v>2019</v>
      </c>
      <c r="J391" t="s">
        <v>1335</v>
      </c>
      <c r="K391">
        <v>5600</v>
      </c>
      <c r="L391">
        <v>600</v>
      </c>
      <c r="M391">
        <f>Customers[[#This Row],[Quantity Ordered]]*Customers[[#This Row],[Sales Price (Per unit)]]</f>
        <v>1800</v>
      </c>
      <c r="N391" t="s">
        <v>2020</v>
      </c>
    </row>
    <row r="392" spans="1:14" x14ac:dyDescent="0.25">
      <c r="A392" t="s">
        <v>307</v>
      </c>
      <c r="B392" t="s">
        <v>152</v>
      </c>
      <c r="C392">
        <v>1623</v>
      </c>
      <c r="D392" t="s">
        <v>36</v>
      </c>
      <c r="E392" s="7">
        <v>45514</v>
      </c>
      <c r="F392" s="6">
        <v>3</v>
      </c>
      <c r="G392" t="s">
        <v>17</v>
      </c>
      <c r="H392" t="s">
        <v>49</v>
      </c>
      <c r="I392" t="s">
        <v>2021</v>
      </c>
      <c r="J392" t="s">
        <v>1250</v>
      </c>
      <c r="K392">
        <v>7000</v>
      </c>
      <c r="L392">
        <v>250</v>
      </c>
      <c r="M392">
        <f>Customers[[#This Row],[Quantity Ordered]]*Customers[[#This Row],[Sales Price (Per unit)]]</f>
        <v>750</v>
      </c>
      <c r="N392" t="s">
        <v>2022</v>
      </c>
    </row>
    <row r="393" spans="1:14" x14ac:dyDescent="0.25">
      <c r="A393" t="s">
        <v>641</v>
      </c>
      <c r="B393" t="s">
        <v>642</v>
      </c>
      <c r="C393">
        <v>1624</v>
      </c>
      <c r="D393" t="s">
        <v>77</v>
      </c>
      <c r="E393" s="7">
        <v>45517</v>
      </c>
      <c r="F393" s="6">
        <v>1</v>
      </c>
      <c r="G393" s="1" t="s">
        <v>37</v>
      </c>
      <c r="H393" t="s">
        <v>28</v>
      </c>
      <c r="I393" t="s">
        <v>2023</v>
      </c>
      <c r="J393" t="s">
        <v>1284</v>
      </c>
      <c r="K393">
        <v>2500</v>
      </c>
      <c r="L393">
        <v>600</v>
      </c>
      <c r="M393">
        <f>Customers[[#This Row],[Quantity Ordered]]*Customers[[#This Row],[Sales Price (Per unit)]]</f>
        <v>600</v>
      </c>
      <c r="N393" t="s">
        <v>2024</v>
      </c>
    </row>
    <row r="394" spans="1:14" x14ac:dyDescent="0.25">
      <c r="A394" t="s">
        <v>633</v>
      </c>
      <c r="B394" t="s">
        <v>108</v>
      </c>
      <c r="C394">
        <v>1625</v>
      </c>
      <c r="D394" t="s">
        <v>36</v>
      </c>
      <c r="E394" s="7">
        <v>45443</v>
      </c>
      <c r="F394" s="6">
        <v>3</v>
      </c>
      <c r="G394" t="s">
        <v>56</v>
      </c>
      <c r="H394" t="s">
        <v>32</v>
      </c>
      <c r="I394" t="s">
        <v>2025</v>
      </c>
      <c r="J394" t="s">
        <v>1232</v>
      </c>
      <c r="K394">
        <v>3350</v>
      </c>
      <c r="L394">
        <v>250</v>
      </c>
      <c r="M394">
        <f>Customers[[#This Row],[Quantity Ordered]]*Customers[[#This Row],[Sales Price (Per unit)]]</f>
        <v>750</v>
      </c>
      <c r="N394" t="s">
        <v>2026</v>
      </c>
    </row>
    <row r="395" spans="1:14" x14ac:dyDescent="0.25">
      <c r="A395" t="s">
        <v>643</v>
      </c>
      <c r="B395" t="s">
        <v>644</v>
      </c>
      <c r="C395">
        <v>1626</v>
      </c>
      <c r="D395" t="s">
        <v>77</v>
      </c>
      <c r="E395" s="7">
        <v>45611</v>
      </c>
      <c r="F395" s="6">
        <v>1</v>
      </c>
      <c r="G395" s="1" t="s">
        <v>37</v>
      </c>
      <c r="H395" t="s">
        <v>18</v>
      </c>
      <c r="I395" t="s">
        <v>2027</v>
      </c>
      <c r="J395" t="s">
        <v>1244</v>
      </c>
      <c r="K395">
        <v>6160</v>
      </c>
      <c r="L395">
        <v>600</v>
      </c>
      <c r="M395">
        <f>Customers[[#This Row],[Quantity Ordered]]*Customers[[#This Row],[Sales Price (Per unit)]]</f>
        <v>600</v>
      </c>
      <c r="N395" t="s">
        <v>2028</v>
      </c>
    </row>
    <row r="396" spans="1:14" x14ac:dyDescent="0.25">
      <c r="A396" t="s">
        <v>645</v>
      </c>
      <c r="B396" t="s">
        <v>646</v>
      </c>
      <c r="C396">
        <v>1627</v>
      </c>
      <c r="D396" t="s">
        <v>61</v>
      </c>
      <c r="E396" s="7">
        <v>45602</v>
      </c>
      <c r="F396" s="6">
        <v>1</v>
      </c>
      <c r="G396" t="s">
        <v>17</v>
      </c>
      <c r="H396" t="s">
        <v>66</v>
      </c>
      <c r="I396" t="s">
        <v>2029</v>
      </c>
      <c r="J396" t="s">
        <v>1265</v>
      </c>
      <c r="K396">
        <v>800</v>
      </c>
      <c r="L396">
        <v>1200</v>
      </c>
      <c r="M396">
        <f>Customers[[#This Row],[Quantity Ordered]]*Customers[[#This Row],[Sales Price (Per unit)]]</f>
        <v>1200</v>
      </c>
      <c r="N396" t="s">
        <v>2030</v>
      </c>
    </row>
    <row r="397" spans="1:14" x14ac:dyDescent="0.25">
      <c r="A397" t="s">
        <v>647</v>
      </c>
      <c r="B397" t="s">
        <v>648</v>
      </c>
      <c r="C397">
        <v>1628</v>
      </c>
      <c r="D397" t="s">
        <v>22</v>
      </c>
      <c r="E397" s="7">
        <v>45591</v>
      </c>
      <c r="F397" s="6">
        <v>3</v>
      </c>
      <c r="G397" s="1" t="s">
        <v>37</v>
      </c>
      <c r="H397" t="s">
        <v>32</v>
      </c>
      <c r="I397" t="s">
        <v>2031</v>
      </c>
      <c r="J397" t="s">
        <v>1232</v>
      </c>
      <c r="K397">
        <v>3350</v>
      </c>
      <c r="L397">
        <v>800</v>
      </c>
      <c r="M397">
        <f>Customers[[#This Row],[Quantity Ordered]]*Customers[[#This Row],[Sales Price (Per unit)]]</f>
        <v>2400</v>
      </c>
      <c r="N397" t="s">
        <v>2032</v>
      </c>
    </row>
    <row r="398" spans="1:14" x14ac:dyDescent="0.25">
      <c r="A398" t="s">
        <v>157</v>
      </c>
      <c r="B398" t="s">
        <v>312</v>
      </c>
      <c r="C398">
        <v>1629</v>
      </c>
      <c r="D398" t="s">
        <v>61</v>
      </c>
      <c r="E398" s="7">
        <v>45341</v>
      </c>
      <c r="F398" s="6">
        <v>3</v>
      </c>
      <c r="G398" s="1" t="s">
        <v>37</v>
      </c>
      <c r="H398" t="s">
        <v>66</v>
      </c>
      <c r="I398" t="s">
        <v>2033</v>
      </c>
      <c r="J398" t="s">
        <v>1346</v>
      </c>
      <c r="K398">
        <v>870</v>
      </c>
      <c r="L398">
        <v>1200</v>
      </c>
      <c r="M398">
        <f>Customers[[#This Row],[Quantity Ordered]]*Customers[[#This Row],[Sales Price (Per unit)]]</f>
        <v>3600</v>
      </c>
      <c r="N398" t="s">
        <v>2034</v>
      </c>
    </row>
    <row r="399" spans="1:14" x14ac:dyDescent="0.25">
      <c r="A399" t="s">
        <v>528</v>
      </c>
      <c r="B399" t="s">
        <v>649</v>
      </c>
      <c r="C399">
        <v>1630</v>
      </c>
      <c r="D399" t="s">
        <v>77</v>
      </c>
      <c r="E399" s="7">
        <v>45538</v>
      </c>
      <c r="F399" s="6">
        <v>3</v>
      </c>
      <c r="G399" s="1" t="s">
        <v>37</v>
      </c>
      <c r="H399" t="s">
        <v>18</v>
      </c>
      <c r="I399" t="s">
        <v>2035</v>
      </c>
      <c r="J399" t="s">
        <v>1223</v>
      </c>
      <c r="K399">
        <v>6725</v>
      </c>
      <c r="L399">
        <v>600</v>
      </c>
      <c r="M399">
        <f>Customers[[#This Row],[Quantity Ordered]]*Customers[[#This Row],[Sales Price (Per unit)]]</f>
        <v>1800</v>
      </c>
      <c r="N399" t="s">
        <v>2036</v>
      </c>
    </row>
    <row r="400" spans="1:14" x14ac:dyDescent="0.25">
      <c r="A400" t="s">
        <v>596</v>
      </c>
      <c r="B400" t="s">
        <v>188</v>
      </c>
      <c r="C400">
        <v>1631</v>
      </c>
      <c r="D400" t="s">
        <v>27</v>
      </c>
      <c r="E400" s="7">
        <v>45375</v>
      </c>
      <c r="F400" s="6">
        <v>3</v>
      </c>
      <c r="G400" t="s">
        <v>17</v>
      </c>
      <c r="H400" t="s">
        <v>49</v>
      </c>
      <c r="I400" t="s">
        <v>2037</v>
      </c>
      <c r="J400" t="s">
        <v>1250</v>
      </c>
      <c r="K400">
        <v>7000</v>
      </c>
      <c r="L400">
        <v>300</v>
      </c>
      <c r="M400">
        <f>Customers[[#This Row],[Quantity Ordered]]*Customers[[#This Row],[Sales Price (Per unit)]]</f>
        <v>900</v>
      </c>
      <c r="N400" t="s">
        <v>2038</v>
      </c>
    </row>
    <row r="401" spans="1:14" x14ac:dyDescent="0.25">
      <c r="A401" t="s">
        <v>650</v>
      </c>
      <c r="B401" t="s">
        <v>444</v>
      </c>
      <c r="C401">
        <v>1632</v>
      </c>
      <c r="D401" t="s">
        <v>77</v>
      </c>
      <c r="E401" s="7">
        <v>45352</v>
      </c>
      <c r="F401" s="6">
        <v>3</v>
      </c>
      <c r="G401" t="s">
        <v>17</v>
      </c>
      <c r="H401" t="s">
        <v>32</v>
      </c>
      <c r="I401" t="s">
        <v>2039</v>
      </c>
      <c r="J401" t="s">
        <v>1260</v>
      </c>
      <c r="K401">
        <v>3000</v>
      </c>
      <c r="L401">
        <v>600</v>
      </c>
      <c r="M401">
        <f>Customers[[#This Row],[Quantity Ordered]]*Customers[[#This Row],[Sales Price (Per unit)]]</f>
        <v>1800</v>
      </c>
      <c r="N401" t="s">
        <v>2040</v>
      </c>
    </row>
    <row r="402" spans="1:14" x14ac:dyDescent="0.25">
      <c r="A402" t="s">
        <v>73</v>
      </c>
      <c r="B402" t="s">
        <v>651</v>
      </c>
      <c r="C402">
        <v>1633</v>
      </c>
      <c r="D402" t="s">
        <v>61</v>
      </c>
      <c r="E402" s="7">
        <v>45607</v>
      </c>
      <c r="F402" s="6">
        <v>3</v>
      </c>
      <c r="G402" s="1" t="s">
        <v>37</v>
      </c>
      <c r="H402" t="s">
        <v>24</v>
      </c>
      <c r="I402" t="s">
        <v>2041</v>
      </c>
      <c r="J402" t="s">
        <v>1226</v>
      </c>
      <c r="K402">
        <v>2600</v>
      </c>
      <c r="L402">
        <v>1200</v>
      </c>
      <c r="M402">
        <f>Customers[[#This Row],[Quantity Ordered]]*Customers[[#This Row],[Sales Price (Per unit)]]</f>
        <v>3600</v>
      </c>
      <c r="N402" t="s">
        <v>2042</v>
      </c>
    </row>
    <row r="403" spans="1:14" x14ac:dyDescent="0.25">
      <c r="A403" t="s">
        <v>652</v>
      </c>
      <c r="B403" t="s">
        <v>653</v>
      </c>
      <c r="C403">
        <v>1634</v>
      </c>
      <c r="D403" t="s">
        <v>22</v>
      </c>
      <c r="E403" s="7">
        <v>45419</v>
      </c>
      <c r="F403" s="6">
        <v>3</v>
      </c>
      <c r="G403" s="1" t="s">
        <v>37</v>
      </c>
      <c r="H403" t="s">
        <v>66</v>
      </c>
      <c r="I403" t="s">
        <v>2043</v>
      </c>
      <c r="J403" t="s">
        <v>1265</v>
      </c>
      <c r="K403">
        <v>800</v>
      </c>
      <c r="L403">
        <v>800</v>
      </c>
      <c r="M403">
        <f>Customers[[#This Row],[Quantity Ordered]]*Customers[[#This Row],[Sales Price (Per unit)]]</f>
        <v>2400</v>
      </c>
      <c r="N403" t="s">
        <v>2044</v>
      </c>
    </row>
    <row r="404" spans="1:14" x14ac:dyDescent="0.25">
      <c r="A404" t="s">
        <v>654</v>
      </c>
      <c r="B404" t="s">
        <v>255</v>
      </c>
      <c r="C404">
        <v>1635</v>
      </c>
      <c r="D404" t="s">
        <v>61</v>
      </c>
      <c r="E404" s="7">
        <v>45529</v>
      </c>
      <c r="F404" s="6">
        <v>2</v>
      </c>
      <c r="G404" t="s">
        <v>17</v>
      </c>
      <c r="H404" t="s">
        <v>32</v>
      </c>
      <c r="I404" t="s">
        <v>2045</v>
      </c>
      <c r="J404" t="s">
        <v>1260</v>
      </c>
      <c r="K404">
        <v>3000</v>
      </c>
      <c r="L404">
        <v>1200</v>
      </c>
      <c r="M404">
        <f>Customers[[#This Row],[Quantity Ordered]]*Customers[[#This Row],[Sales Price (Per unit)]]</f>
        <v>2400</v>
      </c>
      <c r="N404" t="s">
        <v>2046</v>
      </c>
    </row>
    <row r="405" spans="1:14" x14ac:dyDescent="0.25">
      <c r="A405" t="s">
        <v>50</v>
      </c>
      <c r="B405" t="s">
        <v>655</v>
      </c>
      <c r="C405">
        <v>1636</v>
      </c>
      <c r="D405" t="s">
        <v>16</v>
      </c>
      <c r="E405" s="7">
        <v>45503</v>
      </c>
      <c r="F405" s="6">
        <v>2</v>
      </c>
      <c r="G405" t="s">
        <v>56</v>
      </c>
      <c r="H405" t="s">
        <v>32</v>
      </c>
      <c r="I405" t="s">
        <v>2047</v>
      </c>
      <c r="J405" t="s">
        <v>1260</v>
      </c>
      <c r="K405">
        <v>3000</v>
      </c>
      <c r="L405">
        <v>250</v>
      </c>
      <c r="M405">
        <f>Customers[[#This Row],[Quantity Ordered]]*Customers[[#This Row],[Sales Price (Per unit)]]</f>
        <v>500</v>
      </c>
      <c r="N405" t="s">
        <v>2048</v>
      </c>
    </row>
    <row r="406" spans="1:14" x14ac:dyDescent="0.25">
      <c r="A406" t="s">
        <v>656</v>
      </c>
      <c r="B406" t="s">
        <v>657</v>
      </c>
      <c r="C406">
        <v>1637</v>
      </c>
      <c r="D406" t="s">
        <v>27</v>
      </c>
      <c r="E406" s="7">
        <v>45656</v>
      </c>
      <c r="F406" s="6">
        <v>3</v>
      </c>
      <c r="G406" s="1" t="s">
        <v>37</v>
      </c>
      <c r="H406" t="s">
        <v>18</v>
      </c>
      <c r="I406" t="s">
        <v>2049</v>
      </c>
      <c r="J406" t="s">
        <v>1244</v>
      </c>
      <c r="K406">
        <v>6160</v>
      </c>
      <c r="L406">
        <v>300</v>
      </c>
      <c r="M406">
        <f>Customers[[#This Row],[Quantity Ordered]]*Customers[[#This Row],[Sales Price (Per unit)]]</f>
        <v>900</v>
      </c>
      <c r="N406" t="s">
        <v>2050</v>
      </c>
    </row>
    <row r="407" spans="1:14" x14ac:dyDescent="0.25">
      <c r="A407" t="s">
        <v>658</v>
      </c>
      <c r="B407" t="s">
        <v>514</v>
      </c>
      <c r="C407">
        <v>1638</v>
      </c>
      <c r="D407" t="s">
        <v>22</v>
      </c>
      <c r="E407" s="7">
        <v>45339</v>
      </c>
      <c r="F407" s="6">
        <v>1</v>
      </c>
      <c r="G407" s="1" t="s">
        <v>23</v>
      </c>
      <c r="H407" t="s">
        <v>24</v>
      </c>
      <c r="I407" t="s">
        <v>2051</v>
      </c>
      <c r="J407" t="s">
        <v>1226</v>
      </c>
      <c r="K407">
        <v>2600</v>
      </c>
      <c r="L407">
        <v>800</v>
      </c>
      <c r="M407">
        <f>Customers[[#This Row],[Quantity Ordered]]*Customers[[#This Row],[Sales Price (Per unit)]]</f>
        <v>800</v>
      </c>
      <c r="N407" t="s">
        <v>2052</v>
      </c>
    </row>
    <row r="408" spans="1:14" x14ac:dyDescent="0.25">
      <c r="A408" t="s">
        <v>659</v>
      </c>
      <c r="B408" t="s">
        <v>436</v>
      </c>
      <c r="C408">
        <v>1639</v>
      </c>
      <c r="D408" t="s">
        <v>36</v>
      </c>
      <c r="E408" s="7">
        <v>45337</v>
      </c>
      <c r="F408" s="6">
        <v>3</v>
      </c>
      <c r="G408" t="s">
        <v>56</v>
      </c>
      <c r="H408" t="s">
        <v>32</v>
      </c>
      <c r="I408" t="s">
        <v>2053</v>
      </c>
      <c r="J408" t="s">
        <v>1260</v>
      </c>
      <c r="K408">
        <v>3000</v>
      </c>
      <c r="L408">
        <v>250</v>
      </c>
      <c r="M408">
        <f>Customers[[#This Row],[Quantity Ordered]]*Customers[[#This Row],[Sales Price (Per unit)]]</f>
        <v>750</v>
      </c>
      <c r="N408" t="s">
        <v>2054</v>
      </c>
    </row>
    <row r="409" spans="1:14" x14ac:dyDescent="0.25">
      <c r="A409" t="s">
        <v>660</v>
      </c>
      <c r="B409" t="s">
        <v>661</v>
      </c>
      <c r="C409">
        <v>1640</v>
      </c>
      <c r="D409" t="s">
        <v>36</v>
      </c>
      <c r="E409" s="7">
        <v>45597</v>
      </c>
      <c r="F409" s="6">
        <v>3</v>
      </c>
      <c r="G409" s="1" t="s">
        <v>37</v>
      </c>
      <c r="H409" t="s">
        <v>49</v>
      </c>
      <c r="I409" t="s">
        <v>2055</v>
      </c>
      <c r="J409" t="s">
        <v>1247</v>
      </c>
      <c r="K409">
        <v>7250</v>
      </c>
      <c r="L409">
        <v>250</v>
      </c>
      <c r="M409">
        <f>Customers[[#This Row],[Quantity Ordered]]*Customers[[#This Row],[Sales Price (Per unit)]]</f>
        <v>750</v>
      </c>
      <c r="N409" t="s">
        <v>2056</v>
      </c>
    </row>
    <row r="410" spans="1:14" x14ac:dyDescent="0.25">
      <c r="A410" t="s">
        <v>662</v>
      </c>
      <c r="B410" t="s">
        <v>663</v>
      </c>
      <c r="C410">
        <v>1641</v>
      </c>
      <c r="D410" t="s">
        <v>77</v>
      </c>
      <c r="E410" s="7">
        <v>45321</v>
      </c>
      <c r="F410" s="6">
        <v>2</v>
      </c>
      <c r="G410" s="1" t="s">
        <v>37</v>
      </c>
      <c r="H410" t="s">
        <v>24</v>
      </c>
      <c r="I410" t="s">
        <v>2057</v>
      </c>
      <c r="J410" t="s">
        <v>1226</v>
      </c>
      <c r="K410">
        <v>2600</v>
      </c>
      <c r="L410">
        <v>600</v>
      </c>
      <c r="M410">
        <f>Customers[[#This Row],[Quantity Ordered]]*Customers[[#This Row],[Sales Price (Per unit)]]</f>
        <v>1200</v>
      </c>
      <c r="N410" t="s">
        <v>2058</v>
      </c>
    </row>
    <row r="411" spans="1:14" x14ac:dyDescent="0.25">
      <c r="A411" t="s">
        <v>664</v>
      </c>
      <c r="B411" t="s">
        <v>665</v>
      </c>
      <c r="C411">
        <v>1642</v>
      </c>
      <c r="D411" t="s">
        <v>27</v>
      </c>
      <c r="E411" s="7">
        <v>45414</v>
      </c>
      <c r="F411" s="6">
        <v>3</v>
      </c>
      <c r="G411" s="1" t="s">
        <v>23</v>
      </c>
      <c r="H411" t="s">
        <v>38</v>
      </c>
      <c r="I411" t="s">
        <v>2059</v>
      </c>
      <c r="J411" t="s">
        <v>1290</v>
      </c>
      <c r="K411">
        <v>4000</v>
      </c>
      <c r="L411">
        <v>300</v>
      </c>
      <c r="M411">
        <f>Customers[[#This Row],[Quantity Ordered]]*Customers[[#This Row],[Sales Price (Per unit)]]</f>
        <v>900</v>
      </c>
      <c r="N411" t="s">
        <v>2060</v>
      </c>
    </row>
    <row r="412" spans="1:14" x14ac:dyDescent="0.25">
      <c r="A412" t="s">
        <v>650</v>
      </c>
      <c r="B412" t="s">
        <v>666</v>
      </c>
      <c r="C412">
        <v>1643</v>
      </c>
      <c r="D412" t="s">
        <v>16</v>
      </c>
      <c r="E412" s="7">
        <v>45511</v>
      </c>
      <c r="F412" s="6">
        <v>1</v>
      </c>
      <c r="G412" s="1" t="s">
        <v>23</v>
      </c>
      <c r="H412" t="s">
        <v>32</v>
      </c>
      <c r="I412" t="s">
        <v>2061</v>
      </c>
      <c r="J412" t="s">
        <v>1241</v>
      </c>
      <c r="K412">
        <v>3220</v>
      </c>
      <c r="L412">
        <v>250</v>
      </c>
      <c r="M412">
        <f>Customers[[#This Row],[Quantity Ordered]]*Customers[[#This Row],[Sales Price (Per unit)]]</f>
        <v>250</v>
      </c>
      <c r="N412" t="s">
        <v>2062</v>
      </c>
    </row>
    <row r="413" spans="1:14" x14ac:dyDescent="0.25">
      <c r="A413" t="s">
        <v>546</v>
      </c>
      <c r="B413" t="s">
        <v>103</v>
      </c>
      <c r="C413">
        <v>1644</v>
      </c>
      <c r="D413" t="s">
        <v>77</v>
      </c>
      <c r="E413" s="7">
        <v>45541</v>
      </c>
      <c r="F413" s="6">
        <v>1</v>
      </c>
      <c r="G413" s="1" t="s">
        <v>37</v>
      </c>
      <c r="H413" t="s">
        <v>28</v>
      </c>
      <c r="I413" t="s">
        <v>2063</v>
      </c>
      <c r="J413" t="s">
        <v>1284</v>
      </c>
      <c r="K413">
        <v>2500</v>
      </c>
      <c r="L413">
        <v>600</v>
      </c>
      <c r="M413">
        <f>Customers[[#This Row],[Quantity Ordered]]*Customers[[#This Row],[Sales Price (Per unit)]]</f>
        <v>600</v>
      </c>
      <c r="N413" t="s">
        <v>2064</v>
      </c>
    </row>
    <row r="414" spans="1:14" x14ac:dyDescent="0.25">
      <c r="A414" t="s">
        <v>667</v>
      </c>
      <c r="B414" t="s">
        <v>668</v>
      </c>
      <c r="C414">
        <v>1645</v>
      </c>
      <c r="D414" t="s">
        <v>61</v>
      </c>
      <c r="E414" s="7">
        <v>45339</v>
      </c>
      <c r="F414" s="6">
        <v>3</v>
      </c>
      <c r="G414" t="s">
        <v>17</v>
      </c>
      <c r="H414" t="s">
        <v>49</v>
      </c>
      <c r="I414" t="s">
        <v>2065</v>
      </c>
      <c r="J414" t="s">
        <v>1250</v>
      </c>
      <c r="K414">
        <v>7000</v>
      </c>
      <c r="L414">
        <v>1200</v>
      </c>
      <c r="M414">
        <f>Customers[[#This Row],[Quantity Ordered]]*Customers[[#This Row],[Sales Price (Per unit)]]</f>
        <v>3600</v>
      </c>
      <c r="N414" t="s">
        <v>2066</v>
      </c>
    </row>
    <row r="415" spans="1:14" x14ac:dyDescent="0.25">
      <c r="A415" t="s">
        <v>69</v>
      </c>
      <c r="B415" t="s">
        <v>669</v>
      </c>
      <c r="C415">
        <v>1646</v>
      </c>
      <c r="D415" t="s">
        <v>77</v>
      </c>
      <c r="E415" s="7">
        <v>45328</v>
      </c>
      <c r="F415" s="6">
        <v>3</v>
      </c>
      <c r="G415" s="1" t="s">
        <v>23</v>
      </c>
      <c r="H415" t="s">
        <v>24</v>
      </c>
      <c r="I415" t="s">
        <v>2067</v>
      </c>
      <c r="J415" t="s">
        <v>1226</v>
      </c>
      <c r="K415">
        <v>2600</v>
      </c>
      <c r="L415">
        <v>600</v>
      </c>
      <c r="M415">
        <f>Customers[[#This Row],[Quantity Ordered]]*Customers[[#This Row],[Sales Price (Per unit)]]</f>
        <v>1800</v>
      </c>
      <c r="N415" t="s">
        <v>2068</v>
      </c>
    </row>
    <row r="416" spans="1:14" x14ac:dyDescent="0.25">
      <c r="A416" t="s">
        <v>670</v>
      </c>
      <c r="B416" t="s">
        <v>210</v>
      </c>
      <c r="C416">
        <v>1647</v>
      </c>
      <c r="D416" t="s">
        <v>16</v>
      </c>
      <c r="E416" s="7">
        <v>45518</v>
      </c>
      <c r="F416" s="6">
        <v>2</v>
      </c>
      <c r="G416" t="s">
        <v>17</v>
      </c>
      <c r="H416" t="s">
        <v>42</v>
      </c>
      <c r="I416" t="s">
        <v>2069</v>
      </c>
      <c r="J416" t="s">
        <v>1335</v>
      </c>
      <c r="K416">
        <v>5600</v>
      </c>
      <c r="L416">
        <v>250</v>
      </c>
      <c r="M416">
        <f>Customers[[#This Row],[Quantity Ordered]]*Customers[[#This Row],[Sales Price (Per unit)]]</f>
        <v>500</v>
      </c>
      <c r="N416" t="s">
        <v>2070</v>
      </c>
    </row>
    <row r="417" spans="1:14" x14ac:dyDescent="0.25">
      <c r="A417" t="s">
        <v>671</v>
      </c>
      <c r="B417" t="s">
        <v>672</v>
      </c>
      <c r="C417">
        <v>1648</v>
      </c>
      <c r="D417" t="s">
        <v>36</v>
      </c>
      <c r="E417" s="7">
        <v>45447</v>
      </c>
      <c r="F417" s="6">
        <v>1</v>
      </c>
      <c r="G417" t="s">
        <v>17</v>
      </c>
      <c r="H417" t="s">
        <v>32</v>
      </c>
      <c r="I417" t="s">
        <v>2071</v>
      </c>
      <c r="J417" t="s">
        <v>1241</v>
      </c>
      <c r="K417">
        <v>3220</v>
      </c>
      <c r="L417">
        <v>250</v>
      </c>
      <c r="M417">
        <f>Customers[[#This Row],[Quantity Ordered]]*Customers[[#This Row],[Sales Price (Per unit)]]</f>
        <v>250</v>
      </c>
      <c r="N417" t="s">
        <v>2072</v>
      </c>
    </row>
    <row r="418" spans="1:14" x14ac:dyDescent="0.25">
      <c r="A418" t="s">
        <v>673</v>
      </c>
      <c r="B418" t="s">
        <v>674</v>
      </c>
      <c r="C418">
        <v>1649</v>
      </c>
      <c r="D418" t="s">
        <v>16</v>
      </c>
      <c r="E418" s="7">
        <v>45521</v>
      </c>
      <c r="F418" s="6">
        <v>1</v>
      </c>
      <c r="G418" s="1" t="s">
        <v>37</v>
      </c>
      <c r="H418" t="s">
        <v>38</v>
      </c>
      <c r="I418" t="s">
        <v>2073</v>
      </c>
      <c r="J418" t="s">
        <v>1235</v>
      </c>
      <c r="K418">
        <v>4217</v>
      </c>
      <c r="L418">
        <v>250</v>
      </c>
      <c r="M418">
        <f>Customers[[#This Row],[Quantity Ordered]]*Customers[[#This Row],[Sales Price (Per unit)]]</f>
        <v>250</v>
      </c>
      <c r="N418" t="s">
        <v>2074</v>
      </c>
    </row>
    <row r="419" spans="1:14" x14ac:dyDescent="0.25">
      <c r="A419" t="s">
        <v>675</v>
      </c>
      <c r="B419" t="s">
        <v>676</v>
      </c>
      <c r="C419">
        <v>1650</v>
      </c>
      <c r="D419" t="s">
        <v>22</v>
      </c>
      <c r="E419" s="7">
        <v>45657</v>
      </c>
      <c r="F419" s="6">
        <v>2</v>
      </c>
      <c r="G419" s="1" t="s">
        <v>37</v>
      </c>
      <c r="H419" t="s">
        <v>42</v>
      </c>
      <c r="I419" t="s">
        <v>2075</v>
      </c>
      <c r="J419" t="s">
        <v>1080</v>
      </c>
      <c r="K419">
        <v>5000</v>
      </c>
      <c r="L419">
        <v>800</v>
      </c>
      <c r="M419">
        <f>Customers[[#This Row],[Quantity Ordered]]*Customers[[#This Row],[Sales Price (Per unit)]]</f>
        <v>1600</v>
      </c>
      <c r="N419" t="s">
        <v>2076</v>
      </c>
    </row>
    <row r="420" spans="1:14" x14ac:dyDescent="0.25">
      <c r="A420" t="s">
        <v>677</v>
      </c>
      <c r="B420" t="s">
        <v>678</v>
      </c>
      <c r="C420">
        <v>1651</v>
      </c>
      <c r="D420" t="s">
        <v>36</v>
      </c>
      <c r="E420" s="7">
        <v>45456</v>
      </c>
      <c r="F420" s="6">
        <v>2</v>
      </c>
      <c r="G420" t="s">
        <v>56</v>
      </c>
      <c r="H420" t="s">
        <v>49</v>
      </c>
      <c r="I420" t="s">
        <v>2077</v>
      </c>
      <c r="J420" t="s">
        <v>1385</v>
      </c>
      <c r="K420">
        <v>7310</v>
      </c>
      <c r="L420">
        <v>250</v>
      </c>
      <c r="M420">
        <f>Customers[[#This Row],[Quantity Ordered]]*Customers[[#This Row],[Sales Price (Per unit)]]</f>
        <v>500</v>
      </c>
      <c r="N420" t="s">
        <v>2078</v>
      </c>
    </row>
    <row r="421" spans="1:14" x14ac:dyDescent="0.25">
      <c r="A421" t="s">
        <v>139</v>
      </c>
      <c r="B421" t="s">
        <v>595</v>
      </c>
      <c r="C421">
        <v>1652</v>
      </c>
      <c r="D421" t="s">
        <v>61</v>
      </c>
      <c r="E421" s="7">
        <v>45528</v>
      </c>
      <c r="F421" s="6">
        <v>2</v>
      </c>
      <c r="G421" t="s">
        <v>17</v>
      </c>
      <c r="H421" t="s">
        <v>28</v>
      </c>
      <c r="I421" t="s">
        <v>2079</v>
      </c>
      <c r="J421" t="s">
        <v>850</v>
      </c>
      <c r="K421">
        <v>2000</v>
      </c>
      <c r="L421">
        <v>1200</v>
      </c>
      <c r="M421">
        <f>Customers[[#This Row],[Quantity Ordered]]*Customers[[#This Row],[Sales Price (Per unit)]]</f>
        <v>2400</v>
      </c>
      <c r="N421" t="s">
        <v>2080</v>
      </c>
    </row>
    <row r="422" spans="1:14" x14ac:dyDescent="0.25">
      <c r="A422" t="s">
        <v>291</v>
      </c>
      <c r="B422" t="s">
        <v>41</v>
      </c>
      <c r="C422">
        <v>1653</v>
      </c>
      <c r="D422" t="s">
        <v>22</v>
      </c>
      <c r="E422" s="7">
        <v>45591</v>
      </c>
      <c r="F422" s="6">
        <v>3</v>
      </c>
      <c r="G422" s="1" t="s">
        <v>23</v>
      </c>
      <c r="H422" t="s">
        <v>18</v>
      </c>
      <c r="I422" t="s">
        <v>2081</v>
      </c>
      <c r="J422" t="s">
        <v>1223</v>
      </c>
      <c r="K422">
        <v>6725</v>
      </c>
      <c r="L422">
        <v>800</v>
      </c>
      <c r="M422">
        <f>Customers[[#This Row],[Quantity Ordered]]*Customers[[#This Row],[Sales Price (Per unit)]]</f>
        <v>2400</v>
      </c>
      <c r="N422" t="s">
        <v>2082</v>
      </c>
    </row>
    <row r="423" spans="1:14" x14ac:dyDescent="0.25">
      <c r="A423" t="s">
        <v>679</v>
      </c>
      <c r="B423" t="s">
        <v>680</v>
      </c>
      <c r="C423">
        <v>1654</v>
      </c>
      <c r="D423" t="s">
        <v>61</v>
      </c>
      <c r="E423" s="7">
        <v>45422</v>
      </c>
      <c r="F423" s="6">
        <v>1</v>
      </c>
      <c r="G423" t="s">
        <v>17</v>
      </c>
      <c r="H423" t="s">
        <v>18</v>
      </c>
      <c r="I423" t="s">
        <v>2083</v>
      </c>
      <c r="J423" t="s">
        <v>1223</v>
      </c>
      <c r="K423">
        <v>6725</v>
      </c>
      <c r="L423">
        <v>1200</v>
      </c>
      <c r="M423">
        <f>Customers[[#This Row],[Quantity Ordered]]*Customers[[#This Row],[Sales Price (Per unit)]]</f>
        <v>1200</v>
      </c>
      <c r="N423" t="s">
        <v>2084</v>
      </c>
    </row>
    <row r="424" spans="1:14" x14ac:dyDescent="0.25">
      <c r="A424" t="s">
        <v>681</v>
      </c>
      <c r="B424" t="s">
        <v>361</v>
      </c>
      <c r="C424">
        <v>1655</v>
      </c>
      <c r="D424" t="s">
        <v>22</v>
      </c>
      <c r="E424" s="7">
        <v>45609</v>
      </c>
      <c r="F424" s="6">
        <v>3</v>
      </c>
      <c r="G424" t="s">
        <v>17</v>
      </c>
      <c r="H424" t="s">
        <v>66</v>
      </c>
      <c r="I424" t="s">
        <v>2085</v>
      </c>
      <c r="J424" t="s">
        <v>1346</v>
      </c>
      <c r="K424">
        <v>870</v>
      </c>
      <c r="L424">
        <v>800</v>
      </c>
      <c r="M424">
        <f>Customers[[#This Row],[Quantity Ordered]]*Customers[[#This Row],[Sales Price (Per unit)]]</f>
        <v>2400</v>
      </c>
      <c r="N424" t="s">
        <v>2086</v>
      </c>
    </row>
    <row r="425" spans="1:14" x14ac:dyDescent="0.25">
      <c r="A425" t="s">
        <v>439</v>
      </c>
      <c r="B425" t="s">
        <v>292</v>
      </c>
      <c r="C425">
        <v>1656</v>
      </c>
      <c r="D425" t="s">
        <v>36</v>
      </c>
      <c r="E425" s="7">
        <v>45379</v>
      </c>
      <c r="F425" s="6">
        <v>3</v>
      </c>
      <c r="G425" s="1" t="s">
        <v>37</v>
      </c>
      <c r="H425" t="s">
        <v>38</v>
      </c>
      <c r="I425" t="s">
        <v>2087</v>
      </c>
      <c r="J425" t="s">
        <v>1253</v>
      </c>
      <c r="K425">
        <v>4870</v>
      </c>
      <c r="L425">
        <v>250</v>
      </c>
      <c r="M425">
        <f>Customers[[#This Row],[Quantity Ordered]]*Customers[[#This Row],[Sales Price (Per unit)]]</f>
        <v>750</v>
      </c>
      <c r="N425" t="s">
        <v>2088</v>
      </c>
    </row>
    <row r="426" spans="1:14" x14ac:dyDescent="0.25">
      <c r="A426" t="s">
        <v>682</v>
      </c>
      <c r="B426" t="s">
        <v>683</v>
      </c>
      <c r="C426">
        <v>1657</v>
      </c>
      <c r="D426" t="s">
        <v>27</v>
      </c>
      <c r="E426" s="7">
        <v>45335</v>
      </c>
      <c r="F426" s="6">
        <v>2</v>
      </c>
      <c r="G426" t="s">
        <v>17</v>
      </c>
      <c r="H426" t="s">
        <v>18</v>
      </c>
      <c r="I426" t="s">
        <v>2089</v>
      </c>
      <c r="J426" t="s">
        <v>1287</v>
      </c>
      <c r="K426">
        <v>6000</v>
      </c>
      <c r="L426">
        <v>300</v>
      </c>
      <c r="M426">
        <f>Customers[[#This Row],[Quantity Ordered]]*Customers[[#This Row],[Sales Price (Per unit)]]</f>
        <v>600</v>
      </c>
      <c r="N426" t="s">
        <v>2090</v>
      </c>
    </row>
    <row r="427" spans="1:14" x14ac:dyDescent="0.25">
      <c r="A427" t="s">
        <v>110</v>
      </c>
      <c r="B427" t="s">
        <v>44</v>
      </c>
      <c r="C427">
        <v>1658</v>
      </c>
      <c r="D427" t="s">
        <v>22</v>
      </c>
      <c r="E427" s="7">
        <v>45550</v>
      </c>
      <c r="F427" s="6">
        <v>1</v>
      </c>
      <c r="G427" t="s">
        <v>56</v>
      </c>
      <c r="H427" t="s">
        <v>49</v>
      </c>
      <c r="I427" t="s">
        <v>2091</v>
      </c>
      <c r="J427" t="s">
        <v>1247</v>
      </c>
      <c r="K427">
        <v>7250</v>
      </c>
      <c r="L427">
        <v>800</v>
      </c>
      <c r="M427">
        <f>Customers[[#This Row],[Quantity Ordered]]*Customers[[#This Row],[Sales Price (Per unit)]]</f>
        <v>800</v>
      </c>
      <c r="N427" t="s">
        <v>2092</v>
      </c>
    </row>
    <row r="428" spans="1:14" x14ac:dyDescent="0.25">
      <c r="A428" t="s">
        <v>684</v>
      </c>
      <c r="B428" t="s">
        <v>685</v>
      </c>
      <c r="C428">
        <v>1659</v>
      </c>
      <c r="D428" t="s">
        <v>16</v>
      </c>
      <c r="E428" s="7">
        <v>45457</v>
      </c>
      <c r="F428" s="6">
        <v>3</v>
      </c>
      <c r="G428" s="1" t="s">
        <v>37</v>
      </c>
      <c r="H428" t="s">
        <v>66</v>
      </c>
      <c r="I428" t="s">
        <v>2093</v>
      </c>
      <c r="J428" t="s">
        <v>1346</v>
      </c>
      <c r="K428">
        <v>870</v>
      </c>
      <c r="L428">
        <v>250</v>
      </c>
      <c r="M428">
        <f>Customers[[#This Row],[Quantity Ordered]]*Customers[[#This Row],[Sales Price (Per unit)]]</f>
        <v>750</v>
      </c>
      <c r="N428" t="s">
        <v>2094</v>
      </c>
    </row>
    <row r="429" spans="1:14" x14ac:dyDescent="0.25">
      <c r="A429" t="s">
        <v>686</v>
      </c>
      <c r="B429" t="s">
        <v>687</v>
      </c>
      <c r="C429">
        <v>1660</v>
      </c>
      <c r="D429" t="s">
        <v>27</v>
      </c>
      <c r="E429" s="7">
        <v>45627</v>
      </c>
      <c r="F429" s="6">
        <v>2</v>
      </c>
      <c r="G429" s="1" t="s">
        <v>37</v>
      </c>
      <c r="H429" t="s">
        <v>49</v>
      </c>
      <c r="I429" t="s">
        <v>2095</v>
      </c>
      <c r="J429" t="s">
        <v>1250</v>
      </c>
      <c r="K429">
        <v>7000</v>
      </c>
      <c r="L429">
        <v>300</v>
      </c>
      <c r="M429">
        <f>Customers[[#This Row],[Quantity Ordered]]*Customers[[#This Row],[Sales Price (Per unit)]]</f>
        <v>600</v>
      </c>
      <c r="N429" t="s">
        <v>2096</v>
      </c>
    </row>
    <row r="430" spans="1:14" x14ac:dyDescent="0.25">
      <c r="A430" t="s">
        <v>433</v>
      </c>
      <c r="B430" t="s">
        <v>688</v>
      </c>
      <c r="C430">
        <v>1661</v>
      </c>
      <c r="D430" t="s">
        <v>36</v>
      </c>
      <c r="E430" s="7">
        <v>45657</v>
      </c>
      <c r="F430" s="6">
        <v>1</v>
      </c>
      <c r="G430" s="1" t="s">
        <v>23</v>
      </c>
      <c r="H430" t="s">
        <v>28</v>
      </c>
      <c r="I430" t="s">
        <v>2097</v>
      </c>
      <c r="J430" t="s">
        <v>1229</v>
      </c>
      <c r="K430">
        <v>2300</v>
      </c>
      <c r="L430">
        <v>250</v>
      </c>
      <c r="M430">
        <f>Customers[[#This Row],[Quantity Ordered]]*Customers[[#This Row],[Sales Price (Per unit)]]</f>
        <v>250</v>
      </c>
      <c r="N430" t="s">
        <v>2098</v>
      </c>
    </row>
    <row r="431" spans="1:14" x14ac:dyDescent="0.25">
      <c r="A431" t="s">
        <v>204</v>
      </c>
      <c r="B431" t="s">
        <v>516</v>
      </c>
      <c r="C431">
        <v>1662</v>
      </c>
      <c r="D431" t="s">
        <v>77</v>
      </c>
      <c r="E431" s="7">
        <v>45441</v>
      </c>
      <c r="F431" s="6">
        <v>2</v>
      </c>
      <c r="G431" t="s">
        <v>17</v>
      </c>
      <c r="H431" t="s">
        <v>24</v>
      </c>
      <c r="I431" t="s">
        <v>2099</v>
      </c>
      <c r="J431" t="s">
        <v>1226</v>
      </c>
      <c r="K431">
        <v>2600</v>
      </c>
      <c r="L431">
        <v>600</v>
      </c>
      <c r="M431">
        <f>Customers[[#This Row],[Quantity Ordered]]*Customers[[#This Row],[Sales Price (Per unit)]]</f>
        <v>1200</v>
      </c>
      <c r="N431" t="s">
        <v>2100</v>
      </c>
    </row>
    <row r="432" spans="1:14" x14ac:dyDescent="0.25">
      <c r="A432" t="s">
        <v>689</v>
      </c>
      <c r="B432" t="s">
        <v>676</v>
      </c>
      <c r="C432">
        <v>1663</v>
      </c>
      <c r="D432" t="s">
        <v>36</v>
      </c>
      <c r="E432" s="7">
        <v>45362</v>
      </c>
      <c r="F432" s="6">
        <v>2</v>
      </c>
      <c r="G432" s="1" t="s">
        <v>23</v>
      </c>
      <c r="H432" t="s">
        <v>38</v>
      </c>
      <c r="I432" t="s">
        <v>2101</v>
      </c>
      <c r="J432" t="s">
        <v>1253</v>
      </c>
      <c r="K432">
        <v>4870</v>
      </c>
      <c r="L432">
        <v>250</v>
      </c>
      <c r="M432">
        <f>Customers[[#This Row],[Quantity Ordered]]*Customers[[#This Row],[Sales Price (Per unit)]]</f>
        <v>500</v>
      </c>
      <c r="N432" t="s">
        <v>2102</v>
      </c>
    </row>
    <row r="433" spans="1:14" x14ac:dyDescent="0.25">
      <c r="A433" t="s">
        <v>513</v>
      </c>
      <c r="B433" t="s">
        <v>690</v>
      </c>
      <c r="C433">
        <v>1664</v>
      </c>
      <c r="D433" t="s">
        <v>27</v>
      </c>
      <c r="E433" s="7">
        <v>45626</v>
      </c>
      <c r="F433" s="6">
        <v>1</v>
      </c>
      <c r="G433" t="s">
        <v>17</v>
      </c>
      <c r="H433" t="s">
        <v>18</v>
      </c>
      <c r="I433" t="s">
        <v>2103</v>
      </c>
      <c r="J433" t="s">
        <v>1244</v>
      </c>
      <c r="K433">
        <v>6160</v>
      </c>
      <c r="L433">
        <v>300</v>
      </c>
      <c r="M433">
        <f>Customers[[#This Row],[Quantity Ordered]]*Customers[[#This Row],[Sales Price (Per unit)]]</f>
        <v>300</v>
      </c>
      <c r="N433" t="s">
        <v>2104</v>
      </c>
    </row>
    <row r="434" spans="1:14" x14ac:dyDescent="0.25">
      <c r="A434" t="s">
        <v>691</v>
      </c>
      <c r="B434" t="s">
        <v>692</v>
      </c>
      <c r="C434">
        <v>1665</v>
      </c>
      <c r="D434" t="s">
        <v>27</v>
      </c>
      <c r="E434" s="7">
        <v>45351</v>
      </c>
      <c r="F434" s="6">
        <v>2</v>
      </c>
      <c r="G434" t="s">
        <v>17</v>
      </c>
      <c r="H434" t="s">
        <v>38</v>
      </c>
      <c r="I434" t="s">
        <v>2105</v>
      </c>
      <c r="J434" t="s">
        <v>1290</v>
      </c>
      <c r="K434">
        <v>4000</v>
      </c>
      <c r="L434">
        <v>300</v>
      </c>
      <c r="M434">
        <f>Customers[[#This Row],[Quantity Ordered]]*Customers[[#This Row],[Sales Price (Per unit)]]</f>
        <v>600</v>
      </c>
      <c r="N434" t="s">
        <v>2106</v>
      </c>
    </row>
    <row r="435" spans="1:14" x14ac:dyDescent="0.25">
      <c r="A435" t="s">
        <v>693</v>
      </c>
      <c r="B435" t="s">
        <v>694</v>
      </c>
      <c r="C435">
        <v>1666</v>
      </c>
      <c r="D435" t="s">
        <v>22</v>
      </c>
      <c r="E435" s="7">
        <v>45391</v>
      </c>
      <c r="F435" s="6">
        <v>2</v>
      </c>
      <c r="G435" t="s">
        <v>17</v>
      </c>
      <c r="H435" t="s">
        <v>66</v>
      </c>
      <c r="I435" t="s">
        <v>2107</v>
      </c>
      <c r="J435" t="s">
        <v>1346</v>
      </c>
      <c r="K435">
        <v>870</v>
      </c>
      <c r="L435">
        <v>800</v>
      </c>
      <c r="M435">
        <f>Customers[[#This Row],[Quantity Ordered]]*Customers[[#This Row],[Sales Price (Per unit)]]</f>
        <v>1600</v>
      </c>
      <c r="N435" t="s">
        <v>2108</v>
      </c>
    </row>
    <row r="436" spans="1:14" x14ac:dyDescent="0.25">
      <c r="A436" t="s">
        <v>695</v>
      </c>
      <c r="B436" t="s">
        <v>696</v>
      </c>
      <c r="C436">
        <v>1667</v>
      </c>
      <c r="D436" t="s">
        <v>22</v>
      </c>
      <c r="E436" s="7">
        <v>45581</v>
      </c>
      <c r="F436" s="6">
        <v>3</v>
      </c>
      <c r="G436" t="s">
        <v>17</v>
      </c>
      <c r="H436" t="s">
        <v>28</v>
      </c>
      <c r="I436" t="s">
        <v>2109</v>
      </c>
      <c r="J436" t="s">
        <v>1229</v>
      </c>
      <c r="K436">
        <v>2300</v>
      </c>
      <c r="L436">
        <v>800</v>
      </c>
      <c r="M436">
        <f>Customers[[#This Row],[Quantity Ordered]]*Customers[[#This Row],[Sales Price (Per unit)]]</f>
        <v>2400</v>
      </c>
      <c r="N436" t="s">
        <v>2110</v>
      </c>
    </row>
    <row r="437" spans="1:14" x14ac:dyDescent="0.25">
      <c r="A437" t="s">
        <v>697</v>
      </c>
      <c r="B437" t="s">
        <v>477</v>
      </c>
      <c r="C437">
        <v>1668</v>
      </c>
      <c r="D437" t="s">
        <v>36</v>
      </c>
      <c r="E437" s="7">
        <v>45550</v>
      </c>
      <c r="F437" s="6">
        <v>1</v>
      </c>
      <c r="G437" s="1" t="s">
        <v>37</v>
      </c>
      <c r="H437" t="s">
        <v>18</v>
      </c>
      <c r="I437" t="s">
        <v>2111</v>
      </c>
      <c r="J437" t="s">
        <v>1223</v>
      </c>
      <c r="K437">
        <v>6725</v>
      </c>
      <c r="L437">
        <v>250</v>
      </c>
      <c r="M437">
        <f>Customers[[#This Row],[Quantity Ordered]]*Customers[[#This Row],[Sales Price (Per unit)]]</f>
        <v>250</v>
      </c>
      <c r="N437" t="s">
        <v>2112</v>
      </c>
    </row>
    <row r="438" spans="1:14" x14ac:dyDescent="0.25">
      <c r="A438" t="s">
        <v>296</v>
      </c>
      <c r="B438" t="s">
        <v>170</v>
      </c>
      <c r="C438">
        <v>1669</v>
      </c>
      <c r="D438" t="s">
        <v>36</v>
      </c>
      <c r="E438" s="7">
        <v>45379</v>
      </c>
      <c r="F438" s="6">
        <v>1</v>
      </c>
      <c r="G438" s="1" t="s">
        <v>37</v>
      </c>
      <c r="H438" t="s">
        <v>38</v>
      </c>
      <c r="I438" t="s">
        <v>2113</v>
      </c>
      <c r="J438" t="s">
        <v>1290</v>
      </c>
      <c r="K438">
        <v>4000</v>
      </c>
      <c r="L438">
        <v>250</v>
      </c>
      <c r="M438">
        <f>Customers[[#This Row],[Quantity Ordered]]*Customers[[#This Row],[Sales Price (Per unit)]]</f>
        <v>250</v>
      </c>
      <c r="N438" t="s">
        <v>2114</v>
      </c>
    </row>
    <row r="439" spans="1:14" x14ac:dyDescent="0.25">
      <c r="A439" t="s">
        <v>698</v>
      </c>
      <c r="B439" t="s">
        <v>379</v>
      </c>
      <c r="C439">
        <v>1670</v>
      </c>
      <c r="D439" t="s">
        <v>36</v>
      </c>
      <c r="E439" s="7">
        <v>45636</v>
      </c>
      <c r="F439" s="6">
        <v>2</v>
      </c>
      <c r="G439" s="1" t="s">
        <v>23</v>
      </c>
      <c r="H439" t="s">
        <v>18</v>
      </c>
      <c r="I439" t="s">
        <v>2115</v>
      </c>
      <c r="J439" t="s">
        <v>1223</v>
      </c>
      <c r="K439">
        <v>6725</v>
      </c>
      <c r="L439">
        <v>250</v>
      </c>
      <c r="M439">
        <f>Customers[[#This Row],[Quantity Ordered]]*Customers[[#This Row],[Sales Price (Per unit)]]</f>
        <v>500</v>
      </c>
      <c r="N439" t="s">
        <v>2116</v>
      </c>
    </row>
    <row r="440" spans="1:14" x14ac:dyDescent="0.25">
      <c r="A440" t="s">
        <v>699</v>
      </c>
      <c r="B440" t="s">
        <v>700</v>
      </c>
      <c r="C440">
        <v>1671</v>
      </c>
      <c r="D440" t="s">
        <v>16</v>
      </c>
      <c r="E440" s="7">
        <v>45296</v>
      </c>
      <c r="F440" s="6">
        <v>1</v>
      </c>
      <c r="G440" s="1" t="s">
        <v>37</v>
      </c>
      <c r="H440" t="s">
        <v>38</v>
      </c>
      <c r="I440" t="s">
        <v>2117</v>
      </c>
      <c r="J440" t="s">
        <v>1290</v>
      </c>
      <c r="K440">
        <v>4000</v>
      </c>
      <c r="L440">
        <v>250</v>
      </c>
      <c r="M440">
        <f>Customers[[#This Row],[Quantity Ordered]]*Customers[[#This Row],[Sales Price (Per unit)]]</f>
        <v>250</v>
      </c>
      <c r="N440" t="s">
        <v>2118</v>
      </c>
    </row>
    <row r="441" spans="1:14" x14ac:dyDescent="0.25">
      <c r="A441" t="s">
        <v>97</v>
      </c>
      <c r="B441" t="s">
        <v>701</v>
      </c>
      <c r="C441">
        <v>1672</v>
      </c>
      <c r="D441" t="s">
        <v>27</v>
      </c>
      <c r="E441" s="7">
        <v>45561</v>
      </c>
      <c r="F441" s="6">
        <v>3</v>
      </c>
      <c r="G441" s="1" t="s">
        <v>37</v>
      </c>
      <c r="H441" t="s">
        <v>24</v>
      </c>
      <c r="I441" t="s">
        <v>2119</v>
      </c>
      <c r="J441" t="s">
        <v>1226</v>
      </c>
      <c r="K441">
        <v>2600</v>
      </c>
      <c r="L441">
        <v>300</v>
      </c>
      <c r="M441">
        <f>Customers[[#This Row],[Quantity Ordered]]*Customers[[#This Row],[Sales Price (Per unit)]]</f>
        <v>900</v>
      </c>
      <c r="N441" t="s">
        <v>2120</v>
      </c>
    </row>
    <row r="442" spans="1:14" x14ac:dyDescent="0.25">
      <c r="A442" t="s">
        <v>702</v>
      </c>
      <c r="B442" t="s">
        <v>631</v>
      </c>
      <c r="C442">
        <v>1673</v>
      </c>
      <c r="D442" t="s">
        <v>61</v>
      </c>
      <c r="E442" s="7">
        <v>45525</v>
      </c>
      <c r="F442" s="6">
        <v>3</v>
      </c>
      <c r="G442" t="s">
        <v>17</v>
      </c>
      <c r="H442" t="s">
        <v>38</v>
      </c>
      <c r="I442" t="s">
        <v>2121</v>
      </c>
      <c r="J442" t="s">
        <v>1253</v>
      </c>
      <c r="K442">
        <v>4870</v>
      </c>
      <c r="L442">
        <v>1200</v>
      </c>
      <c r="M442">
        <f>Customers[[#This Row],[Quantity Ordered]]*Customers[[#This Row],[Sales Price (Per unit)]]</f>
        <v>3600</v>
      </c>
      <c r="N442" t="s">
        <v>2122</v>
      </c>
    </row>
    <row r="443" spans="1:14" x14ac:dyDescent="0.25">
      <c r="A443" t="s">
        <v>703</v>
      </c>
      <c r="B443" t="s">
        <v>704</v>
      </c>
      <c r="C443">
        <v>1674</v>
      </c>
      <c r="D443" t="s">
        <v>16</v>
      </c>
      <c r="E443" s="7">
        <v>45468</v>
      </c>
      <c r="F443" s="6">
        <v>1</v>
      </c>
      <c r="G443" s="1" t="s">
        <v>37</v>
      </c>
      <c r="H443" t="s">
        <v>32</v>
      </c>
      <c r="I443" t="s">
        <v>2123</v>
      </c>
      <c r="J443" t="s">
        <v>1232</v>
      </c>
      <c r="K443">
        <v>3350</v>
      </c>
      <c r="L443">
        <v>250</v>
      </c>
      <c r="M443">
        <f>Customers[[#This Row],[Quantity Ordered]]*Customers[[#This Row],[Sales Price (Per unit)]]</f>
        <v>250</v>
      </c>
      <c r="N443" t="s">
        <v>2124</v>
      </c>
    </row>
    <row r="444" spans="1:14" x14ac:dyDescent="0.25">
      <c r="A444" t="s">
        <v>705</v>
      </c>
      <c r="B444" t="s">
        <v>706</v>
      </c>
      <c r="C444">
        <v>1675</v>
      </c>
      <c r="D444" t="s">
        <v>61</v>
      </c>
      <c r="E444" s="7">
        <v>45611</v>
      </c>
      <c r="F444" s="6">
        <v>2</v>
      </c>
      <c r="G444" t="s">
        <v>17</v>
      </c>
      <c r="H444" t="s">
        <v>32</v>
      </c>
      <c r="I444" t="s">
        <v>2125</v>
      </c>
      <c r="J444" t="s">
        <v>1232</v>
      </c>
      <c r="K444">
        <v>3350</v>
      </c>
      <c r="L444">
        <v>1200</v>
      </c>
      <c r="M444">
        <f>Customers[[#This Row],[Quantity Ordered]]*Customers[[#This Row],[Sales Price (Per unit)]]</f>
        <v>2400</v>
      </c>
      <c r="N444" t="s">
        <v>2126</v>
      </c>
    </row>
    <row r="445" spans="1:14" x14ac:dyDescent="0.25">
      <c r="A445" t="s">
        <v>707</v>
      </c>
      <c r="B445" t="s">
        <v>708</v>
      </c>
      <c r="C445">
        <v>1676</v>
      </c>
      <c r="D445" t="s">
        <v>22</v>
      </c>
      <c r="E445" s="7">
        <v>45469</v>
      </c>
      <c r="F445" s="6">
        <v>2</v>
      </c>
      <c r="G445" s="1" t="s">
        <v>37</v>
      </c>
      <c r="H445" t="s">
        <v>32</v>
      </c>
      <c r="I445" t="s">
        <v>2127</v>
      </c>
      <c r="J445" t="s">
        <v>1232</v>
      </c>
      <c r="K445">
        <v>3350</v>
      </c>
      <c r="L445">
        <v>800</v>
      </c>
      <c r="M445">
        <f>Customers[[#This Row],[Quantity Ordered]]*Customers[[#This Row],[Sales Price (Per unit)]]</f>
        <v>1600</v>
      </c>
      <c r="N445" t="s">
        <v>2128</v>
      </c>
    </row>
    <row r="446" spans="1:14" x14ac:dyDescent="0.25">
      <c r="A446" t="s">
        <v>709</v>
      </c>
      <c r="B446" t="s">
        <v>544</v>
      </c>
      <c r="C446">
        <v>1677</v>
      </c>
      <c r="D446" t="s">
        <v>61</v>
      </c>
      <c r="E446" s="7">
        <v>45488</v>
      </c>
      <c r="F446" s="6">
        <v>1</v>
      </c>
      <c r="G446" s="1" t="s">
        <v>37</v>
      </c>
      <c r="H446" t="s">
        <v>28</v>
      </c>
      <c r="I446" t="s">
        <v>2129</v>
      </c>
      <c r="J446" t="s">
        <v>1229</v>
      </c>
      <c r="K446">
        <v>2300</v>
      </c>
      <c r="L446">
        <v>1200</v>
      </c>
      <c r="M446">
        <f>Customers[[#This Row],[Quantity Ordered]]*Customers[[#This Row],[Sales Price (Per unit)]]</f>
        <v>1200</v>
      </c>
      <c r="N446" t="s">
        <v>2130</v>
      </c>
    </row>
    <row r="447" spans="1:14" x14ac:dyDescent="0.25">
      <c r="A447" t="s">
        <v>472</v>
      </c>
      <c r="B447" t="s">
        <v>710</v>
      </c>
      <c r="C447">
        <v>1678</v>
      </c>
      <c r="D447" t="s">
        <v>16</v>
      </c>
      <c r="E447" s="7">
        <v>45558</v>
      </c>
      <c r="F447" s="6">
        <v>1</v>
      </c>
      <c r="G447" s="1" t="s">
        <v>37</v>
      </c>
      <c r="H447" t="s">
        <v>42</v>
      </c>
      <c r="I447" t="s">
        <v>2131</v>
      </c>
      <c r="J447" t="s">
        <v>1080</v>
      </c>
      <c r="K447">
        <v>5000</v>
      </c>
      <c r="L447">
        <v>250</v>
      </c>
      <c r="M447">
        <f>Customers[[#This Row],[Quantity Ordered]]*Customers[[#This Row],[Sales Price (Per unit)]]</f>
        <v>250</v>
      </c>
      <c r="N447" t="s">
        <v>2132</v>
      </c>
    </row>
    <row r="448" spans="1:14" x14ac:dyDescent="0.25">
      <c r="A448" t="s">
        <v>711</v>
      </c>
      <c r="B448" t="s">
        <v>191</v>
      </c>
      <c r="C448">
        <v>1679</v>
      </c>
      <c r="D448" t="s">
        <v>77</v>
      </c>
      <c r="E448" s="7">
        <v>45530</v>
      </c>
      <c r="F448" s="6">
        <v>1</v>
      </c>
      <c r="G448" t="s">
        <v>17</v>
      </c>
      <c r="H448" t="s">
        <v>66</v>
      </c>
      <c r="I448" t="s">
        <v>2133</v>
      </c>
      <c r="J448" t="s">
        <v>1346</v>
      </c>
      <c r="K448">
        <v>870</v>
      </c>
      <c r="L448">
        <v>600</v>
      </c>
      <c r="M448">
        <f>Customers[[#This Row],[Quantity Ordered]]*Customers[[#This Row],[Sales Price (Per unit)]]</f>
        <v>600</v>
      </c>
      <c r="N448" t="s">
        <v>2134</v>
      </c>
    </row>
    <row r="449" spans="1:14" x14ac:dyDescent="0.25">
      <c r="A449" t="s">
        <v>165</v>
      </c>
      <c r="B449" t="s">
        <v>712</v>
      </c>
      <c r="C449">
        <v>1680</v>
      </c>
      <c r="D449" t="s">
        <v>16</v>
      </c>
      <c r="E449" s="7">
        <v>45330</v>
      </c>
      <c r="F449" s="6">
        <v>3</v>
      </c>
      <c r="G449" s="1" t="s">
        <v>23</v>
      </c>
      <c r="H449" t="s">
        <v>28</v>
      </c>
      <c r="I449" t="s">
        <v>2135</v>
      </c>
      <c r="J449" t="s">
        <v>1229</v>
      </c>
      <c r="K449">
        <v>2300</v>
      </c>
      <c r="L449">
        <v>250</v>
      </c>
      <c r="M449">
        <f>Customers[[#This Row],[Quantity Ordered]]*Customers[[#This Row],[Sales Price (Per unit)]]</f>
        <v>750</v>
      </c>
      <c r="N449" t="s">
        <v>2136</v>
      </c>
    </row>
    <row r="450" spans="1:14" x14ac:dyDescent="0.25">
      <c r="A450" t="s">
        <v>713</v>
      </c>
      <c r="B450" t="s">
        <v>714</v>
      </c>
      <c r="C450">
        <v>1681</v>
      </c>
      <c r="D450" t="s">
        <v>27</v>
      </c>
      <c r="E450" s="7">
        <v>45468</v>
      </c>
      <c r="F450" s="6">
        <v>2</v>
      </c>
      <c r="G450" t="s">
        <v>56</v>
      </c>
      <c r="H450" t="s">
        <v>38</v>
      </c>
      <c r="I450" t="s">
        <v>2137</v>
      </c>
      <c r="J450" t="s">
        <v>1290</v>
      </c>
      <c r="K450">
        <v>4000</v>
      </c>
      <c r="L450">
        <v>300</v>
      </c>
      <c r="M450">
        <f>Customers[[#This Row],[Quantity Ordered]]*Customers[[#This Row],[Sales Price (Per unit)]]</f>
        <v>600</v>
      </c>
      <c r="N450" t="s">
        <v>2138</v>
      </c>
    </row>
    <row r="451" spans="1:14" x14ac:dyDescent="0.25">
      <c r="A451" t="s">
        <v>113</v>
      </c>
      <c r="B451" t="s">
        <v>715</v>
      </c>
      <c r="C451">
        <v>1682</v>
      </c>
      <c r="D451" t="s">
        <v>22</v>
      </c>
      <c r="E451" s="7">
        <v>45458</v>
      </c>
      <c r="F451" s="6">
        <v>2</v>
      </c>
      <c r="G451" t="s">
        <v>56</v>
      </c>
      <c r="H451" t="s">
        <v>49</v>
      </c>
      <c r="I451" t="s">
        <v>2139</v>
      </c>
      <c r="J451" t="s">
        <v>1385</v>
      </c>
      <c r="K451">
        <v>7310</v>
      </c>
      <c r="L451">
        <v>800</v>
      </c>
      <c r="M451">
        <f>Customers[[#This Row],[Quantity Ordered]]*Customers[[#This Row],[Sales Price (Per unit)]]</f>
        <v>1600</v>
      </c>
      <c r="N451" t="s">
        <v>2140</v>
      </c>
    </row>
    <row r="452" spans="1:14" x14ac:dyDescent="0.25">
      <c r="A452" t="s">
        <v>716</v>
      </c>
      <c r="B452" t="s">
        <v>717</v>
      </c>
      <c r="C452">
        <v>1683</v>
      </c>
      <c r="D452" t="s">
        <v>36</v>
      </c>
      <c r="E452" s="7">
        <v>45334</v>
      </c>
      <c r="F452" s="6">
        <v>3</v>
      </c>
      <c r="G452" t="s">
        <v>17</v>
      </c>
      <c r="H452" t="s">
        <v>38</v>
      </c>
      <c r="I452" t="s">
        <v>2141</v>
      </c>
      <c r="J452" t="s">
        <v>1235</v>
      </c>
      <c r="K452">
        <v>4217</v>
      </c>
      <c r="L452">
        <v>250</v>
      </c>
      <c r="M452">
        <f>Customers[[#This Row],[Quantity Ordered]]*Customers[[#This Row],[Sales Price (Per unit)]]</f>
        <v>750</v>
      </c>
      <c r="N452" t="s">
        <v>2142</v>
      </c>
    </row>
    <row r="453" spans="1:14" x14ac:dyDescent="0.25">
      <c r="A453" t="s">
        <v>718</v>
      </c>
      <c r="B453" t="s">
        <v>584</v>
      </c>
      <c r="C453">
        <v>1684</v>
      </c>
      <c r="D453" t="s">
        <v>16</v>
      </c>
      <c r="E453" s="7">
        <v>45322</v>
      </c>
      <c r="F453" s="6">
        <v>3</v>
      </c>
      <c r="G453" s="1" t="s">
        <v>23</v>
      </c>
      <c r="H453" t="s">
        <v>32</v>
      </c>
      <c r="I453" t="s">
        <v>2143</v>
      </c>
      <c r="J453" t="s">
        <v>1241</v>
      </c>
      <c r="K453">
        <v>3220</v>
      </c>
      <c r="L453">
        <v>250</v>
      </c>
      <c r="M453">
        <f>Customers[[#This Row],[Quantity Ordered]]*Customers[[#This Row],[Sales Price (Per unit)]]</f>
        <v>750</v>
      </c>
      <c r="N453" t="s">
        <v>2144</v>
      </c>
    </row>
    <row r="454" spans="1:14" x14ac:dyDescent="0.25">
      <c r="A454" t="s">
        <v>719</v>
      </c>
      <c r="B454" t="s">
        <v>173</v>
      </c>
      <c r="C454">
        <v>1685</v>
      </c>
      <c r="D454" t="s">
        <v>16</v>
      </c>
      <c r="E454" s="7">
        <v>45375</v>
      </c>
      <c r="F454" s="6">
        <v>1</v>
      </c>
      <c r="G454" t="s">
        <v>17</v>
      </c>
      <c r="H454" t="s">
        <v>66</v>
      </c>
      <c r="I454" t="s">
        <v>2145</v>
      </c>
      <c r="J454" t="s">
        <v>1265</v>
      </c>
      <c r="K454">
        <v>800</v>
      </c>
      <c r="L454">
        <v>250</v>
      </c>
      <c r="M454">
        <f>Customers[[#This Row],[Quantity Ordered]]*Customers[[#This Row],[Sales Price (Per unit)]]</f>
        <v>250</v>
      </c>
      <c r="N454" t="s">
        <v>2146</v>
      </c>
    </row>
    <row r="455" spans="1:14" x14ac:dyDescent="0.25">
      <c r="A455" t="s">
        <v>202</v>
      </c>
      <c r="B455" t="s">
        <v>720</v>
      </c>
      <c r="C455">
        <v>1686</v>
      </c>
      <c r="D455" t="s">
        <v>61</v>
      </c>
      <c r="E455" s="7">
        <v>45591</v>
      </c>
      <c r="F455" s="6">
        <v>2</v>
      </c>
      <c r="G455" t="s">
        <v>17</v>
      </c>
      <c r="H455" t="s">
        <v>66</v>
      </c>
      <c r="I455" t="s">
        <v>2147</v>
      </c>
      <c r="J455" t="s">
        <v>1265</v>
      </c>
      <c r="K455">
        <v>800</v>
      </c>
      <c r="L455">
        <v>1200</v>
      </c>
      <c r="M455">
        <f>Customers[[#This Row],[Quantity Ordered]]*Customers[[#This Row],[Sales Price (Per unit)]]</f>
        <v>2400</v>
      </c>
      <c r="N455" t="s">
        <v>2148</v>
      </c>
    </row>
    <row r="456" spans="1:14" x14ac:dyDescent="0.25">
      <c r="A456" t="s">
        <v>721</v>
      </c>
      <c r="B456" t="s">
        <v>512</v>
      </c>
      <c r="C456">
        <v>1687</v>
      </c>
      <c r="D456" t="s">
        <v>36</v>
      </c>
      <c r="E456" s="7">
        <v>45424</v>
      </c>
      <c r="F456" s="6">
        <v>1</v>
      </c>
      <c r="G456" s="1" t="s">
        <v>37</v>
      </c>
      <c r="H456" t="s">
        <v>38</v>
      </c>
      <c r="I456" t="s">
        <v>2149</v>
      </c>
      <c r="J456" t="s">
        <v>1253</v>
      </c>
      <c r="K456">
        <v>4870</v>
      </c>
      <c r="L456">
        <v>250</v>
      </c>
      <c r="M456">
        <f>Customers[[#This Row],[Quantity Ordered]]*Customers[[#This Row],[Sales Price (Per unit)]]</f>
        <v>250</v>
      </c>
      <c r="N456" t="s">
        <v>2150</v>
      </c>
    </row>
    <row r="457" spans="1:14" x14ac:dyDescent="0.25">
      <c r="A457" t="s">
        <v>722</v>
      </c>
      <c r="B457" t="s">
        <v>390</v>
      </c>
      <c r="C457">
        <v>1688</v>
      </c>
      <c r="D457" t="s">
        <v>36</v>
      </c>
      <c r="E457" s="7">
        <v>45462</v>
      </c>
      <c r="F457" s="6">
        <v>3</v>
      </c>
      <c r="G457" t="s">
        <v>17</v>
      </c>
      <c r="H457" t="s">
        <v>66</v>
      </c>
      <c r="I457" t="s">
        <v>2151</v>
      </c>
      <c r="J457" t="s">
        <v>1346</v>
      </c>
      <c r="K457">
        <v>870</v>
      </c>
      <c r="L457">
        <v>250</v>
      </c>
      <c r="M457">
        <f>Customers[[#This Row],[Quantity Ordered]]*Customers[[#This Row],[Sales Price (Per unit)]]</f>
        <v>750</v>
      </c>
      <c r="N457" t="s">
        <v>2152</v>
      </c>
    </row>
    <row r="458" spans="1:14" x14ac:dyDescent="0.25">
      <c r="A458" t="s">
        <v>723</v>
      </c>
      <c r="B458" t="s">
        <v>724</v>
      </c>
      <c r="C458">
        <v>1689</v>
      </c>
      <c r="D458" t="s">
        <v>22</v>
      </c>
      <c r="E458" s="7">
        <v>45571</v>
      </c>
      <c r="F458" s="6">
        <v>3</v>
      </c>
      <c r="G458" t="s">
        <v>17</v>
      </c>
      <c r="H458" t="s">
        <v>49</v>
      </c>
      <c r="I458" t="s">
        <v>2153</v>
      </c>
      <c r="J458" t="s">
        <v>1247</v>
      </c>
      <c r="K458">
        <v>7250</v>
      </c>
      <c r="L458">
        <v>800</v>
      </c>
      <c r="M458">
        <f>Customers[[#This Row],[Quantity Ordered]]*Customers[[#This Row],[Sales Price (Per unit)]]</f>
        <v>2400</v>
      </c>
      <c r="N458" t="s">
        <v>2154</v>
      </c>
    </row>
    <row r="459" spans="1:14" x14ac:dyDescent="0.25">
      <c r="A459" t="s">
        <v>725</v>
      </c>
      <c r="B459" t="s">
        <v>726</v>
      </c>
      <c r="C459">
        <v>1690</v>
      </c>
      <c r="D459" t="s">
        <v>27</v>
      </c>
      <c r="E459" s="7">
        <v>45497</v>
      </c>
      <c r="F459" s="6">
        <v>2</v>
      </c>
      <c r="G459" t="s">
        <v>17</v>
      </c>
      <c r="H459" t="s">
        <v>66</v>
      </c>
      <c r="I459" t="s">
        <v>2155</v>
      </c>
      <c r="J459" t="s">
        <v>1265</v>
      </c>
      <c r="K459">
        <v>800</v>
      </c>
      <c r="L459">
        <v>300</v>
      </c>
      <c r="M459">
        <f>Customers[[#This Row],[Quantity Ordered]]*Customers[[#This Row],[Sales Price (Per unit)]]</f>
        <v>600</v>
      </c>
      <c r="N459" t="s">
        <v>2156</v>
      </c>
    </row>
    <row r="460" spans="1:14" x14ac:dyDescent="0.25">
      <c r="A460" t="s">
        <v>727</v>
      </c>
      <c r="B460" t="s">
        <v>728</v>
      </c>
      <c r="C460">
        <v>1691</v>
      </c>
      <c r="D460" t="s">
        <v>27</v>
      </c>
      <c r="E460" s="7">
        <v>45353</v>
      </c>
      <c r="F460" s="6">
        <v>1</v>
      </c>
      <c r="G460" s="1" t="s">
        <v>37</v>
      </c>
      <c r="H460" t="s">
        <v>66</v>
      </c>
      <c r="I460" t="s">
        <v>2157</v>
      </c>
      <c r="J460" t="s">
        <v>1346</v>
      </c>
      <c r="K460">
        <v>870</v>
      </c>
      <c r="L460">
        <v>300</v>
      </c>
      <c r="M460">
        <f>Customers[[#This Row],[Quantity Ordered]]*Customers[[#This Row],[Sales Price (Per unit)]]</f>
        <v>300</v>
      </c>
      <c r="N460" t="s">
        <v>2158</v>
      </c>
    </row>
    <row r="461" spans="1:14" x14ac:dyDescent="0.25">
      <c r="A461" t="s">
        <v>729</v>
      </c>
      <c r="B461" t="s">
        <v>730</v>
      </c>
      <c r="C461">
        <v>1692</v>
      </c>
      <c r="D461" t="s">
        <v>77</v>
      </c>
      <c r="E461" s="7">
        <v>45484</v>
      </c>
      <c r="F461" s="6">
        <v>2</v>
      </c>
      <c r="G461" s="1" t="s">
        <v>37</v>
      </c>
      <c r="H461" t="s">
        <v>42</v>
      </c>
      <c r="I461" t="s">
        <v>2159</v>
      </c>
      <c r="J461" t="s">
        <v>1335</v>
      </c>
      <c r="K461">
        <v>5600</v>
      </c>
      <c r="L461">
        <v>600</v>
      </c>
      <c r="M461">
        <f>Customers[[#This Row],[Quantity Ordered]]*Customers[[#This Row],[Sales Price (Per unit)]]</f>
        <v>1200</v>
      </c>
      <c r="N461" t="s">
        <v>2160</v>
      </c>
    </row>
    <row r="462" spans="1:14" x14ac:dyDescent="0.25">
      <c r="A462" t="s">
        <v>731</v>
      </c>
      <c r="B462" t="s">
        <v>213</v>
      </c>
      <c r="C462">
        <v>1693</v>
      </c>
      <c r="D462" t="s">
        <v>61</v>
      </c>
      <c r="E462" s="7">
        <v>45607</v>
      </c>
      <c r="F462" s="6">
        <v>2</v>
      </c>
      <c r="G462" s="1" t="s">
        <v>37</v>
      </c>
      <c r="H462" t="s">
        <v>42</v>
      </c>
      <c r="I462" t="s">
        <v>2161</v>
      </c>
      <c r="J462" t="s">
        <v>1335</v>
      </c>
      <c r="K462">
        <v>5600</v>
      </c>
      <c r="L462">
        <v>1200</v>
      </c>
      <c r="M462">
        <f>Customers[[#This Row],[Quantity Ordered]]*Customers[[#This Row],[Sales Price (Per unit)]]</f>
        <v>2400</v>
      </c>
      <c r="N462" t="s">
        <v>2162</v>
      </c>
    </row>
    <row r="463" spans="1:14" x14ac:dyDescent="0.25">
      <c r="A463" t="s">
        <v>693</v>
      </c>
      <c r="B463" t="s">
        <v>439</v>
      </c>
      <c r="C463">
        <v>1694</v>
      </c>
      <c r="D463" t="s">
        <v>61</v>
      </c>
      <c r="E463" s="7">
        <v>45370</v>
      </c>
      <c r="F463" s="6">
        <v>1</v>
      </c>
      <c r="G463" s="1" t="s">
        <v>23</v>
      </c>
      <c r="H463" t="s">
        <v>49</v>
      </c>
      <c r="I463" t="s">
        <v>2163</v>
      </c>
      <c r="J463" t="s">
        <v>1247</v>
      </c>
      <c r="K463">
        <v>7250</v>
      </c>
      <c r="L463">
        <v>1200</v>
      </c>
      <c r="M463">
        <f>Customers[[#This Row],[Quantity Ordered]]*Customers[[#This Row],[Sales Price (Per unit)]]</f>
        <v>1200</v>
      </c>
      <c r="N463" t="s">
        <v>2164</v>
      </c>
    </row>
    <row r="464" spans="1:14" x14ac:dyDescent="0.25">
      <c r="A464" t="s">
        <v>487</v>
      </c>
      <c r="B464" t="s">
        <v>732</v>
      </c>
      <c r="C464">
        <v>1695</v>
      </c>
      <c r="D464" t="s">
        <v>27</v>
      </c>
      <c r="E464" s="7">
        <v>45402</v>
      </c>
      <c r="F464" s="6">
        <v>1</v>
      </c>
      <c r="G464" t="s">
        <v>17</v>
      </c>
      <c r="H464" t="s">
        <v>18</v>
      </c>
      <c r="I464" t="s">
        <v>2165</v>
      </c>
      <c r="J464" t="s">
        <v>1244</v>
      </c>
      <c r="K464">
        <v>6160</v>
      </c>
      <c r="L464">
        <v>300</v>
      </c>
      <c r="M464">
        <f>Customers[[#This Row],[Quantity Ordered]]*Customers[[#This Row],[Sales Price (Per unit)]]</f>
        <v>300</v>
      </c>
      <c r="N464" t="s">
        <v>2166</v>
      </c>
    </row>
    <row r="465" spans="1:14" x14ac:dyDescent="0.25">
      <c r="A465" t="s">
        <v>733</v>
      </c>
      <c r="B465" t="s">
        <v>734</v>
      </c>
      <c r="C465">
        <v>1696</v>
      </c>
      <c r="D465" t="s">
        <v>22</v>
      </c>
      <c r="E465" s="7">
        <v>45316</v>
      </c>
      <c r="F465" s="6">
        <v>2</v>
      </c>
      <c r="G465" s="1" t="s">
        <v>37</v>
      </c>
      <c r="H465" t="s">
        <v>42</v>
      </c>
      <c r="I465" t="s">
        <v>2167</v>
      </c>
      <c r="J465" t="s">
        <v>1238</v>
      </c>
      <c r="K465">
        <v>5290</v>
      </c>
      <c r="L465">
        <v>800</v>
      </c>
      <c r="M465">
        <f>Customers[[#This Row],[Quantity Ordered]]*Customers[[#This Row],[Sales Price (Per unit)]]</f>
        <v>1600</v>
      </c>
      <c r="N465" t="s">
        <v>2168</v>
      </c>
    </row>
    <row r="466" spans="1:14" x14ac:dyDescent="0.25">
      <c r="A466" t="s">
        <v>705</v>
      </c>
      <c r="B466" t="s">
        <v>735</v>
      </c>
      <c r="C466">
        <v>1697</v>
      </c>
      <c r="D466" t="s">
        <v>36</v>
      </c>
      <c r="E466" s="7">
        <v>45344</v>
      </c>
      <c r="F466" s="6">
        <v>1</v>
      </c>
      <c r="G466" s="1" t="s">
        <v>37</v>
      </c>
      <c r="H466" t="s">
        <v>28</v>
      </c>
      <c r="I466" t="s">
        <v>2169</v>
      </c>
      <c r="J466" t="s">
        <v>1284</v>
      </c>
      <c r="K466">
        <v>2500</v>
      </c>
      <c r="L466">
        <v>250</v>
      </c>
      <c r="M466">
        <f>Customers[[#This Row],[Quantity Ordered]]*Customers[[#This Row],[Sales Price (Per unit)]]</f>
        <v>250</v>
      </c>
      <c r="N466" t="s">
        <v>2170</v>
      </c>
    </row>
    <row r="467" spans="1:14" x14ac:dyDescent="0.25">
      <c r="A467" t="s">
        <v>736</v>
      </c>
      <c r="B467" t="s">
        <v>737</v>
      </c>
      <c r="C467">
        <v>1698</v>
      </c>
      <c r="D467" t="s">
        <v>36</v>
      </c>
      <c r="E467" s="7">
        <v>45369</v>
      </c>
      <c r="F467" s="6">
        <v>3</v>
      </c>
      <c r="G467" s="1" t="s">
        <v>37</v>
      </c>
      <c r="H467" t="s">
        <v>32</v>
      </c>
      <c r="I467" t="s">
        <v>2171</v>
      </c>
      <c r="J467" t="s">
        <v>1241</v>
      </c>
      <c r="K467">
        <v>3220</v>
      </c>
      <c r="L467">
        <v>250</v>
      </c>
      <c r="M467">
        <f>Customers[[#This Row],[Quantity Ordered]]*Customers[[#This Row],[Sales Price (Per unit)]]</f>
        <v>750</v>
      </c>
      <c r="N467" t="s">
        <v>2172</v>
      </c>
    </row>
    <row r="468" spans="1:14" x14ac:dyDescent="0.25">
      <c r="A468" t="s">
        <v>738</v>
      </c>
      <c r="B468" t="s">
        <v>739</v>
      </c>
      <c r="C468">
        <v>1699</v>
      </c>
      <c r="D468" t="s">
        <v>27</v>
      </c>
      <c r="E468" s="7">
        <v>45298</v>
      </c>
      <c r="F468" s="6">
        <v>3</v>
      </c>
      <c r="G468" t="s">
        <v>17</v>
      </c>
      <c r="H468" t="s">
        <v>24</v>
      </c>
      <c r="I468" t="s">
        <v>2173</v>
      </c>
      <c r="J468" t="s">
        <v>1226</v>
      </c>
      <c r="K468">
        <v>2600</v>
      </c>
      <c r="L468">
        <v>300</v>
      </c>
      <c r="M468">
        <f>Customers[[#This Row],[Quantity Ordered]]*Customers[[#This Row],[Sales Price (Per unit)]]</f>
        <v>900</v>
      </c>
      <c r="N468" t="s">
        <v>2174</v>
      </c>
    </row>
    <row r="469" spans="1:14" x14ac:dyDescent="0.25">
      <c r="A469" t="s">
        <v>532</v>
      </c>
      <c r="B469" t="s">
        <v>304</v>
      </c>
      <c r="C469">
        <v>1700</v>
      </c>
      <c r="D469" t="s">
        <v>36</v>
      </c>
      <c r="E469" s="7">
        <v>45425</v>
      </c>
      <c r="F469" s="6">
        <v>3</v>
      </c>
      <c r="G469" s="1" t="s">
        <v>37</v>
      </c>
      <c r="H469" t="s">
        <v>42</v>
      </c>
      <c r="I469" t="s">
        <v>2175</v>
      </c>
      <c r="J469" t="s">
        <v>1238</v>
      </c>
      <c r="K469">
        <v>5290</v>
      </c>
      <c r="L469">
        <v>250</v>
      </c>
      <c r="M469">
        <f>Customers[[#This Row],[Quantity Ordered]]*Customers[[#This Row],[Sales Price (Per unit)]]</f>
        <v>750</v>
      </c>
      <c r="N469" t="s">
        <v>2176</v>
      </c>
    </row>
    <row r="470" spans="1:14" x14ac:dyDescent="0.25">
      <c r="A470" t="s">
        <v>740</v>
      </c>
      <c r="B470" t="s">
        <v>166</v>
      </c>
      <c r="C470">
        <v>1701</v>
      </c>
      <c r="D470" t="s">
        <v>36</v>
      </c>
      <c r="E470" s="7">
        <v>45504</v>
      </c>
      <c r="F470" s="6">
        <v>2</v>
      </c>
      <c r="G470" s="1" t="s">
        <v>23</v>
      </c>
      <c r="H470" t="s">
        <v>38</v>
      </c>
      <c r="I470" t="s">
        <v>2177</v>
      </c>
      <c r="J470" t="s">
        <v>1235</v>
      </c>
      <c r="K470">
        <v>4217</v>
      </c>
      <c r="L470">
        <v>250</v>
      </c>
      <c r="M470">
        <f>Customers[[#This Row],[Quantity Ordered]]*Customers[[#This Row],[Sales Price (Per unit)]]</f>
        <v>500</v>
      </c>
      <c r="N470" t="s">
        <v>2178</v>
      </c>
    </row>
    <row r="471" spans="1:14" x14ac:dyDescent="0.25">
      <c r="A471" t="s">
        <v>741</v>
      </c>
      <c r="B471" t="s">
        <v>742</v>
      </c>
      <c r="C471">
        <v>1702</v>
      </c>
      <c r="D471" t="s">
        <v>22</v>
      </c>
      <c r="E471" s="7">
        <v>45515</v>
      </c>
      <c r="F471" s="6">
        <v>3</v>
      </c>
      <c r="G471" t="s">
        <v>17</v>
      </c>
      <c r="H471" t="s">
        <v>24</v>
      </c>
      <c r="I471" t="s">
        <v>2179</v>
      </c>
      <c r="J471" t="s">
        <v>1226</v>
      </c>
      <c r="K471">
        <v>2600</v>
      </c>
      <c r="L471">
        <v>800</v>
      </c>
      <c r="M471">
        <f>Customers[[#This Row],[Quantity Ordered]]*Customers[[#This Row],[Sales Price (Per unit)]]</f>
        <v>2400</v>
      </c>
      <c r="N471" t="s">
        <v>2180</v>
      </c>
    </row>
    <row r="472" spans="1:14" x14ac:dyDescent="0.25">
      <c r="A472" t="s">
        <v>743</v>
      </c>
      <c r="B472" t="s">
        <v>617</v>
      </c>
      <c r="C472">
        <v>1703</v>
      </c>
      <c r="D472" t="s">
        <v>27</v>
      </c>
      <c r="E472" s="7">
        <v>45604</v>
      </c>
      <c r="F472" s="6">
        <v>2</v>
      </c>
      <c r="G472" s="1" t="s">
        <v>37</v>
      </c>
      <c r="H472" t="s">
        <v>66</v>
      </c>
      <c r="I472" t="s">
        <v>2181</v>
      </c>
      <c r="J472" t="s">
        <v>1265</v>
      </c>
      <c r="K472">
        <v>800</v>
      </c>
      <c r="L472">
        <v>300</v>
      </c>
      <c r="M472">
        <f>Customers[[#This Row],[Quantity Ordered]]*Customers[[#This Row],[Sales Price (Per unit)]]</f>
        <v>600</v>
      </c>
      <c r="N472" t="s">
        <v>2182</v>
      </c>
    </row>
    <row r="473" spans="1:14" x14ac:dyDescent="0.25">
      <c r="A473" t="s">
        <v>744</v>
      </c>
      <c r="B473" t="s">
        <v>730</v>
      </c>
      <c r="C473">
        <v>1704</v>
      </c>
      <c r="D473" t="s">
        <v>36</v>
      </c>
      <c r="E473" s="7">
        <v>45300</v>
      </c>
      <c r="F473" s="6">
        <v>1</v>
      </c>
      <c r="G473" t="s">
        <v>56</v>
      </c>
      <c r="H473" t="s">
        <v>28</v>
      </c>
      <c r="I473" t="s">
        <v>2183</v>
      </c>
      <c r="J473" t="s">
        <v>1284</v>
      </c>
      <c r="K473">
        <v>2500</v>
      </c>
      <c r="L473">
        <v>250</v>
      </c>
      <c r="M473">
        <f>Customers[[#This Row],[Quantity Ordered]]*Customers[[#This Row],[Sales Price (Per unit)]]</f>
        <v>250</v>
      </c>
      <c r="N473" t="s">
        <v>2184</v>
      </c>
    </row>
    <row r="474" spans="1:14" x14ac:dyDescent="0.25">
      <c r="A474" t="s">
        <v>745</v>
      </c>
      <c r="B474" t="s">
        <v>255</v>
      </c>
      <c r="C474">
        <v>1705</v>
      </c>
      <c r="D474" t="s">
        <v>61</v>
      </c>
      <c r="E474" s="7">
        <v>45360</v>
      </c>
      <c r="F474" s="6">
        <v>2</v>
      </c>
      <c r="G474" s="1" t="s">
        <v>37</v>
      </c>
      <c r="H474" t="s">
        <v>28</v>
      </c>
      <c r="I474" t="s">
        <v>2185</v>
      </c>
      <c r="J474" t="s">
        <v>1229</v>
      </c>
      <c r="K474">
        <v>2300</v>
      </c>
      <c r="L474">
        <v>1200</v>
      </c>
      <c r="M474">
        <f>Customers[[#This Row],[Quantity Ordered]]*Customers[[#This Row],[Sales Price (Per unit)]]</f>
        <v>2400</v>
      </c>
      <c r="N474" t="s">
        <v>2186</v>
      </c>
    </row>
    <row r="475" spans="1:14" x14ac:dyDescent="0.25">
      <c r="A475" t="s">
        <v>746</v>
      </c>
      <c r="B475" t="s">
        <v>747</v>
      </c>
      <c r="C475">
        <v>1706</v>
      </c>
      <c r="D475" t="s">
        <v>27</v>
      </c>
      <c r="E475" s="7">
        <v>45378</v>
      </c>
      <c r="F475" s="6">
        <v>3</v>
      </c>
      <c r="G475" s="1" t="s">
        <v>37</v>
      </c>
      <c r="H475" t="s">
        <v>24</v>
      </c>
      <c r="I475" t="s">
        <v>2187</v>
      </c>
      <c r="J475" t="s">
        <v>1226</v>
      </c>
      <c r="K475">
        <v>2600</v>
      </c>
      <c r="L475">
        <v>300</v>
      </c>
      <c r="M475">
        <f>Customers[[#This Row],[Quantity Ordered]]*Customers[[#This Row],[Sales Price (Per unit)]]</f>
        <v>900</v>
      </c>
      <c r="N475" t="s">
        <v>2188</v>
      </c>
    </row>
    <row r="476" spans="1:14" x14ac:dyDescent="0.25">
      <c r="A476" t="s">
        <v>748</v>
      </c>
      <c r="B476" t="s">
        <v>749</v>
      </c>
      <c r="C476">
        <v>1707</v>
      </c>
      <c r="D476" t="s">
        <v>16</v>
      </c>
      <c r="E476" s="7">
        <v>45496</v>
      </c>
      <c r="F476" s="6">
        <v>3</v>
      </c>
      <c r="G476" t="s">
        <v>17</v>
      </c>
      <c r="H476" t="s">
        <v>66</v>
      </c>
      <c r="I476" t="s">
        <v>2189</v>
      </c>
      <c r="J476" t="s">
        <v>1265</v>
      </c>
      <c r="K476">
        <v>800</v>
      </c>
      <c r="L476">
        <v>250</v>
      </c>
      <c r="M476">
        <f>Customers[[#This Row],[Quantity Ordered]]*Customers[[#This Row],[Sales Price (Per unit)]]</f>
        <v>750</v>
      </c>
      <c r="N476" t="s">
        <v>2190</v>
      </c>
    </row>
    <row r="477" spans="1:14" x14ac:dyDescent="0.25">
      <c r="A477" t="s">
        <v>675</v>
      </c>
      <c r="B477" t="s">
        <v>228</v>
      </c>
      <c r="C477">
        <v>1708</v>
      </c>
      <c r="D477" t="s">
        <v>27</v>
      </c>
      <c r="E477" s="7">
        <v>45323</v>
      </c>
      <c r="F477" s="6">
        <v>1</v>
      </c>
      <c r="G477" t="s">
        <v>17</v>
      </c>
      <c r="H477" t="s">
        <v>28</v>
      </c>
      <c r="I477" t="s">
        <v>2191</v>
      </c>
      <c r="J477" t="s">
        <v>1284</v>
      </c>
      <c r="K477">
        <v>2500</v>
      </c>
      <c r="L477">
        <v>300</v>
      </c>
      <c r="M477">
        <f>Customers[[#This Row],[Quantity Ordered]]*Customers[[#This Row],[Sales Price (Per unit)]]</f>
        <v>300</v>
      </c>
      <c r="N477" t="s">
        <v>2192</v>
      </c>
    </row>
    <row r="478" spans="1:14" x14ac:dyDescent="0.25">
      <c r="A478" t="s">
        <v>750</v>
      </c>
      <c r="B478" t="s">
        <v>186</v>
      </c>
      <c r="C478">
        <v>1709</v>
      </c>
      <c r="D478" t="s">
        <v>16</v>
      </c>
      <c r="E478" s="7">
        <v>45636</v>
      </c>
      <c r="F478" s="6">
        <v>1</v>
      </c>
      <c r="G478" t="s">
        <v>17</v>
      </c>
      <c r="H478" t="s">
        <v>38</v>
      </c>
      <c r="I478" t="s">
        <v>2193</v>
      </c>
      <c r="J478" t="s">
        <v>1253</v>
      </c>
      <c r="K478">
        <v>4870</v>
      </c>
      <c r="L478">
        <v>250</v>
      </c>
      <c r="M478">
        <f>Customers[[#This Row],[Quantity Ordered]]*Customers[[#This Row],[Sales Price (Per unit)]]</f>
        <v>250</v>
      </c>
      <c r="N478" t="s">
        <v>2194</v>
      </c>
    </row>
    <row r="479" spans="1:14" x14ac:dyDescent="0.25">
      <c r="A479" t="s">
        <v>392</v>
      </c>
      <c r="B479" t="s">
        <v>714</v>
      </c>
      <c r="C479">
        <v>1710</v>
      </c>
      <c r="D479" t="s">
        <v>36</v>
      </c>
      <c r="E479" s="7">
        <v>45424</v>
      </c>
      <c r="F479" s="6">
        <v>2</v>
      </c>
      <c r="G479" t="s">
        <v>17</v>
      </c>
      <c r="H479" t="s">
        <v>32</v>
      </c>
      <c r="I479" t="s">
        <v>2195</v>
      </c>
      <c r="J479" t="s">
        <v>1260</v>
      </c>
      <c r="K479">
        <v>3000</v>
      </c>
      <c r="L479">
        <v>250</v>
      </c>
      <c r="M479">
        <f>Customers[[#This Row],[Quantity Ordered]]*Customers[[#This Row],[Sales Price (Per unit)]]</f>
        <v>500</v>
      </c>
      <c r="N479" t="s">
        <v>2196</v>
      </c>
    </row>
    <row r="480" spans="1:14" x14ac:dyDescent="0.25">
      <c r="A480" t="s">
        <v>549</v>
      </c>
      <c r="B480" t="s">
        <v>751</v>
      </c>
      <c r="C480">
        <v>1711</v>
      </c>
      <c r="D480" t="s">
        <v>22</v>
      </c>
      <c r="E480" s="7">
        <v>45561</v>
      </c>
      <c r="F480" s="6">
        <v>2</v>
      </c>
      <c r="G480" s="1" t="s">
        <v>37</v>
      </c>
      <c r="H480" t="s">
        <v>38</v>
      </c>
      <c r="I480" t="s">
        <v>2197</v>
      </c>
      <c r="J480" t="s">
        <v>1253</v>
      </c>
      <c r="K480">
        <v>4870</v>
      </c>
      <c r="L480">
        <v>800</v>
      </c>
      <c r="M480">
        <f>Customers[[#This Row],[Quantity Ordered]]*Customers[[#This Row],[Sales Price (Per unit)]]</f>
        <v>1600</v>
      </c>
      <c r="N480" t="s">
        <v>2198</v>
      </c>
    </row>
    <row r="481" spans="1:14" x14ac:dyDescent="0.25">
      <c r="A481" t="s">
        <v>462</v>
      </c>
      <c r="B481" t="s">
        <v>507</v>
      </c>
      <c r="C481">
        <v>1712</v>
      </c>
      <c r="D481" t="s">
        <v>36</v>
      </c>
      <c r="E481" s="7">
        <v>45507</v>
      </c>
      <c r="F481" s="6">
        <v>2</v>
      </c>
      <c r="G481" t="s">
        <v>17</v>
      </c>
      <c r="H481" t="s">
        <v>24</v>
      </c>
      <c r="I481" t="s">
        <v>2199</v>
      </c>
      <c r="J481" t="s">
        <v>1226</v>
      </c>
      <c r="K481">
        <v>2600</v>
      </c>
      <c r="L481">
        <v>250</v>
      </c>
      <c r="M481">
        <f>Customers[[#This Row],[Quantity Ordered]]*Customers[[#This Row],[Sales Price (Per unit)]]</f>
        <v>500</v>
      </c>
      <c r="N481" t="s">
        <v>2200</v>
      </c>
    </row>
    <row r="482" spans="1:14" x14ac:dyDescent="0.25">
      <c r="A482" t="s">
        <v>752</v>
      </c>
      <c r="B482" t="s">
        <v>753</v>
      </c>
      <c r="C482">
        <v>1713</v>
      </c>
      <c r="D482" t="s">
        <v>77</v>
      </c>
      <c r="E482" s="7">
        <v>45640</v>
      </c>
      <c r="F482" s="6">
        <v>3</v>
      </c>
      <c r="G482" s="1" t="s">
        <v>37</v>
      </c>
      <c r="H482" t="s">
        <v>42</v>
      </c>
      <c r="I482" t="s">
        <v>2201</v>
      </c>
      <c r="J482" t="s">
        <v>1238</v>
      </c>
      <c r="K482">
        <v>5290</v>
      </c>
      <c r="L482">
        <v>600</v>
      </c>
      <c r="M482">
        <f>Customers[[#This Row],[Quantity Ordered]]*Customers[[#This Row],[Sales Price (Per unit)]]</f>
        <v>1800</v>
      </c>
      <c r="N482" t="s">
        <v>2202</v>
      </c>
    </row>
    <row r="483" spans="1:14" x14ac:dyDescent="0.25">
      <c r="A483" t="s">
        <v>754</v>
      </c>
      <c r="B483" t="s">
        <v>473</v>
      </c>
      <c r="C483">
        <v>1714</v>
      </c>
      <c r="D483" t="s">
        <v>36</v>
      </c>
      <c r="E483" s="7">
        <v>45500</v>
      </c>
      <c r="F483" s="6">
        <v>2</v>
      </c>
      <c r="G483" s="1" t="s">
        <v>37</v>
      </c>
      <c r="H483" t="s">
        <v>18</v>
      </c>
      <c r="I483" t="s">
        <v>2203</v>
      </c>
      <c r="J483" t="s">
        <v>1287</v>
      </c>
      <c r="K483">
        <v>6000</v>
      </c>
      <c r="L483">
        <v>250</v>
      </c>
      <c r="M483">
        <f>Customers[[#This Row],[Quantity Ordered]]*Customers[[#This Row],[Sales Price (Per unit)]]</f>
        <v>500</v>
      </c>
      <c r="N483" t="s">
        <v>2204</v>
      </c>
    </row>
    <row r="484" spans="1:14" x14ac:dyDescent="0.25">
      <c r="A484" t="s">
        <v>755</v>
      </c>
      <c r="B484" t="s">
        <v>756</v>
      </c>
      <c r="C484">
        <v>1715</v>
      </c>
      <c r="D484" t="s">
        <v>27</v>
      </c>
      <c r="E484" s="7">
        <v>45375</v>
      </c>
      <c r="F484" s="6">
        <v>3</v>
      </c>
      <c r="G484" s="1" t="s">
        <v>37</v>
      </c>
      <c r="H484" t="s">
        <v>18</v>
      </c>
      <c r="I484" t="s">
        <v>2205</v>
      </c>
      <c r="J484" t="s">
        <v>1244</v>
      </c>
      <c r="K484">
        <v>6160</v>
      </c>
      <c r="L484">
        <v>300</v>
      </c>
      <c r="M484">
        <f>Customers[[#This Row],[Quantity Ordered]]*Customers[[#This Row],[Sales Price (Per unit)]]</f>
        <v>900</v>
      </c>
      <c r="N484" t="s">
        <v>2206</v>
      </c>
    </row>
    <row r="485" spans="1:14" x14ac:dyDescent="0.25">
      <c r="A485" t="s">
        <v>435</v>
      </c>
      <c r="B485" t="s">
        <v>280</v>
      </c>
      <c r="C485">
        <v>1716</v>
      </c>
      <c r="D485" t="s">
        <v>27</v>
      </c>
      <c r="E485" s="7">
        <v>45579</v>
      </c>
      <c r="F485" s="6">
        <v>2</v>
      </c>
      <c r="G485" s="1" t="s">
        <v>37</v>
      </c>
      <c r="H485" t="s">
        <v>38</v>
      </c>
      <c r="I485" t="s">
        <v>2207</v>
      </c>
      <c r="J485" t="s">
        <v>1290</v>
      </c>
      <c r="K485">
        <v>4000</v>
      </c>
      <c r="L485">
        <v>300</v>
      </c>
      <c r="M485">
        <f>Customers[[#This Row],[Quantity Ordered]]*Customers[[#This Row],[Sales Price (Per unit)]]</f>
        <v>600</v>
      </c>
      <c r="N485" t="s">
        <v>2208</v>
      </c>
    </row>
    <row r="486" spans="1:14" x14ac:dyDescent="0.25">
      <c r="A486" t="s">
        <v>757</v>
      </c>
      <c r="B486" t="s">
        <v>646</v>
      </c>
      <c r="C486">
        <v>1717</v>
      </c>
      <c r="D486" t="s">
        <v>77</v>
      </c>
      <c r="E486" s="7">
        <v>45617</v>
      </c>
      <c r="F486" s="6">
        <v>1</v>
      </c>
      <c r="G486" s="1" t="s">
        <v>37</v>
      </c>
      <c r="H486" t="s">
        <v>66</v>
      </c>
      <c r="I486" t="s">
        <v>2209</v>
      </c>
      <c r="J486" t="s">
        <v>1346</v>
      </c>
      <c r="K486">
        <v>870</v>
      </c>
      <c r="L486">
        <v>600</v>
      </c>
      <c r="M486">
        <f>Customers[[#This Row],[Quantity Ordered]]*Customers[[#This Row],[Sales Price (Per unit)]]</f>
        <v>600</v>
      </c>
      <c r="N486" t="s">
        <v>2210</v>
      </c>
    </row>
    <row r="487" spans="1:14" x14ac:dyDescent="0.25">
      <c r="A487" t="s">
        <v>709</v>
      </c>
      <c r="B487" t="s">
        <v>288</v>
      </c>
      <c r="C487">
        <v>1718</v>
      </c>
      <c r="D487" t="s">
        <v>16</v>
      </c>
      <c r="E487" s="7">
        <v>45612</v>
      </c>
      <c r="F487" s="6">
        <v>2</v>
      </c>
      <c r="G487" s="1" t="s">
        <v>37</v>
      </c>
      <c r="H487" t="s">
        <v>18</v>
      </c>
      <c r="I487" t="s">
        <v>2211</v>
      </c>
      <c r="J487" t="s">
        <v>1244</v>
      </c>
      <c r="K487">
        <v>6160</v>
      </c>
      <c r="L487">
        <v>250</v>
      </c>
      <c r="M487">
        <f>Customers[[#This Row],[Quantity Ordered]]*Customers[[#This Row],[Sales Price (Per unit)]]</f>
        <v>500</v>
      </c>
      <c r="N487" t="s">
        <v>2212</v>
      </c>
    </row>
    <row r="488" spans="1:14" x14ac:dyDescent="0.25">
      <c r="A488" t="s">
        <v>758</v>
      </c>
      <c r="B488" t="s">
        <v>484</v>
      </c>
      <c r="C488">
        <v>1719</v>
      </c>
      <c r="D488" t="s">
        <v>16</v>
      </c>
      <c r="E488" s="7">
        <v>45593</v>
      </c>
      <c r="F488" s="6">
        <v>2</v>
      </c>
      <c r="G488" s="1" t="s">
        <v>37</v>
      </c>
      <c r="H488" t="s">
        <v>24</v>
      </c>
      <c r="I488" t="s">
        <v>2213</v>
      </c>
      <c r="J488" t="s">
        <v>1226</v>
      </c>
      <c r="K488">
        <v>2600</v>
      </c>
      <c r="L488">
        <v>250</v>
      </c>
      <c r="M488">
        <f>Customers[[#This Row],[Quantity Ordered]]*Customers[[#This Row],[Sales Price (Per unit)]]</f>
        <v>500</v>
      </c>
      <c r="N488" t="s">
        <v>2214</v>
      </c>
    </row>
    <row r="489" spans="1:14" x14ac:dyDescent="0.25">
      <c r="A489" t="s">
        <v>366</v>
      </c>
      <c r="B489" t="s">
        <v>759</v>
      </c>
      <c r="C489">
        <v>1720</v>
      </c>
      <c r="D489" t="s">
        <v>27</v>
      </c>
      <c r="E489" s="7">
        <v>45569</v>
      </c>
      <c r="F489" s="6">
        <v>1</v>
      </c>
      <c r="G489" t="s">
        <v>17</v>
      </c>
      <c r="H489" t="s">
        <v>28</v>
      </c>
      <c r="I489" t="s">
        <v>2215</v>
      </c>
      <c r="J489" t="s">
        <v>850</v>
      </c>
      <c r="K489">
        <v>2000</v>
      </c>
      <c r="L489">
        <v>300</v>
      </c>
      <c r="M489">
        <f>Customers[[#This Row],[Quantity Ordered]]*Customers[[#This Row],[Sales Price (Per unit)]]</f>
        <v>300</v>
      </c>
      <c r="N489" t="s">
        <v>2216</v>
      </c>
    </row>
    <row r="490" spans="1:14" x14ac:dyDescent="0.25">
      <c r="A490" t="s">
        <v>332</v>
      </c>
      <c r="B490" t="s">
        <v>320</v>
      </c>
      <c r="C490">
        <v>1721</v>
      </c>
      <c r="D490" t="s">
        <v>36</v>
      </c>
      <c r="E490" s="7">
        <v>45499</v>
      </c>
      <c r="F490" s="6">
        <v>3</v>
      </c>
      <c r="G490" t="s">
        <v>17</v>
      </c>
      <c r="H490" t="s">
        <v>18</v>
      </c>
      <c r="I490" t="s">
        <v>2217</v>
      </c>
      <c r="J490" t="s">
        <v>1223</v>
      </c>
      <c r="K490">
        <v>6725</v>
      </c>
      <c r="L490">
        <v>250</v>
      </c>
      <c r="M490">
        <f>Customers[[#This Row],[Quantity Ordered]]*Customers[[#This Row],[Sales Price (Per unit)]]</f>
        <v>750</v>
      </c>
      <c r="N490" t="s">
        <v>2218</v>
      </c>
    </row>
    <row r="491" spans="1:14" x14ac:dyDescent="0.25">
      <c r="A491" t="s">
        <v>760</v>
      </c>
      <c r="B491" t="s">
        <v>58</v>
      </c>
      <c r="C491">
        <v>1722</v>
      </c>
      <c r="D491" t="s">
        <v>61</v>
      </c>
      <c r="E491" s="7">
        <v>45549</v>
      </c>
      <c r="F491" s="6">
        <v>1</v>
      </c>
      <c r="G491" s="1" t="s">
        <v>37</v>
      </c>
      <c r="H491" t="s">
        <v>66</v>
      </c>
      <c r="I491" t="s">
        <v>2219</v>
      </c>
      <c r="J491" t="s">
        <v>1346</v>
      </c>
      <c r="K491">
        <v>870</v>
      </c>
      <c r="L491">
        <v>1200</v>
      </c>
      <c r="M491">
        <f>Customers[[#This Row],[Quantity Ordered]]*Customers[[#This Row],[Sales Price (Per unit)]]</f>
        <v>1200</v>
      </c>
      <c r="N491" t="s">
        <v>2220</v>
      </c>
    </row>
    <row r="492" spans="1:14" x14ac:dyDescent="0.25">
      <c r="A492" t="s">
        <v>761</v>
      </c>
      <c r="B492" t="s">
        <v>762</v>
      </c>
      <c r="C492">
        <v>1723</v>
      </c>
      <c r="D492" t="s">
        <v>27</v>
      </c>
      <c r="E492" s="7">
        <v>45499</v>
      </c>
      <c r="F492" s="6">
        <v>3</v>
      </c>
      <c r="G492" t="s">
        <v>17</v>
      </c>
      <c r="H492" t="s">
        <v>18</v>
      </c>
      <c r="I492" t="s">
        <v>2221</v>
      </c>
      <c r="J492" t="s">
        <v>1287</v>
      </c>
      <c r="K492">
        <v>6000</v>
      </c>
      <c r="L492">
        <v>300</v>
      </c>
      <c r="M492">
        <f>Customers[[#This Row],[Quantity Ordered]]*Customers[[#This Row],[Sales Price (Per unit)]]</f>
        <v>900</v>
      </c>
      <c r="N492" t="s">
        <v>2222</v>
      </c>
    </row>
    <row r="493" spans="1:14" x14ac:dyDescent="0.25">
      <c r="A493" t="s">
        <v>330</v>
      </c>
      <c r="B493" t="s">
        <v>763</v>
      </c>
      <c r="C493">
        <v>1724</v>
      </c>
      <c r="D493" t="s">
        <v>22</v>
      </c>
      <c r="E493" s="7">
        <v>45567</v>
      </c>
      <c r="F493" s="6">
        <v>1</v>
      </c>
      <c r="G493" t="s">
        <v>56</v>
      </c>
      <c r="H493" t="s">
        <v>42</v>
      </c>
      <c r="I493" t="s">
        <v>2223</v>
      </c>
      <c r="J493" t="s">
        <v>1335</v>
      </c>
      <c r="K493">
        <v>5600</v>
      </c>
      <c r="L493">
        <v>800</v>
      </c>
      <c r="M493">
        <f>Customers[[#This Row],[Quantity Ordered]]*Customers[[#This Row],[Sales Price (Per unit)]]</f>
        <v>800</v>
      </c>
      <c r="N493" t="s">
        <v>2224</v>
      </c>
    </row>
    <row r="494" spans="1:14" x14ac:dyDescent="0.25">
      <c r="A494" t="s">
        <v>284</v>
      </c>
      <c r="B494" t="s">
        <v>764</v>
      </c>
      <c r="C494">
        <v>1725</v>
      </c>
      <c r="D494" t="s">
        <v>36</v>
      </c>
      <c r="E494" s="7">
        <v>45326</v>
      </c>
      <c r="F494" s="6">
        <v>2</v>
      </c>
      <c r="G494" t="s">
        <v>56</v>
      </c>
      <c r="H494" t="s">
        <v>18</v>
      </c>
      <c r="I494" t="s">
        <v>2225</v>
      </c>
      <c r="J494" t="s">
        <v>1223</v>
      </c>
      <c r="K494">
        <v>6725</v>
      </c>
      <c r="L494">
        <v>250</v>
      </c>
      <c r="M494">
        <f>Customers[[#This Row],[Quantity Ordered]]*Customers[[#This Row],[Sales Price (Per unit)]]</f>
        <v>500</v>
      </c>
      <c r="N494" t="s">
        <v>2226</v>
      </c>
    </row>
    <row r="495" spans="1:14" x14ac:dyDescent="0.25">
      <c r="A495" t="s">
        <v>765</v>
      </c>
      <c r="B495" t="s">
        <v>766</v>
      </c>
      <c r="C495">
        <v>1726</v>
      </c>
      <c r="D495" t="s">
        <v>22</v>
      </c>
      <c r="E495" s="7">
        <v>45557</v>
      </c>
      <c r="F495" s="6">
        <v>3</v>
      </c>
      <c r="G495" t="s">
        <v>56</v>
      </c>
      <c r="H495" t="s">
        <v>66</v>
      </c>
      <c r="I495" t="s">
        <v>2227</v>
      </c>
      <c r="J495" t="s">
        <v>1346</v>
      </c>
      <c r="K495">
        <v>870</v>
      </c>
      <c r="L495">
        <v>800</v>
      </c>
      <c r="M495">
        <f>Customers[[#This Row],[Quantity Ordered]]*Customers[[#This Row],[Sales Price (Per unit)]]</f>
        <v>2400</v>
      </c>
      <c r="N495" t="s">
        <v>2228</v>
      </c>
    </row>
    <row r="496" spans="1:14" x14ac:dyDescent="0.25">
      <c r="A496" t="s">
        <v>767</v>
      </c>
      <c r="B496" t="s">
        <v>768</v>
      </c>
      <c r="C496">
        <v>1727</v>
      </c>
      <c r="D496" t="s">
        <v>77</v>
      </c>
      <c r="E496" s="7">
        <v>45612</v>
      </c>
      <c r="F496" s="6">
        <v>2</v>
      </c>
      <c r="G496" s="1" t="s">
        <v>37</v>
      </c>
      <c r="H496" t="s">
        <v>32</v>
      </c>
      <c r="I496" t="s">
        <v>2229</v>
      </c>
      <c r="J496" t="s">
        <v>1241</v>
      </c>
      <c r="K496">
        <v>3220</v>
      </c>
      <c r="L496">
        <v>600</v>
      </c>
      <c r="M496">
        <f>Customers[[#This Row],[Quantity Ordered]]*Customers[[#This Row],[Sales Price (Per unit)]]</f>
        <v>1200</v>
      </c>
      <c r="N496" t="s">
        <v>2230</v>
      </c>
    </row>
    <row r="497" spans="1:14" x14ac:dyDescent="0.25">
      <c r="A497" t="s">
        <v>769</v>
      </c>
      <c r="B497" t="s">
        <v>770</v>
      </c>
      <c r="C497">
        <v>1728</v>
      </c>
      <c r="D497" t="s">
        <v>77</v>
      </c>
      <c r="E497" s="7">
        <v>45585</v>
      </c>
      <c r="F497" s="6">
        <v>2</v>
      </c>
      <c r="G497" t="s">
        <v>17</v>
      </c>
      <c r="H497" t="s">
        <v>32</v>
      </c>
      <c r="I497" t="s">
        <v>2231</v>
      </c>
      <c r="J497" t="s">
        <v>1232</v>
      </c>
      <c r="K497">
        <v>3350</v>
      </c>
      <c r="L497">
        <v>600</v>
      </c>
      <c r="M497">
        <f>Customers[[#This Row],[Quantity Ordered]]*Customers[[#This Row],[Sales Price (Per unit)]]</f>
        <v>1200</v>
      </c>
      <c r="N497" t="s">
        <v>2232</v>
      </c>
    </row>
    <row r="498" spans="1:14" x14ac:dyDescent="0.25">
      <c r="A498" t="s">
        <v>407</v>
      </c>
      <c r="B498" t="s">
        <v>710</v>
      </c>
      <c r="C498">
        <v>1729</v>
      </c>
      <c r="D498" t="s">
        <v>61</v>
      </c>
      <c r="E498" s="7">
        <v>45560</v>
      </c>
      <c r="F498" s="6">
        <v>2</v>
      </c>
      <c r="G498" s="1" t="s">
        <v>37</v>
      </c>
      <c r="H498" t="s">
        <v>24</v>
      </c>
      <c r="I498" t="s">
        <v>2233</v>
      </c>
      <c r="J498" t="s">
        <v>1226</v>
      </c>
      <c r="K498">
        <v>2600</v>
      </c>
      <c r="L498">
        <v>1200</v>
      </c>
      <c r="M498">
        <f>Customers[[#This Row],[Quantity Ordered]]*Customers[[#This Row],[Sales Price (Per unit)]]</f>
        <v>2400</v>
      </c>
      <c r="N498" t="s">
        <v>2234</v>
      </c>
    </row>
    <row r="499" spans="1:14" x14ac:dyDescent="0.25">
      <c r="A499" t="s">
        <v>218</v>
      </c>
      <c r="B499" t="s">
        <v>771</v>
      </c>
      <c r="C499">
        <v>1730</v>
      </c>
      <c r="D499" t="s">
        <v>61</v>
      </c>
      <c r="E499" s="7">
        <v>45409</v>
      </c>
      <c r="F499" s="6">
        <v>2</v>
      </c>
      <c r="G499" s="1" t="s">
        <v>37</v>
      </c>
      <c r="H499" t="s">
        <v>32</v>
      </c>
      <c r="I499" t="s">
        <v>2235</v>
      </c>
      <c r="J499" t="s">
        <v>1260</v>
      </c>
      <c r="K499">
        <v>3000</v>
      </c>
      <c r="L499">
        <v>1200</v>
      </c>
      <c r="M499">
        <f>Customers[[#This Row],[Quantity Ordered]]*Customers[[#This Row],[Sales Price (Per unit)]]</f>
        <v>2400</v>
      </c>
      <c r="N499" t="s">
        <v>2236</v>
      </c>
    </row>
    <row r="500" spans="1:14" x14ac:dyDescent="0.25">
      <c r="A500" t="s">
        <v>641</v>
      </c>
      <c r="B500" t="s">
        <v>772</v>
      </c>
      <c r="C500">
        <v>1731</v>
      </c>
      <c r="D500" t="s">
        <v>61</v>
      </c>
      <c r="E500" s="7">
        <v>45300</v>
      </c>
      <c r="F500" s="6">
        <v>1</v>
      </c>
      <c r="G500" t="s">
        <v>17</v>
      </c>
      <c r="H500" t="s">
        <v>49</v>
      </c>
      <c r="I500" t="s">
        <v>2237</v>
      </c>
      <c r="J500" t="s">
        <v>1247</v>
      </c>
      <c r="K500">
        <v>7250</v>
      </c>
      <c r="L500">
        <v>1200</v>
      </c>
      <c r="M500">
        <f>Customers[[#This Row],[Quantity Ordered]]*Customers[[#This Row],[Sales Price (Per unit)]]</f>
        <v>1200</v>
      </c>
      <c r="N500" t="s">
        <v>2238</v>
      </c>
    </row>
    <row r="501" spans="1:14" x14ac:dyDescent="0.25">
      <c r="A501" t="s">
        <v>349</v>
      </c>
      <c r="B501" t="s">
        <v>773</v>
      </c>
      <c r="C501">
        <v>1732</v>
      </c>
      <c r="D501" t="s">
        <v>22</v>
      </c>
      <c r="E501" s="7">
        <v>45576</v>
      </c>
      <c r="F501" s="6">
        <v>3</v>
      </c>
      <c r="G501" t="s">
        <v>56</v>
      </c>
      <c r="H501" t="s">
        <v>18</v>
      </c>
      <c r="I501" t="s">
        <v>2239</v>
      </c>
      <c r="J501" t="s">
        <v>1287</v>
      </c>
      <c r="K501">
        <v>6000</v>
      </c>
      <c r="L501">
        <v>800</v>
      </c>
      <c r="M501">
        <f>Customers[[#This Row],[Quantity Ordered]]*Customers[[#This Row],[Sales Price (Per unit)]]</f>
        <v>2400</v>
      </c>
      <c r="N501" t="s">
        <v>2240</v>
      </c>
    </row>
    <row r="502" spans="1:14" x14ac:dyDescent="0.25">
      <c r="A502" t="s">
        <v>774</v>
      </c>
      <c r="B502" t="s">
        <v>59</v>
      </c>
      <c r="C502">
        <v>1733</v>
      </c>
      <c r="D502" t="s">
        <v>77</v>
      </c>
      <c r="E502" s="7">
        <v>45368</v>
      </c>
      <c r="F502" s="6">
        <v>3</v>
      </c>
      <c r="G502" t="s">
        <v>17</v>
      </c>
      <c r="H502" t="s">
        <v>18</v>
      </c>
      <c r="I502" t="s">
        <v>2241</v>
      </c>
      <c r="J502" t="s">
        <v>1244</v>
      </c>
      <c r="K502">
        <v>6160</v>
      </c>
      <c r="L502">
        <v>600</v>
      </c>
      <c r="M502">
        <f>Customers[[#This Row],[Quantity Ordered]]*Customers[[#This Row],[Sales Price (Per unit)]]</f>
        <v>1800</v>
      </c>
      <c r="N502" t="s">
        <v>2242</v>
      </c>
    </row>
    <row r="503" spans="1:14" x14ac:dyDescent="0.25">
      <c r="A503" t="s">
        <v>775</v>
      </c>
      <c r="B503" t="s">
        <v>776</v>
      </c>
      <c r="C503">
        <v>1734</v>
      </c>
      <c r="D503" t="s">
        <v>22</v>
      </c>
      <c r="E503" s="7">
        <v>45633</v>
      </c>
      <c r="F503" s="6">
        <v>3</v>
      </c>
      <c r="G503" s="1" t="s">
        <v>23</v>
      </c>
      <c r="H503" t="s">
        <v>32</v>
      </c>
      <c r="I503" t="s">
        <v>2243</v>
      </c>
      <c r="J503" t="s">
        <v>1260</v>
      </c>
      <c r="K503">
        <v>3000</v>
      </c>
      <c r="L503">
        <v>800</v>
      </c>
      <c r="M503">
        <f>Customers[[#This Row],[Quantity Ordered]]*Customers[[#This Row],[Sales Price (Per unit)]]</f>
        <v>2400</v>
      </c>
      <c r="N503" t="s">
        <v>2244</v>
      </c>
    </row>
    <row r="504" spans="1:14" x14ac:dyDescent="0.25">
      <c r="A504" t="s">
        <v>264</v>
      </c>
      <c r="B504" t="s">
        <v>382</v>
      </c>
      <c r="C504">
        <v>1735</v>
      </c>
      <c r="D504" t="s">
        <v>27</v>
      </c>
      <c r="E504" s="7">
        <v>45548</v>
      </c>
      <c r="F504" s="6">
        <v>1</v>
      </c>
      <c r="G504" s="1" t="s">
        <v>37</v>
      </c>
      <c r="H504" t="s">
        <v>28</v>
      </c>
      <c r="I504" t="s">
        <v>2245</v>
      </c>
      <c r="J504" t="s">
        <v>1284</v>
      </c>
      <c r="K504">
        <v>2500</v>
      </c>
      <c r="L504">
        <v>300</v>
      </c>
      <c r="M504">
        <f>Customers[[#This Row],[Quantity Ordered]]*Customers[[#This Row],[Sales Price (Per unit)]]</f>
        <v>300</v>
      </c>
      <c r="N504" t="s">
        <v>2246</v>
      </c>
    </row>
    <row r="505" spans="1:14" x14ac:dyDescent="0.25">
      <c r="A505" t="s">
        <v>178</v>
      </c>
      <c r="B505" t="s">
        <v>777</v>
      </c>
      <c r="C505">
        <v>1736</v>
      </c>
      <c r="D505" t="s">
        <v>27</v>
      </c>
      <c r="E505" s="7">
        <v>45455</v>
      </c>
      <c r="F505" s="6">
        <v>3</v>
      </c>
      <c r="G505" t="s">
        <v>56</v>
      </c>
      <c r="H505" t="s">
        <v>28</v>
      </c>
      <c r="I505" t="s">
        <v>2247</v>
      </c>
      <c r="J505" t="s">
        <v>1284</v>
      </c>
      <c r="K505">
        <v>2500</v>
      </c>
      <c r="L505">
        <v>300</v>
      </c>
      <c r="M505">
        <f>Customers[[#This Row],[Quantity Ordered]]*Customers[[#This Row],[Sales Price (Per unit)]]</f>
        <v>900</v>
      </c>
      <c r="N505" t="s">
        <v>2248</v>
      </c>
    </row>
    <row r="506" spans="1:14" x14ac:dyDescent="0.25">
      <c r="A506" t="s">
        <v>153</v>
      </c>
      <c r="B506" t="s">
        <v>778</v>
      </c>
      <c r="C506">
        <v>1737</v>
      </c>
      <c r="D506" t="s">
        <v>27</v>
      </c>
      <c r="E506" s="7">
        <v>45654</v>
      </c>
      <c r="F506" s="6">
        <v>3</v>
      </c>
      <c r="G506" t="s">
        <v>17</v>
      </c>
      <c r="H506" t="s">
        <v>42</v>
      </c>
      <c r="I506" t="s">
        <v>2249</v>
      </c>
      <c r="J506" t="s">
        <v>1335</v>
      </c>
      <c r="K506">
        <v>5600</v>
      </c>
      <c r="L506">
        <v>300</v>
      </c>
      <c r="M506">
        <f>Customers[[#This Row],[Quantity Ordered]]*Customers[[#This Row],[Sales Price (Per unit)]]</f>
        <v>900</v>
      </c>
      <c r="N506" t="s">
        <v>2250</v>
      </c>
    </row>
    <row r="507" spans="1:14" x14ac:dyDescent="0.25">
      <c r="A507" t="s">
        <v>779</v>
      </c>
      <c r="B507" t="s">
        <v>436</v>
      </c>
      <c r="C507">
        <v>1738</v>
      </c>
      <c r="D507" t="s">
        <v>16</v>
      </c>
      <c r="E507" s="7">
        <v>45458</v>
      </c>
      <c r="F507" s="6">
        <v>3</v>
      </c>
      <c r="G507" s="1" t="s">
        <v>37</v>
      </c>
      <c r="H507" t="s">
        <v>38</v>
      </c>
      <c r="I507" t="s">
        <v>2251</v>
      </c>
      <c r="J507" t="s">
        <v>1290</v>
      </c>
      <c r="K507">
        <v>4000</v>
      </c>
      <c r="L507">
        <v>250</v>
      </c>
      <c r="M507">
        <f>Customers[[#This Row],[Quantity Ordered]]*Customers[[#This Row],[Sales Price (Per unit)]]</f>
        <v>750</v>
      </c>
      <c r="N507" t="s">
        <v>2252</v>
      </c>
    </row>
    <row r="508" spans="1:14" x14ac:dyDescent="0.25">
      <c r="A508" t="s">
        <v>780</v>
      </c>
      <c r="B508" t="s">
        <v>657</v>
      </c>
      <c r="C508">
        <v>1739</v>
      </c>
      <c r="D508" t="s">
        <v>16</v>
      </c>
      <c r="E508" s="7">
        <v>45505</v>
      </c>
      <c r="F508" s="6">
        <v>3</v>
      </c>
      <c r="G508" s="1" t="s">
        <v>37</v>
      </c>
      <c r="H508" t="s">
        <v>18</v>
      </c>
      <c r="I508" t="s">
        <v>2253</v>
      </c>
      <c r="J508" t="s">
        <v>1287</v>
      </c>
      <c r="K508">
        <v>6000</v>
      </c>
      <c r="L508">
        <v>250</v>
      </c>
      <c r="M508">
        <f>Customers[[#This Row],[Quantity Ordered]]*Customers[[#This Row],[Sales Price (Per unit)]]</f>
        <v>750</v>
      </c>
      <c r="N508" t="s">
        <v>2254</v>
      </c>
    </row>
    <row r="509" spans="1:14" x14ac:dyDescent="0.25">
      <c r="A509" t="s">
        <v>755</v>
      </c>
      <c r="B509" t="s">
        <v>781</v>
      </c>
      <c r="C509">
        <v>1740</v>
      </c>
      <c r="D509" t="s">
        <v>27</v>
      </c>
      <c r="E509" s="7">
        <v>45551</v>
      </c>
      <c r="F509" s="6">
        <v>3</v>
      </c>
      <c r="G509" s="1" t="s">
        <v>23</v>
      </c>
      <c r="H509" t="s">
        <v>18</v>
      </c>
      <c r="I509" t="s">
        <v>2255</v>
      </c>
      <c r="J509" t="s">
        <v>1223</v>
      </c>
      <c r="K509">
        <v>6725</v>
      </c>
      <c r="L509">
        <v>300</v>
      </c>
      <c r="M509">
        <f>Customers[[#This Row],[Quantity Ordered]]*Customers[[#This Row],[Sales Price (Per unit)]]</f>
        <v>900</v>
      </c>
      <c r="N509" t="s">
        <v>2256</v>
      </c>
    </row>
    <row r="510" spans="1:14" x14ac:dyDescent="0.25">
      <c r="A510" t="s">
        <v>681</v>
      </c>
      <c r="B510" t="s">
        <v>375</v>
      </c>
      <c r="C510">
        <v>1741</v>
      </c>
      <c r="D510" t="s">
        <v>36</v>
      </c>
      <c r="E510" s="7">
        <v>45476</v>
      </c>
      <c r="F510" s="6">
        <v>3</v>
      </c>
      <c r="G510" t="s">
        <v>17</v>
      </c>
      <c r="H510" t="s">
        <v>24</v>
      </c>
      <c r="I510" t="s">
        <v>2257</v>
      </c>
      <c r="J510" t="s">
        <v>1226</v>
      </c>
      <c r="K510">
        <v>2600</v>
      </c>
      <c r="L510">
        <v>250</v>
      </c>
      <c r="M510">
        <f>Customers[[#This Row],[Quantity Ordered]]*Customers[[#This Row],[Sales Price (Per unit)]]</f>
        <v>750</v>
      </c>
      <c r="N510" t="s">
        <v>2258</v>
      </c>
    </row>
    <row r="511" spans="1:14" x14ac:dyDescent="0.25">
      <c r="A511" t="s">
        <v>81</v>
      </c>
      <c r="B511" t="s">
        <v>782</v>
      </c>
      <c r="C511">
        <v>1742</v>
      </c>
      <c r="D511" t="s">
        <v>77</v>
      </c>
      <c r="E511" s="7">
        <v>45642</v>
      </c>
      <c r="F511" s="6">
        <v>2</v>
      </c>
      <c r="G511" s="1" t="s">
        <v>37</v>
      </c>
      <c r="H511" t="s">
        <v>24</v>
      </c>
      <c r="I511" t="s">
        <v>2259</v>
      </c>
      <c r="J511" t="s">
        <v>1226</v>
      </c>
      <c r="K511">
        <v>2600</v>
      </c>
      <c r="L511">
        <v>600</v>
      </c>
      <c r="M511">
        <f>Customers[[#This Row],[Quantity Ordered]]*Customers[[#This Row],[Sales Price (Per unit)]]</f>
        <v>1200</v>
      </c>
      <c r="N511" t="s">
        <v>2260</v>
      </c>
    </row>
    <row r="512" spans="1:14" x14ac:dyDescent="0.25">
      <c r="A512" t="s">
        <v>178</v>
      </c>
      <c r="B512" t="s">
        <v>783</v>
      </c>
      <c r="C512">
        <v>1743</v>
      </c>
      <c r="D512" t="s">
        <v>16</v>
      </c>
      <c r="E512" s="7">
        <v>45311</v>
      </c>
      <c r="F512" s="6">
        <v>2</v>
      </c>
      <c r="G512" s="1" t="s">
        <v>37</v>
      </c>
      <c r="H512" t="s">
        <v>42</v>
      </c>
      <c r="I512" t="s">
        <v>2261</v>
      </c>
      <c r="J512" t="s">
        <v>1238</v>
      </c>
      <c r="K512">
        <v>5290</v>
      </c>
      <c r="L512">
        <v>250</v>
      </c>
      <c r="M512">
        <f>Customers[[#This Row],[Quantity Ordered]]*Customers[[#This Row],[Sales Price (Per unit)]]</f>
        <v>500</v>
      </c>
      <c r="N512" t="s">
        <v>2262</v>
      </c>
    </row>
    <row r="513" spans="1:14" x14ac:dyDescent="0.25">
      <c r="A513" t="s">
        <v>784</v>
      </c>
      <c r="B513" t="s">
        <v>785</v>
      </c>
      <c r="C513">
        <v>1744</v>
      </c>
      <c r="D513" t="s">
        <v>16</v>
      </c>
      <c r="E513" s="7">
        <v>45452</v>
      </c>
      <c r="F513" s="6">
        <v>2</v>
      </c>
      <c r="G513" t="s">
        <v>17</v>
      </c>
      <c r="H513" t="s">
        <v>24</v>
      </c>
      <c r="I513" t="s">
        <v>2263</v>
      </c>
      <c r="J513" t="s">
        <v>1226</v>
      </c>
      <c r="K513">
        <v>2600</v>
      </c>
      <c r="L513">
        <v>250</v>
      </c>
      <c r="M513">
        <f>Customers[[#This Row],[Quantity Ordered]]*Customers[[#This Row],[Sales Price (Per unit)]]</f>
        <v>500</v>
      </c>
      <c r="N513" t="s">
        <v>2264</v>
      </c>
    </row>
    <row r="514" spans="1:14" x14ac:dyDescent="0.25">
      <c r="A514" t="s">
        <v>786</v>
      </c>
      <c r="B514" t="s">
        <v>787</v>
      </c>
      <c r="C514">
        <v>1745</v>
      </c>
      <c r="D514" t="s">
        <v>27</v>
      </c>
      <c r="E514" s="7">
        <v>45379</v>
      </c>
      <c r="F514" s="6">
        <v>3</v>
      </c>
      <c r="G514" s="1" t="s">
        <v>37</v>
      </c>
      <c r="H514" t="s">
        <v>18</v>
      </c>
      <c r="I514" t="s">
        <v>2265</v>
      </c>
      <c r="J514" t="s">
        <v>1287</v>
      </c>
      <c r="K514">
        <v>6000</v>
      </c>
      <c r="L514">
        <v>300</v>
      </c>
      <c r="M514">
        <f>Customers[[#This Row],[Quantity Ordered]]*Customers[[#This Row],[Sales Price (Per unit)]]</f>
        <v>900</v>
      </c>
      <c r="N514" t="s">
        <v>2266</v>
      </c>
    </row>
    <row r="515" spans="1:14" x14ac:dyDescent="0.25">
      <c r="A515" t="s">
        <v>178</v>
      </c>
      <c r="B515" t="s">
        <v>788</v>
      </c>
      <c r="C515">
        <v>1746</v>
      </c>
      <c r="D515" t="s">
        <v>27</v>
      </c>
      <c r="E515" s="7">
        <v>45586</v>
      </c>
      <c r="F515" s="6">
        <v>2</v>
      </c>
      <c r="G515" t="s">
        <v>17</v>
      </c>
      <c r="H515" t="s">
        <v>28</v>
      </c>
      <c r="I515" t="s">
        <v>2267</v>
      </c>
      <c r="J515" t="s">
        <v>1229</v>
      </c>
      <c r="K515">
        <v>2300</v>
      </c>
      <c r="L515">
        <v>300</v>
      </c>
      <c r="M515">
        <f>Customers[[#This Row],[Quantity Ordered]]*Customers[[#This Row],[Sales Price (Per unit)]]</f>
        <v>600</v>
      </c>
      <c r="N515" t="s">
        <v>2268</v>
      </c>
    </row>
    <row r="516" spans="1:14" x14ac:dyDescent="0.25">
      <c r="A516" t="s">
        <v>789</v>
      </c>
      <c r="B516" t="s">
        <v>297</v>
      </c>
      <c r="C516">
        <v>1747</v>
      </c>
      <c r="D516" t="s">
        <v>16</v>
      </c>
      <c r="E516" s="7">
        <v>45576</v>
      </c>
      <c r="F516" s="6">
        <v>3</v>
      </c>
      <c r="G516" s="1" t="s">
        <v>37</v>
      </c>
      <c r="H516" t="s">
        <v>66</v>
      </c>
      <c r="I516" t="s">
        <v>2269</v>
      </c>
      <c r="J516" t="s">
        <v>1265</v>
      </c>
      <c r="K516">
        <v>800</v>
      </c>
      <c r="L516">
        <v>250</v>
      </c>
      <c r="M516">
        <f>Customers[[#This Row],[Quantity Ordered]]*Customers[[#This Row],[Sales Price (Per unit)]]</f>
        <v>750</v>
      </c>
      <c r="N516" t="s">
        <v>2270</v>
      </c>
    </row>
    <row r="517" spans="1:14" x14ac:dyDescent="0.25">
      <c r="A517" t="s">
        <v>520</v>
      </c>
      <c r="B517" t="s">
        <v>216</v>
      </c>
      <c r="C517">
        <v>1748</v>
      </c>
      <c r="D517" t="s">
        <v>16</v>
      </c>
      <c r="E517" s="7">
        <v>45382</v>
      </c>
      <c r="F517" s="6">
        <v>2</v>
      </c>
      <c r="G517" s="1" t="s">
        <v>23</v>
      </c>
      <c r="H517" t="s">
        <v>42</v>
      </c>
      <c r="I517" t="s">
        <v>2271</v>
      </c>
      <c r="J517" t="s">
        <v>1335</v>
      </c>
      <c r="K517">
        <v>5600</v>
      </c>
      <c r="L517">
        <v>250</v>
      </c>
      <c r="M517">
        <f>Customers[[#This Row],[Quantity Ordered]]*Customers[[#This Row],[Sales Price (Per unit)]]</f>
        <v>500</v>
      </c>
      <c r="N517" t="s">
        <v>2272</v>
      </c>
    </row>
    <row r="518" spans="1:14" x14ac:dyDescent="0.25">
      <c r="A518" t="s">
        <v>790</v>
      </c>
      <c r="B518" t="s">
        <v>601</v>
      </c>
      <c r="C518">
        <v>1749</v>
      </c>
      <c r="D518" t="s">
        <v>77</v>
      </c>
      <c r="E518" s="7">
        <v>45491</v>
      </c>
      <c r="F518" s="6">
        <v>1</v>
      </c>
      <c r="G518" s="1" t="s">
        <v>37</v>
      </c>
      <c r="H518" t="s">
        <v>38</v>
      </c>
      <c r="I518" t="s">
        <v>2273</v>
      </c>
      <c r="J518" t="s">
        <v>1253</v>
      </c>
      <c r="K518">
        <v>4870</v>
      </c>
      <c r="L518">
        <v>600</v>
      </c>
      <c r="M518">
        <f>Customers[[#This Row],[Quantity Ordered]]*Customers[[#This Row],[Sales Price (Per unit)]]</f>
        <v>600</v>
      </c>
      <c r="N518" t="s">
        <v>2274</v>
      </c>
    </row>
    <row r="519" spans="1:14" x14ac:dyDescent="0.25">
      <c r="A519" t="s">
        <v>124</v>
      </c>
      <c r="B519" t="s">
        <v>791</v>
      </c>
      <c r="C519">
        <v>1750</v>
      </c>
      <c r="D519" t="s">
        <v>36</v>
      </c>
      <c r="E519" s="7">
        <v>45561</v>
      </c>
      <c r="F519" s="6">
        <v>1</v>
      </c>
      <c r="G519" t="s">
        <v>17</v>
      </c>
      <c r="H519" t="s">
        <v>28</v>
      </c>
      <c r="I519" t="s">
        <v>2275</v>
      </c>
      <c r="J519" t="s">
        <v>850</v>
      </c>
      <c r="K519">
        <v>2000</v>
      </c>
      <c r="L519">
        <v>250</v>
      </c>
      <c r="M519">
        <f>Customers[[#This Row],[Quantity Ordered]]*Customers[[#This Row],[Sales Price (Per unit)]]</f>
        <v>250</v>
      </c>
      <c r="N519" t="s">
        <v>2276</v>
      </c>
    </row>
    <row r="520" spans="1:14" x14ac:dyDescent="0.25">
      <c r="A520" t="s">
        <v>491</v>
      </c>
      <c r="B520" t="s">
        <v>365</v>
      </c>
      <c r="C520">
        <v>1751</v>
      </c>
      <c r="D520" t="s">
        <v>22</v>
      </c>
      <c r="E520" s="7">
        <v>45562</v>
      </c>
      <c r="F520" s="6">
        <v>2</v>
      </c>
      <c r="G520" s="1" t="s">
        <v>37</v>
      </c>
      <c r="H520" t="s">
        <v>66</v>
      </c>
      <c r="I520" t="s">
        <v>2277</v>
      </c>
      <c r="J520" t="s">
        <v>1265</v>
      </c>
      <c r="K520">
        <v>800</v>
      </c>
      <c r="L520">
        <v>800</v>
      </c>
      <c r="M520">
        <f>Customers[[#This Row],[Quantity Ordered]]*Customers[[#This Row],[Sales Price (Per unit)]]</f>
        <v>1600</v>
      </c>
      <c r="N520" t="s">
        <v>2278</v>
      </c>
    </row>
    <row r="521" spans="1:14" x14ac:dyDescent="0.25">
      <c r="A521" t="s">
        <v>693</v>
      </c>
      <c r="B521" t="s">
        <v>792</v>
      </c>
      <c r="C521">
        <v>1752</v>
      </c>
      <c r="D521" t="s">
        <v>61</v>
      </c>
      <c r="E521" s="7">
        <v>45434</v>
      </c>
      <c r="F521" s="6">
        <v>2</v>
      </c>
      <c r="G521" s="1" t="s">
        <v>37</v>
      </c>
      <c r="H521" t="s">
        <v>66</v>
      </c>
      <c r="I521" t="s">
        <v>2279</v>
      </c>
      <c r="J521" t="s">
        <v>1265</v>
      </c>
      <c r="K521">
        <v>800</v>
      </c>
      <c r="L521">
        <v>1200</v>
      </c>
      <c r="M521">
        <f>Customers[[#This Row],[Quantity Ordered]]*Customers[[#This Row],[Sales Price (Per unit)]]</f>
        <v>2400</v>
      </c>
      <c r="N521" t="s">
        <v>2280</v>
      </c>
    </row>
    <row r="522" spans="1:14" x14ac:dyDescent="0.25">
      <c r="A522" t="s">
        <v>793</v>
      </c>
      <c r="B522" t="s">
        <v>79</v>
      </c>
      <c r="C522">
        <v>1753</v>
      </c>
      <c r="D522" t="s">
        <v>61</v>
      </c>
      <c r="E522" s="7">
        <v>45574</v>
      </c>
      <c r="F522" s="6">
        <v>1</v>
      </c>
      <c r="G522" s="1" t="s">
        <v>37</v>
      </c>
      <c r="H522" t="s">
        <v>28</v>
      </c>
      <c r="I522" t="s">
        <v>2281</v>
      </c>
      <c r="J522" t="s">
        <v>850</v>
      </c>
      <c r="K522">
        <v>2000</v>
      </c>
      <c r="L522">
        <v>1200</v>
      </c>
      <c r="M522">
        <f>Customers[[#This Row],[Quantity Ordered]]*Customers[[#This Row],[Sales Price (Per unit)]]</f>
        <v>1200</v>
      </c>
      <c r="N522" t="s">
        <v>2282</v>
      </c>
    </row>
    <row r="523" spans="1:14" x14ac:dyDescent="0.25">
      <c r="A523" t="s">
        <v>544</v>
      </c>
      <c r="B523" t="s">
        <v>794</v>
      </c>
      <c r="C523">
        <v>1754</v>
      </c>
      <c r="D523" t="s">
        <v>22</v>
      </c>
      <c r="E523" s="7">
        <v>45564</v>
      </c>
      <c r="F523" s="6">
        <v>1</v>
      </c>
      <c r="G523" s="1" t="s">
        <v>23</v>
      </c>
      <c r="H523" t="s">
        <v>49</v>
      </c>
      <c r="I523" t="s">
        <v>2283</v>
      </c>
      <c r="J523" t="s">
        <v>1247</v>
      </c>
      <c r="K523">
        <v>7250</v>
      </c>
      <c r="L523">
        <v>800</v>
      </c>
      <c r="M523">
        <f>Customers[[#This Row],[Quantity Ordered]]*Customers[[#This Row],[Sales Price (Per unit)]]</f>
        <v>800</v>
      </c>
      <c r="N523" t="s">
        <v>2284</v>
      </c>
    </row>
    <row r="524" spans="1:14" x14ac:dyDescent="0.25">
      <c r="A524" t="s">
        <v>258</v>
      </c>
      <c r="B524" t="s">
        <v>795</v>
      </c>
      <c r="C524">
        <v>1755</v>
      </c>
      <c r="D524" t="s">
        <v>61</v>
      </c>
      <c r="E524" s="7">
        <v>45650</v>
      </c>
      <c r="F524" s="6">
        <v>3</v>
      </c>
      <c r="G524" s="1" t="s">
        <v>37</v>
      </c>
      <c r="H524" t="s">
        <v>18</v>
      </c>
      <c r="I524" t="s">
        <v>2285</v>
      </c>
      <c r="J524" t="s">
        <v>1223</v>
      </c>
      <c r="K524">
        <v>6725</v>
      </c>
      <c r="L524">
        <v>1200</v>
      </c>
      <c r="M524">
        <f>Customers[[#This Row],[Quantity Ordered]]*Customers[[#This Row],[Sales Price (Per unit)]]</f>
        <v>3600</v>
      </c>
      <c r="N524" t="s">
        <v>2286</v>
      </c>
    </row>
    <row r="525" spans="1:14" x14ac:dyDescent="0.25">
      <c r="A525" t="s">
        <v>487</v>
      </c>
      <c r="B525" t="s">
        <v>796</v>
      </c>
      <c r="C525">
        <v>1756</v>
      </c>
      <c r="D525" t="s">
        <v>22</v>
      </c>
      <c r="E525" s="7">
        <v>45438</v>
      </c>
      <c r="F525" s="6">
        <v>2</v>
      </c>
      <c r="G525" s="1" t="s">
        <v>23</v>
      </c>
      <c r="H525" t="s">
        <v>49</v>
      </c>
      <c r="I525" t="s">
        <v>2287</v>
      </c>
      <c r="J525" t="s">
        <v>1250</v>
      </c>
      <c r="K525">
        <v>7000</v>
      </c>
      <c r="L525">
        <v>800</v>
      </c>
      <c r="M525">
        <f>Customers[[#This Row],[Quantity Ordered]]*Customers[[#This Row],[Sales Price (Per unit)]]</f>
        <v>1600</v>
      </c>
      <c r="N525" t="s">
        <v>2288</v>
      </c>
    </row>
    <row r="526" spans="1:14" x14ac:dyDescent="0.25">
      <c r="A526" t="s">
        <v>797</v>
      </c>
      <c r="B526" t="s">
        <v>742</v>
      </c>
      <c r="C526">
        <v>1757</v>
      </c>
      <c r="D526" t="s">
        <v>27</v>
      </c>
      <c r="E526" s="7">
        <v>45611</v>
      </c>
      <c r="F526" s="6">
        <v>2</v>
      </c>
      <c r="G526" t="s">
        <v>17</v>
      </c>
      <c r="H526" t="s">
        <v>18</v>
      </c>
      <c r="I526" t="s">
        <v>2289</v>
      </c>
      <c r="J526" t="s">
        <v>1223</v>
      </c>
      <c r="K526">
        <v>6725</v>
      </c>
      <c r="L526">
        <v>300</v>
      </c>
      <c r="M526">
        <f>Customers[[#This Row],[Quantity Ordered]]*Customers[[#This Row],[Sales Price (Per unit)]]</f>
        <v>600</v>
      </c>
      <c r="N526" t="s">
        <v>2290</v>
      </c>
    </row>
    <row r="527" spans="1:14" x14ac:dyDescent="0.25">
      <c r="A527" t="s">
        <v>798</v>
      </c>
      <c r="B527" t="s">
        <v>799</v>
      </c>
      <c r="C527">
        <v>1758</v>
      </c>
      <c r="D527" t="s">
        <v>22</v>
      </c>
      <c r="E527" s="7">
        <v>45525</v>
      </c>
      <c r="F527" s="6">
        <v>2</v>
      </c>
      <c r="G527" s="1" t="s">
        <v>37</v>
      </c>
      <c r="H527" t="s">
        <v>18</v>
      </c>
      <c r="I527" t="s">
        <v>2291</v>
      </c>
      <c r="J527" t="s">
        <v>1287</v>
      </c>
      <c r="K527">
        <v>6000</v>
      </c>
      <c r="L527">
        <v>800</v>
      </c>
      <c r="M527">
        <f>Customers[[#This Row],[Quantity Ordered]]*Customers[[#This Row],[Sales Price (Per unit)]]</f>
        <v>1600</v>
      </c>
      <c r="N527" t="s">
        <v>2292</v>
      </c>
    </row>
    <row r="528" spans="1:14" x14ac:dyDescent="0.25">
      <c r="A528" t="s">
        <v>800</v>
      </c>
      <c r="B528" t="s">
        <v>39</v>
      </c>
      <c r="C528">
        <v>1759</v>
      </c>
      <c r="D528" t="s">
        <v>36</v>
      </c>
      <c r="E528" s="7">
        <v>45531</v>
      </c>
      <c r="F528" s="6">
        <v>3</v>
      </c>
      <c r="G528" t="s">
        <v>56</v>
      </c>
      <c r="H528" t="s">
        <v>38</v>
      </c>
      <c r="I528" t="s">
        <v>2293</v>
      </c>
      <c r="J528" t="s">
        <v>1290</v>
      </c>
      <c r="K528">
        <v>4000</v>
      </c>
      <c r="L528">
        <v>250</v>
      </c>
      <c r="M528">
        <f>Customers[[#This Row],[Quantity Ordered]]*Customers[[#This Row],[Sales Price (Per unit)]]</f>
        <v>750</v>
      </c>
      <c r="N528" t="s">
        <v>2294</v>
      </c>
    </row>
    <row r="529" spans="1:14" x14ac:dyDescent="0.25">
      <c r="A529" t="s">
        <v>801</v>
      </c>
      <c r="B529" t="s">
        <v>325</v>
      </c>
      <c r="C529">
        <v>1760</v>
      </c>
      <c r="D529" t="s">
        <v>36</v>
      </c>
      <c r="E529" s="7">
        <v>45592</v>
      </c>
      <c r="F529" s="6">
        <v>2</v>
      </c>
      <c r="G529" t="s">
        <v>56</v>
      </c>
      <c r="H529" t="s">
        <v>66</v>
      </c>
      <c r="I529" t="s">
        <v>2295</v>
      </c>
      <c r="J529" t="s">
        <v>1346</v>
      </c>
      <c r="K529">
        <v>870</v>
      </c>
      <c r="L529">
        <v>250</v>
      </c>
      <c r="M529">
        <f>Customers[[#This Row],[Quantity Ordered]]*Customers[[#This Row],[Sales Price (Per unit)]]</f>
        <v>500</v>
      </c>
      <c r="N529" t="s">
        <v>2296</v>
      </c>
    </row>
    <row r="530" spans="1:14" x14ac:dyDescent="0.25">
      <c r="A530" t="s">
        <v>287</v>
      </c>
      <c r="B530" t="s">
        <v>703</v>
      </c>
      <c r="C530">
        <v>1761</v>
      </c>
      <c r="D530" t="s">
        <v>16</v>
      </c>
      <c r="E530" s="7">
        <v>45297</v>
      </c>
      <c r="F530" s="6">
        <v>3</v>
      </c>
      <c r="G530" t="s">
        <v>17</v>
      </c>
      <c r="H530" t="s">
        <v>32</v>
      </c>
      <c r="I530" t="s">
        <v>2297</v>
      </c>
      <c r="J530" t="s">
        <v>1241</v>
      </c>
      <c r="K530">
        <v>3220</v>
      </c>
      <c r="L530">
        <v>250</v>
      </c>
      <c r="M530">
        <f>Customers[[#This Row],[Quantity Ordered]]*Customers[[#This Row],[Sales Price (Per unit)]]</f>
        <v>750</v>
      </c>
      <c r="N530" t="s">
        <v>2298</v>
      </c>
    </row>
    <row r="531" spans="1:14" x14ac:dyDescent="0.25">
      <c r="A531" t="s">
        <v>156</v>
      </c>
      <c r="B531" t="s">
        <v>802</v>
      </c>
      <c r="C531">
        <v>1762</v>
      </c>
      <c r="D531" t="s">
        <v>61</v>
      </c>
      <c r="E531" s="7">
        <v>45295</v>
      </c>
      <c r="F531" s="6">
        <v>3</v>
      </c>
      <c r="G531" t="s">
        <v>17</v>
      </c>
      <c r="H531" t="s">
        <v>38</v>
      </c>
      <c r="I531" t="s">
        <v>2299</v>
      </c>
      <c r="J531" t="s">
        <v>1235</v>
      </c>
      <c r="K531">
        <v>4217</v>
      </c>
      <c r="L531">
        <v>1200</v>
      </c>
      <c r="M531">
        <f>Customers[[#This Row],[Quantity Ordered]]*Customers[[#This Row],[Sales Price (Per unit)]]</f>
        <v>3600</v>
      </c>
      <c r="N531" t="s">
        <v>2300</v>
      </c>
    </row>
    <row r="532" spans="1:14" x14ac:dyDescent="0.25">
      <c r="A532" t="s">
        <v>549</v>
      </c>
      <c r="B532" t="s">
        <v>714</v>
      </c>
      <c r="C532">
        <v>1763</v>
      </c>
      <c r="D532" t="s">
        <v>61</v>
      </c>
      <c r="E532" s="7">
        <v>45637</v>
      </c>
      <c r="F532" s="6">
        <v>3</v>
      </c>
      <c r="G532" s="1" t="s">
        <v>37</v>
      </c>
      <c r="H532" t="s">
        <v>49</v>
      </c>
      <c r="I532" t="s">
        <v>2301</v>
      </c>
      <c r="J532" t="s">
        <v>1385</v>
      </c>
      <c r="K532">
        <v>7310</v>
      </c>
      <c r="L532">
        <v>1200</v>
      </c>
      <c r="M532">
        <f>Customers[[#This Row],[Quantity Ordered]]*Customers[[#This Row],[Sales Price (Per unit)]]</f>
        <v>3600</v>
      </c>
      <c r="N532" t="s">
        <v>2302</v>
      </c>
    </row>
    <row r="533" spans="1:14" x14ac:dyDescent="0.25">
      <c r="A533" t="s">
        <v>650</v>
      </c>
      <c r="B533" t="s">
        <v>700</v>
      </c>
      <c r="C533">
        <v>1764</v>
      </c>
      <c r="D533" t="s">
        <v>27</v>
      </c>
      <c r="E533" s="7">
        <v>45385</v>
      </c>
      <c r="F533" s="6">
        <v>1</v>
      </c>
      <c r="G533" s="1" t="s">
        <v>37</v>
      </c>
      <c r="H533" t="s">
        <v>38</v>
      </c>
      <c r="I533" t="s">
        <v>2303</v>
      </c>
      <c r="J533" t="s">
        <v>1290</v>
      </c>
      <c r="K533">
        <v>4000</v>
      </c>
      <c r="L533">
        <v>300</v>
      </c>
      <c r="M533">
        <f>Customers[[#This Row],[Quantity Ordered]]*Customers[[#This Row],[Sales Price (Per unit)]]</f>
        <v>300</v>
      </c>
      <c r="N533" t="s">
        <v>2304</v>
      </c>
    </row>
    <row r="534" spans="1:14" x14ac:dyDescent="0.25">
      <c r="A534" t="s">
        <v>803</v>
      </c>
      <c r="B534" t="s">
        <v>188</v>
      </c>
      <c r="C534">
        <v>1765</v>
      </c>
      <c r="D534" t="s">
        <v>27</v>
      </c>
      <c r="E534" s="7">
        <v>45528</v>
      </c>
      <c r="F534" s="6">
        <v>1</v>
      </c>
      <c r="G534" s="1" t="s">
        <v>37</v>
      </c>
      <c r="H534" t="s">
        <v>38</v>
      </c>
      <c r="I534" t="s">
        <v>2305</v>
      </c>
      <c r="J534" t="s">
        <v>1253</v>
      </c>
      <c r="K534">
        <v>4870</v>
      </c>
      <c r="L534">
        <v>300</v>
      </c>
      <c r="M534">
        <f>Customers[[#This Row],[Quantity Ordered]]*Customers[[#This Row],[Sales Price (Per unit)]]</f>
        <v>300</v>
      </c>
      <c r="N534" t="s">
        <v>2306</v>
      </c>
    </row>
    <row r="535" spans="1:14" x14ac:dyDescent="0.25">
      <c r="A535" t="s">
        <v>804</v>
      </c>
      <c r="B535" t="s">
        <v>805</v>
      </c>
      <c r="C535">
        <v>1766</v>
      </c>
      <c r="D535" t="s">
        <v>16</v>
      </c>
      <c r="E535" s="7">
        <v>45294</v>
      </c>
      <c r="F535" s="6">
        <v>3</v>
      </c>
      <c r="G535" s="1" t="s">
        <v>37</v>
      </c>
      <c r="H535" t="s">
        <v>24</v>
      </c>
      <c r="I535" t="s">
        <v>2307</v>
      </c>
      <c r="J535" t="s">
        <v>1226</v>
      </c>
      <c r="K535">
        <v>2600</v>
      </c>
      <c r="L535">
        <v>250</v>
      </c>
      <c r="M535">
        <f>Customers[[#This Row],[Quantity Ordered]]*Customers[[#This Row],[Sales Price (Per unit)]]</f>
        <v>750</v>
      </c>
      <c r="N535" t="s">
        <v>2308</v>
      </c>
    </row>
    <row r="536" spans="1:14" x14ac:dyDescent="0.25">
      <c r="A536" t="s">
        <v>452</v>
      </c>
      <c r="B536" t="s">
        <v>806</v>
      </c>
      <c r="C536">
        <v>1767</v>
      </c>
      <c r="D536" t="s">
        <v>61</v>
      </c>
      <c r="E536" s="7">
        <v>45324</v>
      </c>
      <c r="F536" s="6">
        <v>2</v>
      </c>
      <c r="G536" s="1" t="s">
        <v>37</v>
      </c>
      <c r="H536" t="s">
        <v>66</v>
      </c>
      <c r="I536" t="s">
        <v>2309</v>
      </c>
      <c r="J536" t="s">
        <v>1265</v>
      </c>
      <c r="K536">
        <v>800</v>
      </c>
      <c r="L536">
        <v>1200</v>
      </c>
      <c r="M536">
        <f>Customers[[#This Row],[Quantity Ordered]]*Customers[[#This Row],[Sales Price (Per unit)]]</f>
        <v>2400</v>
      </c>
      <c r="N536" t="s">
        <v>2310</v>
      </c>
    </row>
    <row r="537" spans="1:14" x14ac:dyDescent="0.25">
      <c r="A537" t="s">
        <v>226</v>
      </c>
      <c r="B537" t="s">
        <v>753</v>
      </c>
      <c r="C537">
        <v>1768</v>
      </c>
      <c r="D537" t="s">
        <v>61</v>
      </c>
      <c r="E537" s="7">
        <v>45328</v>
      </c>
      <c r="F537" s="6">
        <v>2</v>
      </c>
      <c r="G537" t="s">
        <v>17</v>
      </c>
      <c r="H537" t="s">
        <v>18</v>
      </c>
      <c r="I537" t="s">
        <v>2311</v>
      </c>
      <c r="J537" t="s">
        <v>1244</v>
      </c>
      <c r="K537">
        <v>6160</v>
      </c>
      <c r="L537">
        <v>1200</v>
      </c>
      <c r="M537">
        <f>Customers[[#This Row],[Quantity Ordered]]*Customers[[#This Row],[Sales Price (Per unit)]]</f>
        <v>2400</v>
      </c>
      <c r="N537" t="s">
        <v>2312</v>
      </c>
    </row>
    <row r="538" spans="1:14" x14ac:dyDescent="0.25">
      <c r="A538" t="s">
        <v>807</v>
      </c>
      <c r="B538" t="s">
        <v>808</v>
      </c>
      <c r="C538">
        <v>1769</v>
      </c>
      <c r="D538" t="s">
        <v>77</v>
      </c>
      <c r="E538" s="7">
        <v>45365</v>
      </c>
      <c r="F538" s="6">
        <v>3</v>
      </c>
      <c r="G538" t="s">
        <v>17</v>
      </c>
      <c r="H538" t="s">
        <v>66</v>
      </c>
      <c r="I538" t="s">
        <v>2313</v>
      </c>
      <c r="J538" t="s">
        <v>1346</v>
      </c>
      <c r="K538">
        <v>870</v>
      </c>
      <c r="L538">
        <v>600</v>
      </c>
      <c r="M538">
        <f>Customers[[#This Row],[Quantity Ordered]]*Customers[[#This Row],[Sales Price (Per unit)]]</f>
        <v>1800</v>
      </c>
      <c r="N538" t="s">
        <v>2314</v>
      </c>
    </row>
    <row r="539" spans="1:14" x14ac:dyDescent="0.25">
      <c r="A539" t="s">
        <v>809</v>
      </c>
      <c r="B539" t="s">
        <v>810</v>
      </c>
      <c r="C539">
        <v>1770</v>
      </c>
      <c r="D539" t="s">
        <v>77</v>
      </c>
      <c r="E539" s="7">
        <v>45617</v>
      </c>
      <c r="F539" s="6">
        <v>2</v>
      </c>
      <c r="G539" s="1" t="s">
        <v>37</v>
      </c>
      <c r="H539" t="s">
        <v>24</v>
      </c>
      <c r="I539" t="s">
        <v>2315</v>
      </c>
      <c r="J539" t="s">
        <v>1226</v>
      </c>
      <c r="K539">
        <v>2600</v>
      </c>
      <c r="L539">
        <v>600</v>
      </c>
      <c r="M539">
        <f>Customers[[#This Row],[Quantity Ordered]]*Customers[[#This Row],[Sales Price (Per unit)]]</f>
        <v>1200</v>
      </c>
      <c r="N539" t="s">
        <v>2316</v>
      </c>
    </row>
    <row r="540" spans="1:14" x14ac:dyDescent="0.25">
      <c r="A540" t="s">
        <v>493</v>
      </c>
      <c r="B540" t="s">
        <v>811</v>
      </c>
      <c r="C540">
        <v>1771</v>
      </c>
      <c r="D540" t="s">
        <v>22</v>
      </c>
      <c r="E540" s="7">
        <v>45297</v>
      </c>
      <c r="F540" s="6">
        <v>1</v>
      </c>
      <c r="G540" s="1" t="s">
        <v>37</v>
      </c>
      <c r="H540" t="s">
        <v>32</v>
      </c>
      <c r="I540" t="s">
        <v>2317</v>
      </c>
      <c r="J540" t="s">
        <v>1241</v>
      </c>
      <c r="K540">
        <v>3220</v>
      </c>
      <c r="L540">
        <v>800</v>
      </c>
      <c r="M540">
        <f>Customers[[#This Row],[Quantity Ordered]]*Customers[[#This Row],[Sales Price (Per unit)]]</f>
        <v>800</v>
      </c>
      <c r="N540" t="s">
        <v>2318</v>
      </c>
    </row>
    <row r="541" spans="1:14" x14ac:dyDescent="0.25">
      <c r="A541" t="s">
        <v>82</v>
      </c>
      <c r="B541" t="s">
        <v>113</v>
      </c>
      <c r="C541">
        <v>1772</v>
      </c>
      <c r="D541" t="s">
        <v>16</v>
      </c>
      <c r="E541" s="7">
        <v>45469</v>
      </c>
      <c r="F541" s="6">
        <v>2</v>
      </c>
      <c r="G541" s="1" t="s">
        <v>37</v>
      </c>
      <c r="H541" t="s">
        <v>66</v>
      </c>
      <c r="I541" t="s">
        <v>2319</v>
      </c>
      <c r="J541" t="s">
        <v>1265</v>
      </c>
      <c r="K541">
        <v>800</v>
      </c>
      <c r="L541">
        <v>250</v>
      </c>
      <c r="M541">
        <f>Customers[[#This Row],[Quantity Ordered]]*Customers[[#This Row],[Sales Price (Per unit)]]</f>
        <v>500</v>
      </c>
      <c r="N541" t="s">
        <v>2320</v>
      </c>
    </row>
    <row r="542" spans="1:14" x14ac:dyDescent="0.25">
      <c r="A542" t="s">
        <v>431</v>
      </c>
      <c r="B542" t="s">
        <v>644</v>
      </c>
      <c r="C542">
        <v>1773</v>
      </c>
      <c r="D542" t="s">
        <v>27</v>
      </c>
      <c r="E542" s="7">
        <v>45325</v>
      </c>
      <c r="F542" s="6">
        <v>2</v>
      </c>
      <c r="G542" t="s">
        <v>56</v>
      </c>
      <c r="H542" t="s">
        <v>28</v>
      </c>
      <c r="I542" t="s">
        <v>2321</v>
      </c>
      <c r="J542" t="s">
        <v>1284</v>
      </c>
      <c r="K542">
        <v>2500</v>
      </c>
      <c r="L542">
        <v>300</v>
      </c>
      <c r="M542">
        <f>Customers[[#This Row],[Quantity Ordered]]*Customers[[#This Row],[Sales Price (Per unit)]]</f>
        <v>600</v>
      </c>
      <c r="N542" t="s">
        <v>2322</v>
      </c>
    </row>
    <row r="543" spans="1:14" x14ac:dyDescent="0.25">
      <c r="A543" t="s">
        <v>659</v>
      </c>
      <c r="B543" t="s">
        <v>808</v>
      </c>
      <c r="C543">
        <v>1774</v>
      </c>
      <c r="D543" t="s">
        <v>36</v>
      </c>
      <c r="E543" s="7">
        <v>45358</v>
      </c>
      <c r="F543" s="6">
        <v>3</v>
      </c>
      <c r="G543" s="1" t="s">
        <v>37</v>
      </c>
      <c r="H543" t="s">
        <v>49</v>
      </c>
      <c r="I543" t="s">
        <v>2323</v>
      </c>
      <c r="J543" t="s">
        <v>1247</v>
      </c>
      <c r="K543">
        <v>7250</v>
      </c>
      <c r="L543">
        <v>250</v>
      </c>
      <c r="M543">
        <f>Customers[[#This Row],[Quantity Ordered]]*Customers[[#This Row],[Sales Price (Per unit)]]</f>
        <v>750</v>
      </c>
      <c r="N543" t="s">
        <v>2324</v>
      </c>
    </row>
    <row r="544" spans="1:14" x14ac:dyDescent="0.25">
      <c r="A544" t="s">
        <v>652</v>
      </c>
      <c r="B544" t="s">
        <v>812</v>
      </c>
      <c r="C544">
        <v>1775</v>
      </c>
      <c r="D544" t="s">
        <v>61</v>
      </c>
      <c r="E544" s="7">
        <v>45497</v>
      </c>
      <c r="F544" s="6">
        <v>3</v>
      </c>
      <c r="G544" t="s">
        <v>17</v>
      </c>
      <c r="H544" t="s">
        <v>24</v>
      </c>
      <c r="I544" t="s">
        <v>2325</v>
      </c>
      <c r="J544" t="s">
        <v>1226</v>
      </c>
      <c r="K544">
        <v>2600</v>
      </c>
      <c r="L544">
        <v>1200</v>
      </c>
      <c r="M544">
        <f>Customers[[#This Row],[Quantity Ordered]]*Customers[[#This Row],[Sales Price (Per unit)]]</f>
        <v>3600</v>
      </c>
      <c r="N544" t="s">
        <v>2326</v>
      </c>
    </row>
    <row r="545" spans="1:14" x14ac:dyDescent="0.25">
      <c r="A545" t="s">
        <v>813</v>
      </c>
      <c r="B545" t="s">
        <v>814</v>
      </c>
      <c r="C545">
        <v>1776</v>
      </c>
      <c r="D545" t="s">
        <v>22</v>
      </c>
      <c r="E545" s="7">
        <v>45589</v>
      </c>
      <c r="F545" s="6">
        <v>3</v>
      </c>
      <c r="G545" s="1" t="s">
        <v>23</v>
      </c>
      <c r="H545" t="s">
        <v>24</v>
      </c>
      <c r="I545" t="s">
        <v>2327</v>
      </c>
      <c r="J545" t="s">
        <v>1226</v>
      </c>
      <c r="K545">
        <v>2600</v>
      </c>
      <c r="L545">
        <v>800</v>
      </c>
      <c r="M545">
        <f>Customers[[#This Row],[Quantity Ordered]]*Customers[[#This Row],[Sales Price (Per unit)]]</f>
        <v>2400</v>
      </c>
      <c r="N545" t="s">
        <v>2328</v>
      </c>
    </row>
    <row r="546" spans="1:14" x14ac:dyDescent="0.25">
      <c r="A546" t="s">
        <v>543</v>
      </c>
      <c r="B546" t="s">
        <v>372</v>
      </c>
      <c r="C546">
        <v>1777</v>
      </c>
      <c r="D546" t="s">
        <v>77</v>
      </c>
      <c r="E546" s="7">
        <v>45463</v>
      </c>
      <c r="F546" s="6">
        <v>1</v>
      </c>
      <c r="G546" s="1" t="s">
        <v>23</v>
      </c>
      <c r="H546" t="s">
        <v>28</v>
      </c>
      <c r="I546" t="s">
        <v>2329</v>
      </c>
      <c r="J546" t="s">
        <v>1284</v>
      </c>
      <c r="K546">
        <v>2500</v>
      </c>
      <c r="L546">
        <v>600</v>
      </c>
      <c r="M546">
        <f>Customers[[#This Row],[Quantity Ordered]]*Customers[[#This Row],[Sales Price (Per unit)]]</f>
        <v>600</v>
      </c>
      <c r="N546" t="s">
        <v>2330</v>
      </c>
    </row>
    <row r="547" spans="1:14" x14ac:dyDescent="0.25">
      <c r="A547" t="s">
        <v>815</v>
      </c>
      <c r="B547" t="s">
        <v>816</v>
      </c>
      <c r="C547">
        <v>1778</v>
      </c>
      <c r="D547" t="s">
        <v>22</v>
      </c>
      <c r="E547" s="7">
        <v>45292</v>
      </c>
      <c r="F547" s="6">
        <v>3</v>
      </c>
      <c r="G547" t="s">
        <v>17</v>
      </c>
      <c r="H547" t="s">
        <v>38</v>
      </c>
      <c r="I547" t="s">
        <v>2331</v>
      </c>
      <c r="J547" t="s">
        <v>1290</v>
      </c>
      <c r="K547">
        <v>4000</v>
      </c>
      <c r="L547">
        <v>800</v>
      </c>
      <c r="M547">
        <f>Customers[[#This Row],[Quantity Ordered]]*Customers[[#This Row],[Sales Price (Per unit)]]</f>
        <v>2400</v>
      </c>
      <c r="N547" t="s">
        <v>2332</v>
      </c>
    </row>
    <row r="548" spans="1:14" x14ac:dyDescent="0.25">
      <c r="A548" t="s">
        <v>817</v>
      </c>
      <c r="B548" t="s">
        <v>818</v>
      </c>
      <c r="C548">
        <v>1779</v>
      </c>
      <c r="D548" t="s">
        <v>61</v>
      </c>
      <c r="E548" s="7">
        <v>45487</v>
      </c>
      <c r="F548" s="6">
        <v>2</v>
      </c>
      <c r="G548" t="s">
        <v>17</v>
      </c>
      <c r="H548" t="s">
        <v>24</v>
      </c>
      <c r="I548" t="s">
        <v>2333</v>
      </c>
      <c r="J548" t="s">
        <v>1226</v>
      </c>
      <c r="K548">
        <v>2600</v>
      </c>
      <c r="L548">
        <v>1200</v>
      </c>
      <c r="M548">
        <f>Customers[[#This Row],[Quantity Ordered]]*Customers[[#This Row],[Sales Price (Per unit)]]</f>
        <v>2400</v>
      </c>
      <c r="N548" t="s">
        <v>2334</v>
      </c>
    </row>
    <row r="549" spans="1:14" x14ac:dyDescent="0.25">
      <c r="A549" t="s">
        <v>819</v>
      </c>
      <c r="B549" t="s">
        <v>820</v>
      </c>
      <c r="C549">
        <v>1780</v>
      </c>
      <c r="D549" t="s">
        <v>16</v>
      </c>
      <c r="E549" s="7">
        <v>45340</v>
      </c>
      <c r="F549" s="6">
        <v>2</v>
      </c>
      <c r="G549" s="1" t="s">
        <v>37</v>
      </c>
      <c r="H549" t="s">
        <v>66</v>
      </c>
      <c r="I549" t="s">
        <v>2335</v>
      </c>
      <c r="J549" t="s">
        <v>1346</v>
      </c>
      <c r="K549">
        <v>870</v>
      </c>
      <c r="L549">
        <v>250</v>
      </c>
      <c r="M549">
        <f>Customers[[#This Row],[Quantity Ordered]]*Customers[[#This Row],[Sales Price (Per unit)]]</f>
        <v>500</v>
      </c>
      <c r="N549" t="s">
        <v>2336</v>
      </c>
    </row>
    <row r="550" spans="1:14" x14ac:dyDescent="0.25">
      <c r="A550" t="s">
        <v>337</v>
      </c>
      <c r="B550" t="s">
        <v>821</v>
      </c>
      <c r="C550">
        <v>1781</v>
      </c>
      <c r="D550" t="s">
        <v>27</v>
      </c>
      <c r="E550" s="7">
        <v>45354</v>
      </c>
      <c r="F550" s="6">
        <v>1</v>
      </c>
      <c r="G550" t="s">
        <v>56</v>
      </c>
      <c r="H550" t="s">
        <v>28</v>
      </c>
      <c r="I550" t="s">
        <v>2337</v>
      </c>
      <c r="J550" t="s">
        <v>850</v>
      </c>
      <c r="K550">
        <v>2000</v>
      </c>
      <c r="L550">
        <v>300</v>
      </c>
      <c r="M550">
        <f>Customers[[#This Row],[Quantity Ordered]]*Customers[[#This Row],[Sales Price (Per unit)]]</f>
        <v>300</v>
      </c>
      <c r="N550" t="s">
        <v>2338</v>
      </c>
    </row>
    <row r="551" spans="1:14" x14ac:dyDescent="0.25">
      <c r="A551" t="s">
        <v>236</v>
      </c>
      <c r="B551" t="s">
        <v>270</v>
      </c>
      <c r="C551">
        <v>1782</v>
      </c>
      <c r="D551" t="s">
        <v>36</v>
      </c>
      <c r="E551" s="7">
        <v>45352</v>
      </c>
      <c r="F551" s="6">
        <v>2</v>
      </c>
      <c r="G551" s="1" t="s">
        <v>37</v>
      </c>
      <c r="H551" t="s">
        <v>42</v>
      </c>
      <c r="I551" t="s">
        <v>2339</v>
      </c>
      <c r="J551" t="s">
        <v>1238</v>
      </c>
      <c r="K551">
        <v>5290</v>
      </c>
      <c r="L551">
        <v>250</v>
      </c>
      <c r="M551">
        <f>Customers[[#This Row],[Quantity Ordered]]*Customers[[#This Row],[Sales Price (Per unit)]]</f>
        <v>500</v>
      </c>
      <c r="N551" t="s">
        <v>2340</v>
      </c>
    </row>
    <row r="552" spans="1:14" x14ac:dyDescent="0.25">
      <c r="A552" t="s">
        <v>225</v>
      </c>
      <c r="B552" t="s">
        <v>822</v>
      </c>
      <c r="C552">
        <v>1783</v>
      </c>
      <c r="D552" t="s">
        <v>27</v>
      </c>
      <c r="E552" s="7">
        <v>45493</v>
      </c>
      <c r="F552" s="6">
        <v>3</v>
      </c>
      <c r="G552" s="1" t="s">
        <v>37</v>
      </c>
      <c r="H552" t="s">
        <v>38</v>
      </c>
      <c r="I552" t="s">
        <v>2341</v>
      </c>
      <c r="J552" t="s">
        <v>1253</v>
      </c>
      <c r="K552">
        <v>4870</v>
      </c>
      <c r="L552">
        <v>300</v>
      </c>
      <c r="M552">
        <f>Customers[[#This Row],[Quantity Ordered]]*Customers[[#This Row],[Sales Price (Per unit)]]</f>
        <v>900</v>
      </c>
      <c r="N552" t="s">
        <v>2342</v>
      </c>
    </row>
    <row r="553" spans="1:14" x14ac:dyDescent="0.25">
      <c r="A553" t="s">
        <v>823</v>
      </c>
      <c r="B553" t="s">
        <v>475</v>
      </c>
      <c r="C553">
        <v>1784</v>
      </c>
      <c r="D553" t="s">
        <v>36</v>
      </c>
      <c r="E553" s="7">
        <v>45490</v>
      </c>
      <c r="F553" s="6">
        <v>2</v>
      </c>
      <c r="G553" s="1" t="s">
        <v>37</v>
      </c>
      <c r="H553" t="s">
        <v>42</v>
      </c>
      <c r="I553" t="s">
        <v>2343</v>
      </c>
      <c r="J553" t="s">
        <v>1335</v>
      </c>
      <c r="K553">
        <v>5600</v>
      </c>
      <c r="L553">
        <v>250</v>
      </c>
      <c r="M553">
        <f>Customers[[#This Row],[Quantity Ordered]]*Customers[[#This Row],[Sales Price (Per unit)]]</f>
        <v>500</v>
      </c>
      <c r="N553" t="s">
        <v>2344</v>
      </c>
    </row>
    <row r="554" spans="1:14" x14ac:dyDescent="0.25">
      <c r="A554" t="s">
        <v>252</v>
      </c>
      <c r="B554" t="s">
        <v>417</v>
      </c>
      <c r="C554">
        <v>1785</v>
      </c>
      <c r="D554" t="s">
        <v>77</v>
      </c>
      <c r="E554" s="7">
        <v>45394</v>
      </c>
      <c r="F554" s="6">
        <v>1</v>
      </c>
      <c r="G554" t="s">
        <v>56</v>
      </c>
      <c r="H554" t="s">
        <v>28</v>
      </c>
      <c r="I554" t="s">
        <v>2345</v>
      </c>
      <c r="J554" t="s">
        <v>1229</v>
      </c>
      <c r="K554">
        <v>2300</v>
      </c>
      <c r="L554">
        <v>600</v>
      </c>
      <c r="M554">
        <f>Customers[[#This Row],[Quantity Ordered]]*Customers[[#This Row],[Sales Price (Per unit)]]</f>
        <v>600</v>
      </c>
      <c r="N554" t="s">
        <v>2346</v>
      </c>
    </row>
    <row r="555" spans="1:14" x14ac:dyDescent="0.25">
      <c r="A555" t="s">
        <v>824</v>
      </c>
      <c r="B555" t="s">
        <v>825</v>
      </c>
      <c r="C555">
        <v>1786</v>
      </c>
      <c r="D555" t="s">
        <v>22</v>
      </c>
      <c r="E555" s="7">
        <v>45554</v>
      </c>
      <c r="F555" s="6">
        <v>3</v>
      </c>
      <c r="G555" s="1" t="s">
        <v>37</v>
      </c>
      <c r="H555" t="s">
        <v>49</v>
      </c>
      <c r="I555" t="s">
        <v>2347</v>
      </c>
      <c r="J555" t="s">
        <v>1250</v>
      </c>
      <c r="K555">
        <v>7000</v>
      </c>
      <c r="L555">
        <v>800</v>
      </c>
      <c r="M555">
        <f>Customers[[#This Row],[Quantity Ordered]]*Customers[[#This Row],[Sales Price (Per unit)]]</f>
        <v>2400</v>
      </c>
      <c r="N555" t="s">
        <v>2348</v>
      </c>
    </row>
    <row r="556" spans="1:14" x14ac:dyDescent="0.25">
      <c r="A556" t="s">
        <v>462</v>
      </c>
      <c r="B556" t="s">
        <v>826</v>
      </c>
      <c r="C556">
        <v>1787</v>
      </c>
      <c r="D556" t="s">
        <v>27</v>
      </c>
      <c r="E556" s="7">
        <v>45323</v>
      </c>
      <c r="F556" s="6">
        <v>1</v>
      </c>
      <c r="G556" t="s">
        <v>17</v>
      </c>
      <c r="H556" t="s">
        <v>28</v>
      </c>
      <c r="I556" t="s">
        <v>2349</v>
      </c>
      <c r="J556" t="s">
        <v>1229</v>
      </c>
      <c r="K556">
        <v>2300</v>
      </c>
      <c r="L556">
        <v>300</v>
      </c>
      <c r="M556">
        <f>Customers[[#This Row],[Quantity Ordered]]*Customers[[#This Row],[Sales Price (Per unit)]]</f>
        <v>300</v>
      </c>
      <c r="N556" t="s">
        <v>2350</v>
      </c>
    </row>
    <row r="557" spans="1:14" x14ac:dyDescent="0.25">
      <c r="A557" t="s">
        <v>827</v>
      </c>
      <c r="B557" t="s">
        <v>828</v>
      </c>
      <c r="C557">
        <v>1788</v>
      </c>
      <c r="D557" t="s">
        <v>61</v>
      </c>
      <c r="E557" s="7">
        <v>45631</v>
      </c>
      <c r="F557" s="6">
        <v>2</v>
      </c>
      <c r="G557" t="s">
        <v>17</v>
      </c>
      <c r="H557" t="s">
        <v>18</v>
      </c>
      <c r="I557" t="s">
        <v>2351</v>
      </c>
      <c r="J557" t="s">
        <v>1287</v>
      </c>
      <c r="K557">
        <v>6000</v>
      </c>
      <c r="L557">
        <v>1200</v>
      </c>
      <c r="M557">
        <f>Customers[[#This Row],[Quantity Ordered]]*Customers[[#This Row],[Sales Price (Per unit)]]</f>
        <v>2400</v>
      </c>
      <c r="N557" t="s">
        <v>2352</v>
      </c>
    </row>
    <row r="558" spans="1:14" x14ac:dyDescent="0.25">
      <c r="A558" t="s">
        <v>829</v>
      </c>
      <c r="B558" t="s">
        <v>830</v>
      </c>
      <c r="C558">
        <v>1789</v>
      </c>
      <c r="D558" t="s">
        <v>36</v>
      </c>
      <c r="E558" s="7">
        <v>45335</v>
      </c>
      <c r="F558" s="6">
        <v>1</v>
      </c>
      <c r="G558" t="s">
        <v>17</v>
      </c>
      <c r="H558" t="s">
        <v>42</v>
      </c>
      <c r="I558" t="s">
        <v>2353</v>
      </c>
      <c r="J558" t="s">
        <v>1238</v>
      </c>
      <c r="K558">
        <v>5290</v>
      </c>
      <c r="L558">
        <v>250</v>
      </c>
      <c r="M558">
        <f>Customers[[#This Row],[Quantity Ordered]]*Customers[[#This Row],[Sales Price (Per unit)]]</f>
        <v>250</v>
      </c>
      <c r="N558" t="s">
        <v>2354</v>
      </c>
    </row>
    <row r="559" spans="1:14" x14ac:dyDescent="0.25">
      <c r="A559" t="s">
        <v>623</v>
      </c>
      <c r="B559" t="s">
        <v>831</v>
      </c>
      <c r="C559">
        <v>1790</v>
      </c>
      <c r="D559" t="s">
        <v>27</v>
      </c>
      <c r="E559" s="7">
        <v>45428</v>
      </c>
      <c r="F559" s="6">
        <v>3</v>
      </c>
      <c r="G559" s="1" t="s">
        <v>37</v>
      </c>
      <c r="H559" t="s">
        <v>32</v>
      </c>
      <c r="I559" t="s">
        <v>2355</v>
      </c>
      <c r="J559" t="s">
        <v>1232</v>
      </c>
      <c r="K559">
        <v>3350</v>
      </c>
      <c r="L559">
        <v>300</v>
      </c>
      <c r="M559">
        <f>Customers[[#This Row],[Quantity Ordered]]*Customers[[#This Row],[Sales Price (Per unit)]]</f>
        <v>900</v>
      </c>
      <c r="N559" t="s">
        <v>2356</v>
      </c>
    </row>
    <row r="560" spans="1:14" x14ac:dyDescent="0.25">
      <c r="A560" t="s">
        <v>832</v>
      </c>
      <c r="B560" t="s">
        <v>393</v>
      </c>
      <c r="C560">
        <v>1791</v>
      </c>
      <c r="D560" t="s">
        <v>36</v>
      </c>
      <c r="E560" s="7">
        <v>45651</v>
      </c>
      <c r="F560" s="6">
        <v>3</v>
      </c>
      <c r="G560" s="1" t="s">
        <v>37</v>
      </c>
      <c r="H560" t="s">
        <v>66</v>
      </c>
      <c r="I560" t="s">
        <v>2357</v>
      </c>
      <c r="J560" t="s">
        <v>1265</v>
      </c>
      <c r="K560">
        <v>800</v>
      </c>
      <c r="L560">
        <v>250</v>
      </c>
      <c r="M560">
        <f>Customers[[#This Row],[Quantity Ordered]]*Customers[[#This Row],[Sales Price (Per unit)]]</f>
        <v>750</v>
      </c>
      <c r="N560" t="s">
        <v>2358</v>
      </c>
    </row>
    <row r="561" spans="1:14" x14ac:dyDescent="0.25">
      <c r="A561" t="s">
        <v>833</v>
      </c>
      <c r="B561" t="s">
        <v>834</v>
      </c>
      <c r="C561">
        <v>1792</v>
      </c>
      <c r="D561" t="s">
        <v>27</v>
      </c>
      <c r="E561" s="7">
        <v>45315</v>
      </c>
      <c r="F561" s="6">
        <v>1</v>
      </c>
      <c r="G561" t="s">
        <v>17</v>
      </c>
      <c r="H561" t="s">
        <v>24</v>
      </c>
      <c r="I561" t="s">
        <v>2359</v>
      </c>
      <c r="J561" t="s">
        <v>1226</v>
      </c>
      <c r="K561">
        <v>2600</v>
      </c>
      <c r="L561">
        <v>300</v>
      </c>
      <c r="M561">
        <f>Customers[[#This Row],[Quantity Ordered]]*Customers[[#This Row],[Sales Price (Per unit)]]</f>
        <v>300</v>
      </c>
      <c r="N561" t="s">
        <v>2360</v>
      </c>
    </row>
    <row r="562" spans="1:14" x14ac:dyDescent="0.25">
      <c r="A562" t="s">
        <v>835</v>
      </c>
      <c r="B562" t="s">
        <v>210</v>
      </c>
      <c r="C562">
        <v>1793</v>
      </c>
      <c r="D562" t="s">
        <v>77</v>
      </c>
      <c r="E562" s="7">
        <v>45478</v>
      </c>
      <c r="F562" s="6">
        <v>3</v>
      </c>
      <c r="G562" s="1" t="s">
        <v>37</v>
      </c>
      <c r="H562" t="s">
        <v>38</v>
      </c>
      <c r="I562" t="s">
        <v>2361</v>
      </c>
      <c r="J562" t="s">
        <v>1290</v>
      </c>
      <c r="K562">
        <v>4000</v>
      </c>
      <c r="L562">
        <v>600</v>
      </c>
      <c r="M562">
        <f>Customers[[#This Row],[Quantity Ordered]]*Customers[[#This Row],[Sales Price (Per unit)]]</f>
        <v>1800</v>
      </c>
      <c r="N562" t="s">
        <v>2362</v>
      </c>
    </row>
    <row r="563" spans="1:14" x14ac:dyDescent="0.25">
      <c r="A563" t="s">
        <v>836</v>
      </c>
      <c r="B563" t="s">
        <v>427</v>
      </c>
      <c r="C563">
        <v>1794</v>
      </c>
      <c r="D563" t="s">
        <v>16</v>
      </c>
      <c r="E563" s="7">
        <v>45401</v>
      </c>
      <c r="F563" s="6">
        <v>3</v>
      </c>
      <c r="G563" t="s">
        <v>17</v>
      </c>
      <c r="H563" t="s">
        <v>32</v>
      </c>
      <c r="I563" t="s">
        <v>2363</v>
      </c>
      <c r="J563" t="s">
        <v>1232</v>
      </c>
      <c r="K563">
        <v>3350</v>
      </c>
      <c r="L563">
        <v>250</v>
      </c>
      <c r="M563">
        <f>Customers[[#This Row],[Quantity Ordered]]*Customers[[#This Row],[Sales Price (Per unit)]]</f>
        <v>750</v>
      </c>
      <c r="N563" t="s">
        <v>2364</v>
      </c>
    </row>
    <row r="564" spans="1:14" x14ac:dyDescent="0.25">
      <c r="A564" t="s">
        <v>837</v>
      </c>
      <c r="B564" t="s">
        <v>838</v>
      </c>
      <c r="C564">
        <v>1795</v>
      </c>
      <c r="D564" t="s">
        <v>77</v>
      </c>
      <c r="E564" s="7">
        <v>45433</v>
      </c>
      <c r="F564" s="6">
        <v>1</v>
      </c>
      <c r="G564" t="s">
        <v>17</v>
      </c>
      <c r="H564" t="s">
        <v>28</v>
      </c>
      <c r="I564" t="s">
        <v>2365</v>
      </c>
      <c r="J564" t="s">
        <v>850</v>
      </c>
      <c r="K564">
        <v>2000</v>
      </c>
      <c r="L564">
        <v>600</v>
      </c>
      <c r="M564">
        <f>Customers[[#This Row],[Quantity Ordered]]*Customers[[#This Row],[Sales Price (Per unit)]]</f>
        <v>600</v>
      </c>
      <c r="N564" t="s">
        <v>2366</v>
      </c>
    </row>
    <row r="565" spans="1:14" x14ac:dyDescent="0.25">
      <c r="A565" t="s">
        <v>667</v>
      </c>
      <c r="B565" t="s">
        <v>839</v>
      </c>
      <c r="C565">
        <v>1796</v>
      </c>
      <c r="D565" t="s">
        <v>61</v>
      </c>
      <c r="E565" s="7">
        <v>45340</v>
      </c>
      <c r="F565" s="6">
        <v>3</v>
      </c>
      <c r="G565" t="s">
        <v>17</v>
      </c>
      <c r="H565" t="s">
        <v>42</v>
      </c>
      <c r="I565" t="s">
        <v>2367</v>
      </c>
      <c r="J565" t="s">
        <v>1238</v>
      </c>
      <c r="K565">
        <v>5290</v>
      </c>
      <c r="L565">
        <v>1200</v>
      </c>
      <c r="M565">
        <f>Customers[[#This Row],[Quantity Ordered]]*Customers[[#This Row],[Sales Price (Per unit)]]</f>
        <v>3600</v>
      </c>
      <c r="N565" t="s">
        <v>2368</v>
      </c>
    </row>
    <row r="566" spans="1:14" x14ac:dyDescent="0.25">
      <c r="A566" t="s">
        <v>840</v>
      </c>
      <c r="B566" t="s">
        <v>203</v>
      </c>
      <c r="C566">
        <v>1797</v>
      </c>
      <c r="D566" t="s">
        <v>22</v>
      </c>
      <c r="E566" s="7">
        <v>45606</v>
      </c>
      <c r="F566" s="6">
        <v>2</v>
      </c>
      <c r="G566" t="s">
        <v>56</v>
      </c>
      <c r="H566" t="s">
        <v>32</v>
      </c>
      <c r="I566" t="s">
        <v>2369</v>
      </c>
      <c r="J566" t="s">
        <v>1260</v>
      </c>
      <c r="K566">
        <v>3000</v>
      </c>
      <c r="L566">
        <v>800</v>
      </c>
      <c r="M566">
        <f>Customers[[#This Row],[Quantity Ordered]]*Customers[[#This Row],[Sales Price (Per unit)]]</f>
        <v>1600</v>
      </c>
      <c r="N566" t="s">
        <v>2370</v>
      </c>
    </row>
    <row r="567" spans="1:14" x14ac:dyDescent="0.25">
      <c r="A567" t="s">
        <v>128</v>
      </c>
      <c r="B567" t="s">
        <v>841</v>
      </c>
      <c r="C567">
        <v>1798</v>
      </c>
      <c r="D567" t="s">
        <v>22</v>
      </c>
      <c r="E567" s="7">
        <v>45549</v>
      </c>
      <c r="F567" s="6">
        <v>1</v>
      </c>
      <c r="G567" t="s">
        <v>17</v>
      </c>
      <c r="H567" t="s">
        <v>18</v>
      </c>
      <c r="I567" t="s">
        <v>2371</v>
      </c>
      <c r="J567" t="s">
        <v>1223</v>
      </c>
      <c r="K567">
        <v>6725</v>
      </c>
      <c r="L567">
        <v>800</v>
      </c>
      <c r="M567">
        <f>Customers[[#This Row],[Quantity Ordered]]*Customers[[#This Row],[Sales Price (Per unit)]]</f>
        <v>800</v>
      </c>
      <c r="N567" t="s">
        <v>2372</v>
      </c>
    </row>
    <row r="568" spans="1:14" x14ac:dyDescent="0.25">
      <c r="A568" t="s">
        <v>172</v>
      </c>
      <c r="B568" t="s">
        <v>540</v>
      </c>
      <c r="C568">
        <v>1799</v>
      </c>
      <c r="D568" t="s">
        <v>36</v>
      </c>
      <c r="E568" s="7">
        <v>45323</v>
      </c>
      <c r="F568" s="6">
        <v>1</v>
      </c>
      <c r="G568" s="1" t="s">
        <v>37</v>
      </c>
      <c r="H568" t="s">
        <v>32</v>
      </c>
      <c r="I568" t="s">
        <v>2373</v>
      </c>
      <c r="J568" t="s">
        <v>1260</v>
      </c>
      <c r="K568">
        <v>3000</v>
      </c>
      <c r="L568">
        <v>250</v>
      </c>
      <c r="M568">
        <f>Customers[[#This Row],[Quantity Ordered]]*Customers[[#This Row],[Sales Price (Per unit)]]</f>
        <v>250</v>
      </c>
      <c r="N568" t="s">
        <v>2374</v>
      </c>
    </row>
    <row r="569" spans="1:14" x14ac:dyDescent="0.25">
      <c r="A569" t="s">
        <v>378</v>
      </c>
      <c r="B569" t="s">
        <v>138</v>
      </c>
      <c r="C569">
        <v>1800</v>
      </c>
      <c r="D569" t="s">
        <v>61</v>
      </c>
      <c r="E569" s="7">
        <v>45475</v>
      </c>
      <c r="F569" s="6">
        <v>2</v>
      </c>
      <c r="G569" t="s">
        <v>17</v>
      </c>
      <c r="H569" t="s">
        <v>24</v>
      </c>
      <c r="I569" t="s">
        <v>2375</v>
      </c>
      <c r="J569" t="s">
        <v>1226</v>
      </c>
      <c r="K569">
        <v>2600</v>
      </c>
      <c r="L569">
        <v>1200</v>
      </c>
      <c r="M569">
        <f>Customers[[#This Row],[Quantity Ordered]]*Customers[[#This Row],[Sales Price (Per unit)]]</f>
        <v>2400</v>
      </c>
      <c r="N569" t="s">
        <v>2376</v>
      </c>
    </row>
    <row r="570" spans="1:14" x14ac:dyDescent="0.25">
      <c r="A570" t="s">
        <v>842</v>
      </c>
      <c r="B570" t="s">
        <v>485</v>
      </c>
      <c r="C570">
        <v>1801</v>
      </c>
      <c r="D570" t="s">
        <v>27</v>
      </c>
      <c r="E570" s="7">
        <v>45552</v>
      </c>
      <c r="F570" s="6">
        <v>3</v>
      </c>
      <c r="G570" t="s">
        <v>17</v>
      </c>
      <c r="H570" t="s">
        <v>32</v>
      </c>
      <c r="I570" t="s">
        <v>2377</v>
      </c>
      <c r="J570" t="s">
        <v>1241</v>
      </c>
      <c r="K570">
        <v>3220</v>
      </c>
      <c r="L570">
        <v>300</v>
      </c>
      <c r="M570">
        <f>Customers[[#This Row],[Quantity Ordered]]*Customers[[#This Row],[Sales Price (Per unit)]]</f>
        <v>900</v>
      </c>
      <c r="N570" t="s">
        <v>2378</v>
      </c>
    </row>
    <row r="571" spans="1:14" x14ac:dyDescent="0.25">
      <c r="A571" t="s">
        <v>596</v>
      </c>
      <c r="B571" t="s">
        <v>436</v>
      </c>
      <c r="C571">
        <v>1802</v>
      </c>
      <c r="D571" t="s">
        <v>36</v>
      </c>
      <c r="E571" s="7">
        <v>45546</v>
      </c>
      <c r="F571" s="6">
        <v>2</v>
      </c>
      <c r="G571" t="s">
        <v>17</v>
      </c>
      <c r="H571" t="s">
        <v>66</v>
      </c>
      <c r="I571" t="s">
        <v>2379</v>
      </c>
      <c r="J571" t="s">
        <v>1346</v>
      </c>
      <c r="K571">
        <v>870</v>
      </c>
      <c r="L571">
        <v>250</v>
      </c>
      <c r="M571">
        <f>Customers[[#This Row],[Quantity Ordered]]*Customers[[#This Row],[Sales Price (Per unit)]]</f>
        <v>500</v>
      </c>
      <c r="N571" t="s">
        <v>2380</v>
      </c>
    </row>
    <row r="572" spans="1:14" x14ac:dyDescent="0.25">
      <c r="A572" t="s">
        <v>843</v>
      </c>
      <c r="B572" t="s">
        <v>844</v>
      </c>
      <c r="C572">
        <v>1803</v>
      </c>
      <c r="D572" t="s">
        <v>61</v>
      </c>
      <c r="E572" s="7">
        <v>45373</v>
      </c>
      <c r="F572" s="6">
        <v>3</v>
      </c>
      <c r="G572" s="1" t="s">
        <v>37</v>
      </c>
      <c r="H572" t="s">
        <v>28</v>
      </c>
      <c r="I572" t="s">
        <v>2381</v>
      </c>
      <c r="J572" t="s">
        <v>1284</v>
      </c>
      <c r="K572">
        <v>2500</v>
      </c>
      <c r="L572">
        <v>1200</v>
      </c>
      <c r="M572">
        <f>Customers[[#This Row],[Quantity Ordered]]*Customers[[#This Row],[Sales Price (Per unit)]]</f>
        <v>3600</v>
      </c>
      <c r="N572" t="s">
        <v>2382</v>
      </c>
    </row>
    <row r="573" spans="1:14" x14ac:dyDescent="0.25">
      <c r="A573" t="s">
        <v>819</v>
      </c>
      <c r="B573" t="s">
        <v>845</v>
      </c>
      <c r="C573">
        <v>1804</v>
      </c>
      <c r="D573" t="s">
        <v>61</v>
      </c>
      <c r="E573" s="7">
        <v>45569</v>
      </c>
      <c r="F573" s="6">
        <v>3</v>
      </c>
      <c r="G573" s="1" t="s">
        <v>37</v>
      </c>
      <c r="H573" t="s">
        <v>18</v>
      </c>
      <c r="I573" t="s">
        <v>2383</v>
      </c>
      <c r="J573" t="s">
        <v>1244</v>
      </c>
      <c r="K573">
        <v>6160</v>
      </c>
      <c r="L573">
        <v>1200</v>
      </c>
      <c r="M573">
        <f>Customers[[#This Row],[Quantity Ordered]]*Customers[[#This Row],[Sales Price (Per unit)]]</f>
        <v>3600</v>
      </c>
      <c r="N573" t="s">
        <v>2384</v>
      </c>
    </row>
    <row r="574" spans="1:14" x14ac:dyDescent="0.25">
      <c r="A574" t="s">
        <v>689</v>
      </c>
      <c r="B574" t="s">
        <v>101</v>
      </c>
      <c r="C574">
        <v>1805</v>
      </c>
      <c r="D574" t="s">
        <v>22</v>
      </c>
      <c r="E574" s="7">
        <v>45384</v>
      </c>
      <c r="F574" s="6">
        <v>3</v>
      </c>
      <c r="G574" t="s">
        <v>56</v>
      </c>
      <c r="H574" t="s">
        <v>49</v>
      </c>
      <c r="I574" t="s">
        <v>2385</v>
      </c>
      <c r="J574" t="s">
        <v>1385</v>
      </c>
      <c r="K574">
        <v>7310</v>
      </c>
      <c r="L574">
        <v>800</v>
      </c>
      <c r="M574">
        <f>Customers[[#This Row],[Quantity Ordered]]*Customers[[#This Row],[Sales Price (Per unit)]]</f>
        <v>2400</v>
      </c>
      <c r="N574" t="s">
        <v>2386</v>
      </c>
    </row>
    <row r="575" spans="1:14" x14ac:dyDescent="0.25">
      <c r="A575" t="s">
        <v>846</v>
      </c>
      <c r="B575" t="s">
        <v>847</v>
      </c>
      <c r="C575">
        <v>1806</v>
      </c>
      <c r="D575" t="s">
        <v>27</v>
      </c>
      <c r="E575" s="7">
        <v>45615</v>
      </c>
      <c r="F575" s="6">
        <v>3</v>
      </c>
      <c r="G575" s="1" t="s">
        <v>37</v>
      </c>
      <c r="H575" t="s">
        <v>24</v>
      </c>
      <c r="I575" t="s">
        <v>2387</v>
      </c>
      <c r="J575" t="s">
        <v>1226</v>
      </c>
      <c r="K575">
        <v>2600</v>
      </c>
      <c r="L575">
        <v>300</v>
      </c>
      <c r="M575">
        <f>Customers[[#This Row],[Quantity Ordered]]*Customers[[#This Row],[Sales Price (Per unit)]]</f>
        <v>900</v>
      </c>
      <c r="N575" t="s">
        <v>2388</v>
      </c>
    </row>
    <row r="576" spans="1:14" x14ac:dyDescent="0.25">
      <c r="A576" t="s">
        <v>454</v>
      </c>
      <c r="B576" t="s">
        <v>848</v>
      </c>
      <c r="C576">
        <v>1807</v>
      </c>
      <c r="D576" t="s">
        <v>36</v>
      </c>
      <c r="E576" s="7">
        <v>45592</v>
      </c>
      <c r="F576" s="6">
        <v>3</v>
      </c>
      <c r="G576" s="1" t="s">
        <v>23</v>
      </c>
      <c r="H576" t="s">
        <v>32</v>
      </c>
      <c r="I576" t="s">
        <v>2389</v>
      </c>
      <c r="J576" t="s">
        <v>1232</v>
      </c>
      <c r="K576">
        <v>3350</v>
      </c>
      <c r="L576">
        <v>250</v>
      </c>
      <c r="M576">
        <f>Customers[[#This Row],[Quantity Ordered]]*Customers[[#This Row],[Sales Price (Per unit)]]</f>
        <v>750</v>
      </c>
      <c r="N576" t="s">
        <v>2390</v>
      </c>
    </row>
    <row r="577" spans="1:14" x14ac:dyDescent="0.25">
      <c r="A577" t="s">
        <v>849</v>
      </c>
      <c r="B577" t="s">
        <v>41</v>
      </c>
      <c r="C577">
        <v>1808</v>
      </c>
      <c r="D577" t="s">
        <v>16</v>
      </c>
      <c r="E577" s="7">
        <v>45653</v>
      </c>
      <c r="F577" s="6">
        <v>3</v>
      </c>
      <c r="G577" s="1" t="s">
        <v>37</v>
      </c>
      <c r="H577" t="s">
        <v>42</v>
      </c>
      <c r="I577" t="s">
        <v>2391</v>
      </c>
      <c r="J577" t="s">
        <v>1080</v>
      </c>
      <c r="K577">
        <v>5000</v>
      </c>
      <c r="L577">
        <v>250</v>
      </c>
      <c r="M577">
        <f>Customers[[#This Row],[Quantity Ordered]]*Customers[[#This Row],[Sales Price (Per unit)]]</f>
        <v>750</v>
      </c>
      <c r="N577" t="s">
        <v>2392</v>
      </c>
    </row>
    <row r="578" spans="1:14" x14ac:dyDescent="0.25">
      <c r="A578" t="s">
        <v>236</v>
      </c>
      <c r="B578" t="s">
        <v>822</v>
      </c>
      <c r="C578">
        <v>1809</v>
      </c>
      <c r="D578" t="s">
        <v>27</v>
      </c>
      <c r="E578" s="7">
        <v>45529</v>
      </c>
      <c r="F578" s="6">
        <v>2</v>
      </c>
      <c r="G578" t="s">
        <v>17</v>
      </c>
      <c r="H578" t="s">
        <v>66</v>
      </c>
      <c r="I578" t="s">
        <v>2393</v>
      </c>
      <c r="J578" t="s">
        <v>1265</v>
      </c>
      <c r="K578">
        <v>800</v>
      </c>
      <c r="L578">
        <v>300</v>
      </c>
      <c r="M578">
        <f>Customers[[#This Row],[Quantity Ordered]]*Customers[[#This Row],[Sales Price (Per unit)]]</f>
        <v>600</v>
      </c>
      <c r="N578" t="s">
        <v>2394</v>
      </c>
    </row>
    <row r="579" spans="1:14" x14ac:dyDescent="0.25">
      <c r="A579" t="s">
        <v>698</v>
      </c>
      <c r="B579" t="s">
        <v>850</v>
      </c>
      <c r="C579">
        <v>1810</v>
      </c>
      <c r="D579" t="s">
        <v>61</v>
      </c>
      <c r="E579" s="7">
        <v>45431</v>
      </c>
      <c r="F579" s="6">
        <v>1</v>
      </c>
      <c r="G579" s="1" t="s">
        <v>37</v>
      </c>
      <c r="H579" t="s">
        <v>28</v>
      </c>
      <c r="I579" t="s">
        <v>2395</v>
      </c>
      <c r="J579" t="s">
        <v>1284</v>
      </c>
      <c r="K579">
        <v>2500</v>
      </c>
      <c r="L579">
        <v>1200</v>
      </c>
      <c r="M579">
        <f>Customers[[#This Row],[Quantity Ordered]]*Customers[[#This Row],[Sales Price (Per unit)]]</f>
        <v>1200</v>
      </c>
      <c r="N579" t="s">
        <v>2396</v>
      </c>
    </row>
    <row r="580" spans="1:14" x14ac:dyDescent="0.25">
      <c r="A580" t="s">
        <v>851</v>
      </c>
      <c r="B580" t="s">
        <v>109</v>
      </c>
      <c r="C580">
        <v>1811</v>
      </c>
      <c r="D580" t="s">
        <v>16</v>
      </c>
      <c r="E580" s="7">
        <v>45545</v>
      </c>
      <c r="F580" s="6">
        <v>2</v>
      </c>
      <c r="G580" s="1" t="s">
        <v>37</v>
      </c>
      <c r="H580" t="s">
        <v>38</v>
      </c>
      <c r="I580" t="s">
        <v>2397</v>
      </c>
      <c r="J580" t="s">
        <v>1290</v>
      </c>
      <c r="K580">
        <v>4000</v>
      </c>
      <c r="L580">
        <v>250</v>
      </c>
      <c r="M580">
        <f>Customers[[#This Row],[Quantity Ordered]]*Customers[[#This Row],[Sales Price (Per unit)]]</f>
        <v>500</v>
      </c>
      <c r="N580" t="s">
        <v>2398</v>
      </c>
    </row>
    <row r="581" spans="1:14" x14ac:dyDescent="0.25">
      <c r="A581" t="s">
        <v>586</v>
      </c>
      <c r="B581" t="s">
        <v>852</v>
      </c>
      <c r="C581">
        <v>1812</v>
      </c>
      <c r="D581" t="s">
        <v>61</v>
      </c>
      <c r="E581" s="7">
        <v>45428</v>
      </c>
      <c r="F581" s="6">
        <v>1</v>
      </c>
      <c r="G581" t="s">
        <v>17</v>
      </c>
      <c r="H581" t="s">
        <v>49</v>
      </c>
      <c r="I581" t="s">
        <v>2399</v>
      </c>
      <c r="J581" t="s">
        <v>1250</v>
      </c>
      <c r="K581">
        <v>7000</v>
      </c>
      <c r="L581">
        <v>1200</v>
      </c>
      <c r="M581">
        <f>Customers[[#This Row],[Quantity Ordered]]*Customers[[#This Row],[Sales Price (Per unit)]]</f>
        <v>1200</v>
      </c>
      <c r="N581" t="s">
        <v>2400</v>
      </c>
    </row>
    <row r="582" spans="1:14" x14ac:dyDescent="0.25">
      <c r="A582" t="s">
        <v>853</v>
      </c>
      <c r="B582" t="s">
        <v>854</v>
      </c>
      <c r="C582">
        <v>1813</v>
      </c>
      <c r="D582" t="s">
        <v>27</v>
      </c>
      <c r="E582" s="7">
        <v>45347</v>
      </c>
      <c r="F582" s="6">
        <v>3</v>
      </c>
      <c r="G582" t="s">
        <v>17</v>
      </c>
      <c r="H582" t="s">
        <v>38</v>
      </c>
      <c r="I582" t="s">
        <v>2401</v>
      </c>
      <c r="J582" t="s">
        <v>1235</v>
      </c>
      <c r="K582">
        <v>4217</v>
      </c>
      <c r="L582">
        <v>300</v>
      </c>
      <c r="M582">
        <f>Customers[[#This Row],[Quantity Ordered]]*Customers[[#This Row],[Sales Price (Per unit)]]</f>
        <v>900</v>
      </c>
      <c r="N582" t="s">
        <v>2402</v>
      </c>
    </row>
    <row r="583" spans="1:14" x14ac:dyDescent="0.25">
      <c r="A583" t="s">
        <v>34</v>
      </c>
      <c r="B583" t="s">
        <v>123</v>
      </c>
      <c r="C583">
        <v>1814</v>
      </c>
      <c r="D583" t="s">
        <v>36</v>
      </c>
      <c r="E583" s="7">
        <v>45471</v>
      </c>
      <c r="F583" s="6">
        <v>3</v>
      </c>
      <c r="G583" s="1" t="s">
        <v>37</v>
      </c>
      <c r="H583" t="s">
        <v>24</v>
      </c>
      <c r="I583" t="s">
        <v>2403</v>
      </c>
      <c r="J583" t="s">
        <v>1226</v>
      </c>
      <c r="K583">
        <v>2600</v>
      </c>
      <c r="L583">
        <v>250</v>
      </c>
      <c r="M583">
        <f>Customers[[#This Row],[Quantity Ordered]]*Customers[[#This Row],[Sales Price (Per unit)]]</f>
        <v>750</v>
      </c>
      <c r="N583" t="s">
        <v>2404</v>
      </c>
    </row>
    <row r="584" spans="1:14" x14ac:dyDescent="0.25">
      <c r="A584" t="s">
        <v>855</v>
      </c>
      <c r="B584" t="s">
        <v>856</v>
      </c>
      <c r="C584">
        <v>1815</v>
      </c>
      <c r="D584" t="s">
        <v>16</v>
      </c>
      <c r="E584" s="7">
        <v>45496</v>
      </c>
      <c r="F584" s="6">
        <v>3</v>
      </c>
      <c r="G584" s="1" t="s">
        <v>37</v>
      </c>
      <c r="H584" t="s">
        <v>24</v>
      </c>
      <c r="I584" t="s">
        <v>2405</v>
      </c>
      <c r="J584" t="s">
        <v>1226</v>
      </c>
      <c r="K584">
        <v>2600</v>
      </c>
      <c r="L584">
        <v>250</v>
      </c>
      <c r="M584">
        <f>Customers[[#This Row],[Quantity Ordered]]*Customers[[#This Row],[Sales Price (Per unit)]]</f>
        <v>750</v>
      </c>
      <c r="N584" t="s">
        <v>2406</v>
      </c>
    </row>
    <row r="585" spans="1:14" x14ac:dyDescent="0.25">
      <c r="A585" t="s">
        <v>857</v>
      </c>
      <c r="B585" t="s">
        <v>858</v>
      </c>
      <c r="C585">
        <v>1816</v>
      </c>
      <c r="D585" t="s">
        <v>16</v>
      </c>
      <c r="E585" s="7">
        <v>45401</v>
      </c>
      <c r="F585" s="6">
        <v>1</v>
      </c>
      <c r="G585" s="1" t="s">
        <v>37</v>
      </c>
      <c r="H585" t="s">
        <v>49</v>
      </c>
      <c r="I585" t="s">
        <v>2407</v>
      </c>
      <c r="J585" t="s">
        <v>1385</v>
      </c>
      <c r="K585">
        <v>7310</v>
      </c>
      <c r="L585">
        <v>250</v>
      </c>
      <c r="M585">
        <f>Customers[[#This Row],[Quantity Ordered]]*Customers[[#This Row],[Sales Price (Per unit)]]</f>
        <v>250</v>
      </c>
      <c r="N585" t="s">
        <v>2408</v>
      </c>
    </row>
    <row r="586" spans="1:14" x14ac:dyDescent="0.25">
      <c r="A586" t="s">
        <v>859</v>
      </c>
      <c r="B586" t="s">
        <v>860</v>
      </c>
      <c r="C586">
        <v>1817</v>
      </c>
      <c r="D586" t="s">
        <v>61</v>
      </c>
      <c r="E586" s="7">
        <v>45490</v>
      </c>
      <c r="F586" s="6">
        <v>1</v>
      </c>
      <c r="G586" t="s">
        <v>56</v>
      </c>
      <c r="H586" t="s">
        <v>66</v>
      </c>
      <c r="I586" t="s">
        <v>2409</v>
      </c>
      <c r="J586" t="s">
        <v>1346</v>
      </c>
      <c r="K586">
        <v>870</v>
      </c>
      <c r="L586">
        <v>1200</v>
      </c>
      <c r="M586">
        <f>Customers[[#This Row],[Quantity Ordered]]*Customers[[#This Row],[Sales Price (Per unit)]]</f>
        <v>1200</v>
      </c>
      <c r="N586" t="s">
        <v>2410</v>
      </c>
    </row>
    <row r="587" spans="1:14" x14ac:dyDescent="0.25">
      <c r="A587" t="s">
        <v>861</v>
      </c>
      <c r="B587" t="s">
        <v>687</v>
      </c>
      <c r="C587">
        <v>1818</v>
      </c>
      <c r="D587" t="s">
        <v>22</v>
      </c>
      <c r="E587" s="7">
        <v>45454</v>
      </c>
      <c r="F587" s="6">
        <v>1</v>
      </c>
      <c r="G587" t="s">
        <v>17</v>
      </c>
      <c r="H587" t="s">
        <v>42</v>
      </c>
      <c r="I587" t="s">
        <v>2411</v>
      </c>
      <c r="J587" t="s">
        <v>1335</v>
      </c>
      <c r="K587">
        <v>5600</v>
      </c>
      <c r="L587">
        <v>800</v>
      </c>
      <c r="M587">
        <f>Customers[[#This Row],[Quantity Ordered]]*Customers[[#This Row],[Sales Price (Per unit)]]</f>
        <v>800</v>
      </c>
      <c r="N587" t="s">
        <v>2412</v>
      </c>
    </row>
    <row r="588" spans="1:14" x14ac:dyDescent="0.25">
      <c r="A588" t="s">
        <v>633</v>
      </c>
      <c r="B588" t="s">
        <v>21</v>
      </c>
      <c r="C588">
        <v>1819</v>
      </c>
      <c r="D588" t="s">
        <v>77</v>
      </c>
      <c r="E588" s="7">
        <v>45454</v>
      </c>
      <c r="F588" s="6">
        <v>3</v>
      </c>
      <c r="G588" t="s">
        <v>56</v>
      </c>
      <c r="H588" t="s">
        <v>38</v>
      </c>
      <c r="I588" t="s">
        <v>2413</v>
      </c>
      <c r="J588" t="s">
        <v>1235</v>
      </c>
      <c r="K588">
        <v>4217</v>
      </c>
      <c r="L588">
        <v>600</v>
      </c>
      <c r="M588">
        <f>Customers[[#This Row],[Quantity Ordered]]*Customers[[#This Row],[Sales Price (Per unit)]]</f>
        <v>1800</v>
      </c>
      <c r="N588" t="s">
        <v>2414</v>
      </c>
    </row>
    <row r="589" spans="1:14" x14ac:dyDescent="0.25">
      <c r="A589" t="s">
        <v>862</v>
      </c>
      <c r="B589" t="s">
        <v>72</v>
      </c>
      <c r="C589">
        <v>1820</v>
      </c>
      <c r="D589" t="s">
        <v>61</v>
      </c>
      <c r="E589" s="7">
        <v>45571</v>
      </c>
      <c r="F589" s="6">
        <v>3</v>
      </c>
      <c r="G589" t="s">
        <v>17</v>
      </c>
      <c r="H589" t="s">
        <v>32</v>
      </c>
      <c r="I589" t="s">
        <v>2415</v>
      </c>
      <c r="J589" t="s">
        <v>1260</v>
      </c>
      <c r="K589">
        <v>3000</v>
      </c>
      <c r="L589">
        <v>1200</v>
      </c>
      <c r="M589">
        <f>Customers[[#This Row],[Quantity Ordered]]*Customers[[#This Row],[Sales Price (Per unit)]]</f>
        <v>3600</v>
      </c>
      <c r="N589" t="s">
        <v>2416</v>
      </c>
    </row>
    <row r="590" spans="1:14" x14ac:dyDescent="0.25">
      <c r="A590" t="s">
        <v>128</v>
      </c>
      <c r="B590" t="s">
        <v>788</v>
      </c>
      <c r="C590">
        <v>1821</v>
      </c>
      <c r="D590" t="s">
        <v>16</v>
      </c>
      <c r="E590" s="7">
        <v>45417</v>
      </c>
      <c r="F590" s="6">
        <v>3</v>
      </c>
      <c r="G590" s="1" t="s">
        <v>37</v>
      </c>
      <c r="H590" t="s">
        <v>42</v>
      </c>
      <c r="I590" t="s">
        <v>2417</v>
      </c>
      <c r="J590" t="s">
        <v>1080</v>
      </c>
      <c r="K590">
        <v>5000</v>
      </c>
      <c r="L590">
        <v>250</v>
      </c>
      <c r="M590">
        <f>Customers[[#This Row],[Quantity Ordered]]*Customers[[#This Row],[Sales Price (Per unit)]]</f>
        <v>750</v>
      </c>
      <c r="N590" t="s">
        <v>2418</v>
      </c>
    </row>
    <row r="591" spans="1:14" x14ac:dyDescent="0.25">
      <c r="A591" t="s">
        <v>374</v>
      </c>
      <c r="B591" t="s">
        <v>648</v>
      </c>
      <c r="C591">
        <v>1822</v>
      </c>
      <c r="D591" t="s">
        <v>61</v>
      </c>
      <c r="E591" s="7">
        <v>45516</v>
      </c>
      <c r="F591" s="6">
        <v>2</v>
      </c>
      <c r="G591" t="s">
        <v>17</v>
      </c>
      <c r="H591" t="s">
        <v>24</v>
      </c>
      <c r="I591" t="s">
        <v>2419</v>
      </c>
      <c r="J591" t="s">
        <v>1226</v>
      </c>
      <c r="K591">
        <v>2600</v>
      </c>
      <c r="L591">
        <v>1200</v>
      </c>
      <c r="M591">
        <f>Customers[[#This Row],[Quantity Ordered]]*Customers[[#This Row],[Sales Price (Per unit)]]</f>
        <v>2400</v>
      </c>
      <c r="N591" t="s">
        <v>2420</v>
      </c>
    </row>
    <row r="592" spans="1:14" x14ac:dyDescent="0.25">
      <c r="A592" t="s">
        <v>863</v>
      </c>
      <c r="B592" t="s">
        <v>864</v>
      </c>
      <c r="C592">
        <v>1823</v>
      </c>
      <c r="D592" t="s">
        <v>61</v>
      </c>
      <c r="E592" s="7">
        <v>45453</v>
      </c>
      <c r="F592" s="6">
        <v>1</v>
      </c>
      <c r="G592" t="s">
        <v>17</v>
      </c>
      <c r="H592" t="s">
        <v>66</v>
      </c>
      <c r="I592" t="s">
        <v>2421</v>
      </c>
      <c r="J592" t="s">
        <v>1346</v>
      </c>
      <c r="K592">
        <v>870</v>
      </c>
      <c r="L592">
        <v>1200</v>
      </c>
      <c r="M592">
        <f>Customers[[#This Row],[Quantity Ordered]]*Customers[[#This Row],[Sales Price (Per unit)]]</f>
        <v>1200</v>
      </c>
      <c r="N592" t="s">
        <v>2422</v>
      </c>
    </row>
    <row r="593" spans="1:14" x14ac:dyDescent="0.25">
      <c r="A593" t="s">
        <v>865</v>
      </c>
      <c r="B593" t="s">
        <v>644</v>
      </c>
      <c r="C593">
        <v>1824</v>
      </c>
      <c r="D593" t="s">
        <v>61</v>
      </c>
      <c r="E593" s="7">
        <v>45556</v>
      </c>
      <c r="F593" s="6">
        <v>2</v>
      </c>
      <c r="G593" t="s">
        <v>17</v>
      </c>
      <c r="H593" t="s">
        <v>18</v>
      </c>
      <c r="I593" t="s">
        <v>2423</v>
      </c>
      <c r="J593" t="s">
        <v>1244</v>
      </c>
      <c r="K593">
        <v>6160</v>
      </c>
      <c r="L593">
        <v>1200</v>
      </c>
      <c r="M593">
        <f>Customers[[#This Row],[Quantity Ordered]]*Customers[[#This Row],[Sales Price (Per unit)]]</f>
        <v>2400</v>
      </c>
      <c r="N593" t="s">
        <v>2424</v>
      </c>
    </row>
    <row r="594" spans="1:14" x14ac:dyDescent="0.25">
      <c r="A594" t="s">
        <v>621</v>
      </c>
      <c r="B594" t="s">
        <v>866</v>
      </c>
      <c r="C594">
        <v>1825</v>
      </c>
      <c r="D594" t="s">
        <v>36</v>
      </c>
      <c r="E594" s="7">
        <v>45595</v>
      </c>
      <c r="F594" s="6">
        <v>2</v>
      </c>
      <c r="G594" t="s">
        <v>56</v>
      </c>
      <c r="H594" t="s">
        <v>28</v>
      </c>
      <c r="I594" t="s">
        <v>2425</v>
      </c>
      <c r="J594" t="s">
        <v>850</v>
      </c>
      <c r="K594">
        <v>2000</v>
      </c>
      <c r="L594">
        <v>250</v>
      </c>
      <c r="M594">
        <f>Customers[[#This Row],[Quantity Ordered]]*Customers[[#This Row],[Sales Price (Per unit)]]</f>
        <v>500</v>
      </c>
      <c r="N594" t="s">
        <v>2426</v>
      </c>
    </row>
    <row r="595" spans="1:14" x14ac:dyDescent="0.25">
      <c r="A595" t="s">
        <v>867</v>
      </c>
      <c r="B595" t="s">
        <v>868</v>
      </c>
      <c r="C595">
        <v>1826</v>
      </c>
      <c r="D595" t="s">
        <v>61</v>
      </c>
      <c r="E595" s="7">
        <v>45388</v>
      </c>
      <c r="F595" s="6">
        <v>2</v>
      </c>
      <c r="G595" t="s">
        <v>56</v>
      </c>
      <c r="H595" t="s">
        <v>18</v>
      </c>
      <c r="I595" t="s">
        <v>2427</v>
      </c>
      <c r="J595" t="s">
        <v>1287</v>
      </c>
      <c r="K595">
        <v>6000</v>
      </c>
      <c r="L595">
        <v>1200</v>
      </c>
      <c r="M595">
        <f>Customers[[#This Row],[Quantity Ordered]]*Customers[[#This Row],[Sales Price (Per unit)]]</f>
        <v>2400</v>
      </c>
      <c r="N595" t="s">
        <v>2428</v>
      </c>
    </row>
    <row r="596" spans="1:14" x14ac:dyDescent="0.25">
      <c r="A596" t="s">
        <v>869</v>
      </c>
      <c r="B596" t="s">
        <v>870</v>
      </c>
      <c r="C596">
        <v>1827</v>
      </c>
      <c r="D596" t="s">
        <v>27</v>
      </c>
      <c r="E596" s="7">
        <v>45353</v>
      </c>
      <c r="F596" s="6">
        <v>2</v>
      </c>
      <c r="G596" t="s">
        <v>17</v>
      </c>
      <c r="H596" t="s">
        <v>49</v>
      </c>
      <c r="I596" t="s">
        <v>2429</v>
      </c>
      <c r="J596" t="s">
        <v>1385</v>
      </c>
      <c r="K596">
        <v>7310</v>
      </c>
      <c r="L596">
        <v>300</v>
      </c>
      <c r="M596">
        <f>Customers[[#This Row],[Quantity Ordered]]*Customers[[#This Row],[Sales Price (Per unit)]]</f>
        <v>600</v>
      </c>
      <c r="N596" t="s">
        <v>2430</v>
      </c>
    </row>
    <row r="597" spans="1:14" x14ac:dyDescent="0.25">
      <c r="A597" t="s">
        <v>871</v>
      </c>
      <c r="B597" t="s">
        <v>872</v>
      </c>
      <c r="C597">
        <v>1828</v>
      </c>
      <c r="D597" t="s">
        <v>61</v>
      </c>
      <c r="E597" s="7">
        <v>45601</v>
      </c>
      <c r="F597" s="6">
        <v>3</v>
      </c>
      <c r="G597" t="s">
        <v>56</v>
      </c>
      <c r="H597" t="s">
        <v>32</v>
      </c>
      <c r="I597" t="s">
        <v>2431</v>
      </c>
      <c r="J597" t="s">
        <v>1232</v>
      </c>
      <c r="K597">
        <v>3350</v>
      </c>
      <c r="L597">
        <v>1200</v>
      </c>
      <c r="M597">
        <f>Customers[[#This Row],[Quantity Ordered]]*Customers[[#This Row],[Sales Price (Per unit)]]</f>
        <v>3600</v>
      </c>
      <c r="N597" t="s">
        <v>2432</v>
      </c>
    </row>
    <row r="598" spans="1:14" x14ac:dyDescent="0.25">
      <c r="A598" t="s">
        <v>853</v>
      </c>
      <c r="B598" t="s">
        <v>138</v>
      </c>
      <c r="C598">
        <v>1829</v>
      </c>
      <c r="D598" t="s">
        <v>27</v>
      </c>
      <c r="E598" s="7">
        <v>45525</v>
      </c>
      <c r="F598" s="6">
        <v>1</v>
      </c>
      <c r="G598" s="1" t="s">
        <v>23</v>
      </c>
      <c r="H598" t="s">
        <v>28</v>
      </c>
      <c r="I598" t="s">
        <v>2433</v>
      </c>
      <c r="J598" t="s">
        <v>1284</v>
      </c>
      <c r="K598">
        <v>2500</v>
      </c>
      <c r="L598">
        <v>300</v>
      </c>
      <c r="M598">
        <f>Customers[[#This Row],[Quantity Ordered]]*Customers[[#This Row],[Sales Price (Per unit)]]</f>
        <v>300</v>
      </c>
      <c r="N598" t="s">
        <v>2434</v>
      </c>
    </row>
    <row r="599" spans="1:14" x14ac:dyDescent="0.25">
      <c r="A599" t="s">
        <v>873</v>
      </c>
      <c r="B599" t="s">
        <v>320</v>
      </c>
      <c r="C599">
        <v>1830</v>
      </c>
      <c r="D599" t="s">
        <v>27</v>
      </c>
      <c r="E599" s="7">
        <v>45520</v>
      </c>
      <c r="F599" s="6">
        <v>1</v>
      </c>
      <c r="G599" s="1" t="s">
        <v>23</v>
      </c>
      <c r="H599" t="s">
        <v>28</v>
      </c>
      <c r="I599" t="s">
        <v>2435</v>
      </c>
      <c r="J599" t="s">
        <v>850</v>
      </c>
      <c r="K599">
        <v>2000</v>
      </c>
      <c r="L599">
        <v>300</v>
      </c>
      <c r="M599">
        <f>Customers[[#This Row],[Quantity Ordered]]*Customers[[#This Row],[Sales Price (Per unit)]]</f>
        <v>300</v>
      </c>
      <c r="N599" t="s">
        <v>2436</v>
      </c>
    </row>
    <row r="600" spans="1:14" x14ac:dyDescent="0.25">
      <c r="A600" t="s">
        <v>874</v>
      </c>
      <c r="B600" t="s">
        <v>156</v>
      </c>
      <c r="C600">
        <v>1831</v>
      </c>
      <c r="D600" t="s">
        <v>16</v>
      </c>
      <c r="E600" s="7">
        <v>45497</v>
      </c>
      <c r="F600" s="6">
        <v>1</v>
      </c>
      <c r="G600" t="s">
        <v>17</v>
      </c>
      <c r="H600" t="s">
        <v>32</v>
      </c>
      <c r="I600" t="s">
        <v>2437</v>
      </c>
      <c r="J600" t="s">
        <v>1232</v>
      </c>
      <c r="K600">
        <v>3350</v>
      </c>
      <c r="L600">
        <v>250</v>
      </c>
      <c r="M600">
        <f>Customers[[#This Row],[Quantity Ordered]]*Customers[[#This Row],[Sales Price (Per unit)]]</f>
        <v>250</v>
      </c>
      <c r="N600" t="s">
        <v>2438</v>
      </c>
    </row>
    <row r="601" spans="1:14" x14ac:dyDescent="0.25">
      <c r="A601" t="s">
        <v>875</v>
      </c>
      <c r="B601" t="s">
        <v>876</v>
      </c>
      <c r="C601">
        <v>1832</v>
      </c>
      <c r="D601" t="s">
        <v>36</v>
      </c>
      <c r="E601" s="7">
        <v>45582</v>
      </c>
      <c r="F601" s="6">
        <v>2</v>
      </c>
      <c r="G601" t="s">
        <v>17</v>
      </c>
      <c r="H601" t="s">
        <v>18</v>
      </c>
      <c r="I601" t="s">
        <v>2439</v>
      </c>
      <c r="J601" t="s">
        <v>1223</v>
      </c>
      <c r="K601">
        <v>6725</v>
      </c>
      <c r="L601">
        <v>250</v>
      </c>
      <c r="M601">
        <f>Customers[[#This Row],[Quantity Ordered]]*Customers[[#This Row],[Sales Price (Per unit)]]</f>
        <v>500</v>
      </c>
      <c r="N601" t="s">
        <v>2440</v>
      </c>
    </row>
    <row r="602" spans="1:14" x14ac:dyDescent="0.25">
      <c r="A602" t="s">
        <v>877</v>
      </c>
      <c r="B602" t="s">
        <v>878</v>
      </c>
      <c r="C602">
        <v>1833</v>
      </c>
      <c r="D602" t="s">
        <v>77</v>
      </c>
      <c r="E602" s="7">
        <v>45440</v>
      </c>
      <c r="F602" s="6">
        <v>2</v>
      </c>
      <c r="G602" t="s">
        <v>17</v>
      </c>
      <c r="H602" t="s">
        <v>49</v>
      </c>
      <c r="I602" t="s">
        <v>2441</v>
      </c>
      <c r="J602" t="s">
        <v>1250</v>
      </c>
      <c r="K602">
        <v>7000</v>
      </c>
      <c r="L602">
        <v>600</v>
      </c>
      <c r="M602">
        <f>Customers[[#This Row],[Quantity Ordered]]*Customers[[#This Row],[Sales Price (Per unit)]]</f>
        <v>1200</v>
      </c>
      <c r="N602" t="s">
        <v>2442</v>
      </c>
    </row>
    <row r="603" spans="1:14" x14ac:dyDescent="0.25">
      <c r="A603" t="s">
        <v>879</v>
      </c>
      <c r="B603" t="s">
        <v>193</v>
      </c>
      <c r="C603">
        <v>1834</v>
      </c>
      <c r="D603" t="s">
        <v>27</v>
      </c>
      <c r="E603" s="7">
        <v>45431</v>
      </c>
      <c r="F603" s="6">
        <v>1</v>
      </c>
      <c r="G603" t="s">
        <v>56</v>
      </c>
      <c r="H603" t="s">
        <v>18</v>
      </c>
      <c r="I603" t="s">
        <v>2443</v>
      </c>
      <c r="J603" t="s">
        <v>1244</v>
      </c>
      <c r="K603">
        <v>6160</v>
      </c>
      <c r="L603">
        <v>300</v>
      </c>
      <c r="M603">
        <f>Customers[[#This Row],[Quantity Ordered]]*Customers[[#This Row],[Sales Price (Per unit)]]</f>
        <v>300</v>
      </c>
      <c r="N603" t="s">
        <v>2444</v>
      </c>
    </row>
    <row r="604" spans="1:14" x14ac:dyDescent="0.25">
      <c r="A604" t="s">
        <v>880</v>
      </c>
      <c r="B604" t="s">
        <v>881</v>
      </c>
      <c r="C604">
        <v>1835</v>
      </c>
      <c r="D604" t="s">
        <v>77</v>
      </c>
      <c r="E604" s="7">
        <v>45630</v>
      </c>
      <c r="F604" s="6">
        <v>1</v>
      </c>
      <c r="G604" s="1" t="s">
        <v>37</v>
      </c>
      <c r="H604" t="s">
        <v>24</v>
      </c>
      <c r="I604" t="s">
        <v>2445</v>
      </c>
      <c r="J604" t="s">
        <v>1226</v>
      </c>
      <c r="K604">
        <v>2600</v>
      </c>
      <c r="L604">
        <v>600</v>
      </c>
      <c r="M604">
        <f>Customers[[#This Row],[Quantity Ordered]]*Customers[[#This Row],[Sales Price (Per unit)]]</f>
        <v>600</v>
      </c>
      <c r="N604" t="s">
        <v>2446</v>
      </c>
    </row>
    <row r="605" spans="1:14" x14ac:dyDescent="0.25">
      <c r="A605" t="s">
        <v>745</v>
      </c>
      <c r="B605" t="s">
        <v>483</v>
      </c>
      <c r="C605">
        <v>1836</v>
      </c>
      <c r="D605" t="s">
        <v>61</v>
      </c>
      <c r="E605" s="7">
        <v>45358</v>
      </c>
      <c r="F605" s="6">
        <v>3</v>
      </c>
      <c r="G605" s="1" t="s">
        <v>37</v>
      </c>
      <c r="H605" t="s">
        <v>49</v>
      </c>
      <c r="I605" t="s">
        <v>2447</v>
      </c>
      <c r="J605" t="s">
        <v>1250</v>
      </c>
      <c r="K605">
        <v>7000</v>
      </c>
      <c r="L605">
        <v>1200</v>
      </c>
      <c r="M605">
        <f>Customers[[#This Row],[Quantity Ordered]]*Customers[[#This Row],[Sales Price (Per unit)]]</f>
        <v>3600</v>
      </c>
      <c r="N605" t="s">
        <v>2448</v>
      </c>
    </row>
    <row r="606" spans="1:14" x14ac:dyDescent="0.25">
      <c r="A606" t="s">
        <v>882</v>
      </c>
      <c r="B606" t="s">
        <v>735</v>
      </c>
      <c r="C606">
        <v>1837</v>
      </c>
      <c r="D606" t="s">
        <v>77</v>
      </c>
      <c r="E606" s="7">
        <v>45453</v>
      </c>
      <c r="F606" s="6">
        <v>3</v>
      </c>
      <c r="G606" t="s">
        <v>17</v>
      </c>
      <c r="H606" t="s">
        <v>42</v>
      </c>
      <c r="I606" t="s">
        <v>2449</v>
      </c>
      <c r="J606" t="s">
        <v>1238</v>
      </c>
      <c r="K606">
        <v>5290</v>
      </c>
      <c r="L606">
        <v>600</v>
      </c>
      <c r="M606">
        <f>Customers[[#This Row],[Quantity Ordered]]*Customers[[#This Row],[Sales Price (Per unit)]]</f>
        <v>1800</v>
      </c>
      <c r="N606" t="s">
        <v>2450</v>
      </c>
    </row>
    <row r="607" spans="1:14" x14ac:dyDescent="0.25">
      <c r="A607" t="s">
        <v>883</v>
      </c>
      <c r="B607" t="s">
        <v>312</v>
      </c>
      <c r="C607">
        <v>1838</v>
      </c>
      <c r="D607" t="s">
        <v>61</v>
      </c>
      <c r="E607" s="7">
        <v>45564</v>
      </c>
      <c r="F607" s="6">
        <v>3</v>
      </c>
      <c r="G607" t="s">
        <v>17</v>
      </c>
      <c r="H607" t="s">
        <v>66</v>
      </c>
      <c r="I607" t="s">
        <v>2451</v>
      </c>
      <c r="J607" t="s">
        <v>1346</v>
      </c>
      <c r="K607">
        <v>870</v>
      </c>
      <c r="L607">
        <v>1200</v>
      </c>
      <c r="M607">
        <f>Customers[[#This Row],[Quantity Ordered]]*Customers[[#This Row],[Sales Price (Per unit)]]</f>
        <v>3600</v>
      </c>
      <c r="N607" t="s">
        <v>2452</v>
      </c>
    </row>
    <row r="608" spans="1:14" x14ac:dyDescent="0.25">
      <c r="A608" t="s">
        <v>528</v>
      </c>
      <c r="B608" t="s">
        <v>712</v>
      </c>
      <c r="C608">
        <v>1839</v>
      </c>
      <c r="D608" t="s">
        <v>27</v>
      </c>
      <c r="E608" s="7">
        <v>45340</v>
      </c>
      <c r="F608" s="6">
        <v>2</v>
      </c>
      <c r="G608" t="s">
        <v>17</v>
      </c>
      <c r="H608" t="s">
        <v>42</v>
      </c>
      <c r="I608" t="s">
        <v>2453</v>
      </c>
      <c r="J608" t="s">
        <v>1080</v>
      </c>
      <c r="K608">
        <v>5000</v>
      </c>
      <c r="L608">
        <v>300</v>
      </c>
      <c r="M608">
        <f>Customers[[#This Row],[Quantity Ordered]]*Customers[[#This Row],[Sales Price (Per unit)]]</f>
        <v>600</v>
      </c>
      <c r="N608" t="s">
        <v>2454</v>
      </c>
    </row>
    <row r="609" spans="1:14" x14ac:dyDescent="0.25">
      <c r="A609" t="s">
        <v>884</v>
      </c>
      <c r="B609" t="s">
        <v>345</v>
      </c>
      <c r="C609">
        <v>1840</v>
      </c>
      <c r="D609" t="s">
        <v>22</v>
      </c>
      <c r="E609" s="7">
        <v>45625</v>
      </c>
      <c r="F609" s="6">
        <v>1</v>
      </c>
      <c r="G609" s="1" t="s">
        <v>37</v>
      </c>
      <c r="H609" t="s">
        <v>24</v>
      </c>
      <c r="I609" t="s">
        <v>2455</v>
      </c>
      <c r="J609" t="s">
        <v>1226</v>
      </c>
      <c r="K609">
        <v>2600</v>
      </c>
      <c r="L609">
        <v>800</v>
      </c>
      <c r="M609">
        <f>Customers[[#This Row],[Quantity Ordered]]*Customers[[#This Row],[Sales Price (Per unit)]]</f>
        <v>800</v>
      </c>
      <c r="N609" t="s">
        <v>2456</v>
      </c>
    </row>
    <row r="610" spans="1:14" x14ac:dyDescent="0.25">
      <c r="A610" t="s">
        <v>637</v>
      </c>
      <c r="B610" t="s">
        <v>694</v>
      </c>
      <c r="C610">
        <v>1841</v>
      </c>
      <c r="D610" t="s">
        <v>61</v>
      </c>
      <c r="E610" s="7">
        <v>45468</v>
      </c>
      <c r="F610" s="6">
        <v>1</v>
      </c>
      <c r="G610" t="s">
        <v>17</v>
      </c>
      <c r="H610" t="s">
        <v>66</v>
      </c>
      <c r="I610" t="s">
        <v>2457</v>
      </c>
      <c r="J610" t="s">
        <v>1346</v>
      </c>
      <c r="K610">
        <v>870</v>
      </c>
      <c r="L610">
        <v>1200</v>
      </c>
      <c r="M610">
        <f>Customers[[#This Row],[Quantity Ordered]]*Customers[[#This Row],[Sales Price (Per unit)]]</f>
        <v>1200</v>
      </c>
      <c r="N610" t="s">
        <v>2458</v>
      </c>
    </row>
    <row r="611" spans="1:14" x14ac:dyDescent="0.25">
      <c r="A611" t="s">
        <v>530</v>
      </c>
      <c r="B611" t="s">
        <v>885</v>
      </c>
      <c r="C611">
        <v>1842</v>
      </c>
      <c r="D611" t="s">
        <v>27</v>
      </c>
      <c r="E611" s="7">
        <v>45647</v>
      </c>
      <c r="F611" s="6">
        <v>3</v>
      </c>
      <c r="G611" t="s">
        <v>17</v>
      </c>
      <c r="H611" t="s">
        <v>32</v>
      </c>
      <c r="I611" t="s">
        <v>2459</v>
      </c>
      <c r="J611" t="s">
        <v>1260</v>
      </c>
      <c r="K611">
        <v>3000</v>
      </c>
      <c r="L611">
        <v>300</v>
      </c>
      <c r="M611">
        <f>Customers[[#This Row],[Quantity Ordered]]*Customers[[#This Row],[Sales Price (Per unit)]]</f>
        <v>900</v>
      </c>
      <c r="N611" t="s">
        <v>2460</v>
      </c>
    </row>
    <row r="612" spans="1:14" x14ac:dyDescent="0.25">
      <c r="A612" t="s">
        <v>886</v>
      </c>
      <c r="B612" t="s">
        <v>101</v>
      </c>
      <c r="C612">
        <v>1843</v>
      </c>
      <c r="D612" t="s">
        <v>77</v>
      </c>
      <c r="E612" s="7">
        <v>45384</v>
      </c>
      <c r="F612" s="6">
        <v>1</v>
      </c>
      <c r="G612" s="1" t="s">
        <v>37</v>
      </c>
      <c r="H612" t="s">
        <v>18</v>
      </c>
      <c r="I612" t="s">
        <v>2461</v>
      </c>
      <c r="J612" t="s">
        <v>1223</v>
      </c>
      <c r="K612">
        <v>6725</v>
      </c>
      <c r="L612">
        <v>600</v>
      </c>
      <c r="M612">
        <f>Customers[[#This Row],[Quantity Ordered]]*Customers[[#This Row],[Sales Price (Per unit)]]</f>
        <v>600</v>
      </c>
      <c r="N612" t="s">
        <v>2462</v>
      </c>
    </row>
    <row r="613" spans="1:14" x14ac:dyDescent="0.25">
      <c r="A613" t="s">
        <v>887</v>
      </c>
      <c r="B613" t="s">
        <v>825</v>
      </c>
      <c r="C613">
        <v>1844</v>
      </c>
      <c r="D613" t="s">
        <v>61</v>
      </c>
      <c r="E613" s="7">
        <v>45442</v>
      </c>
      <c r="F613" s="6">
        <v>3</v>
      </c>
      <c r="G613" s="1" t="s">
        <v>37</v>
      </c>
      <c r="H613" t="s">
        <v>18</v>
      </c>
      <c r="I613" t="s">
        <v>2463</v>
      </c>
      <c r="J613" t="s">
        <v>1287</v>
      </c>
      <c r="K613">
        <v>6000</v>
      </c>
      <c r="L613">
        <v>1200</v>
      </c>
      <c r="M613">
        <f>Customers[[#This Row],[Quantity Ordered]]*Customers[[#This Row],[Sales Price (Per unit)]]</f>
        <v>3600</v>
      </c>
      <c r="N613" t="s">
        <v>2464</v>
      </c>
    </row>
    <row r="614" spans="1:14" x14ac:dyDescent="0.25">
      <c r="A614" t="s">
        <v>888</v>
      </c>
      <c r="B614" t="s">
        <v>889</v>
      </c>
      <c r="C614">
        <v>1845</v>
      </c>
      <c r="D614" t="s">
        <v>27</v>
      </c>
      <c r="E614" s="7">
        <v>45580</v>
      </c>
      <c r="F614" s="6">
        <v>3</v>
      </c>
      <c r="G614" s="1" t="s">
        <v>37</v>
      </c>
      <c r="H614" t="s">
        <v>24</v>
      </c>
      <c r="I614" t="s">
        <v>2465</v>
      </c>
      <c r="J614" t="s">
        <v>1226</v>
      </c>
      <c r="K614">
        <v>2600</v>
      </c>
      <c r="L614">
        <v>300</v>
      </c>
      <c r="M614">
        <f>Customers[[#This Row],[Quantity Ordered]]*Customers[[#This Row],[Sales Price (Per unit)]]</f>
        <v>900</v>
      </c>
      <c r="N614" t="s">
        <v>2466</v>
      </c>
    </row>
    <row r="615" spans="1:14" x14ac:dyDescent="0.25">
      <c r="A615" t="s">
        <v>291</v>
      </c>
      <c r="B615" t="s">
        <v>235</v>
      </c>
      <c r="C615">
        <v>1846</v>
      </c>
      <c r="D615" t="s">
        <v>61</v>
      </c>
      <c r="E615" s="7">
        <v>45551</v>
      </c>
      <c r="F615" s="6">
        <v>3</v>
      </c>
      <c r="G615" t="s">
        <v>17</v>
      </c>
      <c r="H615" t="s">
        <v>24</v>
      </c>
      <c r="I615" t="s">
        <v>2467</v>
      </c>
      <c r="J615" t="s">
        <v>1226</v>
      </c>
      <c r="K615">
        <v>2600</v>
      </c>
      <c r="L615">
        <v>1200</v>
      </c>
      <c r="M615">
        <f>Customers[[#This Row],[Quantity Ordered]]*Customers[[#This Row],[Sales Price (Per unit)]]</f>
        <v>3600</v>
      </c>
      <c r="N615" t="s">
        <v>2468</v>
      </c>
    </row>
    <row r="616" spans="1:14" x14ac:dyDescent="0.25">
      <c r="A616" t="s">
        <v>890</v>
      </c>
      <c r="B616" t="s">
        <v>63</v>
      </c>
      <c r="C616">
        <v>1847</v>
      </c>
      <c r="D616" t="s">
        <v>16</v>
      </c>
      <c r="E616" s="7">
        <v>45503</v>
      </c>
      <c r="F616" s="6">
        <v>1</v>
      </c>
      <c r="G616" t="s">
        <v>17</v>
      </c>
      <c r="H616" t="s">
        <v>49</v>
      </c>
      <c r="I616" t="s">
        <v>1695</v>
      </c>
      <c r="J616" t="s">
        <v>1250</v>
      </c>
      <c r="K616">
        <v>7000</v>
      </c>
      <c r="L616">
        <v>250</v>
      </c>
      <c r="M616">
        <f>Customers[[#This Row],[Quantity Ordered]]*Customers[[#This Row],[Sales Price (Per unit)]]</f>
        <v>250</v>
      </c>
      <c r="N616" t="s">
        <v>2469</v>
      </c>
    </row>
    <row r="617" spans="1:14" x14ac:dyDescent="0.25">
      <c r="A617" t="s">
        <v>95</v>
      </c>
      <c r="B617" t="s">
        <v>891</v>
      </c>
      <c r="C617">
        <v>1848</v>
      </c>
      <c r="D617" t="s">
        <v>36</v>
      </c>
      <c r="E617" s="7">
        <v>45431</v>
      </c>
      <c r="F617" s="6">
        <v>1</v>
      </c>
      <c r="G617" t="s">
        <v>17</v>
      </c>
      <c r="H617" t="s">
        <v>18</v>
      </c>
      <c r="I617" t="s">
        <v>2470</v>
      </c>
      <c r="J617" t="s">
        <v>1244</v>
      </c>
      <c r="K617">
        <v>6160</v>
      </c>
      <c r="L617">
        <v>250</v>
      </c>
      <c r="M617">
        <f>Customers[[#This Row],[Quantity Ordered]]*Customers[[#This Row],[Sales Price (Per unit)]]</f>
        <v>250</v>
      </c>
      <c r="N617" t="s">
        <v>2471</v>
      </c>
    </row>
    <row r="618" spans="1:14" x14ac:dyDescent="0.25">
      <c r="A618" t="s">
        <v>892</v>
      </c>
      <c r="B618" t="s">
        <v>490</v>
      </c>
      <c r="C618">
        <v>1849</v>
      </c>
      <c r="D618" t="s">
        <v>36</v>
      </c>
      <c r="E618" s="7">
        <v>45541</v>
      </c>
      <c r="F618" s="6">
        <v>2</v>
      </c>
      <c r="G618" s="1" t="s">
        <v>23</v>
      </c>
      <c r="H618" t="s">
        <v>42</v>
      </c>
      <c r="I618" t="s">
        <v>2472</v>
      </c>
      <c r="J618" t="s">
        <v>1238</v>
      </c>
      <c r="K618">
        <v>5290</v>
      </c>
      <c r="L618">
        <v>250</v>
      </c>
      <c r="M618">
        <f>Customers[[#This Row],[Quantity Ordered]]*Customers[[#This Row],[Sales Price (Per unit)]]</f>
        <v>500</v>
      </c>
      <c r="N618" t="s">
        <v>2473</v>
      </c>
    </row>
    <row r="619" spans="1:14" x14ac:dyDescent="0.25">
      <c r="A619" t="s">
        <v>438</v>
      </c>
      <c r="B619" t="s">
        <v>796</v>
      </c>
      <c r="C619">
        <v>1850</v>
      </c>
      <c r="D619" t="s">
        <v>16</v>
      </c>
      <c r="E619" s="7">
        <v>45292</v>
      </c>
      <c r="F619" s="6">
        <v>2</v>
      </c>
      <c r="G619" t="s">
        <v>17</v>
      </c>
      <c r="H619" t="s">
        <v>18</v>
      </c>
      <c r="I619" t="s">
        <v>2474</v>
      </c>
      <c r="J619" t="s">
        <v>1223</v>
      </c>
      <c r="K619">
        <v>6725</v>
      </c>
      <c r="L619">
        <v>250</v>
      </c>
      <c r="M619">
        <f>Customers[[#This Row],[Quantity Ordered]]*Customers[[#This Row],[Sales Price (Per unit)]]</f>
        <v>500</v>
      </c>
      <c r="N619" t="s">
        <v>2475</v>
      </c>
    </row>
    <row r="620" spans="1:14" x14ac:dyDescent="0.25">
      <c r="A620" t="s">
        <v>702</v>
      </c>
      <c r="B620" t="s">
        <v>428</v>
      </c>
      <c r="C620">
        <v>1851</v>
      </c>
      <c r="D620" t="s">
        <v>22</v>
      </c>
      <c r="E620" s="7">
        <v>45342</v>
      </c>
      <c r="F620" s="6">
        <v>3</v>
      </c>
      <c r="G620" t="s">
        <v>56</v>
      </c>
      <c r="H620" t="s">
        <v>32</v>
      </c>
      <c r="I620" t="s">
        <v>2476</v>
      </c>
      <c r="J620" t="s">
        <v>1232</v>
      </c>
      <c r="K620">
        <v>3350</v>
      </c>
      <c r="L620">
        <v>800</v>
      </c>
      <c r="M620">
        <f>Customers[[#This Row],[Quantity Ordered]]*Customers[[#This Row],[Sales Price (Per unit)]]</f>
        <v>2400</v>
      </c>
      <c r="N620" t="s">
        <v>2477</v>
      </c>
    </row>
    <row r="621" spans="1:14" x14ac:dyDescent="0.25">
      <c r="A621" t="s">
        <v>637</v>
      </c>
      <c r="B621" t="s">
        <v>893</v>
      </c>
      <c r="C621">
        <v>1852</v>
      </c>
      <c r="D621" t="s">
        <v>36</v>
      </c>
      <c r="E621" s="7">
        <v>45403</v>
      </c>
      <c r="F621" s="6">
        <v>2</v>
      </c>
      <c r="G621" t="s">
        <v>17</v>
      </c>
      <c r="H621" t="s">
        <v>18</v>
      </c>
      <c r="I621" t="s">
        <v>2478</v>
      </c>
      <c r="J621" t="s">
        <v>1244</v>
      </c>
      <c r="K621">
        <v>6160</v>
      </c>
      <c r="L621">
        <v>250</v>
      </c>
      <c r="M621">
        <f>Customers[[#This Row],[Quantity Ordered]]*Customers[[#This Row],[Sales Price (Per unit)]]</f>
        <v>500</v>
      </c>
      <c r="N621" t="s">
        <v>2479</v>
      </c>
    </row>
    <row r="622" spans="1:14" x14ac:dyDescent="0.25">
      <c r="A622" t="s">
        <v>761</v>
      </c>
      <c r="B622" t="s">
        <v>155</v>
      </c>
      <c r="C622">
        <v>1853</v>
      </c>
      <c r="D622" t="s">
        <v>36</v>
      </c>
      <c r="E622" s="7">
        <v>45321</v>
      </c>
      <c r="F622" s="6">
        <v>3</v>
      </c>
      <c r="G622" t="s">
        <v>17</v>
      </c>
      <c r="H622" t="s">
        <v>24</v>
      </c>
      <c r="I622" t="s">
        <v>2480</v>
      </c>
      <c r="J622" t="s">
        <v>1226</v>
      </c>
      <c r="K622">
        <v>2600</v>
      </c>
      <c r="L622">
        <v>250</v>
      </c>
      <c r="M622">
        <f>Customers[[#This Row],[Quantity Ordered]]*Customers[[#This Row],[Sales Price (Per unit)]]</f>
        <v>750</v>
      </c>
      <c r="N622" t="s">
        <v>2481</v>
      </c>
    </row>
    <row r="623" spans="1:14" x14ac:dyDescent="0.25">
      <c r="A623" t="s">
        <v>411</v>
      </c>
      <c r="B623" t="s">
        <v>894</v>
      </c>
      <c r="C623">
        <v>1854</v>
      </c>
      <c r="D623" t="s">
        <v>36</v>
      </c>
      <c r="E623" s="7">
        <v>45423</v>
      </c>
      <c r="F623" s="6">
        <v>3</v>
      </c>
      <c r="G623" t="s">
        <v>17</v>
      </c>
      <c r="H623" t="s">
        <v>24</v>
      </c>
      <c r="I623" t="s">
        <v>2482</v>
      </c>
      <c r="J623" t="s">
        <v>1226</v>
      </c>
      <c r="K623">
        <v>2600</v>
      </c>
      <c r="L623">
        <v>250</v>
      </c>
      <c r="M623">
        <f>Customers[[#This Row],[Quantity Ordered]]*Customers[[#This Row],[Sales Price (Per unit)]]</f>
        <v>750</v>
      </c>
      <c r="N623" t="s">
        <v>2483</v>
      </c>
    </row>
    <row r="624" spans="1:14" x14ac:dyDescent="0.25">
      <c r="A624" t="s">
        <v>895</v>
      </c>
      <c r="B624" t="s">
        <v>896</v>
      </c>
      <c r="C624">
        <v>1855</v>
      </c>
      <c r="D624" t="s">
        <v>22</v>
      </c>
      <c r="E624" s="7">
        <v>45604</v>
      </c>
      <c r="F624" s="6">
        <v>1</v>
      </c>
      <c r="G624" s="1" t="s">
        <v>23</v>
      </c>
      <c r="H624" t="s">
        <v>42</v>
      </c>
      <c r="I624" t="s">
        <v>2484</v>
      </c>
      <c r="J624" t="s">
        <v>1080</v>
      </c>
      <c r="K624">
        <v>5000</v>
      </c>
      <c r="L624">
        <v>800</v>
      </c>
      <c r="M624">
        <f>Customers[[#This Row],[Quantity Ordered]]*Customers[[#This Row],[Sales Price (Per unit)]]</f>
        <v>800</v>
      </c>
      <c r="N624" t="s">
        <v>2485</v>
      </c>
    </row>
    <row r="625" spans="1:14" x14ac:dyDescent="0.25">
      <c r="A625" t="s">
        <v>897</v>
      </c>
      <c r="B625" t="s">
        <v>898</v>
      </c>
      <c r="C625">
        <v>1856</v>
      </c>
      <c r="D625" t="s">
        <v>22</v>
      </c>
      <c r="E625" s="7">
        <v>45326</v>
      </c>
      <c r="F625" s="6">
        <v>2</v>
      </c>
      <c r="G625" t="s">
        <v>56</v>
      </c>
      <c r="H625" t="s">
        <v>18</v>
      </c>
      <c r="I625" t="s">
        <v>2486</v>
      </c>
      <c r="J625" t="s">
        <v>1223</v>
      </c>
      <c r="K625">
        <v>6725</v>
      </c>
      <c r="L625">
        <v>800</v>
      </c>
      <c r="M625">
        <f>Customers[[#This Row],[Quantity Ordered]]*Customers[[#This Row],[Sales Price (Per unit)]]</f>
        <v>1600</v>
      </c>
      <c r="N625" t="s">
        <v>2487</v>
      </c>
    </row>
    <row r="626" spans="1:14" x14ac:dyDescent="0.25">
      <c r="A626" t="s">
        <v>899</v>
      </c>
      <c r="B626" t="s">
        <v>688</v>
      </c>
      <c r="C626">
        <v>1857</v>
      </c>
      <c r="D626" t="s">
        <v>22</v>
      </c>
      <c r="E626" s="7">
        <v>45334</v>
      </c>
      <c r="F626" s="6">
        <v>1</v>
      </c>
      <c r="G626" t="s">
        <v>17</v>
      </c>
      <c r="H626" t="s">
        <v>42</v>
      </c>
      <c r="I626" t="s">
        <v>2488</v>
      </c>
      <c r="J626" t="s">
        <v>1335</v>
      </c>
      <c r="K626">
        <v>5600</v>
      </c>
      <c r="L626">
        <v>800</v>
      </c>
      <c r="M626">
        <f>Customers[[#This Row],[Quantity Ordered]]*Customers[[#This Row],[Sales Price (Per unit)]]</f>
        <v>800</v>
      </c>
      <c r="N626" t="s">
        <v>2489</v>
      </c>
    </row>
    <row r="627" spans="1:14" x14ac:dyDescent="0.25">
      <c r="A627" t="s">
        <v>900</v>
      </c>
      <c r="B627" t="s">
        <v>901</v>
      </c>
      <c r="C627">
        <v>1858</v>
      </c>
      <c r="D627" t="s">
        <v>61</v>
      </c>
      <c r="E627" s="7">
        <v>45642</v>
      </c>
      <c r="F627" s="6">
        <v>3</v>
      </c>
      <c r="G627" t="s">
        <v>17</v>
      </c>
      <c r="H627" t="s">
        <v>66</v>
      </c>
      <c r="I627" t="s">
        <v>2490</v>
      </c>
      <c r="J627" t="s">
        <v>1265</v>
      </c>
      <c r="K627">
        <v>800</v>
      </c>
      <c r="L627">
        <v>1200</v>
      </c>
      <c r="M627">
        <f>Customers[[#This Row],[Quantity Ordered]]*Customers[[#This Row],[Sales Price (Per unit)]]</f>
        <v>3600</v>
      </c>
      <c r="N627" t="s">
        <v>2491</v>
      </c>
    </row>
    <row r="628" spans="1:14" x14ac:dyDescent="0.25">
      <c r="A628" t="s">
        <v>902</v>
      </c>
      <c r="B628" t="s">
        <v>903</v>
      </c>
      <c r="C628">
        <v>1859</v>
      </c>
      <c r="D628" t="s">
        <v>77</v>
      </c>
      <c r="E628" s="7">
        <v>45350</v>
      </c>
      <c r="F628" s="6">
        <v>2</v>
      </c>
      <c r="G628" s="1" t="s">
        <v>37</v>
      </c>
      <c r="H628" t="s">
        <v>32</v>
      </c>
      <c r="I628" t="s">
        <v>2492</v>
      </c>
      <c r="J628" t="s">
        <v>1232</v>
      </c>
      <c r="K628">
        <v>3350</v>
      </c>
      <c r="L628">
        <v>600</v>
      </c>
      <c r="M628">
        <f>Customers[[#This Row],[Quantity Ordered]]*Customers[[#This Row],[Sales Price (Per unit)]]</f>
        <v>1200</v>
      </c>
      <c r="N628" t="s">
        <v>2493</v>
      </c>
    </row>
    <row r="629" spans="1:14" x14ac:dyDescent="0.25">
      <c r="A629" t="s">
        <v>887</v>
      </c>
      <c r="B629" t="s">
        <v>848</v>
      </c>
      <c r="C629">
        <v>1860</v>
      </c>
      <c r="D629" t="s">
        <v>16</v>
      </c>
      <c r="E629" s="7">
        <v>45358</v>
      </c>
      <c r="F629" s="6">
        <v>2</v>
      </c>
      <c r="G629" s="1" t="s">
        <v>37</v>
      </c>
      <c r="H629" t="s">
        <v>18</v>
      </c>
      <c r="I629" t="s">
        <v>2494</v>
      </c>
      <c r="J629" t="s">
        <v>1244</v>
      </c>
      <c r="K629">
        <v>6160</v>
      </c>
      <c r="L629">
        <v>250</v>
      </c>
      <c r="M629">
        <f>Customers[[#This Row],[Quantity Ordered]]*Customers[[#This Row],[Sales Price (Per unit)]]</f>
        <v>500</v>
      </c>
      <c r="N629" t="s">
        <v>2495</v>
      </c>
    </row>
    <row r="630" spans="1:14" x14ac:dyDescent="0.25">
      <c r="A630" t="s">
        <v>904</v>
      </c>
      <c r="B630" t="s">
        <v>905</v>
      </c>
      <c r="C630">
        <v>1861</v>
      </c>
      <c r="D630" t="s">
        <v>22</v>
      </c>
      <c r="E630" s="7">
        <v>45398</v>
      </c>
      <c r="F630" s="6">
        <v>3</v>
      </c>
      <c r="G630" t="s">
        <v>17</v>
      </c>
      <c r="H630" t="s">
        <v>38</v>
      </c>
      <c r="I630" t="s">
        <v>2496</v>
      </c>
      <c r="J630" t="s">
        <v>1290</v>
      </c>
      <c r="K630">
        <v>4000</v>
      </c>
      <c r="L630">
        <v>800</v>
      </c>
      <c r="M630">
        <f>Customers[[#This Row],[Quantity Ordered]]*Customers[[#This Row],[Sales Price (Per unit)]]</f>
        <v>2400</v>
      </c>
      <c r="N630" t="s">
        <v>2497</v>
      </c>
    </row>
    <row r="631" spans="1:14" x14ac:dyDescent="0.25">
      <c r="A631" t="s">
        <v>906</v>
      </c>
      <c r="B631" t="s">
        <v>830</v>
      </c>
      <c r="C631">
        <v>1862</v>
      </c>
      <c r="D631" t="s">
        <v>61</v>
      </c>
      <c r="E631" s="7">
        <v>45306</v>
      </c>
      <c r="F631" s="6">
        <v>3</v>
      </c>
      <c r="G631" t="s">
        <v>17</v>
      </c>
      <c r="H631" t="s">
        <v>28</v>
      </c>
      <c r="I631" t="s">
        <v>2498</v>
      </c>
      <c r="J631" t="s">
        <v>1229</v>
      </c>
      <c r="K631">
        <v>2300</v>
      </c>
      <c r="L631">
        <v>1200</v>
      </c>
      <c r="M631">
        <f>Customers[[#This Row],[Quantity Ordered]]*Customers[[#This Row],[Sales Price (Per unit)]]</f>
        <v>3600</v>
      </c>
      <c r="N631" t="s">
        <v>2499</v>
      </c>
    </row>
    <row r="632" spans="1:14" x14ac:dyDescent="0.25">
      <c r="A632" t="s">
        <v>907</v>
      </c>
      <c r="B632" t="s">
        <v>908</v>
      </c>
      <c r="C632">
        <v>1863</v>
      </c>
      <c r="D632" t="s">
        <v>22</v>
      </c>
      <c r="E632" s="7">
        <v>45449</v>
      </c>
      <c r="F632" s="6">
        <v>2</v>
      </c>
      <c r="G632" s="1" t="s">
        <v>37</v>
      </c>
      <c r="H632" t="s">
        <v>28</v>
      </c>
      <c r="I632" t="s">
        <v>2500</v>
      </c>
      <c r="J632" t="s">
        <v>1229</v>
      </c>
      <c r="K632">
        <v>2300</v>
      </c>
      <c r="L632">
        <v>800</v>
      </c>
      <c r="M632">
        <f>Customers[[#This Row],[Quantity Ordered]]*Customers[[#This Row],[Sales Price (Per unit)]]</f>
        <v>1600</v>
      </c>
      <c r="N632" t="s">
        <v>2501</v>
      </c>
    </row>
    <row r="633" spans="1:14" x14ac:dyDescent="0.25">
      <c r="A633" t="s">
        <v>909</v>
      </c>
      <c r="B633" t="s">
        <v>457</v>
      </c>
      <c r="C633">
        <v>1864</v>
      </c>
      <c r="D633" t="s">
        <v>22</v>
      </c>
      <c r="E633" s="7">
        <v>45411</v>
      </c>
      <c r="F633" s="6">
        <v>2</v>
      </c>
      <c r="G633" t="s">
        <v>17</v>
      </c>
      <c r="H633" t="s">
        <v>28</v>
      </c>
      <c r="I633" t="s">
        <v>2502</v>
      </c>
      <c r="J633" t="s">
        <v>1284</v>
      </c>
      <c r="K633">
        <v>2500</v>
      </c>
      <c r="L633">
        <v>800</v>
      </c>
      <c r="M633">
        <f>Customers[[#This Row],[Quantity Ordered]]*Customers[[#This Row],[Sales Price (Per unit)]]</f>
        <v>1600</v>
      </c>
      <c r="N633" t="s">
        <v>2503</v>
      </c>
    </row>
    <row r="634" spans="1:14" x14ac:dyDescent="0.25">
      <c r="A634" t="s">
        <v>910</v>
      </c>
      <c r="B634" t="s">
        <v>492</v>
      </c>
      <c r="C634">
        <v>1865</v>
      </c>
      <c r="D634" t="s">
        <v>22</v>
      </c>
      <c r="E634" s="7">
        <v>45491</v>
      </c>
      <c r="F634" s="6">
        <v>3</v>
      </c>
      <c r="G634" t="s">
        <v>56</v>
      </c>
      <c r="H634" t="s">
        <v>42</v>
      </c>
      <c r="I634" t="s">
        <v>2504</v>
      </c>
      <c r="J634" t="s">
        <v>1335</v>
      </c>
      <c r="K634">
        <v>5600</v>
      </c>
      <c r="L634">
        <v>800</v>
      </c>
      <c r="M634">
        <f>Customers[[#This Row],[Quantity Ordered]]*Customers[[#This Row],[Sales Price (Per unit)]]</f>
        <v>2400</v>
      </c>
      <c r="N634" t="s">
        <v>2505</v>
      </c>
    </row>
    <row r="635" spans="1:14" x14ac:dyDescent="0.25">
      <c r="A635" t="s">
        <v>911</v>
      </c>
      <c r="B635" t="s">
        <v>259</v>
      </c>
      <c r="C635">
        <v>1866</v>
      </c>
      <c r="D635" t="s">
        <v>77</v>
      </c>
      <c r="E635" s="7">
        <v>45363</v>
      </c>
      <c r="F635" s="6">
        <v>2</v>
      </c>
      <c r="G635" s="1" t="s">
        <v>37</v>
      </c>
      <c r="H635" t="s">
        <v>24</v>
      </c>
      <c r="I635" t="s">
        <v>2506</v>
      </c>
      <c r="J635" t="s">
        <v>1226</v>
      </c>
      <c r="K635">
        <v>2600</v>
      </c>
      <c r="L635">
        <v>600</v>
      </c>
      <c r="M635">
        <f>Customers[[#This Row],[Quantity Ordered]]*Customers[[#This Row],[Sales Price (Per unit)]]</f>
        <v>1200</v>
      </c>
      <c r="N635" t="s">
        <v>2507</v>
      </c>
    </row>
    <row r="636" spans="1:14" x14ac:dyDescent="0.25">
      <c r="A636" t="s">
        <v>725</v>
      </c>
      <c r="B636" t="s">
        <v>609</v>
      </c>
      <c r="C636">
        <v>1867</v>
      </c>
      <c r="D636" t="s">
        <v>16</v>
      </c>
      <c r="E636" s="7">
        <v>45340</v>
      </c>
      <c r="F636" s="6">
        <v>3</v>
      </c>
      <c r="G636" s="1" t="s">
        <v>23</v>
      </c>
      <c r="H636" t="s">
        <v>42</v>
      </c>
      <c r="I636" t="s">
        <v>2508</v>
      </c>
      <c r="J636" t="s">
        <v>1335</v>
      </c>
      <c r="K636">
        <v>5600</v>
      </c>
      <c r="L636">
        <v>250</v>
      </c>
      <c r="M636">
        <f>Customers[[#This Row],[Quantity Ordered]]*Customers[[#This Row],[Sales Price (Per unit)]]</f>
        <v>750</v>
      </c>
      <c r="N636" t="s">
        <v>2509</v>
      </c>
    </row>
    <row r="637" spans="1:14" x14ac:dyDescent="0.25">
      <c r="A637" t="s">
        <v>912</v>
      </c>
      <c r="B637" t="s">
        <v>913</v>
      </c>
      <c r="C637">
        <v>1868</v>
      </c>
      <c r="D637" t="s">
        <v>36</v>
      </c>
      <c r="E637" s="7">
        <v>45498</v>
      </c>
      <c r="F637" s="6">
        <v>2</v>
      </c>
      <c r="G637" t="s">
        <v>56</v>
      </c>
      <c r="H637" t="s">
        <v>66</v>
      </c>
      <c r="I637" t="s">
        <v>2510</v>
      </c>
      <c r="J637" t="s">
        <v>1265</v>
      </c>
      <c r="K637">
        <v>800</v>
      </c>
      <c r="L637">
        <v>250</v>
      </c>
      <c r="M637">
        <f>Customers[[#This Row],[Quantity Ordered]]*Customers[[#This Row],[Sales Price (Per unit)]]</f>
        <v>500</v>
      </c>
      <c r="N637" t="s">
        <v>2511</v>
      </c>
    </row>
    <row r="638" spans="1:14" x14ac:dyDescent="0.25">
      <c r="A638" t="s">
        <v>914</v>
      </c>
      <c r="B638" t="s">
        <v>85</v>
      </c>
      <c r="C638">
        <v>1869</v>
      </c>
      <c r="D638" t="s">
        <v>27</v>
      </c>
      <c r="E638" s="7">
        <v>45341</v>
      </c>
      <c r="F638" s="6">
        <v>1</v>
      </c>
      <c r="G638" s="1" t="s">
        <v>23</v>
      </c>
      <c r="H638" t="s">
        <v>28</v>
      </c>
      <c r="I638" t="s">
        <v>2512</v>
      </c>
      <c r="J638" t="s">
        <v>1229</v>
      </c>
      <c r="K638">
        <v>2300</v>
      </c>
      <c r="L638">
        <v>300</v>
      </c>
      <c r="M638">
        <f>Customers[[#This Row],[Quantity Ordered]]*Customers[[#This Row],[Sales Price (Per unit)]]</f>
        <v>300</v>
      </c>
      <c r="N638" t="s">
        <v>2513</v>
      </c>
    </row>
    <row r="639" spans="1:14" x14ac:dyDescent="0.25">
      <c r="A639" t="s">
        <v>915</v>
      </c>
      <c r="B639" t="s">
        <v>916</v>
      </c>
      <c r="C639">
        <v>1870</v>
      </c>
      <c r="D639" t="s">
        <v>27</v>
      </c>
      <c r="E639" s="7">
        <v>45556</v>
      </c>
      <c r="F639" s="6">
        <v>3</v>
      </c>
      <c r="G639" t="s">
        <v>17</v>
      </c>
      <c r="H639" t="s">
        <v>18</v>
      </c>
      <c r="I639" t="s">
        <v>2514</v>
      </c>
      <c r="J639" t="s">
        <v>1223</v>
      </c>
      <c r="K639">
        <v>6725</v>
      </c>
      <c r="L639">
        <v>300</v>
      </c>
      <c r="M639">
        <f>Customers[[#This Row],[Quantity Ordered]]*Customers[[#This Row],[Sales Price (Per unit)]]</f>
        <v>900</v>
      </c>
      <c r="N639" t="s">
        <v>2515</v>
      </c>
    </row>
    <row r="640" spans="1:14" x14ac:dyDescent="0.25">
      <c r="A640" t="s">
        <v>156</v>
      </c>
      <c r="B640" t="s">
        <v>917</v>
      </c>
      <c r="C640">
        <v>1871</v>
      </c>
      <c r="D640" t="s">
        <v>36</v>
      </c>
      <c r="E640" s="7">
        <v>45437</v>
      </c>
      <c r="F640" s="6">
        <v>3</v>
      </c>
      <c r="G640" s="1" t="s">
        <v>37</v>
      </c>
      <c r="H640" t="s">
        <v>32</v>
      </c>
      <c r="I640" t="s">
        <v>2516</v>
      </c>
      <c r="J640" t="s">
        <v>1260</v>
      </c>
      <c r="K640">
        <v>3000</v>
      </c>
      <c r="L640">
        <v>250</v>
      </c>
      <c r="M640">
        <f>Customers[[#This Row],[Quantity Ordered]]*Customers[[#This Row],[Sales Price (Per unit)]]</f>
        <v>750</v>
      </c>
      <c r="N640" t="s">
        <v>2517</v>
      </c>
    </row>
    <row r="641" spans="1:14" x14ac:dyDescent="0.25">
      <c r="A641" t="s">
        <v>918</v>
      </c>
      <c r="B641" t="s">
        <v>919</v>
      </c>
      <c r="C641">
        <v>1872</v>
      </c>
      <c r="D641" t="s">
        <v>27</v>
      </c>
      <c r="E641" s="7">
        <v>45551</v>
      </c>
      <c r="F641" s="6">
        <v>1</v>
      </c>
      <c r="G641" s="1" t="s">
        <v>37</v>
      </c>
      <c r="H641" t="s">
        <v>32</v>
      </c>
      <c r="I641" t="s">
        <v>2518</v>
      </c>
      <c r="J641" t="s">
        <v>1241</v>
      </c>
      <c r="K641">
        <v>3220</v>
      </c>
      <c r="L641">
        <v>300</v>
      </c>
      <c r="M641">
        <f>Customers[[#This Row],[Quantity Ordered]]*Customers[[#This Row],[Sales Price (Per unit)]]</f>
        <v>300</v>
      </c>
      <c r="N641" t="s">
        <v>2519</v>
      </c>
    </row>
    <row r="642" spans="1:14" x14ac:dyDescent="0.25">
      <c r="A642" t="s">
        <v>226</v>
      </c>
      <c r="B642" t="s">
        <v>206</v>
      </c>
      <c r="C642">
        <v>1873</v>
      </c>
      <c r="D642" t="s">
        <v>36</v>
      </c>
      <c r="E642" s="7">
        <v>45556</v>
      </c>
      <c r="F642" s="6">
        <v>1</v>
      </c>
      <c r="G642" s="1" t="s">
        <v>23</v>
      </c>
      <c r="H642" t="s">
        <v>32</v>
      </c>
      <c r="I642" t="s">
        <v>2520</v>
      </c>
      <c r="J642" t="s">
        <v>1260</v>
      </c>
      <c r="K642">
        <v>3000</v>
      </c>
      <c r="L642">
        <v>250</v>
      </c>
      <c r="M642">
        <f>Customers[[#This Row],[Quantity Ordered]]*Customers[[#This Row],[Sales Price (Per unit)]]</f>
        <v>250</v>
      </c>
      <c r="N642" t="s">
        <v>2521</v>
      </c>
    </row>
    <row r="643" spans="1:14" x14ac:dyDescent="0.25">
      <c r="A643" t="s">
        <v>347</v>
      </c>
      <c r="B643" t="s">
        <v>460</v>
      </c>
      <c r="C643">
        <v>1874</v>
      </c>
      <c r="D643" t="s">
        <v>61</v>
      </c>
      <c r="E643" s="7">
        <v>45486</v>
      </c>
      <c r="F643" s="6">
        <v>3</v>
      </c>
      <c r="G643" t="s">
        <v>17</v>
      </c>
      <c r="H643" t="s">
        <v>32</v>
      </c>
      <c r="I643" t="s">
        <v>2522</v>
      </c>
      <c r="J643" t="s">
        <v>1232</v>
      </c>
      <c r="K643">
        <v>3350</v>
      </c>
      <c r="L643">
        <v>1200</v>
      </c>
      <c r="M643">
        <f>Customers[[#This Row],[Quantity Ordered]]*Customers[[#This Row],[Sales Price (Per unit)]]</f>
        <v>3600</v>
      </c>
      <c r="N643" t="s">
        <v>2523</v>
      </c>
    </row>
    <row r="644" spans="1:14" x14ac:dyDescent="0.25">
      <c r="A644" t="s">
        <v>920</v>
      </c>
      <c r="B644" t="s">
        <v>401</v>
      </c>
      <c r="C644">
        <v>1875</v>
      </c>
      <c r="D644" t="s">
        <v>61</v>
      </c>
      <c r="E644" s="7">
        <v>45528</v>
      </c>
      <c r="F644" s="6">
        <v>1</v>
      </c>
      <c r="G644" t="s">
        <v>17</v>
      </c>
      <c r="H644" t="s">
        <v>49</v>
      </c>
      <c r="I644" t="s">
        <v>2524</v>
      </c>
      <c r="J644" t="s">
        <v>1385</v>
      </c>
      <c r="K644">
        <v>7310</v>
      </c>
      <c r="L644">
        <v>1200</v>
      </c>
      <c r="M644">
        <f>Customers[[#This Row],[Quantity Ordered]]*Customers[[#This Row],[Sales Price (Per unit)]]</f>
        <v>1200</v>
      </c>
      <c r="N644" t="s">
        <v>2525</v>
      </c>
    </row>
    <row r="645" spans="1:14" x14ac:dyDescent="0.25">
      <c r="A645" t="s">
        <v>470</v>
      </c>
      <c r="B645" t="s">
        <v>357</v>
      </c>
      <c r="C645">
        <v>1876</v>
      </c>
      <c r="D645" t="s">
        <v>36</v>
      </c>
      <c r="E645" s="7">
        <v>45298</v>
      </c>
      <c r="F645" s="6">
        <v>2</v>
      </c>
      <c r="G645" s="1" t="s">
        <v>37</v>
      </c>
      <c r="H645" t="s">
        <v>66</v>
      </c>
      <c r="I645" t="s">
        <v>2526</v>
      </c>
      <c r="J645" t="s">
        <v>1265</v>
      </c>
      <c r="K645">
        <v>800</v>
      </c>
      <c r="L645">
        <v>250</v>
      </c>
      <c r="M645">
        <f>Customers[[#This Row],[Quantity Ordered]]*Customers[[#This Row],[Sales Price (Per unit)]]</f>
        <v>500</v>
      </c>
      <c r="N645" t="s">
        <v>2527</v>
      </c>
    </row>
    <row r="646" spans="1:14" x14ac:dyDescent="0.25">
      <c r="A646" t="s">
        <v>921</v>
      </c>
      <c r="B646" t="s">
        <v>922</v>
      </c>
      <c r="C646">
        <v>1877</v>
      </c>
      <c r="D646" t="s">
        <v>22</v>
      </c>
      <c r="E646" s="7">
        <v>45402</v>
      </c>
      <c r="F646" s="6">
        <v>3</v>
      </c>
      <c r="G646" t="s">
        <v>17</v>
      </c>
      <c r="H646" t="s">
        <v>32</v>
      </c>
      <c r="I646" t="s">
        <v>2528</v>
      </c>
      <c r="J646" t="s">
        <v>1260</v>
      </c>
      <c r="K646">
        <v>3000</v>
      </c>
      <c r="L646">
        <v>800</v>
      </c>
      <c r="M646">
        <f>Customers[[#This Row],[Quantity Ordered]]*Customers[[#This Row],[Sales Price (Per unit)]]</f>
        <v>2400</v>
      </c>
      <c r="N646" t="s">
        <v>2529</v>
      </c>
    </row>
    <row r="647" spans="1:14" x14ac:dyDescent="0.25">
      <c r="A647" t="s">
        <v>389</v>
      </c>
      <c r="B647" t="s">
        <v>923</v>
      </c>
      <c r="C647">
        <v>1878</v>
      </c>
      <c r="D647" t="s">
        <v>61</v>
      </c>
      <c r="E647" s="7">
        <v>45474</v>
      </c>
      <c r="F647" s="6">
        <v>2</v>
      </c>
      <c r="G647" t="s">
        <v>17</v>
      </c>
      <c r="H647" t="s">
        <v>28</v>
      </c>
      <c r="I647" t="s">
        <v>2530</v>
      </c>
      <c r="J647" t="s">
        <v>1229</v>
      </c>
      <c r="K647">
        <v>2300</v>
      </c>
      <c r="L647">
        <v>1200</v>
      </c>
      <c r="M647">
        <f>Customers[[#This Row],[Quantity Ordered]]*Customers[[#This Row],[Sales Price (Per unit)]]</f>
        <v>2400</v>
      </c>
      <c r="N647" t="s">
        <v>2531</v>
      </c>
    </row>
    <row r="648" spans="1:14" x14ac:dyDescent="0.25">
      <c r="A648" t="s">
        <v>729</v>
      </c>
      <c r="B648" t="s">
        <v>924</v>
      </c>
      <c r="C648">
        <v>1879</v>
      </c>
      <c r="D648" t="s">
        <v>22</v>
      </c>
      <c r="E648" s="7">
        <v>45617</v>
      </c>
      <c r="F648" s="6">
        <v>3</v>
      </c>
      <c r="G648" s="1" t="s">
        <v>23</v>
      </c>
      <c r="H648" t="s">
        <v>66</v>
      </c>
      <c r="I648" t="s">
        <v>2532</v>
      </c>
      <c r="J648" t="s">
        <v>1265</v>
      </c>
      <c r="K648">
        <v>800</v>
      </c>
      <c r="L648">
        <v>800</v>
      </c>
      <c r="M648">
        <f>Customers[[#This Row],[Quantity Ordered]]*Customers[[#This Row],[Sales Price (Per unit)]]</f>
        <v>2400</v>
      </c>
      <c r="N648" t="s">
        <v>2533</v>
      </c>
    </row>
    <row r="649" spans="1:14" x14ac:dyDescent="0.25">
      <c r="A649" t="s">
        <v>925</v>
      </c>
      <c r="B649" t="s">
        <v>710</v>
      </c>
      <c r="C649">
        <v>1880</v>
      </c>
      <c r="D649" t="s">
        <v>22</v>
      </c>
      <c r="E649" s="7">
        <v>45483</v>
      </c>
      <c r="F649" s="6">
        <v>2</v>
      </c>
      <c r="G649" s="1" t="s">
        <v>37</v>
      </c>
      <c r="H649" t="s">
        <v>18</v>
      </c>
      <c r="I649" t="s">
        <v>2534</v>
      </c>
      <c r="J649" t="s">
        <v>1244</v>
      </c>
      <c r="K649">
        <v>6160</v>
      </c>
      <c r="L649">
        <v>800</v>
      </c>
      <c r="M649">
        <f>Customers[[#This Row],[Quantity Ordered]]*Customers[[#This Row],[Sales Price (Per unit)]]</f>
        <v>1600</v>
      </c>
      <c r="N649" t="s">
        <v>2535</v>
      </c>
    </row>
    <row r="650" spans="1:14" x14ac:dyDescent="0.25">
      <c r="A650" t="s">
        <v>300</v>
      </c>
      <c r="B650" t="s">
        <v>577</v>
      </c>
      <c r="C650">
        <v>1881</v>
      </c>
      <c r="D650" t="s">
        <v>61</v>
      </c>
      <c r="E650" s="7">
        <v>45528</v>
      </c>
      <c r="F650" s="6">
        <v>2</v>
      </c>
      <c r="G650" t="s">
        <v>17</v>
      </c>
      <c r="H650" t="s">
        <v>66</v>
      </c>
      <c r="I650" t="s">
        <v>2536</v>
      </c>
      <c r="J650" t="s">
        <v>1265</v>
      </c>
      <c r="K650">
        <v>800</v>
      </c>
      <c r="L650">
        <v>1200</v>
      </c>
      <c r="M650">
        <f>Customers[[#This Row],[Quantity Ordered]]*Customers[[#This Row],[Sales Price (Per unit)]]</f>
        <v>2400</v>
      </c>
      <c r="N650" t="s">
        <v>2537</v>
      </c>
    </row>
    <row r="651" spans="1:14" x14ac:dyDescent="0.25">
      <c r="A651" t="s">
        <v>926</v>
      </c>
      <c r="B651" t="s">
        <v>927</v>
      </c>
      <c r="C651">
        <v>1882</v>
      </c>
      <c r="D651" t="s">
        <v>36</v>
      </c>
      <c r="E651" s="7">
        <v>45323</v>
      </c>
      <c r="F651" s="6">
        <v>2</v>
      </c>
      <c r="G651" s="1" t="s">
        <v>37</v>
      </c>
      <c r="H651" t="s">
        <v>18</v>
      </c>
      <c r="I651" t="s">
        <v>2538</v>
      </c>
      <c r="J651" t="s">
        <v>1244</v>
      </c>
      <c r="K651">
        <v>6160</v>
      </c>
      <c r="L651">
        <v>250</v>
      </c>
      <c r="M651">
        <f>Customers[[#This Row],[Quantity Ordered]]*Customers[[#This Row],[Sales Price (Per unit)]]</f>
        <v>500</v>
      </c>
      <c r="N651" t="s">
        <v>2539</v>
      </c>
    </row>
    <row r="652" spans="1:14" x14ac:dyDescent="0.25">
      <c r="A652" t="s">
        <v>652</v>
      </c>
      <c r="B652" t="s">
        <v>928</v>
      </c>
      <c r="C652">
        <v>1883</v>
      </c>
      <c r="D652" t="s">
        <v>27</v>
      </c>
      <c r="E652" s="7">
        <v>45620</v>
      </c>
      <c r="F652" s="6">
        <v>2</v>
      </c>
      <c r="G652" t="s">
        <v>56</v>
      </c>
      <c r="H652" t="s">
        <v>18</v>
      </c>
      <c r="I652" t="s">
        <v>2540</v>
      </c>
      <c r="J652" t="s">
        <v>1223</v>
      </c>
      <c r="K652">
        <v>6725</v>
      </c>
      <c r="L652">
        <v>300</v>
      </c>
      <c r="M652">
        <f>Customers[[#This Row],[Quantity Ordered]]*Customers[[#This Row],[Sales Price (Per unit)]]</f>
        <v>600</v>
      </c>
      <c r="N652" t="s">
        <v>2541</v>
      </c>
    </row>
    <row r="653" spans="1:14" x14ac:dyDescent="0.25">
      <c r="A653" t="s">
        <v>310</v>
      </c>
      <c r="B653" t="s">
        <v>864</v>
      </c>
      <c r="C653">
        <v>1884</v>
      </c>
      <c r="D653" t="s">
        <v>22</v>
      </c>
      <c r="E653" s="7">
        <v>45470</v>
      </c>
      <c r="F653" s="6">
        <v>2</v>
      </c>
      <c r="G653" s="1" t="s">
        <v>37</v>
      </c>
      <c r="H653" t="s">
        <v>32</v>
      </c>
      <c r="I653" t="s">
        <v>2542</v>
      </c>
      <c r="J653" t="s">
        <v>1260</v>
      </c>
      <c r="K653">
        <v>3000</v>
      </c>
      <c r="L653">
        <v>800</v>
      </c>
      <c r="M653">
        <f>Customers[[#This Row],[Quantity Ordered]]*Customers[[#This Row],[Sales Price (Per unit)]]</f>
        <v>1600</v>
      </c>
      <c r="N653" t="s">
        <v>2543</v>
      </c>
    </row>
    <row r="654" spans="1:14" x14ac:dyDescent="0.25">
      <c r="A654" t="s">
        <v>295</v>
      </c>
      <c r="B654" t="s">
        <v>929</v>
      </c>
      <c r="C654">
        <v>1885</v>
      </c>
      <c r="D654" t="s">
        <v>36</v>
      </c>
      <c r="E654" s="7">
        <v>45418</v>
      </c>
      <c r="F654" s="6">
        <v>1</v>
      </c>
      <c r="G654" s="1" t="s">
        <v>37</v>
      </c>
      <c r="H654" t="s">
        <v>42</v>
      </c>
      <c r="I654" t="s">
        <v>2544</v>
      </c>
      <c r="J654" t="s">
        <v>1335</v>
      </c>
      <c r="K654">
        <v>5600</v>
      </c>
      <c r="L654">
        <v>250</v>
      </c>
      <c r="M654">
        <f>Customers[[#This Row],[Quantity Ordered]]*Customers[[#This Row],[Sales Price (Per unit)]]</f>
        <v>250</v>
      </c>
      <c r="N654" t="s">
        <v>2545</v>
      </c>
    </row>
    <row r="655" spans="1:14" x14ac:dyDescent="0.25">
      <c r="A655" t="s">
        <v>877</v>
      </c>
      <c r="B655" t="s">
        <v>930</v>
      </c>
      <c r="C655">
        <v>1886</v>
      </c>
      <c r="D655" t="s">
        <v>22</v>
      </c>
      <c r="E655" s="7">
        <v>45503</v>
      </c>
      <c r="F655" s="6">
        <v>1</v>
      </c>
      <c r="G655" t="s">
        <v>17</v>
      </c>
      <c r="H655" t="s">
        <v>66</v>
      </c>
      <c r="I655" t="s">
        <v>2546</v>
      </c>
      <c r="J655" t="s">
        <v>1265</v>
      </c>
      <c r="K655">
        <v>800</v>
      </c>
      <c r="L655">
        <v>800</v>
      </c>
      <c r="M655">
        <f>Customers[[#This Row],[Quantity Ordered]]*Customers[[#This Row],[Sales Price (Per unit)]]</f>
        <v>800</v>
      </c>
      <c r="N655" t="s">
        <v>2547</v>
      </c>
    </row>
    <row r="656" spans="1:14" x14ac:dyDescent="0.25">
      <c r="A656" t="s">
        <v>931</v>
      </c>
      <c r="B656" t="s">
        <v>932</v>
      </c>
      <c r="C656">
        <v>1887</v>
      </c>
      <c r="D656" t="s">
        <v>22</v>
      </c>
      <c r="E656" s="7">
        <v>45307</v>
      </c>
      <c r="F656" s="6">
        <v>3</v>
      </c>
      <c r="G656" t="s">
        <v>17</v>
      </c>
      <c r="H656" t="s">
        <v>49</v>
      </c>
      <c r="I656" t="s">
        <v>2548</v>
      </c>
      <c r="J656" t="s">
        <v>1247</v>
      </c>
      <c r="K656">
        <v>7250</v>
      </c>
      <c r="L656">
        <v>800</v>
      </c>
      <c r="M656">
        <f>Customers[[#This Row],[Quantity Ordered]]*Customers[[#This Row],[Sales Price (Per unit)]]</f>
        <v>2400</v>
      </c>
      <c r="N656" t="s">
        <v>2549</v>
      </c>
    </row>
    <row r="657" spans="1:14" x14ac:dyDescent="0.25">
      <c r="A657" t="s">
        <v>933</v>
      </c>
      <c r="B657" t="s">
        <v>240</v>
      </c>
      <c r="C657">
        <v>1888</v>
      </c>
      <c r="D657" t="s">
        <v>22</v>
      </c>
      <c r="E657" s="7">
        <v>45610</v>
      </c>
      <c r="F657" s="6">
        <v>1</v>
      </c>
      <c r="G657" t="s">
        <v>17</v>
      </c>
      <c r="H657" t="s">
        <v>18</v>
      </c>
      <c r="I657" t="s">
        <v>2550</v>
      </c>
      <c r="J657" t="s">
        <v>1223</v>
      </c>
      <c r="K657">
        <v>6725</v>
      </c>
      <c r="L657">
        <v>800</v>
      </c>
      <c r="M657">
        <f>Customers[[#This Row],[Quantity Ordered]]*Customers[[#This Row],[Sales Price (Per unit)]]</f>
        <v>800</v>
      </c>
      <c r="N657" t="s">
        <v>2551</v>
      </c>
    </row>
    <row r="658" spans="1:14" x14ac:dyDescent="0.25">
      <c r="A658" t="s">
        <v>934</v>
      </c>
      <c r="B658" t="s">
        <v>935</v>
      </c>
      <c r="C658">
        <v>1889</v>
      </c>
      <c r="D658" t="s">
        <v>77</v>
      </c>
      <c r="E658" s="7">
        <v>45439</v>
      </c>
      <c r="F658" s="6">
        <v>3</v>
      </c>
      <c r="G658" t="s">
        <v>56</v>
      </c>
      <c r="H658" t="s">
        <v>24</v>
      </c>
      <c r="I658" t="s">
        <v>2552</v>
      </c>
      <c r="J658" t="s">
        <v>1226</v>
      </c>
      <c r="K658">
        <v>2600</v>
      </c>
      <c r="L658">
        <v>600</v>
      </c>
      <c r="M658">
        <f>Customers[[#This Row],[Quantity Ordered]]*Customers[[#This Row],[Sales Price (Per unit)]]</f>
        <v>1800</v>
      </c>
      <c r="N658" t="s">
        <v>2553</v>
      </c>
    </row>
    <row r="659" spans="1:14" x14ac:dyDescent="0.25">
      <c r="A659" t="s">
        <v>64</v>
      </c>
      <c r="B659" t="s">
        <v>936</v>
      </c>
      <c r="C659">
        <v>1890</v>
      </c>
      <c r="D659" t="s">
        <v>61</v>
      </c>
      <c r="E659" s="7">
        <v>45584</v>
      </c>
      <c r="F659" s="6">
        <v>3</v>
      </c>
      <c r="G659" s="1" t="s">
        <v>37</v>
      </c>
      <c r="H659" t="s">
        <v>38</v>
      </c>
      <c r="I659" t="s">
        <v>2554</v>
      </c>
      <c r="J659" t="s">
        <v>1235</v>
      </c>
      <c r="K659">
        <v>4217</v>
      </c>
      <c r="L659">
        <v>1200</v>
      </c>
      <c r="M659">
        <f>Customers[[#This Row],[Quantity Ordered]]*Customers[[#This Row],[Sales Price (Per unit)]]</f>
        <v>3600</v>
      </c>
      <c r="N659" t="s">
        <v>2555</v>
      </c>
    </row>
    <row r="660" spans="1:14" x14ac:dyDescent="0.25">
      <c r="A660" t="s">
        <v>937</v>
      </c>
      <c r="B660" t="s">
        <v>712</v>
      </c>
      <c r="C660">
        <v>1891</v>
      </c>
      <c r="D660" t="s">
        <v>77</v>
      </c>
      <c r="E660" s="7">
        <v>45502</v>
      </c>
      <c r="F660" s="6">
        <v>2</v>
      </c>
      <c r="G660" s="1" t="s">
        <v>37</v>
      </c>
      <c r="H660" t="s">
        <v>49</v>
      </c>
      <c r="I660" t="s">
        <v>2556</v>
      </c>
      <c r="J660" t="s">
        <v>1385</v>
      </c>
      <c r="K660">
        <v>7310</v>
      </c>
      <c r="L660">
        <v>600</v>
      </c>
      <c r="M660">
        <f>Customers[[#This Row],[Quantity Ordered]]*Customers[[#This Row],[Sales Price (Per unit)]]</f>
        <v>1200</v>
      </c>
      <c r="N660" t="s">
        <v>2557</v>
      </c>
    </row>
    <row r="661" spans="1:14" x14ac:dyDescent="0.25">
      <c r="A661" t="s">
        <v>938</v>
      </c>
      <c r="B661" t="s">
        <v>939</v>
      </c>
      <c r="C661">
        <v>1892</v>
      </c>
      <c r="D661" t="s">
        <v>77</v>
      </c>
      <c r="E661" s="7">
        <v>45534</v>
      </c>
      <c r="F661" s="6">
        <v>2</v>
      </c>
      <c r="G661" s="1" t="s">
        <v>37</v>
      </c>
      <c r="H661" t="s">
        <v>28</v>
      </c>
      <c r="I661" t="s">
        <v>2558</v>
      </c>
      <c r="J661" t="s">
        <v>1284</v>
      </c>
      <c r="K661">
        <v>2500</v>
      </c>
      <c r="L661">
        <v>600</v>
      </c>
      <c r="M661">
        <f>Customers[[#This Row],[Quantity Ordered]]*Customers[[#This Row],[Sales Price (Per unit)]]</f>
        <v>1200</v>
      </c>
      <c r="N661" t="s">
        <v>2559</v>
      </c>
    </row>
    <row r="662" spans="1:14" x14ac:dyDescent="0.25">
      <c r="A662" t="s">
        <v>165</v>
      </c>
      <c r="B662" t="s">
        <v>479</v>
      </c>
      <c r="C662">
        <v>1893</v>
      </c>
      <c r="D662" t="s">
        <v>77</v>
      </c>
      <c r="E662" s="7">
        <v>45539</v>
      </c>
      <c r="F662" s="6">
        <v>1</v>
      </c>
      <c r="G662" s="1" t="s">
        <v>23</v>
      </c>
      <c r="H662" t="s">
        <v>38</v>
      </c>
      <c r="I662" t="s">
        <v>2560</v>
      </c>
      <c r="J662" t="s">
        <v>1235</v>
      </c>
      <c r="K662">
        <v>4217</v>
      </c>
      <c r="L662">
        <v>600</v>
      </c>
      <c r="M662">
        <f>Customers[[#This Row],[Quantity Ordered]]*Customers[[#This Row],[Sales Price (Per unit)]]</f>
        <v>600</v>
      </c>
      <c r="N662" t="s">
        <v>2561</v>
      </c>
    </row>
    <row r="663" spans="1:14" x14ac:dyDescent="0.25">
      <c r="A663" t="s">
        <v>940</v>
      </c>
      <c r="B663" t="s">
        <v>136</v>
      </c>
      <c r="C663">
        <v>1894</v>
      </c>
      <c r="D663" t="s">
        <v>61</v>
      </c>
      <c r="E663" s="7">
        <v>45328</v>
      </c>
      <c r="F663" s="6">
        <v>1</v>
      </c>
      <c r="G663" s="1" t="s">
        <v>23</v>
      </c>
      <c r="H663" t="s">
        <v>49</v>
      </c>
      <c r="I663" t="s">
        <v>2562</v>
      </c>
      <c r="J663" t="s">
        <v>1385</v>
      </c>
      <c r="K663">
        <v>7310</v>
      </c>
      <c r="L663">
        <v>1200</v>
      </c>
      <c r="M663">
        <f>Customers[[#This Row],[Quantity Ordered]]*Customers[[#This Row],[Sales Price (Per unit)]]</f>
        <v>1200</v>
      </c>
      <c r="N663" t="s">
        <v>2563</v>
      </c>
    </row>
    <row r="664" spans="1:14" x14ac:dyDescent="0.25">
      <c r="A664" t="s">
        <v>941</v>
      </c>
      <c r="B664" t="s">
        <v>942</v>
      </c>
      <c r="C664">
        <v>1895</v>
      </c>
      <c r="D664" t="s">
        <v>16</v>
      </c>
      <c r="E664" s="7">
        <v>45398</v>
      </c>
      <c r="F664" s="6">
        <v>2</v>
      </c>
      <c r="G664" s="1" t="s">
        <v>37</v>
      </c>
      <c r="H664" t="s">
        <v>49</v>
      </c>
      <c r="I664" t="s">
        <v>2564</v>
      </c>
      <c r="J664" t="s">
        <v>1385</v>
      </c>
      <c r="K664">
        <v>7310</v>
      </c>
      <c r="L664">
        <v>250</v>
      </c>
      <c r="M664">
        <f>Customers[[#This Row],[Quantity Ordered]]*Customers[[#This Row],[Sales Price (Per unit)]]</f>
        <v>500</v>
      </c>
      <c r="N664" t="s">
        <v>2565</v>
      </c>
    </row>
    <row r="665" spans="1:14" x14ac:dyDescent="0.25">
      <c r="A665" t="s">
        <v>943</v>
      </c>
      <c r="B665" t="s">
        <v>944</v>
      </c>
      <c r="C665">
        <v>1896</v>
      </c>
      <c r="D665" t="s">
        <v>36</v>
      </c>
      <c r="E665" s="7">
        <v>45311</v>
      </c>
      <c r="F665" s="6">
        <v>2</v>
      </c>
      <c r="G665" s="1" t="s">
        <v>37</v>
      </c>
      <c r="H665" t="s">
        <v>32</v>
      </c>
      <c r="I665" t="s">
        <v>2566</v>
      </c>
      <c r="J665" t="s">
        <v>1260</v>
      </c>
      <c r="K665">
        <v>3000</v>
      </c>
      <c r="L665">
        <v>250</v>
      </c>
      <c r="M665">
        <f>Customers[[#This Row],[Quantity Ordered]]*Customers[[#This Row],[Sales Price (Per unit)]]</f>
        <v>500</v>
      </c>
      <c r="N665" t="s">
        <v>2567</v>
      </c>
    </row>
    <row r="666" spans="1:14" x14ac:dyDescent="0.25">
      <c r="A666" t="s">
        <v>495</v>
      </c>
      <c r="B666" t="s">
        <v>830</v>
      </c>
      <c r="C666">
        <v>1897</v>
      </c>
      <c r="D666" t="s">
        <v>61</v>
      </c>
      <c r="E666" s="7">
        <v>45299</v>
      </c>
      <c r="F666" s="6">
        <v>3</v>
      </c>
      <c r="G666" t="s">
        <v>56</v>
      </c>
      <c r="H666" t="s">
        <v>18</v>
      </c>
      <c r="I666" t="s">
        <v>2568</v>
      </c>
      <c r="J666" t="s">
        <v>1244</v>
      </c>
      <c r="K666">
        <v>6160</v>
      </c>
      <c r="L666">
        <v>1200</v>
      </c>
      <c r="M666">
        <f>Customers[[#This Row],[Quantity Ordered]]*Customers[[#This Row],[Sales Price (Per unit)]]</f>
        <v>3600</v>
      </c>
      <c r="N666" t="s">
        <v>2569</v>
      </c>
    </row>
    <row r="667" spans="1:14" x14ac:dyDescent="0.25">
      <c r="A667" t="s">
        <v>945</v>
      </c>
      <c r="B667" t="s">
        <v>946</v>
      </c>
      <c r="C667">
        <v>1898</v>
      </c>
      <c r="D667" t="s">
        <v>61</v>
      </c>
      <c r="E667" s="7">
        <v>45423</v>
      </c>
      <c r="F667" s="6">
        <v>3</v>
      </c>
      <c r="G667" t="s">
        <v>17</v>
      </c>
      <c r="H667" t="s">
        <v>38</v>
      </c>
      <c r="I667" t="s">
        <v>2570</v>
      </c>
      <c r="J667" t="s">
        <v>1290</v>
      </c>
      <c r="K667">
        <v>4000</v>
      </c>
      <c r="L667">
        <v>1200</v>
      </c>
      <c r="M667">
        <f>Customers[[#This Row],[Quantity Ordered]]*Customers[[#This Row],[Sales Price (Per unit)]]</f>
        <v>3600</v>
      </c>
      <c r="N667" t="s">
        <v>2571</v>
      </c>
    </row>
    <row r="668" spans="1:14" x14ac:dyDescent="0.25">
      <c r="A668" t="s">
        <v>936</v>
      </c>
      <c r="B668" t="s">
        <v>441</v>
      </c>
      <c r="C668">
        <v>1899</v>
      </c>
      <c r="D668" t="s">
        <v>16</v>
      </c>
      <c r="E668" s="7">
        <v>45378</v>
      </c>
      <c r="F668" s="6">
        <v>1</v>
      </c>
      <c r="G668" t="s">
        <v>17</v>
      </c>
      <c r="H668" t="s">
        <v>18</v>
      </c>
      <c r="I668" t="s">
        <v>2572</v>
      </c>
      <c r="J668" t="s">
        <v>1223</v>
      </c>
      <c r="K668">
        <v>6725</v>
      </c>
      <c r="L668">
        <v>250</v>
      </c>
      <c r="M668">
        <f>Customers[[#This Row],[Quantity Ordered]]*Customers[[#This Row],[Sales Price (Per unit)]]</f>
        <v>250</v>
      </c>
      <c r="N668" t="s">
        <v>2573</v>
      </c>
    </row>
    <row r="669" spans="1:14" x14ac:dyDescent="0.25">
      <c r="A669" t="s">
        <v>287</v>
      </c>
      <c r="B669" t="s">
        <v>947</v>
      </c>
      <c r="C669">
        <v>1900</v>
      </c>
      <c r="D669" t="s">
        <v>22</v>
      </c>
      <c r="E669" s="7">
        <v>45611</v>
      </c>
      <c r="F669" s="6">
        <v>1</v>
      </c>
      <c r="G669" t="s">
        <v>17</v>
      </c>
      <c r="H669" t="s">
        <v>49</v>
      </c>
      <c r="I669" t="s">
        <v>2574</v>
      </c>
      <c r="J669" t="s">
        <v>1247</v>
      </c>
      <c r="K669">
        <v>7250</v>
      </c>
      <c r="L669">
        <v>800</v>
      </c>
      <c r="M669">
        <f>Customers[[#This Row],[Quantity Ordered]]*Customers[[#This Row],[Sales Price (Per unit)]]</f>
        <v>800</v>
      </c>
      <c r="N669" t="s">
        <v>2575</v>
      </c>
    </row>
    <row r="670" spans="1:14" x14ac:dyDescent="0.25">
      <c r="A670" t="s">
        <v>836</v>
      </c>
      <c r="B670" t="s">
        <v>948</v>
      </c>
      <c r="C670">
        <v>1901</v>
      </c>
      <c r="D670" t="s">
        <v>36</v>
      </c>
      <c r="E670" s="7">
        <v>45452</v>
      </c>
      <c r="F670" s="6">
        <v>2</v>
      </c>
      <c r="G670" s="1" t="s">
        <v>37</v>
      </c>
      <c r="H670" t="s">
        <v>66</v>
      </c>
      <c r="I670" t="s">
        <v>2576</v>
      </c>
      <c r="J670" t="s">
        <v>1346</v>
      </c>
      <c r="K670">
        <v>870</v>
      </c>
      <c r="L670">
        <v>250</v>
      </c>
      <c r="M670">
        <f>Customers[[#This Row],[Quantity Ordered]]*Customers[[#This Row],[Sales Price (Per unit)]]</f>
        <v>500</v>
      </c>
      <c r="N670" t="s">
        <v>2577</v>
      </c>
    </row>
    <row r="671" spans="1:14" x14ac:dyDescent="0.25">
      <c r="A671" t="s">
        <v>178</v>
      </c>
      <c r="B671" t="s">
        <v>949</v>
      </c>
      <c r="C671">
        <v>1902</v>
      </c>
      <c r="D671" t="s">
        <v>36</v>
      </c>
      <c r="E671" s="7">
        <v>45614</v>
      </c>
      <c r="F671" s="6">
        <v>1</v>
      </c>
      <c r="G671" s="1" t="s">
        <v>37</v>
      </c>
      <c r="H671" t="s">
        <v>24</v>
      </c>
      <c r="I671" t="s">
        <v>2578</v>
      </c>
      <c r="J671" t="s">
        <v>1226</v>
      </c>
      <c r="K671">
        <v>2600</v>
      </c>
      <c r="L671">
        <v>250</v>
      </c>
      <c r="M671">
        <f>Customers[[#This Row],[Quantity Ordered]]*Customers[[#This Row],[Sales Price (Per unit)]]</f>
        <v>250</v>
      </c>
      <c r="N671" t="s">
        <v>2579</v>
      </c>
    </row>
    <row r="672" spans="1:14" x14ac:dyDescent="0.25">
      <c r="A672" t="s">
        <v>97</v>
      </c>
      <c r="B672" t="s">
        <v>414</v>
      </c>
      <c r="C672">
        <v>1903</v>
      </c>
      <c r="D672" t="s">
        <v>16</v>
      </c>
      <c r="E672" s="7">
        <v>45451</v>
      </c>
      <c r="F672" s="6">
        <v>2</v>
      </c>
      <c r="G672" s="1" t="s">
        <v>37</v>
      </c>
      <c r="H672" t="s">
        <v>38</v>
      </c>
      <c r="I672" t="s">
        <v>2580</v>
      </c>
      <c r="J672" t="s">
        <v>1235</v>
      </c>
      <c r="K672">
        <v>4217</v>
      </c>
      <c r="L672">
        <v>250</v>
      </c>
      <c r="M672">
        <f>Customers[[#This Row],[Quantity Ordered]]*Customers[[#This Row],[Sales Price (Per unit)]]</f>
        <v>500</v>
      </c>
      <c r="N672" t="s">
        <v>2581</v>
      </c>
    </row>
    <row r="673" spans="1:14" x14ac:dyDescent="0.25">
      <c r="A673" t="s">
        <v>269</v>
      </c>
      <c r="B673" t="s">
        <v>950</v>
      </c>
      <c r="C673">
        <v>1904</v>
      </c>
      <c r="D673" t="s">
        <v>61</v>
      </c>
      <c r="E673" s="7">
        <v>45471</v>
      </c>
      <c r="F673" s="6">
        <v>3</v>
      </c>
      <c r="G673" s="1" t="s">
        <v>37</v>
      </c>
      <c r="H673" t="s">
        <v>32</v>
      </c>
      <c r="I673" t="s">
        <v>2582</v>
      </c>
      <c r="J673" t="s">
        <v>1232</v>
      </c>
      <c r="K673">
        <v>3350</v>
      </c>
      <c r="L673">
        <v>1200</v>
      </c>
      <c r="M673">
        <f>Customers[[#This Row],[Quantity Ordered]]*Customers[[#This Row],[Sales Price (Per unit)]]</f>
        <v>3600</v>
      </c>
      <c r="N673" t="s">
        <v>2583</v>
      </c>
    </row>
    <row r="674" spans="1:14" x14ac:dyDescent="0.25">
      <c r="A674" t="s">
        <v>829</v>
      </c>
      <c r="B674" t="s">
        <v>951</v>
      </c>
      <c r="C674">
        <v>1905</v>
      </c>
      <c r="D674" t="s">
        <v>61</v>
      </c>
      <c r="E674" s="7">
        <v>45543</v>
      </c>
      <c r="F674" s="6">
        <v>2</v>
      </c>
      <c r="G674" s="1" t="s">
        <v>37</v>
      </c>
      <c r="H674" t="s">
        <v>24</v>
      </c>
      <c r="I674" t="s">
        <v>2584</v>
      </c>
      <c r="J674" t="s">
        <v>1226</v>
      </c>
      <c r="K674">
        <v>2600</v>
      </c>
      <c r="L674">
        <v>1200</v>
      </c>
      <c r="M674">
        <f>Customers[[#This Row],[Quantity Ordered]]*Customers[[#This Row],[Sales Price (Per unit)]]</f>
        <v>2400</v>
      </c>
      <c r="N674" t="s">
        <v>2585</v>
      </c>
    </row>
    <row r="675" spans="1:14" x14ac:dyDescent="0.25">
      <c r="A675" t="s">
        <v>752</v>
      </c>
      <c r="B675" t="s">
        <v>101</v>
      </c>
      <c r="C675">
        <v>1906</v>
      </c>
      <c r="D675" t="s">
        <v>61</v>
      </c>
      <c r="E675" s="7">
        <v>45503</v>
      </c>
      <c r="F675" s="6">
        <v>1</v>
      </c>
      <c r="G675" s="1" t="s">
        <v>23</v>
      </c>
      <c r="H675" t="s">
        <v>32</v>
      </c>
      <c r="I675" t="s">
        <v>2586</v>
      </c>
      <c r="J675" t="s">
        <v>1241</v>
      </c>
      <c r="K675">
        <v>3220</v>
      </c>
      <c r="L675">
        <v>1200</v>
      </c>
      <c r="M675">
        <f>Customers[[#This Row],[Quantity Ordered]]*Customers[[#This Row],[Sales Price (Per unit)]]</f>
        <v>1200</v>
      </c>
      <c r="N675" t="s">
        <v>2587</v>
      </c>
    </row>
    <row r="676" spans="1:14" x14ac:dyDescent="0.25">
      <c r="A676" t="s">
        <v>952</v>
      </c>
      <c r="B676" t="s">
        <v>953</v>
      </c>
      <c r="C676">
        <v>1907</v>
      </c>
      <c r="D676" t="s">
        <v>77</v>
      </c>
      <c r="E676" s="7">
        <v>45507</v>
      </c>
      <c r="F676" s="6">
        <v>1</v>
      </c>
      <c r="G676" t="s">
        <v>17</v>
      </c>
      <c r="H676" t="s">
        <v>66</v>
      </c>
      <c r="I676" t="s">
        <v>2588</v>
      </c>
      <c r="J676" t="s">
        <v>1265</v>
      </c>
      <c r="K676">
        <v>800</v>
      </c>
      <c r="L676">
        <v>600</v>
      </c>
      <c r="M676">
        <f>Customers[[#This Row],[Quantity Ordered]]*Customers[[#This Row],[Sales Price (Per unit)]]</f>
        <v>600</v>
      </c>
      <c r="N676" t="s">
        <v>2589</v>
      </c>
    </row>
    <row r="677" spans="1:14" x14ac:dyDescent="0.25">
      <c r="A677" t="s">
        <v>310</v>
      </c>
      <c r="B677" t="s">
        <v>514</v>
      </c>
      <c r="C677">
        <v>1908</v>
      </c>
      <c r="D677" t="s">
        <v>16</v>
      </c>
      <c r="E677" s="7">
        <v>45524</v>
      </c>
      <c r="F677" s="6">
        <v>2</v>
      </c>
      <c r="G677" t="s">
        <v>17</v>
      </c>
      <c r="H677" t="s">
        <v>49</v>
      </c>
      <c r="I677" t="s">
        <v>2590</v>
      </c>
      <c r="J677" t="s">
        <v>1385</v>
      </c>
      <c r="K677">
        <v>7310</v>
      </c>
      <c r="L677">
        <v>250</v>
      </c>
      <c r="M677">
        <f>Customers[[#This Row],[Quantity Ordered]]*Customers[[#This Row],[Sales Price (Per unit)]]</f>
        <v>500</v>
      </c>
      <c r="N677" t="s">
        <v>2591</v>
      </c>
    </row>
    <row r="678" spans="1:14" x14ac:dyDescent="0.25">
      <c r="A678" t="s">
        <v>57</v>
      </c>
      <c r="B678" t="s">
        <v>316</v>
      </c>
      <c r="C678">
        <v>1909</v>
      </c>
      <c r="D678" t="s">
        <v>77</v>
      </c>
      <c r="E678" s="7">
        <v>45342</v>
      </c>
      <c r="F678" s="6">
        <v>2</v>
      </c>
      <c r="G678" s="1" t="s">
        <v>37</v>
      </c>
      <c r="H678" t="s">
        <v>42</v>
      </c>
      <c r="I678" t="s">
        <v>2592</v>
      </c>
      <c r="J678" t="s">
        <v>1080</v>
      </c>
      <c r="K678">
        <v>5000</v>
      </c>
      <c r="L678">
        <v>600</v>
      </c>
      <c r="M678">
        <f>Customers[[#This Row],[Quantity Ordered]]*Customers[[#This Row],[Sales Price (Per unit)]]</f>
        <v>1200</v>
      </c>
      <c r="N678" t="s">
        <v>2593</v>
      </c>
    </row>
    <row r="679" spans="1:14" x14ac:dyDescent="0.25">
      <c r="A679" t="s">
        <v>954</v>
      </c>
      <c r="B679" t="s">
        <v>507</v>
      </c>
      <c r="C679">
        <v>1910</v>
      </c>
      <c r="D679" t="s">
        <v>61</v>
      </c>
      <c r="E679" s="7">
        <v>45523</v>
      </c>
      <c r="F679" s="6">
        <v>2</v>
      </c>
      <c r="G679" s="1" t="s">
        <v>37</v>
      </c>
      <c r="H679" t="s">
        <v>42</v>
      </c>
      <c r="I679" t="s">
        <v>2594</v>
      </c>
      <c r="J679" t="s">
        <v>1335</v>
      </c>
      <c r="K679">
        <v>5600</v>
      </c>
      <c r="L679">
        <v>1200</v>
      </c>
      <c r="M679">
        <f>Customers[[#This Row],[Quantity Ordered]]*Customers[[#This Row],[Sales Price (Per unit)]]</f>
        <v>2400</v>
      </c>
      <c r="N679" t="s">
        <v>2595</v>
      </c>
    </row>
    <row r="680" spans="1:14" x14ac:dyDescent="0.25">
      <c r="A680" t="s">
        <v>91</v>
      </c>
      <c r="B680" t="s">
        <v>928</v>
      </c>
      <c r="C680">
        <v>1911</v>
      </c>
      <c r="D680" t="s">
        <v>36</v>
      </c>
      <c r="E680" s="7">
        <v>45364</v>
      </c>
      <c r="F680" s="6">
        <v>2</v>
      </c>
      <c r="G680" t="s">
        <v>56</v>
      </c>
      <c r="H680" t="s">
        <v>49</v>
      </c>
      <c r="I680" t="s">
        <v>2596</v>
      </c>
      <c r="J680" t="s">
        <v>1385</v>
      </c>
      <c r="K680">
        <v>7310</v>
      </c>
      <c r="L680">
        <v>250</v>
      </c>
      <c r="M680">
        <f>Customers[[#This Row],[Quantity Ordered]]*Customers[[#This Row],[Sales Price (Per unit)]]</f>
        <v>500</v>
      </c>
      <c r="N680" t="s">
        <v>2597</v>
      </c>
    </row>
    <row r="681" spans="1:14" x14ac:dyDescent="0.25">
      <c r="A681" t="s">
        <v>462</v>
      </c>
      <c r="B681" t="s">
        <v>936</v>
      </c>
      <c r="C681">
        <v>1912</v>
      </c>
      <c r="D681" t="s">
        <v>61</v>
      </c>
      <c r="E681" s="7">
        <v>45376</v>
      </c>
      <c r="F681" s="6">
        <v>2</v>
      </c>
      <c r="G681" t="s">
        <v>56</v>
      </c>
      <c r="H681" t="s">
        <v>66</v>
      </c>
      <c r="I681" t="s">
        <v>2598</v>
      </c>
      <c r="J681" t="s">
        <v>1346</v>
      </c>
      <c r="K681">
        <v>870</v>
      </c>
      <c r="L681">
        <v>1200</v>
      </c>
      <c r="M681">
        <f>Customers[[#This Row],[Quantity Ordered]]*Customers[[#This Row],[Sales Price (Per unit)]]</f>
        <v>2400</v>
      </c>
      <c r="N681" t="s">
        <v>2599</v>
      </c>
    </row>
    <row r="682" spans="1:14" x14ac:dyDescent="0.25">
      <c r="A682" t="s">
        <v>955</v>
      </c>
      <c r="B682" t="s">
        <v>231</v>
      </c>
      <c r="C682">
        <v>1913</v>
      </c>
      <c r="D682" t="s">
        <v>61</v>
      </c>
      <c r="E682" s="7">
        <v>45498</v>
      </c>
      <c r="F682" s="6">
        <v>1</v>
      </c>
      <c r="G682" t="s">
        <v>17</v>
      </c>
      <c r="H682" t="s">
        <v>18</v>
      </c>
      <c r="I682" t="s">
        <v>2600</v>
      </c>
      <c r="J682" t="s">
        <v>1287</v>
      </c>
      <c r="K682">
        <v>6000</v>
      </c>
      <c r="L682">
        <v>1200</v>
      </c>
      <c r="M682">
        <f>Customers[[#This Row],[Quantity Ordered]]*Customers[[#This Row],[Sales Price (Per unit)]]</f>
        <v>1200</v>
      </c>
      <c r="N682" t="s">
        <v>2601</v>
      </c>
    </row>
    <row r="683" spans="1:14" x14ac:dyDescent="0.25">
      <c r="A683" t="s">
        <v>758</v>
      </c>
      <c r="B683" t="s">
        <v>956</v>
      </c>
      <c r="C683">
        <v>1914</v>
      </c>
      <c r="D683" t="s">
        <v>16</v>
      </c>
      <c r="E683" s="7">
        <v>45439</v>
      </c>
      <c r="F683" s="6">
        <v>2</v>
      </c>
      <c r="G683" s="1" t="s">
        <v>23</v>
      </c>
      <c r="H683" t="s">
        <v>24</v>
      </c>
      <c r="I683" t="s">
        <v>2602</v>
      </c>
      <c r="J683" t="s">
        <v>1226</v>
      </c>
      <c r="K683">
        <v>2600</v>
      </c>
      <c r="L683">
        <v>250</v>
      </c>
      <c r="M683">
        <f>Customers[[#This Row],[Quantity Ordered]]*Customers[[#This Row],[Sales Price (Per unit)]]</f>
        <v>500</v>
      </c>
      <c r="N683" t="s">
        <v>2603</v>
      </c>
    </row>
    <row r="684" spans="1:14" x14ac:dyDescent="0.25">
      <c r="A684" t="s">
        <v>957</v>
      </c>
      <c r="B684" t="s">
        <v>101</v>
      </c>
      <c r="C684">
        <v>1915</v>
      </c>
      <c r="D684" t="s">
        <v>61</v>
      </c>
      <c r="E684" s="7">
        <v>45459</v>
      </c>
      <c r="F684" s="6">
        <v>1</v>
      </c>
      <c r="G684" t="s">
        <v>17</v>
      </c>
      <c r="H684" t="s">
        <v>38</v>
      </c>
      <c r="I684" t="s">
        <v>2604</v>
      </c>
      <c r="J684" t="s">
        <v>1235</v>
      </c>
      <c r="K684">
        <v>4217</v>
      </c>
      <c r="L684">
        <v>1200</v>
      </c>
      <c r="M684">
        <f>Customers[[#This Row],[Quantity Ordered]]*Customers[[#This Row],[Sales Price (Per unit)]]</f>
        <v>1200</v>
      </c>
      <c r="N684" t="s">
        <v>2605</v>
      </c>
    </row>
    <row r="685" spans="1:14" x14ac:dyDescent="0.25">
      <c r="A685" t="s">
        <v>188</v>
      </c>
      <c r="B685" t="s">
        <v>958</v>
      </c>
      <c r="C685">
        <v>1916</v>
      </c>
      <c r="D685" t="s">
        <v>16</v>
      </c>
      <c r="E685" s="7">
        <v>45480</v>
      </c>
      <c r="F685" s="6">
        <v>3</v>
      </c>
      <c r="G685" t="s">
        <v>17</v>
      </c>
      <c r="H685" t="s">
        <v>49</v>
      </c>
      <c r="I685" t="s">
        <v>2606</v>
      </c>
      <c r="J685" t="s">
        <v>1250</v>
      </c>
      <c r="K685">
        <v>7000</v>
      </c>
      <c r="L685">
        <v>250</v>
      </c>
      <c r="M685">
        <f>Customers[[#This Row],[Quantity Ordered]]*Customers[[#This Row],[Sales Price (Per unit)]]</f>
        <v>750</v>
      </c>
      <c r="N685" t="s">
        <v>2607</v>
      </c>
    </row>
    <row r="686" spans="1:14" x14ac:dyDescent="0.25">
      <c r="A686" t="s">
        <v>160</v>
      </c>
      <c r="B686" t="s">
        <v>959</v>
      </c>
      <c r="C686">
        <v>1917</v>
      </c>
      <c r="D686" t="s">
        <v>61</v>
      </c>
      <c r="E686" s="7">
        <v>45383</v>
      </c>
      <c r="F686" s="6">
        <v>2</v>
      </c>
      <c r="G686" s="1" t="s">
        <v>37</v>
      </c>
      <c r="H686" t="s">
        <v>66</v>
      </c>
      <c r="I686" t="s">
        <v>2608</v>
      </c>
      <c r="J686" t="s">
        <v>1346</v>
      </c>
      <c r="K686">
        <v>870</v>
      </c>
      <c r="L686">
        <v>1200</v>
      </c>
      <c r="M686">
        <f>Customers[[#This Row],[Quantity Ordered]]*Customers[[#This Row],[Sales Price (Per unit)]]</f>
        <v>2400</v>
      </c>
      <c r="N686" t="s">
        <v>2609</v>
      </c>
    </row>
    <row r="687" spans="1:14" x14ac:dyDescent="0.25">
      <c r="A687" t="s">
        <v>960</v>
      </c>
      <c r="B687" t="s">
        <v>961</v>
      </c>
      <c r="C687">
        <v>1918</v>
      </c>
      <c r="D687" t="s">
        <v>22</v>
      </c>
      <c r="E687" s="7">
        <v>45389</v>
      </c>
      <c r="F687" s="6">
        <v>2</v>
      </c>
      <c r="G687" t="s">
        <v>56</v>
      </c>
      <c r="H687" t="s">
        <v>18</v>
      </c>
      <c r="I687" t="s">
        <v>2610</v>
      </c>
      <c r="J687" t="s">
        <v>1244</v>
      </c>
      <c r="K687">
        <v>6160</v>
      </c>
      <c r="L687">
        <v>800</v>
      </c>
      <c r="M687">
        <f>Customers[[#This Row],[Quantity Ordered]]*Customers[[#This Row],[Sales Price (Per unit)]]</f>
        <v>1600</v>
      </c>
      <c r="N687" t="s">
        <v>2611</v>
      </c>
    </row>
    <row r="688" spans="1:14" x14ac:dyDescent="0.25">
      <c r="A688" t="s">
        <v>962</v>
      </c>
      <c r="B688" t="s">
        <v>963</v>
      </c>
      <c r="C688">
        <v>1919</v>
      </c>
      <c r="D688" t="s">
        <v>27</v>
      </c>
      <c r="E688" s="7">
        <v>45422</v>
      </c>
      <c r="F688" s="6">
        <v>3</v>
      </c>
      <c r="G688" s="1" t="s">
        <v>37</v>
      </c>
      <c r="H688" t="s">
        <v>24</v>
      </c>
      <c r="I688" t="s">
        <v>2612</v>
      </c>
      <c r="J688" t="s">
        <v>1226</v>
      </c>
      <c r="K688">
        <v>2600</v>
      </c>
      <c r="L688">
        <v>300</v>
      </c>
      <c r="M688">
        <f>Customers[[#This Row],[Quantity Ordered]]*Customers[[#This Row],[Sales Price (Per unit)]]</f>
        <v>900</v>
      </c>
      <c r="N688" t="s">
        <v>2613</v>
      </c>
    </row>
    <row r="689" spans="1:14" x14ac:dyDescent="0.25">
      <c r="A689" t="s">
        <v>964</v>
      </c>
      <c r="B689" t="s">
        <v>965</v>
      </c>
      <c r="C689">
        <v>1920</v>
      </c>
      <c r="D689" t="s">
        <v>22</v>
      </c>
      <c r="E689" s="7">
        <v>45383</v>
      </c>
      <c r="F689" s="6">
        <v>1</v>
      </c>
      <c r="G689" s="1" t="s">
        <v>37</v>
      </c>
      <c r="H689" t="s">
        <v>66</v>
      </c>
      <c r="I689" t="s">
        <v>2614</v>
      </c>
      <c r="J689" t="s">
        <v>1346</v>
      </c>
      <c r="K689">
        <v>870</v>
      </c>
      <c r="L689">
        <v>800</v>
      </c>
      <c r="M689">
        <f>Customers[[#This Row],[Quantity Ordered]]*Customers[[#This Row],[Sales Price (Per unit)]]</f>
        <v>800</v>
      </c>
      <c r="N689" t="s">
        <v>2615</v>
      </c>
    </row>
    <row r="690" spans="1:14" x14ac:dyDescent="0.25">
      <c r="A690" t="s">
        <v>356</v>
      </c>
      <c r="B690" t="s">
        <v>966</v>
      </c>
      <c r="C690">
        <v>1921</v>
      </c>
      <c r="D690" t="s">
        <v>36</v>
      </c>
      <c r="E690" s="7">
        <v>45577</v>
      </c>
      <c r="F690" s="6">
        <v>2</v>
      </c>
      <c r="G690" s="1" t="s">
        <v>23</v>
      </c>
      <c r="H690" t="s">
        <v>18</v>
      </c>
      <c r="I690" t="s">
        <v>2616</v>
      </c>
      <c r="J690" t="s">
        <v>1287</v>
      </c>
      <c r="K690">
        <v>6000</v>
      </c>
      <c r="L690">
        <v>250</v>
      </c>
      <c r="M690">
        <f>Customers[[#This Row],[Quantity Ordered]]*Customers[[#This Row],[Sales Price (Per unit)]]</f>
        <v>500</v>
      </c>
      <c r="N690" t="s">
        <v>2617</v>
      </c>
    </row>
    <row r="691" spans="1:14" x14ac:dyDescent="0.25">
      <c r="A691" t="s">
        <v>619</v>
      </c>
      <c r="B691" t="s">
        <v>427</v>
      </c>
      <c r="C691">
        <v>1922</v>
      </c>
      <c r="D691" t="s">
        <v>77</v>
      </c>
      <c r="E691" s="7">
        <v>45607</v>
      </c>
      <c r="F691" s="6">
        <v>1</v>
      </c>
      <c r="G691" t="s">
        <v>17</v>
      </c>
      <c r="H691" t="s">
        <v>42</v>
      </c>
      <c r="I691" t="s">
        <v>2618</v>
      </c>
      <c r="J691" t="s">
        <v>1335</v>
      </c>
      <c r="K691">
        <v>5600</v>
      </c>
      <c r="L691">
        <v>600</v>
      </c>
      <c r="M691">
        <f>Customers[[#This Row],[Quantity Ordered]]*Customers[[#This Row],[Sales Price (Per unit)]]</f>
        <v>600</v>
      </c>
      <c r="N691" t="s">
        <v>2619</v>
      </c>
    </row>
    <row r="692" spans="1:14" x14ac:dyDescent="0.25">
      <c r="A692" t="s">
        <v>967</v>
      </c>
      <c r="B692" t="s">
        <v>968</v>
      </c>
      <c r="C692">
        <v>1923</v>
      </c>
      <c r="D692" t="s">
        <v>77</v>
      </c>
      <c r="E692" s="7">
        <v>45338</v>
      </c>
      <c r="F692" s="6">
        <v>3</v>
      </c>
      <c r="G692" s="1" t="s">
        <v>23</v>
      </c>
      <c r="H692" t="s">
        <v>49</v>
      </c>
      <c r="I692" t="s">
        <v>2620</v>
      </c>
      <c r="J692" t="s">
        <v>1385</v>
      </c>
      <c r="K692">
        <v>7310</v>
      </c>
      <c r="L692">
        <v>600</v>
      </c>
      <c r="M692">
        <f>Customers[[#This Row],[Quantity Ordered]]*Customers[[#This Row],[Sales Price (Per unit)]]</f>
        <v>1800</v>
      </c>
      <c r="N692" t="s">
        <v>2621</v>
      </c>
    </row>
    <row r="693" spans="1:14" x14ac:dyDescent="0.25">
      <c r="A693" t="s">
        <v>57</v>
      </c>
      <c r="B693" t="s">
        <v>606</v>
      </c>
      <c r="C693">
        <v>1924</v>
      </c>
      <c r="D693" t="s">
        <v>61</v>
      </c>
      <c r="E693" s="7">
        <v>45326</v>
      </c>
      <c r="F693" s="6">
        <v>2</v>
      </c>
      <c r="G693" s="1" t="s">
        <v>37</v>
      </c>
      <c r="H693" t="s">
        <v>32</v>
      </c>
      <c r="I693" t="s">
        <v>2622</v>
      </c>
      <c r="J693" t="s">
        <v>1260</v>
      </c>
      <c r="K693">
        <v>3000</v>
      </c>
      <c r="L693">
        <v>1200</v>
      </c>
      <c r="M693">
        <f>Customers[[#This Row],[Quantity Ordered]]*Customers[[#This Row],[Sales Price (Per unit)]]</f>
        <v>2400</v>
      </c>
      <c r="N693" t="s">
        <v>2623</v>
      </c>
    </row>
    <row r="694" spans="1:14" x14ac:dyDescent="0.25">
      <c r="A694" t="s">
        <v>969</v>
      </c>
      <c r="B694" t="s">
        <v>970</v>
      </c>
      <c r="C694">
        <v>1925</v>
      </c>
      <c r="D694" t="s">
        <v>36</v>
      </c>
      <c r="E694" s="7">
        <v>45622</v>
      </c>
      <c r="F694" s="6">
        <v>2</v>
      </c>
      <c r="G694" s="1" t="s">
        <v>37</v>
      </c>
      <c r="H694" t="s">
        <v>49</v>
      </c>
      <c r="I694" t="s">
        <v>2624</v>
      </c>
      <c r="J694" t="s">
        <v>1247</v>
      </c>
      <c r="K694">
        <v>7250</v>
      </c>
      <c r="L694">
        <v>250</v>
      </c>
      <c r="M694">
        <f>Customers[[#This Row],[Quantity Ordered]]*Customers[[#This Row],[Sales Price (Per unit)]]</f>
        <v>500</v>
      </c>
      <c r="N694" t="s">
        <v>2625</v>
      </c>
    </row>
    <row r="695" spans="1:14" x14ac:dyDescent="0.25">
      <c r="A695" t="s">
        <v>405</v>
      </c>
      <c r="B695" t="s">
        <v>971</v>
      </c>
      <c r="C695">
        <v>1926</v>
      </c>
      <c r="D695" t="s">
        <v>77</v>
      </c>
      <c r="E695" s="7">
        <v>45618</v>
      </c>
      <c r="F695" s="6">
        <v>2</v>
      </c>
      <c r="G695" t="s">
        <v>17</v>
      </c>
      <c r="H695" t="s">
        <v>24</v>
      </c>
      <c r="I695" t="s">
        <v>2626</v>
      </c>
      <c r="J695" t="s">
        <v>1226</v>
      </c>
      <c r="K695">
        <v>2600</v>
      </c>
      <c r="L695">
        <v>600</v>
      </c>
      <c r="M695">
        <f>Customers[[#This Row],[Quantity Ordered]]*Customers[[#This Row],[Sales Price (Per unit)]]</f>
        <v>1200</v>
      </c>
      <c r="N695" t="s">
        <v>2627</v>
      </c>
    </row>
    <row r="696" spans="1:14" x14ac:dyDescent="0.25">
      <c r="A696" t="s">
        <v>972</v>
      </c>
      <c r="B696" t="s">
        <v>973</v>
      </c>
      <c r="C696">
        <v>1927</v>
      </c>
      <c r="D696" t="s">
        <v>61</v>
      </c>
      <c r="E696" s="7">
        <v>45423</v>
      </c>
      <c r="F696" s="6">
        <v>1</v>
      </c>
      <c r="G696" s="1" t="s">
        <v>37</v>
      </c>
      <c r="H696" t="s">
        <v>24</v>
      </c>
      <c r="I696" t="s">
        <v>2628</v>
      </c>
      <c r="J696" t="s">
        <v>1226</v>
      </c>
      <c r="K696">
        <v>2600</v>
      </c>
      <c r="L696">
        <v>1200</v>
      </c>
      <c r="M696">
        <f>Customers[[#This Row],[Quantity Ordered]]*Customers[[#This Row],[Sales Price (Per unit)]]</f>
        <v>1200</v>
      </c>
      <c r="N696" t="s">
        <v>2629</v>
      </c>
    </row>
    <row r="697" spans="1:14" x14ac:dyDescent="0.25">
      <c r="A697" t="s">
        <v>974</v>
      </c>
      <c r="B697" t="s">
        <v>257</v>
      </c>
      <c r="C697">
        <v>1928</v>
      </c>
      <c r="D697" t="s">
        <v>77</v>
      </c>
      <c r="E697" s="7">
        <v>45496</v>
      </c>
      <c r="F697" s="6">
        <v>2</v>
      </c>
      <c r="G697" s="1" t="s">
        <v>37</v>
      </c>
      <c r="H697" t="s">
        <v>66</v>
      </c>
      <c r="I697" t="s">
        <v>2630</v>
      </c>
      <c r="J697" t="s">
        <v>1346</v>
      </c>
      <c r="K697">
        <v>870</v>
      </c>
      <c r="L697">
        <v>600</v>
      </c>
      <c r="M697">
        <f>Customers[[#This Row],[Quantity Ordered]]*Customers[[#This Row],[Sales Price (Per unit)]]</f>
        <v>1200</v>
      </c>
      <c r="N697" t="s">
        <v>2631</v>
      </c>
    </row>
    <row r="698" spans="1:14" x14ac:dyDescent="0.25">
      <c r="A698" t="s">
        <v>975</v>
      </c>
      <c r="B698" t="s">
        <v>976</v>
      </c>
      <c r="C698">
        <v>1929</v>
      </c>
      <c r="D698" t="s">
        <v>16</v>
      </c>
      <c r="E698" s="7">
        <v>45530</v>
      </c>
      <c r="F698" s="6">
        <v>3</v>
      </c>
      <c r="G698" t="s">
        <v>17</v>
      </c>
      <c r="H698" t="s">
        <v>38</v>
      </c>
      <c r="I698" t="s">
        <v>2632</v>
      </c>
      <c r="J698" t="s">
        <v>1235</v>
      </c>
      <c r="K698">
        <v>4217</v>
      </c>
      <c r="L698">
        <v>250</v>
      </c>
      <c r="M698">
        <f>Customers[[#This Row],[Quantity Ordered]]*Customers[[#This Row],[Sales Price (Per unit)]]</f>
        <v>750</v>
      </c>
      <c r="N698" t="s">
        <v>2633</v>
      </c>
    </row>
    <row r="699" spans="1:14" x14ac:dyDescent="0.25">
      <c r="A699" t="s">
        <v>977</v>
      </c>
      <c r="B699" t="s">
        <v>764</v>
      </c>
      <c r="C699">
        <v>1930</v>
      </c>
      <c r="D699" t="s">
        <v>77</v>
      </c>
      <c r="E699" s="7">
        <v>45404</v>
      </c>
      <c r="F699" s="6">
        <v>1</v>
      </c>
      <c r="G699" s="1" t="s">
        <v>37</v>
      </c>
      <c r="H699" t="s">
        <v>66</v>
      </c>
      <c r="I699" t="s">
        <v>2634</v>
      </c>
      <c r="J699" t="s">
        <v>1346</v>
      </c>
      <c r="K699">
        <v>870</v>
      </c>
      <c r="L699">
        <v>600</v>
      </c>
      <c r="M699">
        <f>Customers[[#This Row],[Quantity Ordered]]*Customers[[#This Row],[Sales Price (Per unit)]]</f>
        <v>600</v>
      </c>
      <c r="N699" t="s">
        <v>2635</v>
      </c>
    </row>
    <row r="700" spans="1:14" x14ac:dyDescent="0.25">
      <c r="A700" t="s">
        <v>532</v>
      </c>
      <c r="B700" t="s">
        <v>978</v>
      </c>
      <c r="C700">
        <v>1931</v>
      </c>
      <c r="D700" t="s">
        <v>22</v>
      </c>
      <c r="E700" s="7">
        <v>45545</v>
      </c>
      <c r="F700" s="6">
        <v>2</v>
      </c>
      <c r="G700" s="1" t="s">
        <v>37</v>
      </c>
      <c r="H700" t="s">
        <v>32</v>
      </c>
      <c r="I700" t="s">
        <v>2636</v>
      </c>
      <c r="J700" t="s">
        <v>1241</v>
      </c>
      <c r="K700">
        <v>3220</v>
      </c>
      <c r="L700">
        <v>800</v>
      </c>
      <c r="M700">
        <f>Customers[[#This Row],[Quantity Ordered]]*Customers[[#This Row],[Sales Price (Per unit)]]</f>
        <v>1600</v>
      </c>
      <c r="N700" t="s">
        <v>2637</v>
      </c>
    </row>
    <row r="701" spans="1:14" x14ac:dyDescent="0.25">
      <c r="A701" t="s">
        <v>97</v>
      </c>
      <c r="B701" t="s">
        <v>979</v>
      </c>
      <c r="C701">
        <v>1932</v>
      </c>
      <c r="D701" t="s">
        <v>77</v>
      </c>
      <c r="E701" s="7">
        <v>45516</v>
      </c>
      <c r="F701" s="6">
        <v>2</v>
      </c>
      <c r="G701" s="1" t="s">
        <v>37</v>
      </c>
      <c r="H701" t="s">
        <v>18</v>
      </c>
      <c r="I701" t="s">
        <v>2638</v>
      </c>
      <c r="J701" t="s">
        <v>1244</v>
      </c>
      <c r="K701">
        <v>6160</v>
      </c>
      <c r="L701">
        <v>600</v>
      </c>
      <c r="M701">
        <f>Customers[[#This Row],[Quantity Ordered]]*Customers[[#This Row],[Sales Price (Per unit)]]</f>
        <v>1200</v>
      </c>
      <c r="N701" t="s">
        <v>2639</v>
      </c>
    </row>
    <row r="702" spans="1:14" x14ac:dyDescent="0.25">
      <c r="A702" t="s">
        <v>411</v>
      </c>
      <c r="B702" t="s">
        <v>908</v>
      </c>
      <c r="C702">
        <v>1933</v>
      </c>
      <c r="D702" t="s">
        <v>36</v>
      </c>
      <c r="E702" s="7">
        <v>45463</v>
      </c>
      <c r="F702" s="6">
        <v>1</v>
      </c>
      <c r="G702" t="s">
        <v>17</v>
      </c>
      <c r="H702" t="s">
        <v>66</v>
      </c>
      <c r="I702" t="s">
        <v>2640</v>
      </c>
      <c r="J702" t="s">
        <v>1265</v>
      </c>
      <c r="K702">
        <v>800</v>
      </c>
      <c r="L702">
        <v>250</v>
      </c>
      <c r="M702">
        <f>Customers[[#This Row],[Quantity Ordered]]*Customers[[#This Row],[Sales Price (Per unit)]]</f>
        <v>250</v>
      </c>
      <c r="N702" t="s">
        <v>2641</v>
      </c>
    </row>
    <row r="703" spans="1:14" x14ac:dyDescent="0.25">
      <c r="A703" t="s">
        <v>980</v>
      </c>
      <c r="B703" t="s">
        <v>981</v>
      </c>
      <c r="C703">
        <v>1934</v>
      </c>
      <c r="D703" t="s">
        <v>22</v>
      </c>
      <c r="E703" s="7">
        <v>45315</v>
      </c>
      <c r="F703" s="6">
        <v>3</v>
      </c>
      <c r="G703" s="1" t="s">
        <v>23</v>
      </c>
      <c r="H703" t="s">
        <v>66</v>
      </c>
      <c r="I703" t="s">
        <v>2642</v>
      </c>
      <c r="J703" t="s">
        <v>1346</v>
      </c>
      <c r="K703">
        <v>870</v>
      </c>
      <c r="L703">
        <v>800</v>
      </c>
      <c r="M703">
        <f>Customers[[#This Row],[Quantity Ordered]]*Customers[[#This Row],[Sales Price (Per unit)]]</f>
        <v>2400</v>
      </c>
      <c r="N703" t="s">
        <v>2643</v>
      </c>
    </row>
    <row r="704" spans="1:14" x14ac:dyDescent="0.25">
      <c r="A704" t="s">
        <v>445</v>
      </c>
      <c r="B704" t="s">
        <v>376</v>
      </c>
      <c r="C704">
        <v>1935</v>
      </c>
      <c r="D704" t="s">
        <v>16</v>
      </c>
      <c r="E704" s="7">
        <v>45357</v>
      </c>
      <c r="F704" s="6">
        <v>1</v>
      </c>
      <c r="G704" s="1" t="s">
        <v>23</v>
      </c>
      <c r="H704" t="s">
        <v>42</v>
      </c>
      <c r="I704" t="s">
        <v>2644</v>
      </c>
      <c r="J704" t="s">
        <v>1238</v>
      </c>
      <c r="K704">
        <v>5290</v>
      </c>
      <c r="L704">
        <v>250</v>
      </c>
      <c r="M704">
        <f>Customers[[#This Row],[Quantity Ordered]]*Customers[[#This Row],[Sales Price (Per unit)]]</f>
        <v>250</v>
      </c>
      <c r="N704" t="s">
        <v>2645</v>
      </c>
    </row>
    <row r="705" spans="1:14" x14ac:dyDescent="0.25">
      <c r="A705" t="s">
        <v>969</v>
      </c>
      <c r="B705" t="s">
        <v>847</v>
      </c>
      <c r="C705">
        <v>1936</v>
      </c>
      <c r="D705" t="s">
        <v>22</v>
      </c>
      <c r="E705" s="7">
        <v>45411</v>
      </c>
      <c r="F705" s="6">
        <v>2</v>
      </c>
      <c r="G705" s="1" t="s">
        <v>37</v>
      </c>
      <c r="H705" t="s">
        <v>24</v>
      </c>
      <c r="I705" t="s">
        <v>2646</v>
      </c>
      <c r="J705" t="s">
        <v>1226</v>
      </c>
      <c r="K705">
        <v>2600</v>
      </c>
      <c r="L705">
        <v>800</v>
      </c>
      <c r="M705">
        <f>Customers[[#This Row],[Quantity Ordered]]*Customers[[#This Row],[Sales Price (Per unit)]]</f>
        <v>1600</v>
      </c>
      <c r="N705" t="s">
        <v>2647</v>
      </c>
    </row>
    <row r="706" spans="1:14" x14ac:dyDescent="0.25">
      <c r="A706" t="s">
        <v>982</v>
      </c>
      <c r="B706" t="s">
        <v>983</v>
      </c>
      <c r="C706">
        <v>1937</v>
      </c>
      <c r="D706" t="s">
        <v>16</v>
      </c>
      <c r="E706" s="7">
        <v>45398</v>
      </c>
      <c r="F706" s="6">
        <v>3</v>
      </c>
      <c r="G706" t="s">
        <v>17</v>
      </c>
      <c r="H706" t="s">
        <v>24</v>
      </c>
      <c r="I706" t="s">
        <v>2648</v>
      </c>
      <c r="J706" t="s">
        <v>1226</v>
      </c>
      <c r="K706">
        <v>2600</v>
      </c>
      <c r="L706">
        <v>250</v>
      </c>
      <c r="M706">
        <f>Customers[[#This Row],[Quantity Ordered]]*Customers[[#This Row],[Sales Price (Per unit)]]</f>
        <v>750</v>
      </c>
      <c r="N706" t="s">
        <v>2649</v>
      </c>
    </row>
    <row r="707" spans="1:14" x14ac:dyDescent="0.25">
      <c r="A707" t="s">
        <v>984</v>
      </c>
      <c r="B707" t="s">
        <v>985</v>
      </c>
      <c r="C707">
        <v>1938</v>
      </c>
      <c r="D707" t="s">
        <v>61</v>
      </c>
      <c r="E707" s="7">
        <v>45373</v>
      </c>
      <c r="F707" s="6">
        <v>3</v>
      </c>
      <c r="G707" t="s">
        <v>17</v>
      </c>
      <c r="H707" t="s">
        <v>49</v>
      </c>
      <c r="I707" t="s">
        <v>2650</v>
      </c>
      <c r="J707" t="s">
        <v>1250</v>
      </c>
      <c r="K707">
        <v>7000</v>
      </c>
      <c r="L707">
        <v>1200</v>
      </c>
      <c r="M707">
        <f>Customers[[#This Row],[Quantity Ordered]]*Customers[[#This Row],[Sales Price (Per unit)]]</f>
        <v>3600</v>
      </c>
      <c r="N707" t="s">
        <v>2651</v>
      </c>
    </row>
    <row r="708" spans="1:14" x14ac:dyDescent="0.25">
      <c r="A708" t="s">
        <v>986</v>
      </c>
      <c r="B708" t="s">
        <v>369</v>
      </c>
      <c r="C708">
        <v>1939</v>
      </c>
      <c r="D708" t="s">
        <v>16</v>
      </c>
      <c r="E708" s="7">
        <v>45515</v>
      </c>
      <c r="F708" s="6">
        <v>2</v>
      </c>
      <c r="G708" t="s">
        <v>17</v>
      </c>
      <c r="H708" t="s">
        <v>28</v>
      </c>
      <c r="I708" t="s">
        <v>2652</v>
      </c>
      <c r="J708" t="s">
        <v>1284</v>
      </c>
      <c r="K708">
        <v>2500</v>
      </c>
      <c r="L708">
        <v>250</v>
      </c>
      <c r="M708">
        <f>Customers[[#This Row],[Quantity Ordered]]*Customers[[#This Row],[Sales Price (Per unit)]]</f>
        <v>500</v>
      </c>
      <c r="N708" t="s">
        <v>2653</v>
      </c>
    </row>
    <row r="709" spans="1:14" x14ac:dyDescent="0.25">
      <c r="A709" t="s">
        <v>543</v>
      </c>
      <c r="B709" t="s">
        <v>365</v>
      </c>
      <c r="C709">
        <v>1940</v>
      </c>
      <c r="D709" t="s">
        <v>16</v>
      </c>
      <c r="E709" s="7">
        <v>45322</v>
      </c>
      <c r="F709" s="6">
        <v>1</v>
      </c>
      <c r="G709" t="s">
        <v>17</v>
      </c>
      <c r="H709" t="s">
        <v>32</v>
      </c>
      <c r="I709" t="s">
        <v>2654</v>
      </c>
      <c r="J709" t="s">
        <v>1241</v>
      </c>
      <c r="K709">
        <v>3220</v>
      </c>
      <c r="L709">
        <v>250</v>
      </c>
      <c r="M709">
        <f>Customers[[#This Row],[Quantity Ordered]]*Customers[[#This Row],[Sales Price (Per unit)]]</f>
        <v>250</v>
      </c>
      <c r="N709" t="s">
        <v>2655</v>
      </c>
    </row>
    <row r="710" spans="1:14" x14ac:dyDescent="0.25">
      <c r="A710" t="s">
        <v>987</v>
      </c>
      <c r="B710" t="s">
        <v>244</v>
      </c>
      <c r="C710">
        <v>1941</v>
      </c>
      <c r="D710" t="s">
        <v>27</v>
      </c>
      <c r="E710" s="7">
        <v>45477</v>
      </c>
      <c r="F710" s="6">
        <v>1</v>
      </c>
      <c r="G710" s="1" t="s">
        <v>23</v>
      </c>
      <c r="H710" t="s">
        <v>49</v>
      </c>
      <c r="I710" t="s">
        <v>2656</v>
      </c>
      <c r="J710" t="s">
        <v>1385</v>
      </c>
      <c r="K710">
        <v>7310</v>
      </c>
      <c r="L710">
        <v>300</v>
      </c>
      <c r="M710">
        <f>Customers[[#This Row],[Quantity Ordered]]*Customers[[#This Row],[Sales Price (Per unit)]]</f>
        <v>300</v>
      </c>
      <c r="N710" t="s">
        <v>2657</v>
      </c>
    </row>
    <row r="711" spans="1:14" x14ac:dyDescent="0.25">
      <c r="A711" t="s">
        <v>988</v>
      </c>
      <c r="B711" t="s">
        <v>53</v>
      </c>
      <c r="C711">
        <v>1942</v>
      </c>
      <c r="D711" t="s">
        <v>61</v>
      </c>
      <c r="E711" s="7">
        <v>45466</v>
      </c>
      <c r="F711" s="6">
        <v>1</v>
      </c>
      <c r="G711" t="s">
        <v>17</v>
      </c>
      <c r="H711" t="s">
        <v>32</v>
      </c>
      <c r="I711" t="s">
        <v>2658</v>
      </c>
      <c r="J711" t="s">
        <v>1260</v>
      </c>
      <c r="K711">
        <v>3000</v>
      </c>
      <c r="L711">
        <v>1200</v>
      </c>
      <c r="M711">
        <f>Customers[[#This Row],[Quantity Ordered]]*Customers[[#This Row],[Sales Price (Per unit)]]</f>
        <v>1200</v>
      </c>
      <c r="N711" t="s">
        <v>2659</v>
      </c>
    </row>
    <row r="712" spans="1:14" x14ac:dyDescent="0.25">
      <c r="A712" t="s">
        <v>989</v>
      </c>
      <c r="B712" t="s">
        <v>53</v>
      </c>
      <c r="C712">
        <v>1943</v>
      </c>
      <c r="D712" t="s">
        <v>77</v>
      </c>
      <c r="E712" s="7">
        <v>45513</v>
      </c>
      <c r="F712" s="6">
        <v>3</v>
      </c>
      <c r="G712" s="1" t="s">
        <v>37</v>
      </c>
      <c r="H712" t="s">
        <v>28</v>
      </c>
      <c r="I712" t="s">
        <v>2660</v>
      </c>
      <c r="J712" t="s">
        <v>850</v>
      </c>
      <c r="K712">
        <v>2000</v>
      </c>
      <c r="L712">
        <v>600</v>
      </c>
      <c r="M712">
        <f>Customers[[#This Row],[Quantity Ordered]]*Customers[[#This Row],[Sales Price (Per unit)]]</f>
        <v>1800</v>
      </c>
      <c r="N712" t="s">
        <v>2661</v>
      </c>
    </row>
    <row r="713" spans="1:14" x14ac:dyDescent="0.25">
      <c r="A713" t="s">
        <v>506</v>
      </c>
      <c r="B713" t="s">
        <v>785</v>
      </c>
      <c r="C713">
        <v>1944</v>
      </c>
      <c r="D713" t="s">
        <v>16</v>
      </c>
      <c r="E713" s="7">
        <v>45571</v>
      </c>
      <c r="F713" s="6">
        <v>3</v>
      </c>
      <c r="G713" t="s">
        <v>17</v>
      </c>
      <c r="H713" t="s">
        <v>49</v>
      </c>
      <c r="I713" t="s">
        <v>2662</v>
      </c>
      <c r="J713" t="s">
        <v>1247</v>
      </c>
      <c r="K713">
        <v>7250</v>
      </c>
      <c r="L713">
        <v>250</v>
      </c>
      <c r="M713">
        <f>Customers[[#This Row],[Quantity Ordered]]*Customers[[#This Row],[Sales Price (Per unit)]]</f>
        <v>750</v>
      </c>
      <c r="N713" t="s">
        <v>2663</v>
      </c>
    </row>
    <row r="714" spans="1:14" x14ac:dyDescent="0.25">
      <c r="A714" t="s">
        <v>671</v>
      </c>
      <c r="B714" t="s">
        <v>919</v>
      </c>
      <c r="C714">
        <v>1945</v>
      </c>
      <c r="D714" t="s">
        <v>22</v>
      </c>
      <c r="E714" s="7">
        <v>45294</v>
      </c>
      <c r="F714" s="6">
        <v>2</v>
      </c>
      <c r="G714" s="1" t="s">
        <v>23</v>
      </c>
      <c r="H714" t="s">
        <v>32</v>
      </c>
      <c r="I714" t="s">
        <v>2664</v>
      </c>
      <c r="J714" t="s">
        <v>1232</v>
      </c>
      <c r="K714">
        <v>3350</v>
      </c>
      <c r="L714">
        <v>800</v>
      </c>
      <c r="M714">
        <f>Customers[[#This Row],[Quantity Ordered]]*Customers[[#This Row],[Sales Price (Per unit)]]</f>
        <v>1600</v>
      </c>
      <c r="N714" t="s">
        <v>2665</v>
      </c>
    </row>
    <row r="715" spans="1:14" x14ac:dyDescent="0.25">
      <c r="A715" t="s">
        <v>990</v>
      </c>
      <c r="B715" t="s">
        <v>991</v>
      </c>
      <c r="C715">
        <v>1946</v>
      </c>
      <c r="D715" t="s">
        <v>27</v>
      </c>
      <c r="E715" s="7">
        <v>45575</v>
      </c>
      <c r="F715" s="6">
        <v>3</v>
      </c>
      <c r="G715" t="s">
        <v>17</v>
      </c>
      <c r="H715" t="s">
        <v>66</v>
      </c>
      <c r="I715" t="s">
        <v>2666</v>
      </c>
      <c r="J715" t="s">
        <v>1346</v>
      </c>
      <c r="K715">
        <v>870</v>
      </c>
      <c r="L715">
        <v>300</v>
      </c>
      <c r="M715">
        <f>Customers[[#This Row],[Quantity Ordered]]*Customers[[#This Row],[Sales Price (Per unit)]]</f>
        <v>900</v>
      </c>
      <c r="N715" t="s">
        <v>2667</v>
      </c>
    </row>
    <row r="716" spans="1:14" x14ac:dyDescent="0.25">
      <c r="A716" t="s">
        <v>158</v>
      </c>
      <c r="B716" t="s">
        <v>492</v>
      </c>
      <c r="C716">
        <v>1947</v>
      </c>
      <c r="D716" t="s">
        <v>22</v>
      </c>
      <c r="E716" s="7">
        <v>45483</v>
      </c>
      <c r="F716" s="6">
        <v>3</v>
      </c>
      <c r="G716" t="s">
        <v>17</v>
      </c>
      <c r="H716" t="s">
        <v>24</v>
      </c>
      <c r="I716" t="s">
        <v>2668</v>
      </c>
      <c r="J716" t="s">
        <v>1226</v>
      </c>
      <c r="K716">
        <v>2600</v>
      </c>
      <c r="L716">
        <v>800</v>
      </c>
      <c r="M716">
        <f>Customers[[#This Row],[Quantity Ordered]]*Customers[[#This Row],[Sales Price (Per unit)]]</f>
        <v>2400</v>
      </c>
      <c r="N716" t="s">
        <v>2669</v>
      </c>
    </row>
    <row r="717" spans="1:14" x14ac:dyDescent="0.25">
      <c r="A717" t="s">
        <v>992</v>
      </c>
      <c r="B717" t="s">
        <v>966</v>
      </c>
      <c r="C717">
        <v>1948</v>
      </c>
      <c r="D717" t="s">
        <v>77</v>
      </c>
      <c r="E717" s="7">
        <v>45424</v>
      </c>
      <c r="F717" s="6">
        <v>1</v>
      </c>
      <c r="G717" t="s">
        <v>17</v>
      </c>
      <c r="H717" t="s">
        <v>28</v>
      </c>
      <c r="I717" t="s">
        <v>2670</v>
      </c>
      <c r="J717" t="s">
        <v>1284</v>
      </c>
      <c r="K717">
        <v>2500</v>
      </c>
      <c r="L717">
        <v>600</v>
      </c>
      <c r="M717">
        <f>Customers[[#This Row],[Quantity Ordered]]*Customers[[#This Row],[Sales Price (Per unit)]]</f>
        <v>600</v>
      </c>
      <c r="N717" t="s">
        <v>2671</v>
      </c>
    </row>
    <row r="718" spans="1:14" x14ac:dyDescent="0.25">
      <c r="A718" t="s">
        <v>993</v>
      </c>
      <c r="B718" t="s">
        <v>994</v>
      </c>
      <c r="C718">
        <v>1949</v>
      </c>
      <c r="D718" t="s">
        <v>22</v>
      </c>
      <c r="E718" s="7">
        <v>45591</v>
      </c>
      <c r="F718" s="6">
        <v>3</v>
      </c>
      <c r="G718" s="1" t="s">
        <v>37</v>
      </c>
      <c r="H718" t="s">
        <v>28</v>
      </c>
      <c r="I718" t="s">
        <v>2672</v>
      </c>
      <c r="J718" t="s">
        <v>1229</v>
      </c>
      <c r="K718">
        <v>2300</v>
      </c>
      <c r="L718">
        <v>800</v>
      </c>
      <c r="M718">
        <f>Customers[[#This Row],[Quantity Ordered]]*Customers[[#This Row],[Sales Price (Per unit)]]</f>
        <v>2400</v>
      </c>
      <c r="N718" t="s">
        <v>2673</v>
      </c>
    </row>
    <row r="719" spans="1:14" x14ac:dyDescent="0.25">
      <c r="A719" t="s">
        <v>970</v>
      </c>
      <c r="B719" t="s">
        <v>311</v>
      </c>
      <c r="C719">
        <v>1950</v>
      </c>
      <c r="D719" t="s">
        <v>27</v>
      </c>
      <c r="E719" s="7">
        <v>45363</v>
      </c>
      <c r="F719" s="6">
        <v>3</v>
      </c>
      <c r="G719" t="s">
        <v>17</v>
      </c>
      <c r="H719" t="s">
        <v>49</v>
      </c>
      <c r="I719" t="s">
        <v>2674</v>
      </c>
      <c r="J719" t="s">
        <v>1247</v>
      </c>
      <c r="K719">
        <v>7250</v>
      </c>
      <c r="L719">
        <v>300</v>
      </c>
      <c r="M719">
        <f>Customers[[#This Row],[Quantity Ordered]]*Customers[[#This Row],[Sales Price (Per unit)]]</f>
        <v>900</v>
      </c>
      <c r="N719" t="s">
        <v>2675</v>
      </c>
    </row>
    <row r="720" spans="1:14" x14ac:dyDescent="0.25">
      <c r="A720" t="s">
        <v>849</v>
      </c>
      <c r="B720" t="s">
        <v>995</v>
      </c>
      <c r="C720">
        <v>1951</v>
      </c>
      <c r="D720" t="s">
        <v>22</v>
      </c>
      <c r="E720" s="7">
        <v>45427</v>
      </c>
      <c r="F720" s="6">
        <v>3</v>
      </c>
      <c r="G720" t="s">
        <v>17</v>
      </c>
      <c r="H720" t="s">
        <v>66</v>
      </c>
      <c r="I720" t="s">
        <v>2676</v>
      </c>
      <c r="J720" t="s">
        <v>1346</v>
      </c>
      <c r="K720">
        <v>870</v>
      </c>
      <c r="L720">
        <v>800</v>
      </c>
      <c r="M720">
        <f>Customers[[#This Row],[Quantity Ordered]]*Customers[[#This Row],[Sales Price (Per unit)]]</f>
        <v>2400</v>
      </c>
      <c r="N720" t="s">
        <v>2677</v>
      </c>
    </row>
    <row r="721" spans="1:14" x14ac:dyDescent="0.25">
      <c r="A721" t="s">
        <v>996</v>
      </c>
      <c r="B721" t="s">
        <v>796</v>
      </c>
      <c r="C721">
        <v>1952</v>
      </c>
      <c r="D721" t="s">
        <v>22</v>
      </c>
      <c r="E721" s="7">
        <v>45522</v>
      </c>
      <c r="F721" s="6">
        <v>1</v>
      </c>
      <c r="G721" t="s">
        <v>17</v>
      </c>
      <c r="H721" t="s">
        <v>24</v>
      </c>
      <c r="I721" t="s">
        <v>2678</v>
      </c>
      <c r="J721" t="s">
        <v>1226</v>
      </c>
      <c r="K721">
        <v>2600</v>
      </c>
      <c r="L721">
        <v>800</v>
      </c>
      <c r="M721">
        <f>Customers[[#This Row],[Quantity Ordered]]*Customers[[#This Row],[Sales Price (Per unit)]]</f>
        <v>800</v>
      </c>
      <c r="N721" t="s">
        <v>2679</v>
      </c>
    </row>
    <row r="722" spans="1:14" x14ac:dyDescent="0.25">
      <c r="A722" t="s">
        <v>287</v>
      </c>
      <c r="B722" t="s">
        <v>838</v>
      </c>
      <c r="C722">
        <v>1953</v>
      </c>
      <c r="D722" t="s">
        <v>36</v>
      </c>
      <c r="E722" s="7">
        <v>45414</v>
      </c>
      <c r="F722" s="6">
        <v>1</v>
      </c>
      <c r="G722" t="s">
        <v>17</v>
      </c>
      <c r="H722" t="s">
        <v>49</v>
      </c>
      <c r="I722" t="s">
        <v>2680</v>
      </c>
      <c r="J722" t="s">
        <v>1250</v>
      </c>
      <c r="K722">
        <v>7000</v>
      </c>
      <c r="L722">
        <v>250</v>
      </c>
      <c r="M722">
        <f>Customers[[#This Row],[Quantity Ordered]]*Customers[[#This Row],[Sales Price (Per unit)]]</f>
        <v>250</v>
      </c>
      <c r="N722" t="s">
        <v>2681</v>
      </c>
    </row>
    <row r="723" spans="1:14" x14ac:dyDescent="0.25">
      <c r="A723" t="s">
        <v>220</v>
      </c>
      <c r="B723" t="s">
        <v>338</v>
      </c>
      <c r="C723">
        <v>1954</v>
      </c>
      <c r="D723" t="s">
        <v>61</v>
      </c>
      <c r="E723" s="7">
        <v>45322</v>
      </c>
      <c r="F723" s="6">
        <v>2</v>
      </c>
      <c r="G723" s="1" t="s">
        <v>37</v>
      </c>
      <c r="H723" t="s">
        <v>38</v>
      </c>
      <c r="I723" t="s">
        <v>2682</v>
      </c>
      <c r="J723" t="s">
        <v>1235</v>
      </c>
      <c r="K723">
        <v>4217</v>
      </c>
      <c r="L723">
        <v>1200</v>
      </c>
      <c r="M723">
        <f>Customers[[#This Row],[Quantity Ordered]]*Customers[[#This Row],[Sales Price (Per unit)]]</f>
        <v>2400</v>
      </c>
      <c r="N723" t="s">
        <v>2683</v>
      </c>
    </row>
    <row r="724" spans="1:14" x14ac:dyDescent="0.25">
      <c r="A724" t="s">
        <v>855</v>
      </c>
      <c r="B724" t="s">
        <v>997</v>
      </c>
      <c r="C724">
        <v>1955</v>
      </c>
      <c r="D724" t="s">
        <v>27</v>
      </c>
      <c r="E724" s="7">
        <v>45417</v>
      </c>
      <c r="F724" s="6">
        <v>2</v>
      </c>
      <c r="G724" t="s">
        <v>56</v>
      </c>
      <c r="H724" t="s">
        <v>38</v>
      </c>
      <c r="I724" t="s">
        <v>2684</v>
      </c>
      <c r="J724" t="s">
        <v>1290</v>
      </c>
      <c r="K724">
        <v>4000</v>
      </c>
      <c r="L724">
        <v>300</v>
      </c>
      <c r="M724">
        <f>Customers[[#This Row],[Quantity Ordered]]*Customers[[#This Row],[Sales Price (Per unit)]]</f>
        <v>600</v>
      </c>
      <c r="N724" t="s">
        <v>2685</v>
      </c>
    </row>
    <row r="725" spans="1:14" x14ac:dyDescent="0.25">
      <c r="A725" t="s">
        <v>253</v>
      </c>
      <c r="B725" t="s">
        <v>471</v>
      </c>
      <c r="C725">
        <v>1956</v>
      </c>
      <c r="D725" t="s">
        <v>27</v>
      </c>
      <c r="E725" s="7">
        <v>45615</v>
      </c>
      <c r="F725" s="6">
        <v>2</v>
      </c>
      <c r="G725" s="1" t="s">
        <v>37</v>
      </c>
      <c r="H725" t="s">
        <v>49</v>
      </c>
      <c r="I725" t="s">
        <v>2686</v>
      </c>
      <c r="J725" t="s">
        <v>1385</v>
      </c>
      <c r="K725">
        <v>7310</v>
      </c>
      <c r="L725">
        <v>300</v>
      </c>
      <c r="M725">
        <f>Customers[[#This Row],[Quantity Ordered]]*Customers[[#This Row],[Sales Price (Per unit)]]</f>
        <v>600</v>
      </c>
      <c r="N725" t="s">
        <v>2687</v>
      </c>
    </row>
    <row r="726" spans="1:14" x14ac:dyDescent="0.25">
      <c r="A726" t="s">
        <v>918</v>
      </c>
      <c r="B726" t="s">
        <v>998</v>
      </c>
      <c r="C726">
        <v>1957</v>
      </c>
      <c r="D726" t="s">
        <v>16</v>
      </c>
      <c r="E726" s="7">
        <v>45365</v>
      </c>
      <c r="F726" s="6">
        <v>1</v>
      </c>
      <c r="G726" t="s">
        <v>17</v>
      </c>
      <c r="H726" t="s">
        <v>28</v>
      </c>
      <c r="I726" t="s">
        <v>2688</v>
      </c>
      <c r="J726" t="s">
        <v>850</v>
      </c>
      <c r="K726">
        <v>2000</v>
      </c>
      <c r="L726">
        <v>250</v>
      </c>
      <c r="M726">
        <f>Customers[[#This Row],[Quantity Ordered]]*Customers[[#This Row],[Sales Price (Per unit)]]</f>
        <v>250</v>
      </c>
      <c r="N726" t="s">
        <v>2689</v>
      </c>
    </row>
    <row r="727" spans="1:14" x14ac:dyDescent="0.25">
      <c r="A727" t="s">
        <v>209</v>
      </c>
      <c r="B727" t="s">
        <v>278</v>
      </c>
      <c r="C727">
        <v>1958</v>
      </c>
      <c r="D727" t="s">
        <v>16</v>
      </c>
      <c r="E727" s="7">
        <v>45600</v>
      </c>
      <c r="F727" s="6">
        <v>1</v>
      </c>
      <c r="G727" s="1" t="s">
        <v>37</v>
      </c>
      <c r="H727" t="s">
        <v>49</v>
      </c>
      <c r="I727" t="s">
        <v>2690</v>
      </c>
      <c r="J727" t="s">
        <v>1385</v>
      </c>
      <c r="K727">
        <v>7310</v>
      </c>
      <c r="L727">
        <v>250</v>
      </c>
      <c r="M727">
        <f>Customers[[#This Row],[Quantity Ordered]]*Customers[[#This Row],[Sales Price (Per unit)]]</f>
        <v>250</v>
      </c>
      <c r="N727" t="s">
        <v>2691</v>
      </c>
    </row>
    <row r="728" spans="1:14" x14ac:dyDescent="0.25">
      <c r="A728" t="s">
        <v>988</v>
      </c>
      <c r="B728" t="s">
        <v>197</v>
      </c>
      <c r="C728">
        <v>1959</v>
      </c>
      <c r="D728" t="s">
        <v>22</v>
      </c>
      <c r="E728" s="7">
        <v>45476</v>
      </c>
      <c r="F728" s="6">
        <v>3</v>
      </c>
      <c r="G728" t="s">
        <v>17</v>
      </c>
      <c r="H728" t="s">
        <v>66</v>
      </c>
      <c r="I728" t="s">
        <v>2692</v>
      </c>
      <c r="J728" t="s">
        <v>1346</v>
      </c>
      <c r="K728">
        <v>870</v>
      </c>
      <c r="L728">
        <v>800</v>
      </c>
      <c r="M728">
        <f>Customers[[#This Row],[Quantity Ordered]]*Customers[[#This Row],[Sales Price (Per unit)]]</f>
        <v>2400</v>
      </c>
      <c r="N728" t="s">
        <v>2693</v>
      </c>
    </row>
    <row r="729" spans="1:14" x14ac:dyDescent="0.25">
      <c r="A729" t="s">
        <v>999</v>
      </c>
      <c r="B729" t="s">
        <v>1000</v>
      </c>
      <c r="C729">
        <v>1960</v>
      </c>
      <c r="D729" t="s">
        <v>16</v>
      </c>
      <c r="E729" s="7">
        <v>45506</v>
      </c>
      <c r="F729" s="6">
        <v>1</v>
      </c>
      <c r="G729" s="1" t="s">
        <v>37</v>
      </c>
      <c r="H729" t="s">
        <v>42</v>
      </c>
      <c r="I729" t="s">
        <v>2694</v>
      </c>
      <c r="J729" t="s">
        <v>1080</v>
      </c>
      <c r="K729">
        <v>5000</v>
      </c>
      <c r="L729">
        <v>250</v>
      </c>
      <c r="M729">
        <f>Customers[[#This Row],[Quantity Ordered]]*Customers[[#This Row],[Sales Price (Per unit)]]</f>
        <v>250</v>
      </c>
      <c r="N729" t="s">
        <v>2695</v>
      </c>
    </row>
    <row r="730" spans="1:14" x14ac:dyDescent="0.25">
      <c r="A730" t="s">
        <v>1001</v>
      </c>
      <c r="B730" t="s">
        <v>634</v>
      </c>
      <c r="C730">
        <v>1961</v>
      </c>
      <c r="D730" t="s">
        <v>16</v>
      </c>
      <c r="E730" s="7">
        <v>45547</v>
      </c>
      <c r="F730" s="6">
        <v>3</v>
      </c>
      <c r="G730" s="1" t="s">
        <v>37</v>
      </c>
      <c r="H730" t="s">
        <v>32</v>
      </c>
      <c r="I730" t="s">
        <v>2696</v>
      </c>
      <c r="J730" t="s">
        <v>1232</v>
      </c>
      <c r="K730">
        <v>3350</v>
      </c>
      <c r="L730">
        <v>250</v>
      </c>
      <c r="M730">
        <f>Customers[[#This Row],[Quantity Ordered]]*Customers[[#This Row],[Sales Price (Per unit)]]</f>
        <v>750</v>
      </c>
      <c r="N730" t="s">
        <v>2697</v>
      </c>
    </row>
    <row r="731" spans="1:14" x14ac:dyDescent="0.25">
      <c r="A731" t="s">
        <v>254</v>
      </c>
      <c r="B731" t="s">
        <v>868</v>
      </c>
      <c r="C731">
        <v>1962</v>
      </c>
      <c r="D731" t="s">
        <v>77</v>
      </c>
      <c r="E731" s="7">
        <v>45395</v>
      </c>
      <c r="F731" s="6">
        <v>3</v>
      </c>
      <c r="G731" t="s">
        <v>56</v>
      </c>
      <c r="H731" t="s">
        <v>32</v>
      </c>
      <c r="I731" t="s">
        <v>2698</v>
      </c>
      <c r="J731" t="s">
        <v>1260</v>
      </c>
      <c r="K731">
        <v>3000</v>
      </c>
      <c r="L731">
        <v>600</v>
      </c>
      <c r="M731">
        <f>Customers[[#This Row],[Quantity Ordered]]*Customers[[#This Row],[Sales Price (Per unit)]]</f>
        <v>1800</v>
      </c>
      <c r="N731" t="s">
        <v>2699</v>
      </c>
    </row>
    <row r="732" spans="1:14" x14ac:dyDescent="0.25">
      <c r="A732" t="s">
        <v>677</v>
      </c>
      <c r="B732" t="s">
        <v>1002</v>
      </c>
      <c r="C732">
        <v>1963</v>
      </c>
      <c r="D732" t="s">
        <v>36</v>
      </c>
      <c r="E732" s="7">
        <v>45454</v>
      </c>
      <c r="F732" s="6">
        <v>2</v>
      </c>
      <c r="G732" s="1" t="s">
        <v>23</v>
      </c>
      <c r="H732" t="s">
        <v>38</v>
      </c>
      <c r="I732" t="s">
        <v>2700</v>
      </c>
      <c r="J732" t="s">
        <v>1290</v>
      </c>
      <c r="K732">
        <v>4000</v>
      </c>
      <c r="L732">
        <v>250</v>
      </c>
      <c r="M732">
        <f>Customers[[#This Row],[Quantity Ordered]]*Customers[[#This Row],[Sales Price (Per unit)]]</f>
        <v>500</v>
      </c>
      <c r="N732" t="s">
        <v>2701</v>
      </c>
    </row>
    <row r="733" spans="1:14" x14ac:dyDescent="0.25">
      <c r="A733" t="s">
        <v>1003</v>
      </c>
      <c r="B733" t="s">
        <v>1004</v>
      </c>
      <c r="C733">
        <v>1964</v>
      </c>
      <c r="D733" t="s">
        <v>16</v>
      </c>
      <c r="E733" s="7">
        <v>45355</v>
      </c>
      <c r="F733" s="6">
        <v>1</v>
      </c>
      <c r="G733" s="1" t="s">
        <v>37</v>
      </c>
      <c r="H733" t="s">
        <v>28</v>
      </c>
      <c r="I733" t="s">
        <v>2702</v>
      </c>
      <c r="J733" t="s">
        <v>850</v>
      </c>
      <c r="K733">
        <v>2000</v>
      </c>
      <c r="L733">
        <v>250</v>
      </c>
      <c r="M733">
        <f>Customers[[#This Row],[Quantity Ordered]]*Customers[[#This Row],[Sales Price (Per unit)]]</f>
        <v>250</v>
      </c>
      <c r="N733" t="s">
        <v>2703</v>
      </c>
    </row>
    <row r="734" spans="1:14" x14ac:dyDescent="0.25">
      <c r="A734" t="s">
        <v>88</v>
      </c>
      <c r="B734" t="s">
        <v>161</v>
      </c>
      <c r="C734">
        <v>1965</v>
      </c>
      <c r="D734" t="s">
        <v>61</v>
      </c>
      <c r="E734" s="7">
        <v>45514</v>
      </c>
      <c r="F734" s="6">
        <v>2</v>
      </c>
      <c r="G734" t="s">
        <v>17</v>
      </c>
      <c r="H734" t="s">
        <v>28</v>
      </c>
      <c r="I734" t="s">
        <v>2704</v>
      </c>
      <c r="J734" t="s">
        <v>850</v>
      </c>
      <c r="K734">
        <v>2000</v>
      </c>
      <c r="L734">
        <v>1200</v>
      </c>
      <c r="M734">
        <f>Customers[[#This Row],[Quantity Ordered]]*Customers[[#This Row],[Sales Price (Per unit)]]</f>
        <v>2400</v>
      </c>
      <c r="N734" t="s">
        <v>2705</v>
      </c>
    </row>
    <row r="735" spans="1:14" x14ac:dyDescent="0.25">
      <c r="A735" t="s">
        <v>354</v>
      </c>
      <c r="B735" t="s">
        <v>300</v>
      </c>
      <c r="C735">
        <v>1966</v>
      </c>
      <c r="D735" t="s">
        <v>36</v>
      </c>
      <c r="E735" s="7">
        <v>45505</v>
      </c>
      <c r="F735" s="6">
        <v>2</v>
      </c>
      <c r="G735" s="1" t="s">
        <v>37</v>
      </c>
      <c r="H735" t="s">
        <v>24</v>
      </c>
      <c r="I735" t="s">
        <v>2706</v>
      </c>
      <c r="J735" t="s">
        <v>1226</v>
      </c>
      <c r="K735">
        <v>2600</v>
      </c>
      <c r="L735">
        <v>250</v>
      </c>
      <c r="M735">
        <f>Customers[[#This Row],[Quantity Ordered]]*Customers[[#This Row],[Sales Price (Per unit)]]</f>
        <v>500</v>
      </c>
      <c r="N735" t="s">
        <v>2707</v>
      </c>
    </row>
    <row r="736" spans="1:14" x14ac:dyDescent="0.25">
      <c r="A736" t="s">
        <v>336</v>
      </c>
      <c r="B736" t="s">
        <v>339</v>
      </c>
      <c r="C736">
        <v>1967</v>
      </c>
      <c r="D736" t="s">
        <v>77</v>
      </c>
      <c r="E736" s="7">
        <v>45359</v>
      </c>
      <c r="F736" s="6">
        <v>3</v>
      </c>
      <c r="G736" t="s">
        <v>17</v>
      </c>
      <c r="H736" t="s">
        <v>28</v>
      </c>
      <c r="I736" t="s">
        <v>2708</v>
      </c>
      <c r="J736" t="s">
        <v>850</v>
      </c>
      <c r="K736">
        <v>2000</v>
      </c>
      <c r="L736">
        <v>600</v>
      </c>
      <c r="M736">
        <f>Customers[[#This Row],[Quantity Ordered]]*Customers[[#This Row],[Sales Price (Per unit)]]</f>
        <v>1800</v>
      </c>
      <c r="N736" t="s">
        <v>2709</v>
      </c>
    </row>
    <row r="737" spans="1:14" x14ac:dyDescent="0.25">
      <c r="A737" t="s">
        <v>347</v>
      </c>
      <c r="B737" t="s">
        <v>1005</v>
      </c>
      <c r="C737">
        <v>1968</v>
      </c>
      <c r="D737" t="s">
        <v>16</v>
      </c>
      <c r="E737" s="7">
        <v>45625</v>
      </c>
      <c r="F737" s="6">
        <v>2</v>
      </c>
      <c r="G737" t="s">
        <v>56</v>
      </c>
      <c r="H737" t="s">
        <v>66</v>
      </c>
      <c r="I737" t="s">
        <v>2710</v>
      </c>
      <c r="J737" t="s">
        <v>1265</v>
      </c>
      <c r="K737">
        <v>800</v>
      </c>
      <c r="L737">
        <v>250</v>
      </c>
      <c r="M737">
        <f>Customers[[#This Row],[Quantity Ordered]]*Customers[[#This Row],[Sales Price (Per unit)]]</f>
        <v>500</v>
      </c>
      <c r="N737" t="s">
        <v>2711</v>
      </c>
    </row>
    <row r="738" spans="1:14" x14ac:dyDescent="0.25">
      <c r="A738" t="s">
        <v>1006</v>
      </c>
      <c r="B738" t="s">
        <v>1007</v>
      </c>
      <c r="C738">
        <v>1969</v>
      </c>
      <c r="D738" t="s">
        <v>27</v>
      </c>
      <c r="E738" s="7">
        <v>45374</v>
      </c>
      <c r="F738" s="6">
        <v>2</v>
      </c>
      <c r="G738" t="s">
        <v>17</v>
      </c>
      <c r="H738" t="s">
        <v>18</v>
      </c>
      <c r="I738" t="s">
        <v>2712</v>
      </c>
      <c r="J738" t="s">
        <v>1244</v>
      </c>
      <c r="K738">
        <v>6160</v>
      </c>
      <c r="L738">
        <v>300</v>
      </c>
      <c r="M738">
        <f>Customers[[#This Row],[Quantity Ordered]]*Customers[[#This Row],[Sales Price (Per unit)]]</f>
        <v>600</v>
      </c>
      <c r="N738" t="s">
        <v>2713</v>
      </c>
    </row>
    <row r="739" spans="1:14" x14ac:dyDescent="0.25">
      <c r="A739" t="s">
        <v>214</v>
      </c>
      <c r="B739" t="s">
        <v>1008</v>
      </c>
      <c r="C739">
        <v>1970</v>
      </c>
      <c r="D739" t="s">
        <v>77</v>
      </c>
      <c r="E739" s="7">
        <v>45483</v>
      </c>
      <c r="F739" s="6">
        <v>3</v>
      </c>
      <c r="G739" s="1" t="s">
        <v>37</v>
      </c>
      <c r="H739" t="s">
        <v>42</v>
      </c>
      <c r="I739" t="s">
        <v>2714</v>
      </c>
      <c r="J739" t="s">
        <v>1335</v>
      </c>
      <c r="K739">
        <v>5600</v>
      </c>
      <c r="L739">
        <v>600</v>
      </c>
      <c r="M739">
        <f>Customers[[#This Row],[Quantity Ordered]]*Customers[[#This Row],[Sales Price (Per unit)]]</f>
        <v>1800</v>
      </c>
      <c r="N739" t="s">
        <v>2715</v>
      </c>
    </row>
    <row r="740" spans="1:14" x14ac:dyDescent="0.25">
      <c r="A740" t="s">
        <v>20</v>
      </c>
      <c r="B740" t="s">
        <v>92</v>
      </c>
      <c r="C740">
        <v>1971</v>
      </c>
      <c r="D740" t="s">
        <v>61</v>
      </c>
      <c r="E740" s="7">
        <v>45358</v>
      </c>
      <c r="F740" s="6">
        <v>2</v>
      </c>
      <c r="G740" t="s">
        <v>17</v>
      </c>
      <c r="H740" t="s">
        <v>24</v>
      </c>
      <c r="I740" t="s">
        <v>2716</v>
      </c>
      <c r="J740" t="s">
        <v>1226</v>
      </c>
      <c r="K740">
        <v>2600</v>
      </c>
      <c r="L740">
        <v>1200</v>
      </c>
      <c r="M740">
        <f>Customers[[#This Row],[Quantity Ordered]]*Customers[[#This Row],[Sales Price (Per unit)]]</f>
        <v>2400</v>
      </c>
      <c r="N740" t="s">
        <v>2717</v>
      </c>
    </row>
    <row r="741" spans="1:14" x14ac:dyDescent="0.25">
      <c r="A741" t="s">
        <v>796</v>
      </c>
      <c r="B741" t="s">
        <v>602</v>
      </c>
      <c r="C741">
        <v>1972</v>
      </c>
      <c r="D741" t="s">
        <v>27</v>
      </c>
      <c r="E741" s="7">
        <v>45303</v>
      </c>
      <c r="F741" s="6">
        <v>2</v>
      </c>
      <c r="G741" t="s">
        <v>17</v>
      </c>
      <c r="H741" t="s">
        <v>49</v>
      </c>
      <c r="I741" t="s">
        <v>2718</v>
      </c>
      <c r="J741" t="s">
        <v>1250</v>
      </c>
      <c r="K741">
        <v>7000</v>
      </c>
      <c r="L741">
        <v>300</v>
      </c>
      <c r="M741">
        <f>Customers[[#This Row],[Quantity Ordered]]*Customers[[#This Row],[Sales Price (Per unit)]]</f>
        <v>600</v>
      </c>
      <c r="N741" t="s">
        <v>2719</v>
      </c>
    </row>
    <row r="742" spans="1:14" x14ac:dyDescent="0.25">
      <c r="A742" t="s">
        <v>167</v>
      </c>
      <c r="B742" t="s">
        <v>98</v>
      </c>
      <c r="C742">
        <v>1973</v>
      </c>
      <c r="D742" t="s">
        <v>61</v>
      </c>
      <c r="E742" s="7">
        <v>45574</v>
      </c>
      <c r="F742" s="6">
        <v>2</v>
      </c>
      <c r="G742" s="1" t="s">
        <v>37</v>
      </c>
      <c r="H742" t="s">
        <v>24</v>
      </c>
      <c r="I742" t="s">
        <v>2720</v>
      </c>
      <c r="J742" t="s">
        <v>1226</v>
      </c>
      <c r="K742">
        <v>2600</v>
      </c>
      <c r="L742">
        <v>1200</v>
      </c>
      <c r="M742">
        <f>Customers[[#This Row],[Quantity Ordered]]*Customers[[#This Row],[Sales Price (Per unit)]]</f>
        <v>2400</v>
      </c>
      <c r="N742" t="s">
        <v>2721</v>
      </c>
    </row>
    <row r="743" spans="1:14" x14ac:dyDescent="0.25">
      <c r="A743" t="s">
        <v>393</v>
      </c>
      <c r="B743" t="s">
        <v>367</v>
      </c>
      <c r="C743">
        <v>1974</v>
      </c>
      <c r="D743" t="s">
        <v>61</v>
      </c>
      <c r="E743" s="7">
        <v>45376</v>
      </c>
      <c r="F743" s="6">
        <v>3</v>
      </c>
      <c r="G743" t="s">
        <v>17</v>
      </c>
      <c r="H743" t="s">
        <v>66</v>
      </c>
      <c r="I743" t="s">
        <v>2722</v>
      </c>
      <c r="J743" t="s">
        <v>1346</v>
      </c>
      <c r="K743">
        <v>870</v>
      </c>
      <c r="L743">
        <v>1200</v>
      </c>
      <c r="M743">
        <f>Customers[[#This Row],[Quantity Ordered]]*Customers[[#This Row],[Sales Price (Per unit)]]</f>
        <v>3600</v>
      </c>
      <c r="N743" t="s">
        <v>2723</v>
      </c>
    </row>
    <row r="744" spans="1:14" x14ac:dyDescent="0.25">
      <c r="A744" t="s">
        <v>622</v>
      </c>
      <c r="B744" t="s">
        <v>330</v>
      </c>
      <c r="C744">
        <v>1975</v>
      </c>
      <c r="D744" t="s">
        <v>61</v>
      </c>
      <c r="E744" s="7">
        <v>45640</v>
      </c>
      <c r="F744" s="6">
        <v>3</v>
      </c>
      <c r="G744" s="1" t="s">
        <v>37</v>
      </c>
      <c r="H744" t="s">
        <v>28</v>
      </c>
      <c r="I744" t="s">
        <v>2724</v>
      </c>
      <c r="J744" t="s">
        <v>850</v>
      </c>
      <c r="K744">
        <v>2000</v>
      </c>
      <c r="L744">
        <v>1200</v>
      </c>
      <c r="M744">
        <f>Customers[[#This Row],[Quantity Ordered]]*Customers[[#This Row],[Sales Price (Per unit)]]</f>
        <v>3600</v>
      </c>
      <c r="N744" t="s">
        <v>2725</v>
      </c>
    </row>
    <row r="745" spans="1:14" x14ac:dyDescent="0.25">
      <c r="A745" t="s">
        <v>1009</v>
      </c>
      <c r="B745" t="s">
        <v>1010</v>
      </c>
      <c r="C745">
        <v>1976</v>
      </c>
      <c r="D745" t="s">
        <v>61</v>
      </c>
      <c r="E745" s="7">
        <v>45363</v>
      </c>
      <c r="F745" s="6">
        <v>2</v>
      </c>
      <c r="G745" t="s">
        <v>56</v>
      </c>
      <c r="H745" t="s">
        <v>42</v>
      </c>
      <c r="I745" t="s">
        <v>2726</v>
      </c>
      <c r="J745" t="s">
        <v>1238</v>
      </c>
      <c r="K745">
        <v>5290</v>
      </c>
      <c r="L745">
        <v>1200</v>
      </c>
      <c r="M745">
        <f>Customers[[#This Row],[Quantity Ordered]]*Customers[[#This Row],[Sales Price (Per unit)]]</f>
        <v>2400</v>
      </c>
      <c r="N745" t="s">
        <v>2727</v>
      </c>
    </row>
    <row r="746" spans="1:14" x14ac:dyDescent="0.25">
      <c r="A746" t="s">
        <v>883</v>
      </c>
      <c r="B746" t="s">
        <v>1011</v>
      </c>
      <c r="C746">
        <v>1977</v>
      </c>
      <c r="D746" t="s">
        <v>16</v>
      </c>
      <c r="E746" s="7">
        <v>45537</v>
      </c>
      <c r="F746" s="6">
        <v>2</v>
      </c>
      <c r="G746" s="1" t="s">
        <v>37</v>
      </c>
      <c r="H746" t="s">
        <v>24</v>
      </c>
      <c r="I746" t="s">
        <v>2728</v>
      </c>
      <c r="J746" t="s">
        <v>1226</v>
      </c>
      <c r="K746">
        <v>2600</v>
      </c>
      <c r="L746">
        <v>250</v>
      </c>
      <c r="M746">
        <f>Customers[[#This Row],[Quantity Ordered]]*Customers[[#This Row],[Sales Price (Per unit)]]</f>
        <v>500</v>
      </c>
      <c r="N746" t="s">
        <v>2729</v>
      </c>
    </row>
    <row r="747" spans="1:14" x14ac:dyDescent="0.25">
      <c r="A747" t="s">
        <v>511</v>
      </c>
      <c r="B747" t="s">
        <v>1012</v>
      </c>
      <c r="C747">
        <v>1978</v>
      </c>
      <c r="D747" t="s">
        <v>36</v>
      </c>
      <c r="E747" s="7">
        <v>45574</v>
      </c>
      <c r="F747" s="6">
        <v>2</v>
      </c>
      <c r="G747" t="s">
        <v>56</v>
      </c>
      <c r="H747" t="s">
        <v>66</v>
      </c>
      <c r="I747" t="s">
        <v>2730</v>
      </c>
      <c r="J747" t="s">
        <v>1346</v>
      </c>
      <c r="K747">
        <v>870</v>
      </c>
      <c r="L747">
        <v>250</v>
      </c>
      <c r="M747">
        <f>Customers[[#This Row],[Quantity Ordered]]*Customers[[#This Row],[Sales Price (Per unit)]]</f>
        <v>500</v>
      </c>
      <c r="N747" t="s">
        <v>2731</v>
      </c>
    </row>
    <row r="748" spans="1:14" x14ac:dyDescent="0.25">
      <c r="A748" t="s">
        <v>1013</v>
      </c>
      <c r="B748" t="s">
        <v>648</v>
      </c>
      <c r="C748">
        <v>1979</v>
      </c>
      <c r="D748" t="s">
        <v>16</v>
      </c>
      <c r="E748" s="7">
        <v>45529</v>
      </c>
      <c r="F748" s="6">
        <v>3</v>
      </c>
      <c r="G748" t="s">
        <v>56</v>
      </c>
      <c r="H748" t="s">
        <v>18</v>
      </c>
      <c r="I748" t="s">
        <v>2732</v>
      </c>
      <c r="J748" t="s">
        <v>1287</v>
      </c>
      <c r="K748">
        <v>6000</v>
      </c>
      <c r="L748">
        <v>250</v>
      </c>
      <c r="M748">
        <f>Customers[[#This Row],[Quantity Ordered]]*Customers[[#This Row],[Sales Price (Per unit)]]</f>
        <v>750</v>
      </c>
      <c r="N748" t="s">
        <v>2733</v>
      </c>
    </row>
    <row r="749" spans="1:14" x14ac:dyDescent="0.25">
      <c r="A749" t="s">
        <v>703</v>
      </c>
      <c r="B749" t="s">
        <v>777</v>
      </c>
      <c r="C749">
        <v>1980</v>
      </c>
      <c r="D749" t="s">
        <v>61</v>
      </c>
      <c r="E749" s="7">
        <v>45455</v>
      </c>
      <c r="F749" s="6">
        <v>3</v>
      </c>
      <c r="G749" t="s">
        <v>17</v>
      </c>
      <c r="H749" t="s">
        <v>38</v>
      </c>
      <c r="I749" t="s">
        <v>2734</v>
      </c>
      <c r="J749" t="s">
        <v>1253</v>
      </c>
      <c r="K749">
        <v>4870</v>
      </c>
      <c r="L749">
        <v>1200</v>
      </c>
      <c r="M749">
        <f>Customers[[#This Row],[Quantity Ordered]]*Customers[[#This Row],[Sales Price (Per unit)]]</f>
        <v>3600</v>
      </c>
      <c r="N749" t="s">
        <v>2735</v>
      </c>
    </row>
    <row r="750" spans="1:14" x14ac:dyDescent="0.25">
      <c r="A750" t="s">
        <v>1014</v>
      </c>
      <c r="B750" t="s">
        <v>267</v>
      </c>
      <c r="C750">
        <v>1981</v>
      </c>
      <c r="D750" t="s">
        <v>61</v>
      </c>
      <c r="E750" s="7">
        <v>45633</v>
      </c>
      <c r="F750" s="6">
        <v>1</v>
      </c>
      <c r="G750" s="1" t="s">
        <v>37</v>
      </c>
      <c r="H750" t="s">
        <v>66</v>
      </c>
      <c r="I750" t="s">
        <v>2736</v>
      </c>
      <c r="J750" t="s">
        <v>1346</v>
      </c>
      <c r="K750">
        <v>870</v>
      </c>
      <c r="L750">
        <v>1200</v>
      </c>
      <c r="M750">
        <f>Customers[[#This Row],[Quantity Ordered]]*Customers[[#This Row],[Sales Price (Per unit)]]</f>
        <v>1200</v>
      </c>
      <c r="N750" t="s">
        <v>2737</v>
      </c>
    </row>
    <row r="751" spans="1:14" x14ac:dyDescent="0.25">
      <c r="A751" t="s">
        <v>349</v>
      </c>
      <c r="B751" t="s">
        <v>1015</v>
      </c>
      <c r="C751">
        <v>1982</v>
      </c>
      <c r="D751" t="s">
        <v>27</v>
      </c>
      <c r="E751" s="7">
        <v>45615</v>
      </c>
      <c r="F751" s="6">
        <v>2</v>
      </c>
      <c r="G751" t="s">
        <v>17</v>
      </c>
      <c r="H751" t="s">
        <v>66</v>
      </c>
      <c r="I751" t="s">
        <v>2738</v>
      </c>
      <c r="J751" t="s">
        <v>1346</v>
      </c>
      <c r="K751">
        <v>870</v>
      </c>
      <c r="L751">
        <v>300</v>
      </c>
      <c r="M751">
        <f>Customers[[#This Row],[Quantity Ordered]]*Customers[[#This Row],[Sales Price (Per unit)]]</f>
        <v>600</v>
      </c>
      <c r="N751" t="s">
        <v>2739</v>
      </c>
    </row>
    <row r="752" spans="1:14" x14ac:dyDescent="0.25">
      <c r="A752" t="s">
        <v>19</v>
      </c>
      <c r="B752" t="s">
        <v>1016</v>
      </c>
      <c r="C752">
        <v>1983</v>
      </c>
      <c r="D752" t="s">
        <v>22</v>
      </c>
      <c r="E752" s="7">
        <v>45359</v>
      </c>
      <c r="F752" s="6">
        <v>3</v>
      </c>
      <c r="G752" s="1" t="s">
        <v>23</v>
      </c>
      <c r="H752" t="s">
        <v>32</v>
      </c>
      <c r="I752" t="s">
        <v>2740</v>
      </c>
      <c r="J752" t="s">
        <v>1232</v>
      </c>
      <c r="K752">
        <v>3350</v>
      </c>
      <c r="L752">
        <v>800</v>
      </c>
      <c r="M752">
        <f>Customers[[#This Row],[Quantity Ordered]]*Customers[[#This Row],[Sales Price (Per unit)]]</f>
        <v>2400</v>
      </c>
      <c r="N752" t="s">
        <v>2741</v>
      </c>
    </row>
    <row r="753" spans="1:14" x14ac:dyDescent="0.25">
      <c r="A753" t="s">
        <v>1017</v>
      </c>
      <c r="B753" t="s">
        <v>1018</v>
      </c>
      <c r="C753">
        <v>1984</v>
      </c>
      <c r="D753" t="s">
        <v>61</v>
      </c>
      <c r="E753" s="7">
        <v>45599</v>
      </c>
      <c r="F753" s="6">
        <v>2</v>
      </c>
      <c r="G753" s="1" t="s">
        <v>23</v>
      </c>
      <c r="H753" t="s">
        <v>42</v>
      </c>
      <c r="I753" t="s">
        <v>2742</v>
      </c>
      <c r="J753" t="s">
        <v>1238</v>
      </c>
      <c r="K753">
        <v>5290</v>
      </c>
      <c r="L753">
        <v>1200</v>
      </c>
      <c r="M753">
        <f>Customers[[#This Row],[Quantity Ordered]]*Customers[[#This Row],[Sales Price (Per unit)]]</f>
        <v>2400</v>
      </c>
      <c r="N753" t="s">
        <v>2743</v>
      </c>
    </row>
    <row r="754" spans="1:14" x14ac:dyDescent="0.25">
      <c r="A754" t="s">
        <v>547</v>
      </c>
      <c r="B754" t="s">
        <v>947</v>
      </c>
      <c r="C754">
        <v>1985</v>
      </c>
      <c r="D754" t="s">
        <v>36</v>
      </c>
      <c r="E754" s="7">
        <v>45313</v>
      </c>
      <c r="F754" s="6">
        <v>3</v>
      </c>
      <c r="G754" t="s">
        <v>17</v>
      </c>
      <c r="H754" t="s">
        <v>18</v>
      </c>
      <c r="I754" t="s">
        <v>2744</v>
      </c>
      <c r="J754" t="s">
        <v>1287</v>
      </c>
      <c r="K754">
        <v>6000</v>
      </c>
      <c r="L754">
        <v>250</v>
      </c>
      <c r="M754">
        <f>Customers[[#This Row],[Quantity Ordered]]*Customers[[#This Row],[Sales Price (Per unit)]]</f>
        <v>750</v>
      </c>
      <c r="N754" t="s">
        <v>2745</v>
      </c>
    </row>
    <row r="755" spans="1:14" x14ac:dyDescent="0.25">
      <c r="A755" t="s">
        <v>1019</v>
      </c>
      <c r="B755" t="s">
        <v>1020</v>
      </c>
      <c r="C755">
        <v>1986</v>
      </c>
      <c r="D755" t="s">
        <v>22</v>
      </c>
      <c r="E755" s="7">
        <v>45510</v>
      </c>
      <c r="F755" s="6">
        <v>2</v>
      </c>
      <c r="G755" s="1" t="s">
        <v>37</v>
      </c>
      <c r="H755" t="s">
        <v>28</v>
      </c>
      <c r="I755" t="s">
        <v>2746</v>
      </c>
      <c r="J755" t="s">
        <v>1229</v>
      </c>
      <c r="K755">
        <v>2300</v>
      </c>
      <c r="L755">
        <v>800</v>
      </c>
      <c r="M755">
        <f>Customers[[#This Row],[Quantity Ordered]]*Customers[[#This Row],[Sales Price (Per unit)]]</f>
        <v>1600</v>
      </c>
      <c r="N755" t="s">
        <v>2747</v>
      </c>
    </row>
    <row r="756" spans="1:14" x14ac:dyDescent="0.25">
      <c r="A756" t="s">
        <v>1021</v>
      </c>
      <c r="B756" t="s">
        <v>1022</v>
      </c>
      <c r="C756">
        <v>1987</v>
      </c>
      <c r="D756" t="s">
        <v>22</v>
      </c>
      <c r="E756" s="7">
        <v>45585</v>
      </c>
      <c r="F756" s="6">
        <v>3</v>
      </c>
      <c r="G756" t="s">
        <v>17</v>
      </c>
      <c r="H756" t="s">
        <v>24</v>
      </c>
      <c r="I756" t="s">
        <v>2748</v>
      </c>
      <c r="J756" t="s">
        <v>1226</v>
      </c>
      <c r="K756">
        <v>2600</v>
      </c>
      <c r="L756">
        <v>800</v>
      </c>
      <c r="M756">
        <f>Customers[[#This Row],[Quantity Ordered]]*Customers[[#This Row],[Sales Price (Per unit)]]</f>
        <v>2400</v>
      </c>
      <c r="N756" t="s">
        <v>2749</v>
      </c>
    </row>
    <row r="757" spans="1:14" x14ac:dyDescent="0.25">
      <c r="A757" t="s">
        <v>1023</v>
      </c>
      <c r="B757" t="s">
        <v>119</v>
      </c>
      <c r="C757">
        <v>1988</v>
      </c>
      <c r="D757" t="s">
        <v>77</v>
      </c>
      <c r="E757" s="7">
        <v>45654</v>
      </c>
      <c r="F757" s="6">
        <v>2</v>
      </c>
      <c r="G757" s="1" t="s">
        <v>37</v>
      </c>
      <c r="H757" t="s">
        <v>66</v>
      </c>
      <c r="I757" t="s">
        <v>2750</v>
      </c>
      <c r="J757" t="s">
        <v>1346</v>
      </c>
      <c r="K757">
        <v>870</v>
      </c>
      <c r="L757">
        <v>600</v>
      </c>
      <c r="M757">
        <f>Customers[[#This Row],[Quantity Ordered]]*Customers[[#This Row],[Sales Price (Per unit)]]</f>
        <v>1200</v>
      </c>
      <c r="N757" t="s">
        <v>2751</v>
      </c>
    </row>
    <row r="758" spans="1:14" x14ac:dyDescent="0.25">
      <c r="A758" t="s">
        <v>397</v>
      </c>
      <c r="B758" t="s">
        <v>1020</v>
      </c>
      <c r="C758">
        <v>1989</v>
      </c>
      <c r="D758" t="s">
        <v>77</v>
      </c>
      <c r="E758" s="7">
        <v>45647</v>
      </c>
      <c r="F758" s="6">
        <v>3</v>
      </c>
      <c r="G758" s="1" t="s">
        <v>37</v>
      </c>
      <c r="H758" t="s">
        <v>28</v>
      </c>
      <c r="I758" t="s">
        <v>2752</v>
      </c>
      <c r="J758" t="s">
        <v>1284</v>
      </c>
      <c r="K758">
        <v>2500</v>
      </c>
      <c r="L758">
        <v>600</v>
      </c>
      <c r="M758">
        <f>Customers[[#This Row],[Quantity Ordered]]*Customers[[#This Row],[Sales Price (Per unit)]]</f>
        <v>1800</v>
      </c>
      <c r="N758" t="s">
        <v>2753</v>
      </c>
    </row>
    <row r="759" spans="1:14" x14ac:dyDescent="0.25">
      <c r="A759" t="s">
        <v>662</v>
      </c>
      <c r="B759" t="s">
        <v>1024</v>
      </c>
      <c r="C759">
        <v>1990</v>
      </c>
      <c r="D759" t="s">
        <v>61</v>
      </c>
      <c r="E759" s="7">
        <v>45356</v>
      </c>
      <c r="F759" s="6">
        <v>2</v>
      </c>
      <c r="G759" t="s">
        <v>17</v>
      </c>
      <c r="H759" t="s">
        <v>18</v>
      </c>
      <c r="I759" t="s">
        <v>2754</v>
      </c>
      <c r="J759" t="s">
        <v>1244</v>
      </c>
      <c r="K759">
        <v>6160</v>
      </c>
      <c r="L759">
        <v>1200</v>
      </c>
      <c r="M759">
        <f>Customers[[#This Row],[Quantity Ordered]]*Customers[[#This Row],[Sales Price (Per unit)]]</f>
        <v>2400</v>
      </c>
      <c r="N759" t="s">
        <v>2755</v>
      </c>
    </row>
    <row r="760" spans="1:14" x14ac:dyDescent="0.25">
      <c r="A760" t="s">
        <v>57</v>
      </c>
      <c r="B760" t="s">
        <v>1025</v>
      </c>
      <c r="C760">
        <v>1991</v>
      </c>
      <c r="D760" t="s">
        <v>27</v>
      </c>
      <c r="E760" s="7">
        <v>45419</v>
      </c>
      <c r="F760" s="6">
        <v>2</v>
      </c>
      <c r="G760" t="s">
        <v>17</v>
      </c>
      <c r="H760" t="s">
        <v>66</v>
      </c>
      <c r="I760" t="s">
        <v>2756</v>
      </c>
      <c r="J760" t="s">
        <v>1346</v>
      </c>
      <c r="K760">
        <v>870</v>
      </c>
      <c r="L760">
        <v>300</v>
      </c>
      <c r="M760">
        <f>Customers[[#This Row],[Quantity Ordered]]*Customers[[#This Row],[Sales Price (Per unit)]]</f>
        <v>600</v>
      </c>
      <c r="N760" t="s">
        <v>2757</v>
      </c>
    </row>
    <row r="761" spans="1:14" x14ac:dyDescent="0.25">
      <c r="A761" t="s">
        <v>532</v>
      </c>
      <c r="B761" t="s">
        <v>1026</v>
      </c>
      <c r="C761">
        <v>1992</v>
      </c>
      <c r="D761" t="s">
        <v>36</v>
      </c>
      <c r="E761" s="7">
        <v>45525</v>
      </c>
      <c r="F761" s="6">
        <v>1</v>
      </c>
      <c r="G761" s="1" t="s">
        <v>23</v>
      </c>
      <c r="H761" t="s">
        <v>38</v>
      </c>
      <c r="I761" t="s">
        <v>2758</v>
      </c>
      <c r="J761" t="s">
        <v>1235</v>
      </c>
      <c r="K761">
        <v>4217</v>
      </c>
      <c r="L761">
        <v>250</v>
      </c>
      <c r="M761">
        <f>Customers[[#This Row],[Quantity Ordered]]*Customers[[#This Row],[Sales Price (Per unit)]]</f>
        <v>250</v>
      </c>
      <c r="N761" t="s">
        <v>2759</v>
      </c>
    </row>
    <row r="762" spans="1:14" x14ac:dyDescent="0.25">
      <c r="A762" t="s">
        <v>424</v>
      </c>
      <c r="B762" t="s">
        <v>367</v>
      </c>
      <c r="C762">
        <v>1993</v>
      </c>
      <c r="D762" t="s">
        <v>16</v>
      </c>
      <c r="E762" s="7">
        <v>45523</v>
      </c>
      <c r="F762" s="6">
        <v>1</v>
      </c>
      <c r="G762" s="1" t="s">
        <v>37</v>
      </c>
      <c r="H762" t="s">
        <v>38</v>
      </c>
      <c r="I762" t="s">
        <v>2760</v>
      </c>
      <c r="J762" t="s">
        <v>1235</v>
      </c>
      <c r="K762">
        <v>4217</v>
      </c>
      <c r="L762">
        <v>250</v>
      </c>
      <c r="M762">
        <f>Customers[[#This Row],[Quantity Ordered]]*Customers[[#This Row],[Sales Price (Per unit)]]</f>
        <v>250</v>
      </c>
      <c r="N762" t="s">
        <v>2761</v>
      </c>
    </row>
    <row r="763" spans="1:14" x14ac:dyDescent="0.25">
      <c r="A763" t="s">
        <v>797</v>
      </c>
      <c r="B763" t="s">
        <v>477</v>
      </c>
      <c r="C763">
        <v>1994</v>
      </c>
      <c r="D763" t="s">
        <v>61</v>
      </c>
      <c r="E763" s="7">
        <v>45641</v>
      </c>
      <c r="F763" s="6">
        <v>2</v>
      </c>
      <c r="G763" t="s">
        <v>17</v>
      </c>
      <c r="H763" t="s">
        <v>49</v>
      </c>
      <c r="I763" t="s">
        <v>2762</v>
      </c>
      <c r="J763" t="s">
        <v>1250</v>
      </c>
      <c r="K763">
        <v>7000</v>
      </c>
      <c r="L763">
        <v>1200</v>
      </c>
      <c r="M763">
        <f>Customers[[#This Row],[Quantity Ordered]]*Customers[[#This Row],[Sales Price (Per unit)]]</f>
        <v>2400</v>
      </c>
      <c r="N763" t="s">
        <v>2763</v>
      </c>
    </row>
    <row r="764" spans="1:14" x14ac:dyDescent="0.25">
      <c r="A764" t="s">
        <v>1027</v>
      </c>
      <c r="B764" t="s">
        <v>449</v>
      </c>
      <c r="C764">
        <v>1995</v>
      </c>
      <c r="D764" t="s">
        <v>16</v>
      </c>
      <c r="E764" s="7">
        <v>45452</v>
      </c>
      <c r="F764" s="6">
        <v>3</v>
      </c>
      <c r="G764" t="s">
        <v>17</v>
      </c>
      <c r="H764" t="s">
        <v>18</v>
      </c>
      <c r="I764" t="s">
        <v>2764</v>
      </c>
      <c r="J764" t="s">
        <v>1244</v>
      </c>
      <c r="K764">
        <v>6160</v>
      </c>
      <c r="L764">
        <v>250</v>
      </c>
      <c r="M764">
        <f>Customers[[#This Row],[Quantity Ordered]]*Customers[[#This Row],[Sales Price (Per unit)]]</f>
        <v>750</v>
      </c>
      <c r="N764" t="s">
        <v>2765</v>
      </c>
    </row>
    <row r="765" spans="1:14" x14ac:dyDescent="0.25">
      <c r="A765" t="s">
        <v>1028</v>
      </c>
      <c r="B765" t="s">
        <v>1025</v>
      </c>
      <c r="C765">
        <v>1996</v>
      </c>
      <c r="D765" t="s">
        <v>36</v>
      </c>
      <c r="E765" s="7">
        <v>45591</v>
      </c>
      <c r="F765" s="6">
        <v>3</v>
      </c>
      <c r="G765" s="1" t="s">
        <v>37</v>
      </c>
      <c r="H765" t="s">
        <v>38</v>
      </c>
      <c r="I765" t="s">
        <v>2766</v>
      </c>
      <c r="J765" t="s">
        <v>1253</v>
      </c>
      <c r="K765">
        <v>4870</v>
      </c>
      <c r="L765">
        <v>250</v>
      </c>
      <c r="M765">
        <f>Customers[[#This Row],[Quantity Ordered]]*Customers[[#This Row],[Sales Price (Per unit)]]</f>
        <v>750</v>
      </c>
      <c r="N765" t="s">
        <v>2767</v>
      </c>
    </row>
    <row r="766" spans="1:14" x14ac:dyDescent="0.25">
      <c r="A766" t="s">
        <v>798</v>
      </c>
      <c r="B766" t="s">
        <v>1029</v>
      </c>
      <c r="C766">
        <v>1997</v>
      </c>
      <c r="D766" t="s">
        <v>16</v>
      </c>
      <c r="E766" s="7">
        <v>45364</v>
      </c>
      <c r="F766" s="6">
        <v>1</v>
      </c>
      <c r="G766" s="1" t="s">
        <v>37</v>
      </c>
      <c r="H766" t="s">
        <v>49</v>
      </c>
      <c r="I766" t="s">
        <v>2768</v>
      </c>
      <c r="J766" t="s">
        <v>1247</v>
      </c>
      <c r="K766">
        <v>7250</v>
      </c>
      <c r="L766">
        <v>250</v>
      </c>
      <c r="M766">
        <f>Customers[[#This Row],[Quantity Ordered]]*Customers[[#This Row],[Sales Price (Per unit)]]</f>
        <v>250</v>
      </c>
      <c r="N766" t="s">
        <v>2769</v>
      </c>
    </row>
    <row r="767" spans="1:14" x14ac:dyDescent="0.25">
      <c r="A767" t="s">
        <v>89</v>
      </c>
      <c r="B767" t="s">
        <v>1030</v>
      </c>
      <c r="C767">
        <v>1998</v>
      </c>
      <c r="D767" t="s">
        <v>61</v>
      </c>
      <c r="E767" s="7">
        <v>45355</v>
      </c>
      <c r="F767" s="6">
        <v>3</v>
      </c>
      <c r="G767" t="s">
        <v>56</v>
      </c>
      <c r="H767" t="s">
        <v>66</v>
      </c>
      <c r="I767" t="s">
        <v>2770</v>
      </c>
      <c r="J767" t="s">
        <v>1265</v>
      </c>
      <c r="K767">
        <v>800</v>
      </c>
      <c r="L767">
        <v>1200</v>
      </c>
      <c r="M767">
        <f>Customers[[#This Row],[Quantity Ordered]]*Customers[[#This Row],[Sales Price (Per unit)]]</f>
        <v>3600</v>
      </c>
      <c r="N767" t="s">
        <v>2771</v>
      </c>
    </row>
    <row r="768" spans="1:14" x14ac:dyDescent="0.25">
      <c r="A768" t="s">
        <v>703</v>
      </c>
      <c r="B768" t="s">
        <v>1026</v>
      </c>
      <c r="C768">
        <v>1999</v>
      </c>
      <c r="D768" t="s">
        <v>36</v>
      </c>
      <c r="E768" s="7">
        <v>45511</v>
      </c>
      <c r="F768" s="6">
        <v>3</v>
      </c>
      <c r="G768" t="s">
        <v>17</v>
      </c>
      <c r="H768" t="s">
        <v>18</v>
      </c>
      <c r="I768" t="s">
        <v>2772</v>
      </c>
      <c r="J768" t="s">
        <v>1244</v>
      </c>
      <c r="K768">
        <v>6160</v>
      </c>
      <c r="L768">
        <v>250</v>
      </c>
      <c r="M768">
        <f>Customers[[#This Row],[Quantity Ordered]]*Customers[[#This Row],[Sales Price (Per unit)]]</f>
        <v>750</v>
      </c>
      <c r="N768" t="s">
        <v>2773</v>
      </c>
    </row>
    <row r="769" spans="1:14" x14ac:dyDescent="0.25">
      <c r="A769" t="s">
        <v>1031</v>
      </c>
      <c r="B769" t="s">
        <v>395</v>
      </c>
      <c r="C769">
        <v>2000</v>
      </c>
      <c r="D769" t="s">
        <v>61</v>
      </c>
      <c r="E769" s="7">
        <v>45653</v>
      </c>
      <c r="F769" s="6">
        <v>3</v>
      </c>
      <c r="G769" s="1" t="s">
        <v>37</v>
      </c>
      <c r="H769" t="s">
        <v>18</v>
      </c>
      <c r="I769" t="s">
        <v>2774</v>
      </c>
      <c r="J769" t="s">
        <v>1287</v>
      </c>
      <c r="K769">
        <v>6000</v>
      </c>
      <c r="L769">
        <v>1200</v>
      </c>
      <c r="M769">
        <f>Customers[[#This Row],[Quantity Ordered]]*Customers[[#This Row],[Sales Price (Per unit)]]</f>
        <v>3600</v>
      </c>
      <c r="N769" t="s">
        <v>2775</v>
      </c>
    </row>
    <row r="770" spans="1:14" x14ac:dyDescent="0.25">
      <c r="A770" t="s">
        <v>122</v>
      </c>
      <c r="B770" t="s">
        <v>610</v>
      </c>
      <c r="C770">
        <v>2001</v>
      </c>
      <c r="D770" t="s">
        <v>61</v>
      </c>
      <c r="E770" s="7">
        <v>45369</v>
      </c>
      <c r="F770" s="6">
        <v>3</v>
      </c>
      <c r="G770" t="s">
        <v>17</v>
      </c>
      <c r="H770" t="s">
        <v>28</v>
      </c>
      <c r="I770" t="s">
        <v>2776</v>
      </c>
      <c r="J770" t="s">
        <v>1284</v>
      </c>
      <c r="K770">
        <v>2500</v>
      </c>
      <c r="L770">
        <v>1200</v>
      </c>
      <c r="M770">
        <f>Customers[[#This Row],[Quantity Ordered]]*Customers[[#This Row],[Sales Price (Per unit)]]</f>
        <v>3600</v>
      </c>
      <c r="N770" t="s">
        <v>2777</v>
      </c>
    </row>
    <row r="771" spans="1:14" x14ac:dyDescent="0.25">
      <c r="A771" t="s">
        <v>381</v>
      </c>
      <c r="B771" t="s">
        <v>763</v>
      </c>
      <c r="C771">
        <v>2002</v>
      </c>
      <c r="D771" t="s">
        <v>61</v>
      </c>
      <c r="E771" s="7">
        <v>45552</v>
      </c>
      <c r="F771" s="6">
        <v>2</v>
      </c>
      <c r="G771" s="1" t="s">
        <v>37</v>
      </c>
      <c r="H771" t="s">
        <v>32</v>
      </c>
      <c r="I771" t="s">
        <v>2778</v>
      </c>
      <c r="J771" t="s">
        <v>1232</v>
      </c>
      <c r="K771">
        <v>3350</v>
      </c>
      <c r="L771">
        <v>1200</v>
      </c>
      <c r="M771">
        <f>Customers[[#This Row],[Quantity Ordered]]*Customers[[#This Row],[Sales Price (Per unit)]]</f>
        <v>2400</v>
      </c>
      <c r="N771" t="s">
        <v>2779</v>
      </c>
    </row>
    <row r="772" spans="1:14" x14ac:dyDescent="0.25">
      <c r="A772" t="s">
        <v>254</v>
      </c>
      <c r="B772" t="s">
        <v>1032</v>
      </c>
      <c r="C772">
        <v>2003</v>
      </c>
      <c r="D772" t="s">
        <v>22</v>
      </c>
      <c r="E772" s="7">
        <v>45651</v>
      </c>
      <c r="F772" s="6">
        <v>2</v>
      </c>
      <c r="G772" s="1" t="s">
        <v>37</v>
      </c>
      <c r="H772" t="s">
        <v>28</v>
      </c>
      <c r="I772" t="s">
        <v>2780</v>
      </c>
      <c r="J772" t="s">
        <v>1284</v>
      </c>
      <c r="K772">
        <v>2500</v>
      </c>
      <c r="L772">
        <v>800</v>
      </c>
      <c r="M772">
        <f>Customers[[#This Row],[Quantity Ordered]]*Customers[[#This Row],[Sales Price (Per unit)]]</f>
        <v>1600</v>
      </c>
      <c r="N772" t="s">
        <v>2781</v>
      </c>
    </row>
    <row r="773" spans="1:14" x14ac:dyDescent="0.25">
      <c r="A773" t="s">
        <v>645</v>
      </c>
      <c r="B773" t="s">
        <v>958</v>
      </c>
      <c r="C773">
        <v>2004</v>
      </c>
      <c r="D773" t="s">
        <v>16</v>
      </c>
      <c r="E773" s="7">
        <v>45622</v>
      </c>
      <c r="F773" s="6">
        <v>1</v>
      </c>
      <c r="G773" s="1" t="s">
        <v>37</v>
      </c>
      <c r="H773" t="s">
        <v>28</v>
      </c>
      <c r="I773" t="s">
        <v>2782</v>
      </c>
      <c r="J773" t="s">
        <v>1284</v>
      </c>
      <c r="K773">
        <v>2500</v>
      </c>
      <c r="L773">
        <v>250</v>
      </c>
      <c r="M773">
        <f>Customers[[#This Row],[Quantity Ordered]]*Customers[[#This Row],[Sales Price (Per unit)]]</f>
        <v>250</v>
      </c>
      <c r="N773" t="s">
        <v>2783</v>
      </c>
    </row>
    <row r="774" spans="1:14" x14ac:dyDescent="0.25">
      <c r="A774" t="s">
        <v>334</v>
      </c>
      <c r="B774" t="s">
        <v>1033</v>
      </c>
      <c r="C774">
        <v>2005</v>
      </c>
      <c r="D774" t="s">
        <v>77</v>
      </c>
      <c r="E774" s="7">
        <v>45327</v>
      </c>
      <c r="F774" s="6">
        <v>2</v>
      </c>
      <c r="G774" t="s">
        <v>17</v>
      </c>
      <c r="H774" t="s">
        <v>42</v>
      </c>
      <c r="I774" t="s">
        <v>2784</v>
      </c>
      <c r="J774" t="s">
        <v>1238</v>
      </c>
      <c r="K774">
        <v>5290</v>
      </c>
      <c r="L774">
        <v>600</v>
      </c>
      <c r="M774">
        <f>Customers[[#This Row],[Quantity Ordered]]*Customers[[#This Row],[Sales Price (Per unit)]]</f>
        <v>1200</v>
      </c>
      <c r="N774" t="s">
        <v>2785</v>
      </c>
    </row>
    <row r="775" spans="1:14" x14ac:dyDescent="0.25">
      <c r="A775" t="s">
        <v>833</v>
      </c>
      <c r="B775" t="s">
        <v>188</v>
      </c>
      <c r="C775">
        <v>2006</v>
      </c>
      <c r="D775" t="s">
        <v>36</v>
      </c>
      <c r="E775" s="7">
        <v>45591</v>
      </c>
      <c r="F775" s="6">
        <v>1</v>
      </c>
      <c r="G775" s="1" t="s">
        <v>37</v>
      </c>
      <c r="H775" t="s">
        <v>28</v>
      </c>
      <c r="I775" t="s">
        <v>2786</v>
      </c>
      <c r="J775" t="s">
        <v>1284</v>
      </c>
      <c r="K775">
        <v>2500</v>
      </c>
      <c r="L775">
        <v>250</v>
      </c>
      <c r="M775">
        <f>Customers[[#This Row],[Quantity Ordered]]*Customers[[#This Row],[Sales Price (Per unit)]]</f>
        <v>250</v>
      </c>
      <c r="N775" t="s">
        <v>2787</v>
      </c>
    </row>
    <row r="776" spans="1:14" x14ac:dyDescent="0.25">
      <c r="A776" t="s">
        <v>381</v>
      </c>
      <c r="B776" t="s">
        <v>905</v>
      </c>
      <c r="C776">
        <v>2007</v>
      </c>
      <c r="D776" t="s">
        <v>36</v>
      </c>
      <c r="E776" s="7">
        <v>45361</v>
      </c>
      <c r="F776" s="6">
        <v>3</v>
      </c>
      <c r="G776" s="1" t="s">
        <v>37</v>
      </c>
      <c r="H776" t="s">
        <v>28</v>
      </c>
      <c r="I776" t="s">
        <v>2788</v>
      </c>
      <c r="J776" t="s">
        <v>1229</v>
      </c>
      <c r="K776">
        <v>2300</v>
      </c>
      <c r="L776">
        <v>250</v>
      </c>
      <c r="M776">
        <f>Customers[[#This Row],[Quantity Ordered]]*Customers[[#This Row],[Sales Price (Per unit)]]</f>
        <v>750</v>
      </c>
      <c r="N776" t="s">
        <v>2789</v>
      </c>
    </row>
    <row r="777" spans="1:14" x14ac:dyDescent="0.25">
      <c r="A777" t="s">
        <v>551</v>
      </c>
      <c r="B777" t="s">
        <v>48</v>
      </c>
      <c r="C777">
        <v>2008</v>
      </c>
      <c r="D777" t="s">
        <v>22</v>
      </c>
      <c r="E777" s="7">
        <v>45617</v>
      </c>
      <c r="F777" s="6">
        <v>1</v>
      </c>
      <c r="G777" s="1" t="s">
        <v>37</v>
      </c>
      <c r="H777" t="s">
        <v>18</v>
      </c>
      <c r="I777" t="s">
        <v>2790</v>
      </c>
      <c r="J777" t="s">
        <v>1223</v>
      </c>
      <c r="K777">
        <v>6725</v>
      </c>
      <c r="L777">
        <v>800</v>
      </c>
      <c r="M777">
        <f>Customers[[#This Row],[Quantity Ordered]]*Customers[[#This Row],[Sales Price (Per unit)]]</f>
        <v>800</v>
      </c>
      <c r="N777" t="s">
        <v>2791</v>
      </c>
    </row>
    <row r="778" spans="1:14" x14ac:dyDescent="0.25">
      <c r="A778" t="s">
        <v>15</v>
      </c>
      <c r="B778" t="s">
        <v>81</v>
      </c>
      <c r="C778">
        <v>2009</v>
      </c>
      <c r="D778" t="s">
        <v>77</v>
      </c>
      <c r="E778" s="7">
        <v>45293</v>
      </c>
      <c r="F778" s="6">
        <v>3</v>
      </c>
      <c r="G778" s="1" t="s">
        <v>23</v>
      </c>
      <c r="H778" t="s">
        <v>42</v>
      </c>
      <c r="I778" t="s">
        <v>2792</v>
      </c>
      <c r="J778" t="s">
        <v>1238</v>
      </c>
      <c r="K778">
        <v>5290</v>
      </c>
      <c r="L778">
        <v>600</v>
      </c>
      <c r="M778">
        <f>Customers[[#This Row],[Quantity Ordered]]*Customers[[#This Row],[Sales Price (Per unit)]]</f>
        <v>1800</v>
      </c>
      <c r="N778" t="s">
        <v>2793</v>
      </c>
    </row>
    <row r="779" spans="1:14" x14ac:dyDescent="0.25">
      <c r="A779" t="s">
        <v>1034</v>
      </c>
      <c r="B779" t="s">
        <v>1035</v>
      </c>
      <c r="C779">
        <v>2010</v>
      </c>
      <c r="D779" t="s">
        <v>16</v>
      </c>
      <c r="E779" s="7">
        <v>45323</v>
      </c>
      <c r="F779" s="6">
        <v>2</v>
      </c>
      <c r="G779" s="1" t="s">
        <v>37</v>
      </c>
      <c r="H779" t="s">
        <v>49</v>
      </c>
      <c r="I779" t="s">
        <v>2794</v>
      </c>
      <c r="J779" t="s">
        <v>1250</v>
      </c>
      <c r="K779">
        <v>7000</v>
      </c>
      <c r="L779">
        <v>250</v>
      </c>
      <c r="M779">
        <f>Customers[[#This Row],[Quantity Ordered]]*Customers[[#This Row],[Sales Price (Per unit)]]</f>
        <v>500</v>
      </c>
      <c r="N779" t="s">
        <v>2795</v>
      </c>
    </row>
    <row r="780" spans="1:14" x14ac:dyDescent="0.25">
      <c r="A780" t="s">
        <v>977</v>
      </c>
      <c r="B780" t="s">
        <v>1036</v>
      </c>
      <c r="C780">
        <v>2011</v>
      </c>
      <c r="D780" t="s">
        <v>77</v>
      </c>
      <c r="E780" s="7">
        <v>45557</v>
      </c>
      <c r="F780" s="6">
        <v>3</v>
      </c>
      <c r="G780" t="s">
        <v>17</v>
      </c>
      <c r="H780" t="s">
        <v>32</v>
      </c>
      <c r="I780" t="s">
        <v>2796</v>
      </c>
      <c r="J780" t="s">
        <v>1260</v>
      </c>
      <c r="K780">
        <v>3000</v>
      </c>
      <c r="L780">
        <v>600</v>
      </c>
      <c r="M780">
        <f>Customers[[#This Row],[Quantity Ordered]]*Customers[[#This Row],[Sales Price (Per unit)]]</f>
        <v>1800</v>
      </c>
      <c r="N780" t="s">
        <v>2797</v>
      </c>
    </row>
    <row r="781" spans="1:14" x14ac:dyDescent="0.25">
      <c r="A781" t="s">
        <v>1021</v>
      </c>
      <c r="B781" t="s">
        <v>231</v>
      </c>
      <c r="C781">
        <v>2012</v>
      </c>
      <c r="D781" t="s">
        <v>36</v>
      </c>
      <c r="E781" s="7">
        <v>45450</v>
      </c>
      <c r="F781" s="6">
        <v>1</v>
      </c>
      <c r="G781" t="s">
        <v>17</v>
      </c>
      <c r="H781" t="s">
        <v>66</v>
      </c>
      <c r="I781" t="s">
        <v>2798</v>
      </c>
      <c r="J781" t="s">
        <v>1265</v>
      </c>
      <c r="K781">
        <v>800</v>
      </c>
      <c r="L781">
        <v>250</v>
      </c>
      <c r="M781">
        <f>Customers[[#This Row],[Quantity Ordered]]*Customers[[#This Row],[Sales Price (Per unit)]]</f>
        <v>250</v>
      </c>
      <c r="N781" t="s">
        <v>2799</v>
      </c>
    </row>
    <row r="782" spans="1:14" x14ac:dyDescent="0.25">
      <c r="A782" t="s">
        <v>681</v>
      </c>
      <c r="B782" t="s">
        <v>1037</v>
      </c>
      <c r="C782">
        <v>2013</v>
      </c>
      <c r="D782" t="s">
        <v>61</v>
      </c>
      <c r="E782" s="7">
        <v>45585</v>
      </c>
      <c r="F782" s="6">
        <v>1</v>
      </c>
      <c r="G782" t="s">
        <v>17</v>
      </c>
      <c r="H782" t="s">
        <v>32</v>
      </c>
      <c r="I782" t="s">
        <v>2800</v>
      </c>
      <c r="J782" t="s">
        <v>1241</v>
      </c>
      <c r="K782">
        <v>3220</v>
      </c>
      <c r="L782">
        <v>1200</v>
      </c>
      <c r="M782">
        <f>Customers[[#This Row],[Quantity Ordered]]*Customers[[#This Row],[Sales Price (Per unit)]]</f>
        <v>1200</v>
      </c>
      <c r="N782" t="s">
        <v>2801</v>
      </c>
    </row>
    <row r="783" spans="1:14" x14ac:dyDescent="0.25">
      <c r="A783" t="s">
        <v>1038</v>
      </c>
      <c r="B783" t="s">
        <v>696</v>
      </c>
      <c r="C783">
        <v>2014</v>
      </c>
      <c r="D783" t="s">
        <v>77</v>
      </c>
      <c r="E783" s="7">
        <v>45333</v>
      </c>
      <c r="F783" s="6">
        <v>2</v>
      </c>
      <c r="G783" t="s">
        <v>17</v>
      </c>
      <c r="H783" t="s">
        <v>18</v>
      </c>
      <c r="I783" t="s">
        <v>2802</v>
      </c>
      <c r="J783" t="s">
        <v>1223</v>
      </c>
      <c r="K783">
        <v>6725</v>
      </c>
      <c r="L783">
        <v>600</v>
      </c>
      <c r="M783">
        <f>Customers[[#This Row],[Quantity Ordered]]*Customers[[#This Row],[Sales Price (Per unit)]]</f>
        <v>1200</v>
      </c>
      <c r="N783" t="s">
        <v>2803</v>
      </c>
    </row>
    <row r="784" spans="1:14" x14ac:dyDescent="0.25">
      <c r="A784" t="s">
        <v>1039</v>
      </c>
      <c r="B784" t="s">
        <v>111</v>
      </c>
      <c r="C784">
        <v>2015</v>
      </c>
      <c r="D784" t="s">
        <v>27</v>
      </c>
      <c r="E784" s="7">
        <v>45456</v>
      </c>
      <c r="F784" s="6">
        <v>3</v>
      </c>
      <c r="G784" t="s">
        <v>17</v>
      </c>
      <c r="H784" t="s">
        <v>32</v>
      </c>
      <c r="I784" t="s">
        <v>2804</v>
      </c>
      <c r="J784" t="s">
        <v>1260</v>
      </c>
      <c r="K784">
        <v>3000</v>
      </c>
      <c r="L784">
        <v>300</v>
      </c>
      <c r="M784">
        <f>Customers[[#This Row],[Quantity Ordered]]*Customers[[#This Row],[Sales Price (Per unit)]]</f>
        <v>900</v>
      </c>
      <c r="N784" t="s">
        <v>2805</v>
      </c>
    </row>
    <row r="785" spans="1:14" x14ac:dyDescent="0.25">
      <c r="A785" t="s">
        <v>1040</v>
      </c>
      <c r="B785" t="s">
        <v>1041</v>
      </c>
      <c r="C785">
        <v>2016</v>
      </c>
      <c r="D785" t="s">
        <v>61</v>
      </c>
      <c r="E785" s="7">
        <v>45426</v>
      </c>
      <c r="F785" s="6">
        <v>3</v>
      </c>
      <c r="G785" t="s">
        <v>17</v>
      </c>
      <c r="H785" t="s">
        <v>18</v>
      </c>
      <c r="I785" t="s">
        <v>2806</v>
      </c>
      <c r="J785" t="s">
        <v>1244</v>
      </c>
      <c r="K785">
        <v>6160</v>
      </c>
      <c r="L785">
        <v>1200</v>
      </c>
      <c r="M785">
        <f>Customers[[#This Row],[Quantity Ordered]]*Customers[[#This Row],[Sales Price (Per unit)]]</f>
        <v>3600</v>
      </c>
      <c r="N785" t="s">
        <v>2807</v>
      </c>
    </row>
    <row r="786" spans="1:14" x14ac:dyDescent="0.25">
      <c r="A786" t="s">
        <v>1042</v>
      </c>
      <c r="B786" t="s">
        <v>1043</v>
      </c>
      <c r="C786">
        <v>2017</v>
      </c>
      <c r="D786" t="s">
        <v>77</v>
      </c>
      <c r="E786" s="7">
        <v>45642</v>
      </c>
      <c r="F786" s="6">
        <v>2</v>
      </c>
      <c r="G786" t="s">
        <v>17</v>
      </c>
      <c r="H786" t="s">
        <v>32</v>
      </c>
      <c r="I786" t="s">
        <v>2808</v>
      </c>
      <c r="J786" t="s">
        <v>1260</v>
      </c>
      <c r="K786">
        <v>3000</v>
      </c>
      <c r="L786">
        <v>600</v>
      </c>
      <c r="M786">
        <f>Customers[[#This Row],[Quantity Ordered]]*Customers[[#This Row],[Sales Price (Per unit)]]</f>
        <v>1200</v>
      </c>
      <c r="N786" t="s">
        <v>2809</v>
      </c>
    </row>
    <row r="787" spans="1:14" x14ac:dyDescent="0.25">
      <c r="A787" t="s">
        <v>547</v>
      </c>
      <c r="B787" t="s">
        <v>1041</v>
      </c>
      <c r="C787">
        <v>2018</v>
      </c>
      <c r="D787" t="s">
        <v>36</v>
      </c>
      <c r="E787" s="7">
        <v>45470</v>
      </c>
      <c r="F787" s="6">
        <v>2</v>
      </c>
      <c r="G787" t="s">
        <v>17</v>
      </c>
      <c r="H787" t="s">
        <v>38</v>
      </c>
      <c r="I787" t="s">
        <v>2810</v>
      </c>
      <c r="J787" t="s">
        <v>1235</v>
      </c>
      <c r="K787">
        <v>4217</v>
      </c>
      <c r="L787">
        <v>250</v>
      </c>
      <c r="M787">
        <f>Customers[[#This Row],[Quantity Ordered]]*Customers[[#This Row],[Sales Price (Per unit)]]</f>
        <v>500</v>
      </c>
      <c r="N787" t="s">
        <v>2811</v>
      </c>
    </row>
    <row r="788" spans="1:14" x14ac:dyDescent="0.25">
      <c r="A788" t="s">
        <v>558</v>
      </c>
      <c r="B788" t="s">
        <v>876</v>
      </c>
      <c r="C788">
        <v>2019</v>
      </c>
      <c r="D788" t="s">
        <v>61</v>
      </c>
      <c r="E788" s="7">
        <v>45548</v>
      </c>
      <c r="F788" s="6">
        <v>2</v>
      </c>
      <c r="G788" t="s">
        <v>17</v>
      </c>
      <c r="H788" t="s">
        <v>28</v>
      </c>
      <c r="I788" t="s">
        <v>2812</v>
      </c>
      <c r="J788" t="s">
        <v>1229</v>
      </c>
      <c r="K788">
        <v>2300</v>
      </c>
      <c r="L788">
        <v>1200</v>
      </c>
      <c r="M788">
        <f>Customers[[#This Row],[Quantity Ordered]]*Customers[[#This Row],[Sales Price (Per unit)]]</f>
        <v>2400</v>
      </c>
      <c r="N788" t="s">
        <v>2813</v>
      </c>
    </row>
    <row r="789" spans="1:14" x14ac:dyDescent="0.25">
      <c r="A789" t="s">
        <v>549</v>
      </c>
      <c r="B789" t="s">
        <v>826</v>
      </c>
      <c r="C789">
        <v>2020</v>
      </c>
      <c r="D789" t="s">
        <v>16</v>
      </c>
      <c r="E789" s="7">
        <v>45511</v>
      </c>
      <c r="F789" s="6">
        <v>1</v>
      </c>
      <c r="G789" s="1" t="s">
        <v>37</v>
      </c>
      <c r="H789" t="s">
        <v>42</v>
      </c>
      <c r="I789" t="s">
        <v>2814</v>
      </c>
      <c r="J789" t="s">
        <v>1238</v>
      </c>
      <c r="K789">
        <v>5290</v>
      </c>
      <c r="L789">
        <v>250</v>
      </c>
      <c r="M789">
        <f>Customers[[#This Row],[Quantity Ordered]]*Customers[[#This Row],[Sales Price (Per unit)]]</f>
        <v>250</v>
      </c>
      <c r="N789" t="s">
        <v>2815</v>
      </c>
    </row>
    <row r="790" spans="1:14" x14ac:dyDescent="0.25">
      <c r="A790" t="s">
        <v>1044</v>
      </c>
      <c r="B790" t="s">
        <v>783</v>
      </c>
      <c r="C790">
        <v>2021</v>
      </c>
      <c r="D790" t="s">
        <v>27</v>
      </c>
      <c r="E790" s="7">
        <v>45594</v>
      </c>
      <c r="F790" s="6">
        <v>1</v>
      </c>
      <c r="G790" s="1" t="s">
        <v>23</v>
      </c>
      <c r="H790" t="s">
        <v>38</v>
      </c>
      <c r="I790" t="s">
        <v>2816</v>
      </c>
      <c r="J790" t="s">
        <v>1253</v>
      </c>
      <c r="K790">
        <v>4870</v>
      </c>
      <c r="L790">
        <v>300</v>
      </c>
      <c r="M790">
        <f>Customers[[#This Row],[Quantity Ordered]]*Customers[[#This Row],[Sales Price (Per unit)]]</f>
        <v>300</v>
      </c>
      <c r="N790" t="s">
        <v>2817</v>
      </c>
    </row>
    <row r="791" spans="1:14" x14ac:dyDescent="0.25">
      <c r="A791" t="s">
        <v>1045</v>
      </c>
      <c r="B791" t="s">
        <v>221</v>
      </c>
      <c r="C791">
        <v>2022</v>
      </c>
      <c r="D791" t="s">
        <v>22</v>
      </c>
      <c r="E791" s="7">
        <v>45556</v>
      </c>
      <c r="F791" s="6">
        <v>1</v>
      </c>
      <c r="G791" s="1" t="s">
        <v>37</v>
      </c>
      <c r="H791" t="s">
        <v>24</v>
      </c>
      <c r="I791" t="s">
        <v>2818</v>
      </c>
      <c r="J791" t="s">
        <v>1226</v>
      </c>
      <c r="K791">
        <v>2600</v>
      </c>
      <c r="L791">
        <v>800</v>
      </c>
      <c r="M791">
        <f>Customers[[#This Row],[Quantity Ordered]]*Customers[[#This Row],[Sales Price (Per unit)]]</f>
        <v>800</v>
      </c>
      <c r="N791" t="s">
        <v>2819</v>
      </c>
    </row>
    <row r="792" spans="1:14" x14ac:dyDescent="0.25">
      <c r="A792" t="s">
        <v>1046</v>
      </c>
      <c r="B792" t="s">
        <v>1047</v>
      </c>
      <c r="C792">
        <v>2023</v>
      </c>
      <c r="D792" t="s">
        <v>77</v>
      </c>
      <c r="E792" s="7">
        <v>45528</v>
      </c>
      <c r="F792" s="6">
        <v>3</v>
      </c>
      <c r="G792" s="1" t="s">
        <v>37</v>
      </c>
      <c r="H792" t="s">
        <v>49</v>
      </c>
      <c r="I792" t="s">
        <v>2820</v>
      </c>
      <c r="J792" t="s">
        <v>1247</v>
      </c>
      <c r="K792">
        <v>7250</v>
      </c>
      <c r="L792">
        <v>600</v>
      </c>
      <c r="M792">
        <f>Customers[[#This Row],[Quantity Ordered]]*Customers[[#This Row],[Sales Price (Per unit)]]</f>
        <v>1800</v>
      </c>
      <c r="N792" t="s">
        <v>2821</v>
      </c>
    </row>
    <row r="793" spans="1:14" x14ac:dyDescent="0.25">
      <c r="A793" t="s">
        <v>890</v>
      </c>
      <c r="B793" t="s">
        <v>820</v>
      </c>
      <c r="C793">
        <v>2024</v>
      </c>
      <c r="D793" t="s">
        <v>61</v>
      </c>
      <c r="E793" s="7">
        <v>45475</v>
      </c>
      <c r="F793" s="6">
        <v>1</v>
      </c>
      <c r="G793" t="s">
        <v>56</v>
      </c>
      <c r="H793" t="s">
        <v>49</v>
      </c>
      <c r="I793" t="s">
        <v>2822</v>
      </c>
      <c r="J793" t="s">
        <v>1247</v>
      </c>
      <c r="K793">
        <v>7250</v>
      </c>
      <c r="L793">
        <v>1200</v>
      </c>
      <c r="M793">
        <f>Customers[[#This Row],[Quantity Ordered]]*Customers[[#This Row],[Sales Price (Per unit)]]</f>
        <v>1200</v>
      </c>
      <c r="N793" t="s">
        <v>2823</v>
      </c>
    </row>
    <row r="794" spans="1:14" x14ac:dyDescent="0.25">
      <c r="A794" t="s">
        <v>1048</v>
      </c>
      <c r="B794" t="s">
        <v>587</v>
      </c>
      <c r="C794">
        <v>2025</v>
      </c>
      <c r="D794" t="s">
        <v>61</v>
      </c>
      <c r="E794" s="7">
        <v>45612</v>
      </c>
      <c r="F794" s="6">
        <v>3</v>
      </c>
      <c r="G794" t="s">
        <v>17</v>
      </c>
      <c r="H794" t="s">
        <v>32</v>
      </c>
      <c r="I794" t="s">
        <v>2824</v>
      </c>
      <c r="J794" t="s">
        <v>1232</v>
      </c>
      <c r="K794">
        <v>3350</v>
      </c>
      <c r="L794">
        <v>1200</v>
      </c>
      <c r="M794">
        <f>Customers[[#This Row],[Quantity Ordered]]*Customers[[#This Row],[Sales Price (Per unit)]]</f>
        <v>3600</v>
      </c>
      <c r="N794" t="s">
        <v>2825</v>
      </c>
    </row>
    <row r="795" spans="1:14" x14ac:dyDescent="0.25">
      <c r="A795" t="s">
        <v>659</v>
      </c>
      <c r="B795" t="s">
        <v>848</v>
      </c>
      <c r="C795">
        <v>2026</v>
      </c>
      <c r="D795" t="s">
        <v>77</v>
      </c>
      <c r="E795" s="7">
        <v>45478</v>
      </c>
      <c r="F795" s="6">
        <v>3</v>
      </c>
      <c r="G795" t="s">
        <v>17</v>
      </c>
      <c r="H795" t="s">
        <v>38</v>
      </c>
      <c r="I795" t="s">
        <v>2826</v>
      </c>
      <c r="J795" t="s">
        <v>1253</v>
      </c>
      <c r="K795">
        <v>4870</v>
      </c>
      <c r="L795">
        <v>600</v>
      </c>
      <c r="M795">
        <f>Customers[[#This Row],[Quantity Ordered]]*Customers[[#This Row],[Sales Price (Per unit)]]</f>
        <v>1800</v>
      </c>
      <c r="N795" t="s">
        <v>2827</v>
      </c>
    </row>
    <row r="796" spans="1:14" x14ac:dyDescent="0.25">
      <c r="A796" t="s">
        <v>1049</v>
      </c>
      <c r="B796" t="s">
        <v>1050</v>
      </c>
      <c r="C796">
        <v>2027</v>
      </c>
      <c r="D796" t="s">
        <v>61</v>
      </c>
      <c r="E796" s="7">
        <v>45623</v>
      </c>
      <c r="F796" s="6">
        <v>3</v>
      </c>
      <c r="G796" t="s">
        <v>17</v>
      </c>
      <c r="H796" t="s">
        <v>66</v>
      </c>
      <c r="I796" t="s">
        <v>2828</v>
      </c>
      <c r="J796" t="s">
        <v>1346</v>
      </c>
      <c r="K796">
        <v>870</v>
      </c>
      <c r="L796">
        <v>1200</v>
      </c>
      <c r="M796">
        <f>Customers[[#This Row],[Quantity Ordered]]*Customers[[#This Row],[Sales Price (Per unit)]]</f>
        <v>3600</v>
      </c>
      <c r="N796" t="s">
        <v>2829</v>
      </c>
    </row>
    <row r="797" spans="1:14" x14ac:dyDescent="0.25">
      <c r="A797" t="s">
        <v>1051</v>
      </c>
      <c r="B797" t="s">
        <v>700</v>
      </c>
      <c r="C797">
        <v>2028</v>
      </c>
      <c r="D797" t="s">
        <v>16</v>
      </c>
      <c r="E797" s="7">
        <v>45370</v>
      </c>
      <c r="F797" s="6">
        <v>3</v>
      </c>
      <c r="G797" t="s">
        <v>17</v>
      </c>
      <c r="H797" t="s">
        <v>66</v>
      </c>
      <c r="I797" t="s">
        <v>2830</v>
      </c>
      <c r="J797" t="s">
        <v>1346</v>
      </c>
      <c r="K797">
        <v>870</v>
      </c>
      <c r="L797">
        <v>250</v>
      </c>
      <c r="M797">
        <f>Customers[[#This Row],[Quantity Ordered]]*Customers[[#This Row],[Sales Price (Per unit)]]</f>
        <v>750</v>
      </c>
      <c r="N797" t="s">
        <v>2831</v>
      </c>
    </row>
    <row r="798" spans="1:14" x14ac:dyDescent="0.25">
      <c r="A798" t="s">
        <v>1052</v>
      </c>
      <c r="B798" t="s">
        <v>1053</v>
      </c>
      <c r="C798">
        <v>2029</v>
      </c>
      <c r="D798" t="s">
        <v>16</v>
      </c>
      <c r="E798" s="7">
        <v>45539</v>
      </c>
      <c r="F798" s="6">
        <v>3</v>
      </c>
      <c r="G798" s="1" t="s">
        <v>37</v>
      </c>
      <c r="H798" t="s">
        <v>18</v>
      </c>
      <c r="I798" t="s">
        <v>2832</v>
      </c>
      <c r="J798" t="s">
        <v>1244</v>
      </c>
      <c r="K798">
        <v>6160</v>
      </c>
      <c r="L798">
        <v>250</v>
      </c>
      <c r="M798">
        <f>Customers[[#This Row],[Quantity Ordered]]*Customers[[#This Row],[Sales Price (Per unit)]]</f>
        <v>750</v>
      </c>
      <c r="N798" t="s">
        <v>2833</v>
      </c>
    </row>
    <row r="799" spans="1:14" x14ac:dyDescent="0.25">
      <c r="A799" t="s">
        <v>693</v>
      </c>
      <c r="B799" t="s">
        <v>710</v>
      </c>
      <c r="C799">
        <v>2030</v>
      </c>
      <c r="D799" t="s">
        <v>61</v>
      </c>
      <c r="E799" s="7">
        <v>45546</v>
      </c>
      <c r="F799" s="6">
        <v>2</v>
      </c>
      <c r="G799" s="1" t="s">
        <v>37</v>
      </c>
      <c r="H799" t="s">
        <v>32</v>
      </c>
      <c r="I799" t="s">
        <v>2834</v>
      </c>
      <c r="J799" t="s">
        <v>1260</v>
      </c>
      <c r="K799">
        <v>3000</v>
      </c>
      <c r="L799">
        <v>1200</v>
      </c>
      <c r="M799">
        <f>Customers[[#This Row],[Quantity Ordered]]*Customers[[#This Row],[Sales Price (Per unit)]]</f>
        <v>2400</v>
      </c>
      <c r="N799" t="s">
        <v>2835</v>
      </c>
    </row>
    <row r="800" spans="1:14" x14ac:dyDescent="0.25">
      <c r="A800" t="s">
        <v>660</v>
      </c>
      <c r="B800" t="s">
        <v>1054</v>
      </c>
      <c r="C800">
        <v>2031</v>
      </c>
      <c r="D800" t="s">
        <v>16</v>
      </c>
      <c r="E800" s="7">
        <v>45492</v>
      </c>
      <c r="F800" s="6">
        <v>1</v>
      </c>
      <c r="G800" t="s">
        <v>17</v>
      </c>
      <c r="H800" t="s">
        <v>32</v>
      </c>
      <c r="I800" t="s">
        <v>2836</v>
      </c>
      <c r="J800" t="s">
        <v>1241</v>
      </c>
      <c r="K800">
        <v>3220</v>
      </c>
      <c r="L800">
        <v>250</v>
      </c>
      <c r="M800">
        <f>Customers[[#This Row],[Quantity Ordered]]*Customers[[#This Row],[Sales Price (Per unit)]]</f>
        <v>250</v>
      </c>
      <c r="N800" t="s">
        <v>2837</v>
      </c>
    </row>
    <row r="801" spans="1:14" x14ac:dyDescent="0.25">
      <c r="A801" t="s">
        <v>827</v>
      </c>
      <c r="B801" t="s">
        <v>968</v>
      </c>
      <c r="C801">
        <v>2032</v>
      </c>
      <c r="D801" t="s">
        <v>27</v>
      </c>
      <c r="E801" s="7">
        <v>45389</v>
      </c>
      <c r="F801" s="6">
        <v>3</v>
      </c>
      <c r="G801" t="s">
        <v>17</v>
      </c>
      <c r="H801" t="s">
        <v>24</v>
      </c>
      <c r="I801" t="s">
        <v>2838</v>
      </c>
      <c r="J801" t="s">
        <v>1226</v>
      </c>
      <c r="K801">
        <v>2600</v>
      </c>
      <c r="L801">
        <v>300</v>
      </c>
      <c r="M801">
        <f>Customers[[#This Row],[Quantity Ordered]]*Customers[[#This Row],[Sales Price (Per unit)]]</f>
        <v>900</v>
      </c>
      <c r="N801" t="s">
        <v>2839</v>
      </c>
    </row>
    <row r="802" spans="1:14" x14ac:dyDescent="0.25">
      <c r="A802" t="s">
        <v>1031</v>
      </c>
      <c r="B802" t="s">
        <v>830</v>
      </c>
      <c r="C802">
        <v>2033</v>
      </c>
      <c r="D802" t="s">
        <v>27</v>
      </c>
      <c r="E802" s="7">
        <v>45618</v>
      </c>
      <c r="F802" s="6">
        <v>2</v>
      </c>
      <c r="G802" s="1" t="s">
        <v>37</v>
      </c>
      <c r="H802" t="s">
        <v>32</v>
      </c>
      <c r="I802" t="s">
        <v>2840</v>
      </c>
      <c r="J802" t="s">
        <v>1260</v>
      </c>
      <c r="K802">
        <v>3000</v>
      </c>
      <c r="L802">
        <v>300</v>
      </c>
      <c r="M802">
        <f>Customers[[#This Row],[Quantity Ordered]]*Customers[[#This Row],[Sales Price (Per unit)]]</f>
        <v>600</v>
      </c>
      <c r="N802" t="s">
        <v>2841</v>
      </c>
    </row>
    <row r="803" spans="1:14" x14ac:dyDescent="0.25">
      <c r="A803" t="s">
        <v>884</v>
      </c>
      <c r="B803" t="s">
        <v>304</v>
      </c>
      <c r="C803">
        <v>2034</v>
      </c>
      <c r="D803" t="s">
        <v>22</v>
      </c>
      <c r="E803" s="7">
        <v>45622</v>
      </c>
      <c r="F803" s="6">
        <v>2</v>
      </c>
      <c r="G803" s="1" t="s">
        <v>37</v>
      </c>
      <c r="H803" t="s">
        <v>18</v>
      </c>
      <c r="I803" t="s">
        <v>2842</v>
      </c>
      <c r="J803" t="s">
        <v>1287</v>
      </c>
      <c r="K803">
        <v>6000</v>
      </c>
      <c r="L803">
        <v>800</v>
      </c>
      <c r="M803">
        <f>Customers[[#This Row],[Quantity Ordered]]*Customers[[#This Row],[Sales Price (Per unit)]]</f>
        <v>1600</v>
      </c>
      <c r="N803" t="s">
        <v>2843</v>
      </c>
    </row>
    <row r="804" spans="1:14" x14ac:dyDescent="0.25">
      <c r="A804" t="s">
        <v>608</v>
      </c>
      <c r="B804" t="s">
        <v>830</v>
      </c>
      <c r="C804">
        <v>2035</v>
      </c>
      <c r="D804" t="s">
        <v>61</v>
      </c>
      <c r="E804" s="7">
        <v>45614</v>
      </c>
      <c r="F804" s="6">
        <v>2</v>
      </c>
      <c r="G804" t="s">
        <v>17</v>
      </c>
      <c r="H804" t="s">
        <v>18</v>
      </c>
      <c r="I804" t="s">
        <v>2844</v>
      </c>
      <c r="J804" t="s">
        <v>1244</v>
      </c>
      <c r="K804">
        <v>6160</v>
      </c>
      <c r="L804">
        <v>1200</v>
      </c>
      <c r="M804">
        <f>Customers[[#This Row],[Quantity Ordered]]*Customers[[#This Row],[Sales Price (Per unit)]]</f>
        <v>2400</v>
      </c>
      <c r="N804" t="s">
        <v>2845</v>
      </c>
    </row>
    <row r="805" spans="1:14" x14ac:dyDescent="0.25">
      <c r="A805" t="s">
        <v>1055</v>
      </c>
      <c r="B805" t="s">
        <v>1056</v>
      </c>
      <c r="C805">
        <v>2036</v>
      </c>
      <c r="D805" t="s">
        <v>61</v>
      </c>
      <c r="E805" s="7">
        <v>45479</v>
      </c>
      <c r="F805" s="6">
        <v>1</v>
      </c>
      <c r="G805" s="1" t="s">
        <v>37</v>
      </c>
      <c r="H805" t="s">
        <v>24</v>
      </c>
      <c r="I805" t="s">
        <v>2846</v>
      </c>
      <c r="J805" t="s">
        <v>1226</v>
      </c>
      <c r="K805">
        <v>2600</v>
      </c>
      <c r="L805">
        <v>1200</v>
      </c>
      <c r="M805">
        <f>Customers[[#This Row],[Quantity Ordered]]*Customers[[#This Row],[Sales Price (Per unit)]]</f>
        <v>1200</v>
      </c>
      <c r="N805" t="s">
        <v>2847</v>
      </c>
    </row>
    <row r="806" spans="1:14" x14ac:dyDescent="0.25">
      <c r="A806" t="s">
        <v>1057</v>
      </c>
      <c r="B806" t="s">
        <v>1058</v>
      </c>
      <c r="C806">
        <v>2037</v>
      </c>
      <c r="D806" t="s">
        <v>27</v>
      </c>
      <c r="E806" s="7">
        <v>45404</v>
      </c>
      <c r="F806" s="6">
        <v>3</v>
      </c>
      <c r="G806" s="1" t="s">
        <v>37</v>
      </c>
      <c r="H806" t="s">
        <v>49</v>
      </c>
      <c r="I806" t="s">
        <v>2848</v>
      </c>
      <c r="J806" t="s">
        <v>1250</v>
      </c>
      <c r="K806">
        <v>7000</v>
      </c>
      <c r="L806">
        <v>300</v>
      </c>
      <c r="M806">
        <f>Customers[[#This Row],[Quantity Ordered]]*Customers[[#This Row],[Sales Price (Per unit)]]</f>
        <v>900</v>
      </c>
      <c r="N806" t="s">
        <v>2849</v>
      </c>
    </row>
    <row r="807" spans="1:14" x14ac:dyDescent="0.25">
      <c r="A807" t="s">
        <v>671</v>
      </c>
      <c r="B807" t="s">
        <v>885</v>
      </c>
      <c r="C807">
        <v>2038</v>
      </c>
      <c r="D807" t="s">
        <v>27</v>
      </c>
      <c r="E807" s="7">
        <v>45511</v>
      </c>
      <c r="F807" s="6">
        <v>3</v>
      </c>
      <c r="G807" t="s">
        <v>17</v>
      </c>
      <c r="H807" t="s">
        <v>66</v>
      </c>
      <c r="I807" t="s">
        <v>2850</v>
      </c>
      <c r="J807" t="s">
        <v>1346</v>
      </c>
      <c r="K807">
        <v>870</v>
      </c>
      <c r="L807">
        <v>300</v>
      </c>
      <c r="M807">
        <f>Customers[[#This Row],[Quantity Ordered]]*Customers[[#This Row],[Sales Price (Per unit)]]</f>
        <v>900</v>
      </c>
      <c r="N807" t="s">
        <v>2851</v>
      </c>
    </row>
    <row r="808" spans="1:14" x14ac:dyDescent="0.25">
      <c r="A808" t="s">
        <v>999</v>
      </c>
      <c r="B808" t="s">
        <v>441</v>
      </c>
      <c r="C808">
        <v>2039</v>
      </c>
      <c r="D808" t="s">
        <v>77</v>
      </c>
      <c r="E808" s="7">
        <v>45530</v>
      </c>
      <c r="F808" s="6">
        <v>3</v>
      </c>
      <c r="G808" s="1" t="s">
        <v>37</v>
      </c>
      <c r="H808" t="s">
        <v>38</v>
      </c>
      <c r="I808" t="s">
        <v>2852</v>
      </c>
      <c r="J808" t="s">
        <v>1235</v>
      </c>
      <c r="K808">
        <v>4217</v>
      </c>
      <c r="L808">
        <v>600</v>
      </c>
      <c r="M808">
        <f>Customers[[#This Row],[Quantity Ordered]]*Customers[[#This Row],[Sales Price (Per unit)]]</f>
        <v>1800</v>
      </c>
      <c r="N808" t="s">
        <v>2853</v>
      </c>
    </row>
    <row r="809" spans="1:14" x14ac:dyDescent="0.25">
      <c r="A809" t="s">
        <v>1059</v>
      </c>
      <c r="B809" t="s">
        <v>268</v>
      </c>
      <c r="C809">
        <v>2040</v>
      </c>
      <c r="D809" t="s">
        <v>36</v>
      </c>
      <c r="E809" s="7">
        <v>45360</v>
      </c>
      <c r="F809" s="6">
        <v>2</v>
      </c>
      <c r="G809" t="s">
        <v>56</v>
      </c>
      <c r="H809" t="s">
        <v>28</v>
      </c>
      <c r="I809" t="s">
        <v>2854</v>
      </c>
      <c r="J809" t="s">
        <v>850</v>
      </c>
      <c r="K809">
        <v>2000</v>
      </c>
      <c r="L809">
        <v>250</v>
      </c>
      <c r="M809">
        <f>Customers[[#This Row],[Quantity Ordered]]*Customers[[#This Row],[Sales Price (Per unit)]]</f>
        <v>500</v>
      </c>
      <c r="N809" t="s">
        <v>2855</v>
      </c>
    </row>
    <row r="810" spans="1:14" x14ac:dyDescent="0.25">
      <c r="A810" t="s">
        <v>1060</v>
      </c>
      <c r="B810" t="s">
        <v>1061</v>
      </c>
      <c r="C810">
        <v>2041</v>
      </c>
      <c r="D810" t="s">
        <v>22</v>
      </c>
      <c r="E810" s="7">
        <v>45300</v>
      </c>
      <c r="F810" s="6">
        <v>1</v>
      </c>
      <c r="G810" t="s">
        <v>17</v>
      </c>
      <c r="H810" t="s">
        <v>42</v>
      </c>
      <c r="I810" t="s">
        <v>2856</v>
      </c>
      <c r="J810" t="s">
        <v>1238</v>
      </c>
      <c r="K810">
        <v>5290</v>
      </c>
      <c r="L810">
        <v>800</v>
      </c>
      <c r="M810">
        <f>Customers[[#This Row],[Quantity Ordered]]*Customers[[#This Row],[Sales Price (Per unit)]]</f>
        <v>800</v>
      </c>
      <c r="N810" t="s">
        <v>2857</v>
      </c>
    </row>
    <row r="811" spans="1:14" x14ac:dyDescent="0.25">
      <c r="A811" t="s">
        <v>689</v>
      </c>
      <c r="B811" t="s">
        <v>181</v>
      </c>
      <c r="C811">
        <v>2042</v>
      </c>
      <c r="D811" t="s">
        <v>27</v>
      </c>
      <c r="E811" s="7">
        <v>45393</v>
      </c>
      <c r="F811" s="6">
        <v>1</v>
      </c>
      <c r="G811" t="s">
        <v>17</v>
      </c>
      <c r="H811" t="s">
        <v>49</v>
      </c>
      <c r="I811" t="s">
        <v>2858</v>
      </c>
      <c r="J811" t="s">
        <v>1385</v>
      </c>
      <c r="K811">
        <v>7310</v>
      </c>
      <c r="L811">
        <v>300</v>
      </c>
      <c r="M811">
        <f>Customers[[#This Row],[Quantity Ordered]]*Customers[[#This Row],[Sales Price (Per unit)]]</f>
        <v>300</v>
      </c>
      <c r="N811" t="s">
        <v>2859</v>
      </c>
    </row>
    <row r="812" spans="1:14" x14ac:dyDescent="0.25">
      <c r="A812" t="s">
        <v>1062</v>
      </c>
      <c r="B812" t="s">
        <v>1063</v>
      </c>
      <c r="C812">
        <v>2043</v>
      </c>
      <c r="D812" t="s">
        <v>36</v>
      </c>
      <c r="E812" s="7">
        <v>45543</v>
      </c>
      <c r="F812" s="6">
        <v>2</v>
      </c>
      <c r="G812" s="1" t="s">
        <v>23</v>
      </c>
      <c r="H812" t="s">
        <v>28</v>
      </c>
      <c r="I812" t="s">
        <v>2860</v>
      </c>
      <c r="J812" t="s">
        <v>1229</v>
      </c>
      <c r="K812">
        <v>2300</v>
      </c>
      <c r="L812">
        <v>250</v>
      </c>
      <c r="M812">
        <f>Customers[[#This Row],[Quantity Ordered]]*Customers[[#This Row],[Sales Price (Per unit)]]</f>
        <v>500</v>
      </c>
      <c r="N812" t="s">
        <v>2861</v>
      </c>
    </row>
    <row r="813" spans="1:14" x14ac:dyDescent="0.25">
      <c r="A813" t="s">
        <v>188</v>
      </c>
      <c r="B813" t="s">
        <v>1064</v>
      </c>
      <c r="C813">
        <v>2044</v>
      </c>
      <c r="D813" t="s">
        <v>16</v>
      </c>
      <c r="E813" s="7">
        <v>45597</v>
      </c>
      <c r="F813" s="6">
        <v>2</v>
      </c>
      <c r="G813" t="s">
        <v>17</v>
      </c>
      <c r="H813" t="s">
        <v>32</v>
      </c>
      <c r="I813" t="s">
        <v>2862</v>
      </c>
      <c r="J813" t="s">
        <v>1241</v>
      </c>
      <c r="K813">
        <v>3220</v>
      </c>
      <c r="L813">
        <v>250</v>
      </c>
      <c r="M813">
        <f>Customers[[#This Row],[Quantity Ordered]]*Customers[[#This Row],[Sales Price (Per unit)]]</f>
        <v>500</v>
      </c>
      <c r="N813" t="s">
        <v>2863</v>
      </c>
    </row>
    <row r="814" spans="1:14" x14ac:dyDescent="0.25">
      <c r="A814" t="s">
        <v>1065</v>
      </c>
      <c r="B814" t="s">
        <v>520</v>
      </c>
      <c r="C814">
        <v>2045</v>
      </c>
      <c r="D814" t="s">
        <v>22</v>
      </c>
      <c r="E814" s="7">
        <v>45295</v>
      </c>
      <c r="F814" s="6">
        <v>3</v>
      </c>
      <c r="G814" t="s">
        <v>17</v>
      </c>
      <c r="H814" t="s">
        <v>28</v>
      </c>
      <c r="I814" t="s">
        <v>2864</v>
      </c>
      <c r="J814" t="s">
        <v>1284</v>
      </c>
      <c r="K814">
        <v>2500</v>
      </c>
      <c r="L814">
        <v>800</v>
      </c>
      <c r="M814">
        <f>Customers[[#This Row],[Quantity Ordered]]*Customers[[#This Row],[Sales Price (Per unit)]]</f>
        <v>2400</v>
      </c>
      <c r="N814" t="s">
        <v>2865</v>
      </c>
    </row>
    <row r="815" spans="1:14" x14ac:dyDescent="0.25">
      <c r="A815" t="s">
        <v>803</v>
      </c>
      <c r="B815" t="s">
        <v>1066</v>
      </c>
      <c r="C815">
        <v>2046</v>
      </c>
      <c r="D815" t="s">
        <v>77</v>
      </c>
      <c r="E815" s="7">
        <v>45512</v>
      </c>
      <c r="F815" s="6">
        <v>1</v>
      </c>
      <c r="G815" t="s">
        <v>56</v>
      </c>
      <c r="H815" t="s">
        <v>32</v>
      </c>
      <c r="I815" t="s">
        <v>2866</v>
      </c>
      <c r="J815" t="s">
        <v>1260</v>
      </c>
      <c r="K815">
        <v>3000</v>
      </c>
      <c r="L815">
        <v>600</v>
      </c>
      <c r="M815">
        <f>Customers[[#This Row],[Quantity Ordered]]*Customers[[#This Row],[Sales Price (Per unit)]]</f>
        <v>600</v>
      </c>
      <c r="N815" t="s">
        <v>2867</v>
      </c>
    </row>
    <row r="816" spans="1:14" x14ac:dyDescent="0.25">
      <c r="A816" t="s">
        <v>1067</v>
      </c>
      <c r="B816" t="s">
        <v>773</v>
      </c>
      <c r="C816">
        <v>2047</v>
      </c>
      <c r="D816" t="s">
        <v>22</v>
      </c>
      <c r="E816" s="7">
        <v>45376</v>
      </c>
      <c r="F816" s="6">
        <v>1</v>
      </c>
      <c r="G816" s="1" t="s">
        <v>37</v>
      </c>
      <c r="H816" t="s">
        <v>28</v>
      </c>
      <c r="I816" t="s">
        <v>2868</v>
      </c>
      <c r="J816" t="s">
        <v>1229</v>
      </c>
      <c r="K816">
        <v>2300</v>
      </c>
      <c r="L816">
        <v>800</v>
      </c>
      <c r="M816">
        <f>Customers[[#This Row],[Quantity Ordered]]*Customers[[#This Row],[Sales Price (Per unit)]]</f>
        <v>800</v>
      </c>
      <c r="N816" t="s">
        <v>2869</v>
      </c>
    </row>
    <row r="817" spans="1:14" x14ac:dyDescent="0.25">
      <c r="A817" t="s">
        <v>45</v>
      </c>
      <c r="B817" t="s">
        <v>1068</v>
      </c>
      <c r="C817">
        <v>2048</v>
      </c>
      <c r="D817" t="s">
        <v>22</v>
      </c>
      <c r="E817" s="7">
        <v>45401</v>
      </c>
      <c r="F817" s="6">
        <v>2</v>
      </c>
      <c r="G817" t="s">
        <v>56</v>
      </c>
      <c r="H817" t="s">
        <v>38</v>
      </c>
      <c r="I817" t="s">
        <v>2870</v>
      </c>
      <c r="J817" t="s">
        <v>1253</v>
      </c>
      <c r="K817">
        <v>4870</v>
      </c>
      <c r="L817">
        <v>800</v>
      </c>
      <c r="M817">
        <f>Customers[[#This Row],[Quantity Ordered]]*Customers[[#This Row],[Sales Price (Per unit)]]</f>
        <v>1600</v>
      </c>
      <c r="N817" t="s">
        <v>2871</v>
      </c>
    </row>
    <row r="818" spans="1:14" x14ac:dyDescent="0.25">
      <c r="A818" t="s">
        <v>317</v>
      </c>
      <c r="B818" t="s">
        <v>1069</v>
      </c>
      <c r="C818">
        <v>2049</v>
      </c>
      <c r="D818" t="s">
        <v>61</v>
      </c>
      <c r="E818" s="7">
        <v>45436</v>
      </c>
      <c r="F818" s="6">
        <v>2</v>
      </c>
      <c r="G818" s="1" t="s">
        <v>37</v>
      </c>
      <c r="H818" t="s">
        <v>38</v>
      </c>
      <c r="I818" t="s">
        <v>2872</v>
      </c>
      <c r="J818" t="s">
        <v>1253</v>
      </c>
      <c r="K818">
        <v>4870</v>
      </c>
      <c r="L818">
        <v>1200</v>
      </c>
      <c r="M818">
        <f>Customers[[#This Row],[Quantity Ordered]]*Customers[[#This Row],[Sales Price (Per unit)]]</f>
        <v>2400</v>
      </c>
      <c r="N818" t="s">
        <v>2873</v>
      </c>
    </row>
    <row r="819" spans="1:14" x14ac:dyDescent="0.25">
      <c r="A819" t="s">
        <v>1070</v>
      </c>
      <c r="B819" t="s">
        <v>1071</v>
      </c>
      <c r="C819">
        <v>2050</v>
      </c>
      <c r="D819" t="s">
        <v>61</v>
      </c>
      <c r="E819" s="7">
        <v>45313</v>
      </c>
      <c r="F819" s="6">
        <v>2</v>
      </c>
      <c r="G819" s="1" t="s">
        <v>23</v>
      </c>
      <c r="H819" t="s">
        <v>38</v>
      </c>
      <c r="I819" t="s">
        <v>2874</v>
      </c>
      <c r="J819" t="s">
        <v>1235</v>
      </c>
      <c r="K819">
        <v>4217</v>
      </c>
      <c r="L819">
        <v>1200</v>
      </c>
      <c r="M819">
        <f>Customers[[#This Row],[Quantity Ordered]]*Customers[[#This Row],[Sales Price (Per unit)]]</f>
        <v>2400</v>
      </c>
      <c r="N819" t="s">
        <v>2875</v>
      </c>
    </row>
    <row r="820" spans="1:14" x14ac:dyDescent="0.25">
      <c r="A820" t="s">
        <v>1072</v>
      </c>
      <c r="B820" t="s">
        <v>976</v>
      </c>
      <c r="C820">
        <v>2051</v>
      </c>
      <c r="D820" t="s">
        <v>16</v>
      </c>
      <c r="E820" s="7">
        <v>45633</v>
      </c>
      <c r="F820" s="6">
        <v>1</v>
      </c>
      <c r="G820" t="s">
        <v>17</v>
      </c>
      <c r="H820" t="s">
        <v>24</v>
      </c>
      <c r="I820" t="s">
        <v>2876</v>
      </c>
      <c r="J820" t="s">
        <v>1226</v>
      </c>
      <c r="K820">
        <v>2600</v>
      </c>
      <c r="L820">
        <v>250</v>
      </c>
      <c r="M820">
        <f>Customers[[#This Row],[Quantity Ordered]]*Customers[[#This Row],[Sales Price (Per unit)]]</f>
        <v>250</v>
      </c>
      <c r="N820" t="s">
        <v>2877</v>
      </c>
    </row>
    <row r="821" spans="1:14" x14ac:dyDescent="0.25">
      <c r="A821" t="s">
        <v>198</v>
      </c>
      <c r="B821" t="s">
        <v>1073</v>
      </c>
      <c r="C821">
        <v>2052</v>
      </c>
      <c r="D821" t="s">
        <v>36</v>
      </c>
      <c r="E821" s="7">
        <v>45615</v>
      </c>
      <c r="F821" s="6">
        <v>3</v>
      </c>
      <c r="G821" t="s">
        <v>17</v>
      </c>
      <c r="H821" t="s">
        <v>42</v>
      </c>
      <c r="I821" t="s">
        <v>2878</v>
      </c>
      <c r="J821" t="s">
        <v>1080</v>
      </c>
      <c r="K821">
        <v>5000</v>
      </c>
      <c r="L821">
        <v>250</v>
      </c>
      <c r="M821">
        <f>Customers[[#This Row],[Quantity Ordered]]*Customers[[#This Row],[Sales Price (Per unit)]]</f>
        <v>750</v>
      </c>
      <c r="N821" t="s">
        <v>2879</v>
      </c>
    </row>
    <row r="822" spans="1:14" x14ac:dyDescent="0.25">
      <c r="A822" t="s">
        <v>1074</v>
      </c>
      <c r="B822" t="s">
        <v>1075</v>
      </c>
      <c r="C822">
        <v>2053</v>
      </c>
      <c r="D822" t="s">
        <v>22</v>
      </c>
      <c r="E822" s="7">
        <v>45642</v>
      </c>
      <c r="F822" s="6">
        <v>1</v>
      </c>
      <c r="G822" s="1" t="s">
        <v>23</v>
      </c>
      <c r="H822" t="s">
        <v>38</v>
      </c>
      <c r="I822" t="s">
        <v>2880</v>
      </c>
      <c r="J822" t="s">
        <v>1235</v>
      </c>
      <c r="K822">
        <v>4217</v>
      </c>
      <c r="L822">
        <v>800</v>
      </c>
      <c r="M822">
        <f>Customers[[#This Row],[Quantity Ordered]]*Customers[[#This Row],[Sales Price (Per unit)]]</f>
        <v>800</v>
      </c>
      <c r="N822" t="s">
        <v>2881</v>
      </c>
    </row>
    <row r="823" spans="1:14" x14ac:dyDescent="0.25">
      <c r="A823" t="s">
        <v>1076</v>
      </c>
      <c r="B823" t="s">
        <v>792</v>
      </c>
      <c r="C823">
        <v>2054</v>
      </c>
      <c r="D823" t="s">
        <v>36</v>
      </c>
      <c r="E823" s="7">
        <v>45500</v>
      </c>
      <c r="F823" s="6">
        <v>1</v>
      </c>
      <c r="G823" s="1" t="s">
        <v>37</v>
      </c>
      <c r="H823" t="s">
        <v>49</v>
      </c>
      <c r="I823" t="s">
        <v>2882</v>
      </c>
      <c r="J823" t="s">
        <v>1385</v>
      </c>
      <c r="K823">
        <v>7310</v>
      </c>
      <c r="L823">
        <v>250</v>
      </c>
      <c r="M823">
        <f>Customers[[#This Row],[Quantity Ordered]]*Customers[[#This Row],[Sales Price (Per unit)]]</f>
        <v>250</v>
      </c>
      <c r="N823" t="s">
        <v>2883</v>
      </c>
    </row>
    <row r="824" spans="1:14" x14ac:dyDescent="0.25">
      <c r="A824" t="s">
        <v>1077</v>
      </c>
      <c r="B824" t="s">
        <v>649</v>
      </c>
      <c r="C824">
        <v>2055</v>
      </c>
      <c r="D824" t="s">
        <v>27</v>
      </c>
      <c r="E824" s="7">
        <v>45452</v>
      </c>
      <c r="F824" s="6">
        <v>1</v>
      </c>
      <c r="G824" t="s">
        <v>17</v>
      </c>
      <c r="H824" t="s">
        <v>32</v>
      </c>
      <c r="I824" t="s">
        <v>2884</v>
      </c>
      <c r="J824" t="s">
        <v>1232</v>
      </c>
      <c r="K824">
        <v>3350</v>
      </c>
      <c r="L824">
        <v>300</v>
      </c>
      <c r="M824">
        <f>Customers[[#This Row],[Quantity Ordered]]*Customers[[#This Row],[Sales Price (Per unit)]]</f>
        <v>300</v>
      </c>
      <c r="N824" t="s">
        <v>2885</v>
      </c>
    </row>
    <row r="825" spans="1:14" x14ac:dyDescent="0.25">
      <c r="A825" t="s">
        <v>643</v>
      </c>
      <c r="B825" t="s">
        <v>609</v>
      </c>
      <c r="C825">
        <v>2056</v>
      </c>
      <c r="D825" t="s">
        <v>36</v>
      </c>
      <c r="E825" s="7">
        <v>45411</v>
      </c>
      <c r="F825" s="6">
        <v>2</v>
      </c>
      <c r="G825" t="s">
        <v>17</v>
      </c>
      <c r="H825" t="s">
        <v>49</v>
      </c>
      <c r="I825" t="s">
        <v>2886</v>
      </c>
      <c r="J825" t="s">
        <v>1385</v>
      </c>
      <c r="K825">
        <v>7310</v>
      </c>
      <c r="L825">
        <v>250</v>
      </c>
      <c r="M825">
        <f>Customers[[#This Row],[Quantity Ordered]]*Customers[[#This Row],[Sales Price (Per unit)]]</f>
        <v>500</v>
      </c>
      <c r="N825" t="s">
        <v>2887</v>
      </c>
    </row>
    <row r="826" spans="1:14" x14ac:dyDescent="0.25">
      <c r="A826" t="s">
        <v>718</v>
      </c>
      <c r="B826" t="s">
        <v>108</v>
      </c>
      <c r="C826">
        <v>2057</v>
      </c>
      <c r="D826" t="s">
        <v>27</v>
      </c>
      <c r="E826" s="7">
        <v>45370</v>
      </c>
      <c r="F826" s="6">
        <v>2</v>
      </c>
      <c r="G826" s="1" t="s">
        <v>37</v>
      </c>
      <c r="H826" t="s">
        <v>38</v>
      </c>
      <c r="I826" t="s">
        <v>2888</v>
      </c>
      <c r="J826" t="s">
        <v>1253</v>
      </c>
      <c r="K826">
        <v>4870</v>
      </c>
      <c r="L826">
        <v>300</v>
      </c>
      <c r="M826">
        <f>Customers[[#This Row],[Quantity Ordered]]*Customers[[#This Row],[Sales Price (Per unit)]]</f>
        <v>600</v>
      </c>
      <c r="N826" t="s">
        <v>2889</v>
      </c>
    </row>
    <row r="827" spans="1:14" x14ac:dyDescent="0.25">
      <c r="A827" t="s">
        <v>1078</v>
      </c>
      <c r="B827" t="s">
        <v>1079</v>
      </c>
      <c r="C827">
        <v>2058</v>
      </c>
      <c r="D827" t="s">
        <v>61</v>
      </c>
      <c r="E827" s="7">
        <v>45458</v>
      </c>
      <c r="F827" s="6">
        <v>1</v>
      </c>
      <c r="G827" s="1" t="s">
        <v>37</v>
      </c>
      <c r="H827" t="s">
        <v>28</v>
      </c>
      <c r="I827" t="s">
        <v>2890</v>
      </c>
      <c r="J827" t="s">
        <v>850</v>
      </c>
      <c r="K827">
        <v>2000</v>
      </c>
      <c r="L827">
        <v>1200</v>
      </c>
      <c r="M827">
        <f>Customers[[#This Row],[Quantity Ordered]]*Customers[[#This Row],[Sales Price (Per unit)]]</f>
        <v>1200</v>
      </c>
      <c r="N827" t="s">
        <v>2891</v>
      </c>
    </row>
    <row r="828" spans="1:14" x14ac:dyDescent="0.25">
      <c r="A828" t="s">
        <v>869</v>
      </c>
      <c r="B828" t="s">
        <v>1080</v>
      </c>
      <c r="C828">
        <v>2059</v>
      </c>
      <c r="D828" t="s">
        <v>36</v>
      </c>
      <c r="E828" s="7">
        <v>45299</v>
      </c>
      <c r="F828" s="6">
        <v>2</v>
      </c>
      <c r="G828" t="s">
        <v>17</v>
      </c>
      <c r="H828" t="s">
        <v>28</v>
      </c>
      <c r="I828" t="s">
        <v>2892</v>
      </c>
      <c r="J828" t="s">
        <v>1284</v>
      </c>
      <c r="K828">
        <v>2500</v>
      </c>
      <c r="L828">
        <v>250</v>
      </c>
      <c r="M828">
        <f>Customers[[#This Row],[Quantity Ordered]]*Customers[[#This Row],[Sales Price (Per unit)]]</f>
        <v>500</v>
      </c>
      <c r="N828" t="s">
        <v>2893</v>
      </c>
    </row>
    <row r="829" spans="1:14" x14ac:dyDescent="0.25">
      <c r="A829" t="s">
        <v>532</v>
      </c>
      <c r="B829" t="s">
        <v>380</v>
      </c>
      <c r="C829">
        <v>2060</v>
      </c>
      <c r="D829" t="s">
        <v>36</v>
      </c>
      <c r="E829" s="7">
        <v>45631</v>
      </c>
      <c r="F829" s="6">
        <v>1</v>
      </c>
      <c r="G829" t="s">
        <v>56</v>
      </c>
      <c r="H829" t="s">
        <v>32</v>
      </c>
      <c r="I829" t="s">
        <v>2894</v>
      </c>
      <c r="J829" t="s">
        <v>1232</v>
      </c>
      <c r="K829">
        <v>3350</v>
      </c>
      <c r="L829">
        <v>250</v>
      </c>
      <c r="M829">
        <f>Customers[[#This Row],[Quantity Ordered]]*Customers[[#This Row],[Sales Price (Per unit)]]</f>
        <v>250</v>
      </c>
      <c r="N829" t="s">
        <v>2895</v>
      </c>
    </row>
    <row r="830" spans="1:14" x14ac:dyDescent="0.25">
      <c r="A830" t="s">
        <v>160</v>
      </c>
      <c r="B830" t="s">
        <v>1081</v>
      </c>
      <c r="C830">
        <v>2061</v>
      </c>
      <c r="D830" t="s">
        <v>61</v>
      </c>
      <c r="E830" s="7">
        <v>45353</v>
      </c>
      <c r="F830" s="6">
        <v>1</v>
      </c>
      <c r="G830" s="1" t="s">
        <v>23</v>
      </c>
      <c r="H830" t="s">
        <v>38</v>
      </c>
      <c r="I830" t="s">
        <v>2896</v>
      </c>
      <c r="J830" t="s">
        <v>1253</v>
      </c>
      <c r="K830">
        <v>4870</v>
      </c>
      <c r="L830">
        <v>1200</v>
      </c>
      <c r="M830">
        <f>Customers[[#This Row],[Quantity Ordered]]*Customers[[#This Row],[Sales Price (Per unit)]]</f>
        <v>1200</v>
      </c>
      <c r="N830" t="s">
        <v>2897</v>
      </c>
    </row>
    <row r="831" spans="1:14" x14ac:dyDescent="0.25">
      <c r="A831" t="s">
        <v>1082</v>
      </c>
      <c r="B831" t="s">
        <v>1083</v>
      </c>
      <c r="C831">
        <v>2062</v>
      </c>
      <c r="D831" t="s">
        <v>61</v>
      </c>
      <c r="E831" s="7">
        <v>45485</v>
      </c>
      <c r="F831" s="6">
        <v>1</v>
      </c>
      <c r="G831" s="1" t="s">
        <v>37</v>
      </c>
      <c r="H831" t="s">
        <v>18</v>
      </c>
      <c r="I831" t="s">
        <v>2898</v>
      </c>
      <c r="J831" t="s">
        <v>1223</v>
      </c>
      <c r="K831">
        <v>6725</v>
      </c>
      <c r="L831">
        <v>1200</v>
      </c>
      <c r="M831">
        <f>Customers[[#This Row],[Quantity Ordered]]*Customers[[#This Row],[Sales Price (Per unit)]]</f>
        <v>1200</v>
      </c>
      <c r="N831" t="s">
        <v>2899</v>
      </c>
    </row>
    <row r="832" spans="1:14" x14ac:dyDescent="0.25">
      <c r="A832" t="s">
        <v>183</v>
      </c>
      <c r="B832" t="s">
        <v>1084</v>
      </c>
      <c r="C832">
        <v>2063</v>
      </c>
      <c r="D832" t="s">
        <v>22</v>
      </c>
      <c r="E832" s="7">
        <v>45444</v>
      </c>
      <c r="F832" s="6">
        <v>3</v>
      </c>
      <c r="G832" s="1" t="s">
        <v>37</v>
      </c>
      <c r="H832" t="s">
        <v>28</v>
      </c>
      <c r="I832" t="s">
        <v>2900</v>
      </c>
      <c r="J832" t="s">
        <v>1229</v>
      </c>
      <c r="K832">
        <v>2300</v>
      </c>
      <c r="L832">
        <v>800</v>
      </c>
      <c r="M832">
        <f>Customers[[#This Row],[Quantity Ordered]]*Customers[[#This Row],[Sales Price (Per unit)]]</f>
        <v>2400</v>
      </c>
      <c r="N832" t="s">
        <v>2901</v>
      </c>
    </row>
    <row r="833" spans="1:14" x14ac:dyDescent="0.25">
      <c r="A833" t="s">
        <v>869</v>
      </c>
      <c r="B833" t="s">
        <v>657</v>
      </c>
      <c r="C833">
        <v>2064</v>
      </c>
      <c r="D833" t="s">
        <v>61</v>
      </c>
      <c r="E833" s="7">
        <v>45357</v>
      </c>
      <c r="F833" s="6">
        <v>2</v>
      </c>
      <c r="G833" s="1" t="s">
        <v>37</v>
      </c>
      <c r="H833" t="s">
        <v>28</v>
      </c>
      <c r="I833" t="s">
        <v>2902</v>
      </c>
      <c r="J833" t="s">
        <v>850</v>
      </c>
      <c r="K833">
        <v>2000</v>
      </c>
      <c r="L833">
        <v>1200</v>
      </c>
      <c r="M833">
        <f>Customers[[#This Row],[Quantity Ordered]]*Customers[[#This Row],[Sales Price (Per unit)]]</f>
        <v>2400</v>
      </c>
      <c r="N833" t="s">
        <v>2903</v>
      </c>
    </row>
    <row r="834" spans="1:14" x14ac:dyDescent="0.25">
      <c r="A834" t="s">
        <v>657</v>
      </c>
      <c r="B834" t="s">
        <v>1085</v>
      </c>
      <c r="C834">
        <v>2065</v>
      </c>
      <c r="D834" t="s">
        <v>22</v>
      </c>
      <c r="E834" s="7">
        <v>45480</v>
      </c>
      <c r="F834" s="6">
        <v>1</v>
      </c>
      <c r="G834" t="s">
        <v>17</v>
      </c>
      <c r="H834" t="s">
        <v>38</v>
      </c>
      <c r="I834" t="s">
        <v>2904</v>
      </c>
      <c r="J834" t="s">
        <v>1253</v>
      </c>
      <c r="K834">
        <v>4870</v>
      </c>
      <c r="L834">
        <v>800</v>
      </c>
      <c r="M834">
        <f>Customers[[#This Row],[Quantity Ordered]]*Customers[[#This Row],[Sales Price (Per unit)]]</f>
        <v>800</v>
      </c>
      <c r="N834" t="s">
        <v>2905</v>
      </c>
    </row>
    <row r="835" spans="1:14" x14ac:dyDescent="0.25">
      <c r="A835" t="s">
        <v>595</v>
      </c>
      <c r="B835" t="s">
        <v>184</v>
      </c>
      <c r="C835">
        <v>2066</v>
      </c>
      <c r="D835" t="s">
        <v>61</v>
      </c>
      <c r="E835" s="7">
        <v>45535</v>
      </c>
      <c r="F835" s="6">
        <v>3</v>
      </c>
      <c r="G835" s="1" t="s">
        <v>23</v>
      </c>
      <c r="H835" t="s">
        <v>66</v>
      </c>
      <c r="I835" t="s">
        <v>2906</v>
      </c>
      <c r="J835" t="s">
        <v>1265</v>
      </c>
      <c r="K835">
        <v>800</v>
      </c>
      <c r="L835">
        <v>1200</v>
      </c>
      <c r="M835">
        <f>Customers[[#This Row],[Quantity Ordered]]*Customers[[#This Row],[Sales Price (Per unit)]]</f>
        <v>3600</v>
      </c>
      <c r="N835" t="s">
        <v>2907</v>
      </c>
    </row>
    <row r="836" spans="1:14" x14ac:dyDescent="0.25">
      <c r="A836" t="s">
        <v>1086</v>
      </c>
      <c r="B836" t="s">
        <v>1087</v>
      </c>
      <c r="C836">
        <v>2067</v>
      </c>
      <c r="D836" t="s">
        <v>61</v>
      </c>
      <c r="E836" s="7">
        <v>45343</v>
      </c>
      <c r="F836" s="6">
        <v>1</v>
      </c>
      <c r="G836" t="s">
        <v>56</v>
      </c>
      <c r="H836" t="s">
        <v>18</v>
      </c>
      <c r="I836" t="s">
        <v>2908</v>
      </c>
      <c r="J836" t="s">
        <v>1287</v>
      </c>
      <c r="K836">
        <v>6000</v>
      </c>
      <c r="L836">
        <v>1200</v>
      </c>
      <c r="M836">
        <f>Customers[[#This Row],[Quantity Ordered]]*Customers[[#This Row],[Sales Price (Per unit)]]</f>
        <v>1200</v>
      </c>
      <c r="N836" t="s">
        <v>2909</v>
      </c>
    </row>
    <row r="837" spans="1:14" x14ac:dyDescent="0.25">
      <c r="A837" t="s">
        <v>1088</v>
      </c>
      <c r="B837" t="s">
        <v>1089</v>
      </c>
      <c r="C837">
        <v>2068</v>
      </c>
      <c r="D837" t="s">
        <v>36</v>
      </c>
      <c r="E837" s="7">
        <v>45419</v>
      </c>
      <c r="F837" s="6">
        <v>1</v>
      </c>
      <c r="G837" t="s">
        <v>17</v>
      </c>
      <c r="H837" t="s">
        <v>18</v>
      </c>
      <c r="I837" t="s">
        <v>2910</v>
      </c>
      <c r="J837" t="s">
        <v>1244</v>
      </c>
      <c r="K837">
        <v>6160</v>
      </c>
      <c r="L837">
        <v>250</v>
      </c>
      <c r="M837">
        <f>Customers[[#This Row],[Quantity Ordered]]*Customers[[#This Row],[Sales Price (Per unit)]]</f>
        <v>250</v>
      </c>
      <c r="N837" t="s">
        <v>2911</v>
      </c>
    </row>
    <row r="838" spans="1:14" x14ac:dyDescent="0.25">
      <c r="A838" t="s">
        <v>705</v>
      </c>
      <c r="B838" t="s">
        <v>1090</v>
      </c>
      <c r="C838">
        <v>2069</v>
      </c>
      <c r="D838" t="s">
        <v>61</v>
      </c>
      <c r="E838" s="7">
        <v>45470</v>
      </c>
      <c r="F838" s="6">
        <v>1</v>
      </c>
      <c r="G838" s="1" t="s">
        <v>37</v>
      </c>
      <c r="H838" t="s">
        <v>24</v>
      </c>
      <c r="I838" t="s">
        <v>2912</v>
      </c>
      <c r="J838" t="s">
        <v>1226</v>
      </c>
      <c r="K838">
        <v>2600</v>
      </c>
      <c r="L838">
        <v>1200</v>
      </c>
      <c r="M838">
        <f>Customers[[#This Row],[Quantity Ordered]]*Customers[[#This Row],[Sales Price (Per unit)]]</f>
        <v>1200</v>
      </c>
      <c r="N838" t="s">
        <v>2913</v>
      </c>
    </row>
    <row r="839" spans="1:14" x14ac:dyDescent="0.25">
      <c r="A839" t="s">
        <v>1091</v>
      </c>
      <c r="B839" t="s">
        <v>53</v>
      </c>
      <c r="C839">
        <v>2070</v>
      </c>
      <c r="D839" t="s">
        <v>22</v>
      </c>
      <c r="E839" s="7">
        <v>45546</v>
      </c>
      <c r="F839" s="6">
        <v>1</v>
      </c>
      <c r="G839" s="1" t="s">
        <v>37</v>
      </c>
      <c r="H839" t="s">
        <v>18</v>
      </c>
      <c r="I839" t="s">
        <v>2914</v>
      </c>
      <c r="J839" t="s">
        <v>1287</v>
      </c>
      <c r="K839">
        <v>6000</v>
      </c>
      <c r="L839">
        <v>800</v>
      </c>
      <c r="M839">
        <f>Customers[[#This Row],[Quantity Ordered]]*Customers[[#This Row],[Sales Price (Per unit)]]</f>
        <v>800</v>
      </c>
      <c r="N839" t="s">
        <v>2915</v>
      </c>
    </row>
    <row r="840" spans="1:14" x14ac:dyDescent="0.25">
      <c r="A840" t="s">
        <v>1092</v>
      </c>
      <c r="B840" t="s">
        <v>92</v>
      </c>
      <c r="C840">
        <v>2071</v>
      </c>
      <c r="D840" t="s">
        <v>61</v>
      </c>
      <c r="E840" s="7">
        <v>45529</v>
      </c>
      <c r="F840" s="6">
        <v>2</v>
      </c>
      <c r="G840" s="1" t="s">
        <v>37</v>
      </c>
      <c r="H840" t="s">
        <v>18</v>
      </c>
      <c r="I840" t="s">
        <v>2916</v>
      </c>
      <c r="J840" t="s">
        <v>1287</v>
      </c>
      <c r="K840">
        <v>6000</v>
      </c>
      <c r="L840">
        <v>1200</v>
      </c>
      <c r="M840">
        <f>Customers[[#This Row],[Quantity Ordered]]*Customers[[#This Row],[Sales Price (Per unit)]]</f>
        <v>2400</v>
      </c>
      <c r="N840" t="s">
        <v>2917</v>
      </c>
    </row>
    <row r="841" spans="1:14" x14ac:dyDescent="0.25">
      <c r="A841" t="s">
        <v>224</v>
      </c>
      <c r="B841" t="s">
        <v>89</v>
      </c>
      <c r="C841">
        <v>2072</v>
      </c>
      <c r="D841" t="s">
        <v>61</v>
      </c>
      <c r="E841" s="7">
        <v>45350</v>
      </c>
      <c r="F841" s="6">
        <v>2</v>
      </c>
      <c r="G841" s="1" t="s">
        <v>37</v>
      </c>
      <c r="H841" t="s">
        <v>42</v>
      </c>
      <c r="I841" t="s">
        <v>2918</v>
      </c>
      <c r="J841" t="s">
        <v>1080</v>
      </c>
      <c r="K841">
        <v>5000</v>
      </c>
      <c r="L841">
        <v>1200</v>
      </c>
      <c r="M841">
        <f>Customers[[#This Row],[Quantity Ordered]]*Customers[[#This Row],[Sales Price (Per unit)]]</f>
        <v>2400</v>
      </c>
      <c r="N841" t="s">
        <v>2919</v>
      </c>
    </row>
    <row r="842" spans="1:14" x14ac:dyDescent="0.25">
      <c r="A842" t="s">
        <v>641</v>
      </c>
      <c r="B842" t="s">
        <v>1093</v>
      </c>
      <c r="C842">
        <v>2073</v>
      </c>
      <c r="D842" t="s">
        <v>16</v>
      </c>
      <c r="E842" s="7">
        <v>45619</v>
      </c>
      <c r="F842" s="6">
        <v>3</v>
      </c>
      <c r="G842" t="s">
        <v>17</v>
      </c>
      <c r="H842" t="s">
        <v>28</v>
      </c>
      <c r="I842" t="s">
        <v>2920</v>
      </c>
      <c r="J842" t="s">
        <v>850</v>
      </c>
      <c r="K842">
        <v>2000</v>
      </c>
      <c r="L842">
        <v>250</v>
      </c>
      <c r="M842">
        <f>Customers[[#This Row],[Quantity Ordered]]*Customers[[#This Row],[Sales Price (Per unit)]]</f>
        <v>750</v>
      </c>
      <c r="N842" t="s">
        <v>2921</v>
      </c>
    </row>
    <row r="843" spans="1:14" x14ac:dyDescent="0.25">
      <c r="A843" t="s">
        <v>574</v>
      </c>
      <c r="B843" t="s">
        <v>706</v>
      </c>
      <c r="C843">
        <v>2074</v>
      </c>
      <c r="D843" t="s">
        <v>16</v>
      </c>
      <c r="E843" s="7">
        <v>45648</v>
      </c>
      <c r="F843" s="6">
        <v>2</v>
      </c>
      <c r="G843" s="1" t="s">
        <v>23</v>
      </c>
      <c r="H843" t="s">
        <v>32</v>
      </c>
      <c r="I843" t="s">
        <v>2922</v>
      </c>
      <c r="J843" t="s">
        <v>1232</v>
      </c>
      <c r="K843">
        <v>3350</v>
      </c>
      <c r="L843">
        <v>250</v>
      </c>
      <c r="M843">
        <f>Customers[[#This Row],[Quantity Ordered]]*Customers[[#This Row],[Sales Price (Per unit)]]</f>
        <v>500</v>
      </c>
      <c r="N843" t="s">
        <v>2923</v>
      </c>
    </row>
    <row r="844" spans="1:14" x14ac:dyDescent="0.25">
      <c r="A844" t="s">
        <v>641</v>
      </c>
      <c r="B844" t="s">
        <v>1094</v>
      </c>
      <c r="C844">
        <v>2075</v>
      </c>
      <c r="D844" t="s">
        <v>77</v>
      </c>
      <c r="E844" s="7">
        <v>45544</v>
      </c>
      <c r="F844" s="6">
        <v>2</v>
      </c>
      <c r="G844" t="s">
        <v>56</v>
      </c>
      <c r="H844" t="s">
        <v>66</v>
      </c>
      <c r="I844" t="s">
        <v>2924</v>
      </c>
      <c r="J844" t="s">
        <v>1346</v>
      </c>
      <c r="K844">
        <v>870</v>
      </c>
      <c r="L844">
        <v>600</v>
      </c>
      <c r="M844">
        <f>Customers[[#This Row],[Quantity Ordered]]*Customers[[#This Row],[Sales Price (Per unit)]]</f>
        <v>1200</v>
      </c>
      <c r="N844" t="s">
        <v>2925</v>
      </c>
    </row>
    <row r="845" spans="1:14" x14ac:dyDescent="0.25">
      <c r="A845" t="s">
        <v>1095</v>
      </c>
      <c r="B845" t="s">
        <v>907</v>
      </c>
      <c r="C845">
        <v>2076</v>
      </c>
      <c r="D845" t="s">
        <v>77</v>
      </c>
      <c r="E845" s="7">
        <v>45543</v>
      </c>
      <c r="F845" s="6">
        <v>3</v>
      </c>
      <c r="G845" s="1" t="s">
        <v>37</v>
      </c>
      <c r="H845" t="s">
        <v>28</v>
      </c>
      <c r="I845" t="s">
        <v>2926</v>
      </c>
      <c r="J845" t="s">
        <v>1284</v>
      </c>
      <c r="K845">
        <v>2500</v>
      </c>
      <c r="L845">
        <v>600</v>
      </c>
      <c r="M845">
        <f>Customers[[#This Row],[Quantity Ordered]]*Customers[[#This Row],[Sales Price (Per unit)]]</f>
        <v>1800</v>
      </c>
      <c r="N845" t="s">
        <v>2927</v>
      </c>
    </row>
    <row r="846" spans="1:14" x14ac:dyDescent="0.25">
      <c r="A846" t="s">
        <v>1096</v>
      </c>
      <c r="B846" t="s">
        <v>1097</v>
      </c>
      <c r="C846">
        <v>2077</v>
      </c>
      <c r="D846" t="s">
        <v>27</v>
      </c>
      <c r="E846" s="7">
        <v>45501</v>
      </c>
      <c r="F846" s="6">
        <v>2</v>
      </c>
      <c r="G846" t="s">
        <v>17</v>
      </c>
      <c r="H846" t="s">
        <v>28</v>
      </c>
      <c r="I846" t="s">
        <v>2928</v>
      </c>
      <c r="J846" t="s">
        <v>1284</v>
      </c>
      <c r="K846">
        <v>2500</v>
      </c>
      <c r="L846">
        <v>300</v>
      </c>
      <c r="M846">
        <f>Customers[[#This Row],[Quantity Ordered]]*Customers[[#This Row],[Sales Price (Per unit)]]</f>
        <v>600</v>
      </c>
      <c r="N846" t="s">
        <v>2929</v>
      </c>
    </row>
    <row r="847" spans="1:14" x14ac:dyDescent="0.25">
      <c r="A847" t="s">
        <v>402</v>
      </c>
      <c r="B847" t="s">
        <v>644</v>
      </c>
      <c r="C847">
        <v>2078</v>
      </c>
      <c r="D847" t="s">
        <v>61</v>
      </c>
      <c r="E847" s="7">
        <v>45431</v>
      </c>
      <c r="F847" s="6">
        <v>1</v>
      </c>
      <c r="G847" t="s">
        <v>56</v>
      </c>
      <c r="H847" t="s">
        <v>49</v>
      </c>
      <c r="I847" t="s">
        <v>2930</v>
      </c>
      <c r="J847" t="s">
        <v>1247</v>
      </c>
      <c r="K847">
        <v>7250</v>
      </c>
      <c r="L847">
        <v>1200</v>
      </c>
      <c r="M847">
        <f>Customers[[#This Row],[Quantity Ordered]]*Customers[[#This Row],[Sales Price (Per unit)]]</f>
        <v>1200</v>
      </c>
      <c r="N847" t="s">
        <v>2931</v>
      </c>
    </row>
    <row r="848" spans="1:14" x14ac:dyDescent="0.25">
      <c r="A848" t="s">
        <v>1098</v>
      </c>
      <c r="B848" t="s">
        <v>696</v>
      </c>
      <c r="C848">
        <v>2079</v>
      </c>
      <c r="D848" t="s">
        <v>77</v>
      </c>
      <c r="E848" s="7">
        <v>45462</v>
      </c>
      <c r="F848" s="6">
        <v>2</v>
      </c>
      <c r="G848" s="1" t="s">
        <v>23</v>
      </c>
      <c r="H848" t="s">
        <v>42</v>
      </c>
      <c r="I848" t="s">
        <v>2932</v>
      </c>
      <c r="J848" t="s">
        <v>1238</v>
      </c>
      <c r="K848">
        <v>5290</v>
      </c>
      <c r="L848">
        <v>600</v>
      </c>
      <c r="M848">
        <f>Customers[[#This Row],[Quantity Ordered]]*Customers[[#This Row],[Sales Price (Per unit)]]</f>
        <v>1200</v>
      </c>
      <c r="N848" t="s">
        <v>2933</v>
      </c>
    </row>
    <row r="849" spans="1:14" x14ac:dyDescent="0.25">
      <c r="A849" t="s">
        <v>470</v>
      </c>
      <c r="B849" t="s">
        <v>1099</v>
      </c>
      <c r="C849">
        <v>2080</v>
      </c>
      <c r="D849" t="s">
        <v>27</v>
      </c>
      <c r="E849" s="7">
        <v>45308</v>
      </c>
      <c r="F849" s="6">
        <v>3</v>
      </c>
      <c r="G849" s="1" t="s">
        <v>37</v>
      </c>
      <c r="H849" t="s">
        <v>32</v>
      </c>
      <c r="I849" t="s">
        <v>2934</v>
      </c>
      <c r="J849" t="s">
        <v>1241</v>
      </c>
      <c r="K849">
        <v>3220</v>
      </c>
      <c r="L849">
        <v>300</v>
      </c>
      <c r="M849">
        <f>Customers[[#This Row],[Quantity Ordered]]*Customers[[#This Row],[Sales Price (Per unit)]]</f>
        <v>900</v>
      </c>
      <c r="N849" t="s">
        <v>2935</v>
      </c>
    </row>
    <row r="850" spans="1:14" x14ac:dyDescent="0.25">
      <c r="A850" t="s">
        <v>1100</v>
      </c>
      <c r="B850" t="s">
        <v>138</v>
      </c>
      <c r="C850">
        <v>2081</v>
      </c>
      <c r="D850" t="s">
        <v>36</v>
      </c>
      <c r="E850" s="7">
        <v>45637</v>
      </c>
      <c r="F850" s="6">
        <v>1</v>
      </c>
      <c r="G850" s="1" t="s">
        <v>23</v>
      </c>
      <c r="H850" t="s">
        <v>18</v>
      </c>
      <c r="I850" t="s">
        <v>2936</v>
      </c>
      <c r="J850" t="s">
        <v>1223</v>
      </c>
      <c r="K850">
        <v>6725</v>
      </c>
      <c r="L850">
        <v>250</v>
      </c>
      <c r="M850">
        <f>Customers[[#This Row],[Quantity Ordered]]*Customers[[#This Row],[Sales Price (Per unit)]]</f>
        <v>250</v>
      </c>
      <c r="N850" t="s">
        <v>2937</v>
      </c>
    </row>
    <row r="851" spans="1:14" x14ac:dyDescent="0.25">
      <c r="A851" t="s">
        <v>748</v>
      </c>
      <c r="B851" t="s">
        <v>1101</v>
      </c>
      <c r="C851">
        <v>2082</v>
      </c>
      <c r="D851" t="s">
        <v>61</v>
      </c>
      <c r="E851" s="7">
        <v>45489</v>
      </c>
      <c r="F851" s="6">
        <v>2</v>
      </c>
      <c r="G851" s="1" t="s">
        <v>37</v>
      </c>
      <c r="H851" t="s">
        <v>28</v>
      </c>
      <c r="I851" t="s">
        <v>2938</v>
      </c>
      <c r="J851" t="s">
        <v>1284</v>
      </c>
      <c r="K851">
        <v>2500</v>
      </c>
      <c r="L851">
        <v>1200</v>
      </c>
      <c r="M851">
        <f>Customers[[#This Row],[Quantity Ordered]]*Customers[[#This Row],[Sales Price (Per unit)]]</f>
        <v>2400</v>
      </c>
      <c r="N851" t="s">
        <v>2939</v>
      </c>
    </row>
    <row r="852" spans="1:14" x14ac:dyDescent="0.25">
      <c r="A852" t="s">
        <v>1102</v>
      </c>
      <c r="B852" t="s">
        <v>300</v>
      </c>
      <c r="C852">
        <v>2083</v>
      </c>
      <c r="D852" t="s">
        <v>61</v>
      </c>
      <c r="E852" s="7">
        <v>45567</v>
      </c>
      <c r="F852" s="6">
        <v>2</v>
      </c>
      <c r="G852" t="s">
        <v>56</v>
      </c>
      <c r="H852" t="s">
        <v>49</v>
      </c>
      <c r="I852" t="s">
        <v>2940</v>
      </c>
      <c r="J852" t="s">
        <v>1385</v>
      </c>
      <c r="K852">
        <v>7310</v>
      </c>
      <c r="L852">
        <v>1200</v>
      </c>
      <c r="M852">
        <f>Customers[[#This Row],[Quantity Ordered]]*Customers[[#This Row],[Sales Price (Per unit)]]</f>
        <v>2400</v>
      </c>
      <c r="N852" t="s">
        <v>2941</v>
      </c>
    </row>
    <row r="853" spans="1:14" x14ac:dyDescent="0.25">
      <c r="A853" t="s">
        <v>1103</v>
      </c>
      <c r="B853" t="s">
        <v>484</v>
      </c>
      <c r="C853">
        <v>2084</v>
      </c>
      <c r="D853" t="s">
        <v>16</v>
      </c>
      <c r="E853" s="7">
        <v>45292</v>
      </c>
      <c r="F853" s="6">
        <v>3</v>
      </c>
      <c r="G853" t="s">
        <v>17</v>
      </c>
      <c r="H853" t="s">
        <v>38</v>
      </c>
      <c r="I853" t="s">
        <v>2942</v>
      </c>
      <c r="J853" t="s">
        <v>1253</v>
      </c>
      <c r="K853">
        <v>4870</v>
      </c>
      <c r="L853">
        <v>250</v>
      </c>
      <c r="M853">
        <f>Customers[[#This Row],[Quantity Ordered]]*Customers[[#This Row],[Sales Price (Per unit)]]</f>
        <v>750</v>
      </c>
      <c r="N853" t="s">
        <v>2943</v>
      </c>
    </row>
    <row r="854" spans="1:14" x14ac:dyDescent="0.25">
      <c r="A854" t="s">
        <v>1104</v>
      </c>
      <c r="B854" t="s">
        <v>1105</v>
      </c>
      <c r="C854">
        <v>2085</v>
      </c>
      <c r="D854" t="s">
        <v>16</v>
      </c>
      <c r="E854" s="7">
        <v>45335</v>
      </c>
      <c r="F854" s="6">
        <v>3</v>
      </c>
      <c r="G854" s="1" t="s">
        <v>23</v>
      </c>
      <c r="H854" t="s">
        <v>18</v>
      </c>
      <c r="I854" t="s">
        <v>2944</v>
      </c>
      <c r="J854" t="s">
        <v>1223</v>
      </c>
      <c r="K854">
        <v>6725</v>
      </c>
      <c r="L854">
        <v>250</v>
      </c>
      <c r="M854">
        <f>Customers[[#This Row],[Quantity Ordered]]*Customers[[#This Row],[Sales Price (Per unit)]]</f>
        <v>750</v>
      </c>
      <c r="N854" t="s">
        <v>2945</v>
      </c>
    </row>
    <row r="855" spans="1:14" x14ac:dyDescent="0.25">
      <c r="A855" t="s">
        <v>391</v>
      </c>
      <c r="B855" t="s">
        <v>1047</v>
      </c>
      <c r="C855">
        <v>2086</v>
      </c>
      <c r="D855" t="s">
        <v>77</v>
      </c>
      <c r="E855" s="7">
        <v>45413</v>
      </c>
      <c r="F855" s="6">
        <v>3</v>
      </c>
      <c r="G855" s="1" t="s">
        <v>37</v>
      </c>
      <c r="H855" t="s">
        <v>32</v>
      </c>
      <c r="I855" t="s">
        <v>2946</v>
      </c>
      <c r="J855" t="s">
        <v>1241</v>
      </c>
      <c r="K855">
        <v>3220</v>
      </c>
      <c r="L855">
        <v>600</v>
      </c>
      <c r="M855">
        <f>Customers[[#This Row],[Quantity Ordered]]*Customers[[#This Row],[Sales Price (Per unit)]]</f>
        <v>1800</v>
      </c>
      <c r="N855" t="s">
        <v>2947</v>
      </c>
    </row>
    <row r="856" spans="1:14" x14ac:dyDescent="0.25">
      <c r="A856" t="s">
        <v>1088</v>
      </c>
      <c r="B856" t="s">
        <v>301</v>
      </c>
      <c r="C856">
        <v>2087</v>
      </c>
      <c r="D856" t="s">
        <v>36</v>
      </c>
      <c r="E856" s="7">
        <v>45443</v>
      </c>
      <c r="F856" s="6">
        <v>1</v>
      </c>
      <c r="G856" t="s">
        <v>17</v>
      </c>
      <c r="H856" t="s">
        <v>38</v>
      </c>
      <c r="I856" t="s">
        <v>2948</v>
      </c>
      <c r="J856" t="s">
        <v>1253</v>
      </c>
      <c r="K856">
        <v>4870</v>
      </c>
      <c r="L856">
        <v>250</v>
      </c>
      <c r="M856">
        <f>Customers[[#This Row],[Quantity Ordered]]*Customers[[#This Row],[Sales Price (Per unit)]]</f>
        <v>250</v>
      </c>
      <c r="N856" t="s">
        <v>2949</v>
      </c>
    </row>
    <row r="857" spans="1:14" x14ac:dyDescent="0.25">
      <c r="A857" t="s">
        <v>1106</v>
      </c>
      <c r="B857" t="s">
        <v>1107</v>
      </c>
      <c r="C857">
        <v>2088</v>
      </c>
      <c r="D857" t="s">
        <v>16</v>
      </c>
      <c r="E857" s="7">
        <v>45518</v>
      </c>
      <c r="F857" s="6">
        <v>2</v>
      </c>
      <c r="G857" t="s">
        <v>17</v>
      </c>
      <c r="H857" t="s">
        <v>32</v>
      </c>
      <c r="I857" t="s">
        <v>2950</v>
      </c>
      <c r="J857" t="s">
        <v>1232</v>
      </c>
      <c r="K857">
        <v>3350</v>
      </c>
      <c r="L857">
        <v>250</v>
      </c>
      <c r="M857">
        <f>Customers[[#This Row],[Quantity Ordered]]*Customers[[#This Row],[Sales Price (Per unit)]]</f>
        <v>500</v>
      </c>
      <c r="N857" t="s">
        <v>2951</v>
      </c>
    </row>
    <row r="858" spans="1:14" x14ac:dyDescent="0.25">
      <c r="A858" t="s">
        <v>664</v>
      </c>
      <c r="B858" t="s">
        <v>1108</v>
      </c>
      <c r="C858">
        <v>2089</v>
      </c>
      <c r="D858" t="s">
        <v>16</v>
      </c>
      <c r="E858" s="7">
        <v>45421</v>
      </c>
      <c r="F858" s="6">
        <v>1</v>
      </c>
      <c r="G858" t="s">
        <v>56</v>
      </c>
      <c r="H858" t="s">
        <v>32</v>
      </c>
      <c r="I858" t="s">
        <v>2952</v>
      </c>
      <c r="J858" t="s">
        <v>1260</v>
      </c>
      <c r="K858">
        <v>3000</v>
      </c>
      <c r="L858">
        <v>250</v>
      </c>
      <c r="M858">
        <f>Customers[[#This Row],[Quantity Ordered]]*Customers[[#This Row],[Sales Price (Per unit)]]</f>
        <v>250</v>
      </c>
      <c r="N858" t="s">
        <v>2953</v>
      </c>
    </row>
    <row r="859" spans="1:14" x14ac:dyDescent="0.25">
      <c r="A859" t="s">
        <v>1109</v>
      </c>
      <c r="B859" t="s">
        <v>981</v>
      </c>
      <c r="C859">
        <v>2090</v>
      </c>
      <c r="D859" t="s">
        <v>22</v>
      </c>
      <c r="E859" s="7">
        <v>45657</v>
      </c>
      <c r="F859" s="6">
        <v>2</v>
      </c>
      <c r="G859" t="s">
        <v>17</v>
      </c>
      <c r="H859" t="s">
        <v>18</v>
      </c>
      <c r="I859" t="s">
        <v>2954</v>
      </c>
      <c r="J859" t="s">
        <v>1244</v>
      </c>
      <c r="K859">
        <v>6160</v>
      </c>
      <c r="L859">
        <v>800</v>
      </c>
      <c r="M859">
        <f>Customers[[#This Row],[Quantity Ordered]]*Customers[[#This Row],[Sales Price (Per unit)]]</f>
        <v>1600</v>
      </c>
      <c r="N859" t="s">
        <v>2955</v>
      </c>
    </row>
    <row r="860" spans="1:14" x14ac:dyDescent="0.25">
      <c r="A860" t="s">
        <v>600</v>
      </c>
      <c r="B860" t="s">
        <v>601</v>
      </c>
      <c r="C860">
        <v>1588</v>
      </c>
      <c r="D860" t="s">
        <v>27</v>
      </c>
      <c r="E860" s="7">
        <v>45317</v>
      </c>
      <c r="F860" s="6">
        <v>2</v>
      </c>
      <c r="G860" s="1" t="s">
        <v>37</v>
      </c>
      <c r="H860" t="s">
        <v>38</v>
      </c>
      <c r="I860" t="s">
        <v>2956</v>
      </c>
      <c r="J860" t="s">
        <v>1290</v>
      </c>
      <c r="K860">
        <v>4000</v>
      </c>
      <c r="L860">
        <v>300</v>
      </c>
      <c r="M860">
        <f>Customers[[#This Row],[Quantity Ordered]]*Customers[[#This Row],[Sales Price (Per unit)]]</f>
        <v>600</v>
      </c>
      <c r="N860" t="s">
        <v>2957</v>
      </c>
    </row>
    <row r="861" spans="1:14" x14ac:dyDescent="0.25">
      <c r="A861" t="s">
        <v>1110</v>
      </c>
      <c r="B861" t="s">
        <v>157</v>
      </c>
      <c r="C861">
        <v>2091</v>
      </c>
      <c r="D861" t="s">
        <v>61</v>
      </c>
      <c r="E861" s="7">
        <v>45324</v>
      </c>
      <c r="F861" s="6">
        <v>2</v>
      </c>
      <c r="G861" t="s">
        <v>56</v>
      </c>
      <c r="H861" t="s">
        <v>24</v>
      </c>
      <c r="I861" t="s">
        <v>2958</v>
      </c>
      <c r="J861" t="s">
        <v>1226</v>
      </c>
      <c r="K861">
        <v>2600</v>
      </c>
      <c r="L861">
        <v>1200</v>
      </c>
      <c r="M861">
        <f>Customers[[#This Row],[Quantity Ordered]]*Customers[[#This Row],[Sales Price (Per unit)]]</f>
        <v>2400</v>
      </c>
      <c r="N861" t="s">
        <v>2959</v>
      </c>
    </row>
    <row r="862" spans="1:14" x14ac:dyDescent="0.25">
      <c r="A862" t="s">
        <v>1111</v>
      </c>
      <c r="B862" t="s">
        <v>1112</v>
      </c>
      <c r="C862">
        <v>2092</v>
      </c>
      <c r="D862" t="s">
        <v>16</v>
      </c>
      <c r="E862" s="7">
        <v>45312</v>
      </c>
      <c r="F862" s="6">
        <v>2</v>
      </c>
      <c r="G862" t="s">
        <v>17</v>
      </c>
      <c r="H862" t="s">
        <v>24</v>
      </c>
      <c r="I862" t="s">
        <v>2960</v>
      </c>
      <c r="J862" t="s">
        <v>1226</v>
      </c>
      <c r="K862">
        <v>2600</v>
      </c>
      <c r="L862">
        <v>250</v>
      </c>
      <c r="M862">
        <f>Customers[[#This Row],[Quantity Ordered]]*Customers[[#This Row],[Sales Price (Per unit)]]</f>
        <v>500</v>
      </c>
      <c r="N862" t="s">
        <v>2961</v>
      </c>
    </row>
    <row r="863" spans="1:14" x14ac:dyDescent="0.25">
      <c r="A863" t="s">
        <v>1113</v>
      </c>
      <c r="B863" t="s">
        <v>526</v>
      </c>
      <c r="C863">
        <v>2093</v>
      </c>
      <c r="D863" t="s">
        <v>36</v>
      </c>
      <c r="E863" s="7">
        <v>45606</v>
      </c>
      <c r="F863" s="6">
        <v>2</v>
      </c>
      <c r="G863" t="s">
        <v>17</v>
      </c>
      <c r="H863" t="s">
        <v>42</v>
      </c>
      <c r="I863" t="s">
        <v>2962</v>
      </c>
      <c r="J863" t="s">
        <v>1080</v>
      </c>
      <c r="K863">
        <v>5000</v>
      </c>
      <c r="L863">
        <v>250</v>
      </c>
      <c r="M863">
        <f>Customers[[#This Row],[Quantity Ordered]]*Customers[[#This Row],[Sales Price (Per unit)]]</f>
        <v>500</v>
      </c>
      <c r="N863" t="s">
        <v>2963</v>
      </c>
    </row>
    <row r="864" spans="1:14" x14ac:dyDescent="0.25">
      <c r="A864" t="s">
        <v>310</v>
      </c>
      <c r="B864" t="s">
        <v>903</v>
      </c>
      <c r="C864">
        <v>2094</v>
      </c>
      <c r="D864" t="s">
        <v>27</v>
      </c>
      <c r="E864" s="7">
        <v>45646</v>
      </c>
      <c r="F864" s="6">
        <v>1</v>
      </c>
      <c r="G864" t="s">
        <v>17</v>
      </c>
      <c r="H864" t="s">
        <v>42</v>
      </c>
      <c r="I864" t="s">
        <v>2964</v>
      </c>
      <c r="J864" t="s">
        <v>1238</v>
      </c>
      <c r="K864">
        <v>5290</v>
      </c>
      <c r="L864">
        <v>300</v>
      </c>
      <c r="M864">
        <f>Customers[[#This Row],[Quantity Ordered]]*Customers[[#This Row],[Sales Price (Per unit)]]</f>
        <v>300</v>
      </c>
      <c r="N864" t="s">
        <v>2965</v>
      </c>
    </row>
    <row r="865" spans="1:14" x14ac:dyDescent="0.25">
      <c r="A865" t="s">
        <v>1114</v>
      </c>
      <c r="B865" t="s">
        <v>590</v>
      </c>
      <c r="C865">
        <v>2095</v>
      </c>
      <c r="D865" t="s">
        <v>16</v>
      </c>
      <c r="E865" s="7">
        <v>45455</v>
      </c>
      <c r="F865" s="6">
        <v>2</v>
      </c>
      <c r="G865" t="s">
        <v>17</v>
      </c>
      <c r="H865" t="s">
        <v>24</v>
      </c>
      <c r="I865" t="s">
        <v>2966</v>
      </c>
      <c r="J865" t="s">
        <v>1226</v>
      </c>
      <c r="K865">
        <v>2600</v>
      </c>
      <c r="L865">
        <v>250</v>
      </c>
      <c r="M865">
        <f>Customers[[#This Row],[Quantity Ordered]]*Customers[[#This Row],[Sales Price (Per unit)]]</f>
        <v>500</v>
      </c>
      <c r="N865" t="s">
        <v>2967</v>
      </c>
    </row>
    <row r="866" spans="1:14" x14ac:dyDescent="0.25">
      <c r="A866" t="s">
        <v>619</v>
      </c>
      <c r="B866" t="s">
        <v>308</v>
      </c>
      <c r="C866">
        <v>2096</v>
      </c>
      <c r="D866" t="s">
        <v>16</v>
      </c>
      <c r="E866" s="7">
        <v>45620</v>
      </c>
      <c r="F866" s="6">
        <v>1</v>
      </c>
      <c r="G866" t="s">
        <v>17</v>
      </c>
      <c r="H866" t="s">
        <v>49</v>
      </c>
      <c r="I866" t="s">
        <v>2968</v>
      </c>
      <c r="J866" t="s">
        <v>1250</v>
      </c>
      <c r="K866">
        <v>7000</v>
      </c>
      <c r="L866">
        <v>250</v>
      </c>
      <c r="M866">
        <f>Customers[[#This Row],[Quantity Ordered]]*Customers[[#This Row],[Sales Price (Per unit)]]</f>
        <v>250</v>
      </c>
      <c r="N866" t="s">
        <v>2969</v>
      </c>
    </row>
    <row r="867" spans="1:14" x14ac:dyDescent="0.25">
      <c r="A867" t="s">
        <v>71</v>
      </c>
      <c r="B867" t="s">
        <v>532</v>
      </c>
      <c r="C867">
        <v>2097</v>
      </c>
      <c r="D867" t="s">
        <v>27</v>
      </c>
      <c r="E867" s="7">
        <v>45586</v>
      </c>
      <c r="F867" s="6">
        <v>2</v>
      </c>
      <c r="G867" t="s">
        <v>56</v>
      </c>
      <c r="H867" t="s">
        <v>49</v>
      </c>
      <c r="I867" t="s">
        <v>2970</v>
      </c>
      <c r="J867" t="s">
        <v>1247</v>
      </c>
      <c r="K867">
        <v>7250</v>
      </c>
      <c r="L867">
        <v>300</v>
      </c>
      <c r="M867">
        <f>Customers[[#This Row],[Quantity Ordered]]*Customers[[#This Row],[Sales Price (Per unit)]]</f>
        <v>600</v>
      </c>
      <c r="N867" t="s">
        <v>2971</v>
      </c>
    </row>
    <row r="868" spans="1:14" x14ac:dyDescent="0.25">
      <c r="A868" t="s">
        <v>598</v>
      </c>
      <c r="B868" t="s">
        <v>739</v>
      </c>
      <c r="C868">
        <v>2098</v>
      </c>
      <c r="D868" t="s">
        <v>61</v>
      </c>
      <c r="E868" s="7">
        <v>45519</v>
      </c>
      <c r="F868" s="6">
        <v>1</v>
      </c>
      <c r="G868" t="s">
        <v>17</v>
      </c>
      <c r="H868" t="s">
        <v>24</v>
      </c>
      <c r="I868" t="s">
        <v>2972</v>
      </c>
      <c r="J868" t="s">
        <v>1226</v>
      </c>
      <c r="K868">
        <v>2600</v>
      </c>
      <c r="L868">
        <v>1200</v>
      </c>
      <c r="M868">
        <f>Customers[[#This Row],[Quantity Ordered]]*Customers[[#This Row],[Sales Price (Per unit)]]</f>
        <v>1200</v>
      </c>
      <c r="N868" t="s">
        <v>2973</v>
      </c>
    </row>
    <row r="869" spans="1:14" x14ac:dyDescent="0.25">
      <c r="A869" t="s">
        <v>656</v>
      </c>
      <c r="B869" t="s">
        <v>1115</v>
      </c>
      <c r="C869">
        <v>2099</v>
      </c>
      <c r="D869" t="s">
        <v>22</v>
      </c>
      <c r="E869" s="7">
        <v>45511</v>
      </c>
      <c r="F869" s="6">
        <v>2</v>
      </c>
      <c r="G869" t="s">
        <v>56</v>
      </c>
      <c r="H869" t="s">
        <v>38</v>
      </c>
      <c r="I869" t="s">
        <v>2974</v>
      </c>
      <c r="J869" t="s">
        <v>1253</v>
      </c>
      <c r="K869">
        <v>4870</v>
      </c>
      <c r="L869">
        <v>800</v>
      </c>
      <c r="M869">
        <f>Customers[[#This Row],[Quantity Ordered]]*Customers[[#This Row],[Sales Price (Per unit)]]</f>
        <v>1600</v>
      </c>
      <c r="N869" t="s">
        <v>2975</v>
      </c>
    </row>
    <row r="870" spans="1:14" x14ac:dyDescent="0.25">
      <c r="A870" t="s">
        <v>679</v>
      </c>
      <c r="B870" t="s">
        <v>626</v>
      </c>
      <c r="C870">
        <v>2100</v>
      </c>
      <c r="D870" t="s">
        <v>61</v>
      </c>
      <c r="E870" s="7">
        <v>45293</v>
      </c>
      <c r="F870" s="6">
        <v>3</v>
      </c>
      <c r="G870" s="1" t="s">
        <v>23</v>
      </c>
      <c r="H870" t="s">
        <v>42</v>
      </c>
      <c r="I870" t="s">
        <v>2976</v>
      </c>
      <c r="J870" t="s">
        <v>1080</v>
      </c>
      <c r="K870">
        <v>5000</v>
      </c>
      <c r="L870">
        <v>1200</v>
      </c>
      <c r="M870">
        <f>Customers[[#This Row],[Quantity Ordered]]*Customers[[#This Row],[Sales Price (Per unit)]]</f>
        <v>3600</v>
      </c>
      <c r="N870" t="s">
        <v>2977</v>
      </c>
    </row>
    <row r="871" spans="1:14" x14ac:dyDescent="0.25">
      <c r="A871" t="s">
        <v>319</v>
      </c>
      <c r="B871" t="s">
        <v>1116</v>
      </c>
      <c r="C871">
        <v>2101</v>
      </c>
      <c r="D871" t="s">
        <v>61</v>
      </c>
      <c r="E871" s="7">
        <v>45419</v>
      </c>
      <c r="F871" s="6">
        <v>1</v>
      </c>
      <c r="G871" s="1" t="s">
        <v>37</v>
      </c>
      <c r="H871" t="s">
        <v>42</v>
      </c>
      <c r="I871" t="s">
        <v>2978</v>
      </c>
      <c r="J871" t="s">
        <v>1238</v>
      </c>
      <c r="K871">
        <v>5290</v>
      </c>
      <c r="L871">
        <v>1200</v>
      </c>
      <c r="M871">
        <f>Customers[[#This Row],[Quantity Ordered]]*Customers[[#This Row],[Sales Price (Per unit)]]</f>
        <v>1200</v>
      </c>
      <c r="N871" t="s">
        <v>2979</v>
      </c>
    </row>
    <row r="872" spans="1:14" x14ac:dyDescent="0.25">
      <c r="A872" t="s">
        <v>1117</v>
      </c>
      <c r="B872" t="s">
        <v>156</v>
      </c>
      <c r="C872">
        <v>2102</v>
      </c>
      <c r="D872" t="s">
        <v>27</v>
      </c>
      <c r="E872" s="7">
        <v>45387</v>
      </c>
      <c r="F872" s="6">
        <v>3</v>
      </c>
      <c r="G872" t="s">
        <v>17</v>
      </c>
      <c r="H872" t="s">
        <v>32</v>
      </c>
      <c r="I872" t="s">
        <v>2980</v>
      </c>
      <c r="J872" t="s">
        <v>1232</v>
      </c>
      <c r="K872">
        <v>3350</v>
      </c>
      <c r="L872">
        <v>300</v>
      </c>
      <c r="M872">
        <f>Customers[[#This Row],[Quantity Ordered]]*Customers[[#This Row],[Sales Price (Per unit)]]</f>
        <v>900</v>
      </c>
      <c r="N872" t="s">
        <v>2981</v>
      </c>
    </row>
    <row r="873" spans="1:14" x14ac:dyDescent="0.25">
      <c r="A873" t="s">
        <v>144</v>
      </c>
      <c r="B873" t="s">
        <v>1118</v>
      </c>
      <c r="C873">
        <v>2103</v>
      </c>
      <c r="D873" t="s">
        <v>61</v>
      </c>
      <c r="E873" s="7">
        <v>45646</v>
      </c>
      <c r="F873" s="6">
        <v>1</v>
      </c>
      <c r="G873" s="1" t="s">
        <v>37</v>
      </c>
      <c r="H873" t="s">
        <v>49</v>
      </c>
      <c r="I873" t="s">
        <v>2982</v>
      </c>
      <c r="J873" t="s">
        <v>1247</v>
      </c>
      <c r="K873">
        <v>7250</v>
      </c>
      <c r="L873">
        <v>1200</v>
      </c>
      <c r="M873">
        <f>Customers[[#This Row],[Quantity Ordered]]*Customers[[#This Row],[Sales Price (Per unit)]]</f>
        <v>1200</v>
      </c>
      <c r="N873" t="s">
        <v>2983</v>
      </c>
    </row>
    <row r="874" spans="1:14" x14ac:dyDescent="0.25">
      <c r="A874" t="s">
        <v>476</v>
      </c>
      <c r="B874" t="s">
        <v>936</v>
      </c>
      <c r="C874">
        <v>2104</v>
      </c>
      <c r="D874" t="s">
        <v>36</v>
      </c>
      <c r="E874" s="7">
        <v>45423</v>
      </c>
      <c r="F874" s="6">
        <v>1</v>
      </c>
      <c r="G874" t="s">
        <v>17</v>
      </c>
      <c r="H874" t="s">
        <v>28</v>
      </c>
      <c r="I874" t="s">
        <v>2984</v>
      </c>
      <c r="J874" t="s">
        <v>850</v>
      </c>
      <c r="K874">
        <v>2000</v>
      </c>
      <c r="L874">
        <v>250</v>
      </c>
      <c r="M874">
        <f>Customers[[#This Row],[Quantity Ordered]]*Customers[[#This Row],[Sales Price (Per unit)]]</f>
        <v>250</v>
      </c>
      <c r="N874" t="s">
        <v>2985</v>
      </c>
    </row>
    <row r="875" spans="1:14" x14ac:dyDescent="0.25">
      <c r="A875" t="s">
        <v>556</v>
      </c>
      <c r="B875" t="s">
        <v>1119</v>
      </c>
      <c r="C875">
        <v>2105</v>
      </c>
      <c r="D875" t="s">
        <v>61</v>
      </c>
      <c r="E875" s="7">
        <v>45378</v>
      </c>
      <c r="F875" s="6">
        <v>3</v>
      </c>
      <c r="G875" s="1" t="s">
        <v>23</v>
      </c>
      <c r="H875" t="s">
        <v>49</v>
      </c>
      <c r="I875" t="s">
        <v>2986</v>
      </c>
      <c r="J875" t="s">
        <v>1385</v>
      </c>
      <c r="K875">
        <v>7310</v>
      </c>
      <c r="L875">
        <v>1200</v>
      </c>
      <c r="M875">
        <f>Customers[[#This Row],[Quantity Ordered]]*Customers[[#This Row],[Sales Price (Per unit)]]</f>
        <v>3600</v>
      </c>
      <c r="N875" t="s">
        <v>2987</v>
      </c>
    </row>
    <row r="876" spans="1:14" x14ac:dyDescent="0.25">
      <c r="A876" t="s">
        <v>1120</v>
      </c>
      <c r="B876" t="s">
        <v>737</v>
      </c>
      <c r="C876">
        <v>2106</v>
      </c>
      <c r="D876" t="s">
        <v>27</v>
      </c>
      <c r="E876" s="7">
        <v>45590</v>
      </c>
      <c r="F876" s="6">
        <v>1</v>
      </c>
      <c r="G876" t="s">
        <v>56</v>
      </c>
      <c r="H876" t="s">
        <v>49</v>
      </c>
      <c r="I876" t="s">
        <v>2988</v>
      </c>
      <c r="J876" t="s">
        <v>1247</v>
      </c>
      <c r="K876">
        <v>7250</v>
      </c>
      <c r="L876">
        <v>300</v>
      </c>
      <c r="M876">
        <f>Customers[[#This Row],[Quantity Ordered]]*Customers[[#This Row],[Sales Price (Per unit)]]</f>
        <v>300</v>
      </c>
      <c r="N876" t="s">
        <v>2989</v>
      </c>
    </row>
    <row r="877" spans="1:14" x14ac:dyDescent="0.25">
      <c r="A877" t="s">
        <v>729</v>
      </c>
      <c r="B877" t="s">
        <v>1121</v>
      </c>
      <c r="C877">
        <v>2107</v>
      </c>
      <c r="D877" t="s">
        <v>16</v>
      </c>
      <c r="E877" s="7">
        <v>45531</v>
      </c>
      <c r="F877" s="6">
        <v>3</v>
      </c>
      <c r="G877" s="1" t="s">
        <v>23</v>
      </c>
      <c r="H877" t="s">
        <v>24</v>
      </c>
      <c r="I877" t="s">
        <v>2990</v>
      </c>
      <c r="J877" t="s">
        <v>1226</v>
      </c>
      <c r="K877">
        <v>2600</v>
      </c>
      <c r="L877">
        <v>250</v>
      </c>
      <c r="M877">
        <f>Customers[[#This Row],[Quantity Ordered]]*Customers[[#This Row],[Sales Price (Per unit)]]</f>
        <v>750</v>
      </c>
      <c r="N877" t="s">
        <v>2991</v>
      </c>
    </row>
    <row r="878" spans="1:14" x14ac:dyDescent="0.25">
      <c r="A878" t="s">
        <v>1122</v>
      </c>
      <c r="B878" t="s">
        <v>1123</v>
      </c>
      <c r="C878">
        <v>2108</v>
      </c>
      <c r="D878" t="s">
        <v>36</v>
      </c>
      <c r="E878" s="7">
        <v>45508</v>
      </c>
      <c r="F878" s="6">
        <v>3</v>
      </c>
      <c r="G878" s="1" t="s">
        <v>37</v>
      </c>
      <c r="H878" t="s">
        <v>24</v>
      </c>
      <c r="I878" t="s">
        <v>2992</v>
      </c>
      <c r="J878" t="s">
        <v>1226</v>
      </c>
      <c r="K878">
        <v>2600</v>
      </c>
      <c r="L878">
        <v>250</v>
      </c>
      <c r="M878">
        <f>Customers[[#This Row],[Quantity Ordered]]*Customers[[#This Row],[Sales Price (Per unit)]]</f>
        <v>750</v>
      </c>
      <c r="N878" t="s">
        <v>2993</v>
      </c>
    </row>
    <row r="879" spans="1:14" x14ac:dyDescent="0.25">
      <c r="A879" t="s">
        <v>342</v>
      </c>
      <c r="B879" t="s">
        <v>1124</v>
      </c>
      <c r="C879">
        <v>2109</v>
      </c>
      <c r="D879" t="s">
        <v>77</v>
      </c>
      <c r="E879" s="7">
        <v>45378</v>
      </c>
      <c r="F879" s="6">
        <v>3</v>
      </c>
      <c r="G879" t="s">
        <v>17</v>
      </c>
      <c r="H879" t="s">
        <v>24</v>
      </c>
      <c r="I879" t="s">
        <v>2994</v>
      </c>
      <c r="J879" t="s">
        <v>1226</v>
      </c>
      <c r="K879">
        <v>2600</v>
      </c>
      <c r="L879">
        <v>600</v>
      </c>
      <c r="M879">
        <f>Customers[[#This Row],[Quantity Ordered]]*Customers[[#This Row],[Sales Price (Per unit)]]</f>
        <v>1800</v>
      </c>
      <c r="N879" t="s">
        <v>2995</v>
      </c>
    </row>
    <row r="880" spans="1:14" x14ac:dyDescent="0.25">
      <c r="A880" t="s">
        <v>495</v>
      </c>
      <c r="B880" t="s">
        <v>428</v>
      </c>
      <c r="C880">
        <v>2110</v>
      </c>
      <c r="D880" t="s">
        <v>61</v>
      </c>
      <c r="E880" s="7">
        <v>45370</v>
      </c>
      <c r="F880" s="6">
        <v>1</v>
      </c>
      <c r="G880" s="1" t="s">
        <v>37</v>
      </c>
      <c r="H880" t="s">
        <v>18</v>
      </c>
      <c r="I880" t="s">
        <v>2996</v>
      </c>
      <c r="J880" t="s">
        <v>1287</v>
      </c>
      <c r="K880">
        <v>6000</v>
      </c>
      <c r="L880">
        <v>1200</v>
      </c>
      <c r="M880">
        <f>Customers[[#This Row],[Quantity Ordered]]*Customers[[#This Row],[Sales Price (Per unit)]]</f>
        <v>1200</v>
      </c>
      <c r="N880" t="s">
        <v>2997</v>
      </c>
    </row>
    <row r="881" spans="1:14" x14ac:dyDescent="0.25">
      <c r="A881" t="s">
        <v>1125</v>
      </c>
      <c r="B881" t="s">
        <v>1126</v>
      </c>
      <c r="C881">
        <v>2111</v>
      </c>
      <c r="D881" t="s">
        <v>61</v>
      </c>
      <c r="E881" s="7">
        <v>45444</v>
      </c>
      <c r="F881" s="6">
        <v>3</v>
      </c>
      <c r="G881" t="s">
        <v>56</v>
      </c>
      <c r="H881" t="s">
        <v>38</v>
      </c>
      <c r="I881" t="s">
        <v>2998</v>
      </c>
      <c r="J881" t="s">
        <v>1235</v>
      </c>
      <c r="K881">
        <v>4217</v>
      </c>
      <c r="L881">
        <v>1200</v>
      </c>
      <c r="M881">
        <f>Customers[[#This Row],[Quantity Ordered]]*Customers[[#This Row],[Sales Price (Per unit)]]</f>
        <v>3600</v>
      </c>
      <c r="N881" t="s">
        <v>2999</v>
      </c>
    </row>
    <row r="882" spans="1:14" x14ac:dyDescent="0.25">
      <c r="A882" t="s">
        <v>1127</v>
      </c>
      <c r="B882" t="s">
        <v>1128</v>
      </c>
      <c r="C882">
        <v>2112</v>
      </c>
      <c r="D882" t="s">
        <v>36</v>
      </c>
      <c r="E882" s="7">
        <v>45485</v>
      </c>
      <c r="F882" s="6">
        <v>2</v>
      </c>
      <c r="G882" s="1" t="s">
        <v>37</v>
      </c>
      <c r="H882" t="s">
        <v>18</v>
      </c>
      <c r="I882" t="s">
        <v>3000</v>
      </c>
      <c r="J882" t="s">
        <v>1287</v>
      </c>
      <c r="K882">
        <v>6000</v>
      </c>
      <c r="L882">
        <v>250</v>
      </c>
      <c r="M882">
        <f>Customers[[#This Row],[Quantity Ordered]]*Customers[[#This Row],[Sales Price (Per unit)]]</f>
        <v>500</v>
      </c>
      <c r="N882" t="s">
        <v>3001</v>
      </c>
    </row>
    <row r="883" spans="1:14" x14ac:dyDescent="0.25">
      <c r="A883" t="s">
        <v>1129</v>
      </c>
      <c r="B883" t="s">
        <v>1130</v>
      </c>
      <c r="C883">
        <v>2113</v>
      </c>
      <c r="D883" t="s">
        <v>61</v>
      </c>
      <c r="E883" s="7">
        <v>45599</v>
      </c>
      <c r="F883" s="6">
        <v>1</v>
      </c>
      <c r="G883" s="1" t="s">
        <v>37</v>
      </c>
      <c r="H883" t="s">
        <v>32</v>
      </c>
      <c r="I883" t="s">
        <v>3002</v>
      </c>
      <c r="J883" t="s">
        <v>1260</v>
      </c>
      <c r="K883">
        <v>3000</v>
      </c>
      <c r="L883">
        <v>1200</v>
      </c>
      <c r="M883">
        <f>Customers[[#This Row],[Quantity Ordered]]*Customers[[#This Row],[Sales Price (Per unit)]]</f>
        <v>1200</v>
      </c>
      <c r="N883" t="s">
        <v>3003</v>
      </c>
    </row>
    <row r="884" spans="1:14" x14ac:dyDescent="0.25">
      <c r="A884" t="s">
        <v>721</v>
      </c>
      <c r="B884" t="s">
        <v>247</v>
      </c>
      <c r="C884">
        <v>2114</v>
      </c>
      <c r="D884" t="s">
        <v>16</v>
      </c>
      <c r="E884" s="7">
        <v>45442</v>
      </c>
      <c r="F884" s="6">
        <v>1</v>
      </c>
      <c r="G884" t="s">
        <v>17</v>
      </c>
      <c r="H884" t="s">
        <v>28</v>
      </c>
      <c r="I884" t="s">
        <v>3004</v>
      </c>
      <c r="J884" t="s">
        <v>1229</v>
      </c>
      <c r="K884">
        <v>2300</v>
      </c>
      <c r="L884">
        <v>250</v>
      </c>
      <c r="M884">
        <f>Customers[[#This Row],[Quantity Ordered]]*Customers[[#This Row],[Sales Price (Per unit)]]</f>
        <v>250</v>
      </c>
      <c r="N884" t="s">
        <v>3005</v>
      </c>
    </row>
    <row r="885" spans="1:14" x14ac:dyDescent="0.25">
      <c r="A885" t="s">
        <v>487</v>
      </c>
      <c r="B885" t="s">
        <v>920</v>
      </c>
      <c r="C885">
        <v>2115</v>
      </c>
      <c r="D885" t="s">
        <v>27</v>
      </c>
      <c r="E885" s="7">
        <v>45614</v>
      </c>
      <c r="F885" s="6">
        <v>2</v>
      </c>
      <c r="G885" t="s">
        <v>17</v>
      </c>
      <c r="H885" t="s">
        <v>38</v>
      </c>
      <c r="I885" t="s">
        <v>3006</v>
      </c>
      <c r="J885" t="s">
        <v>1290</v>
      </c>
      <c r="K885">
        <v>4000</v>
      </c>
      <c r="L885">
        <v>300</v>
      </c>
      <c r="M885">
        <f>Customers[[#This Row],[Quantity Ordered]]*Customers[[#This Row],[Sales Price (Per unit)]]</f>
        <v>600</v>
      </c>
      <c r="N885" t="s">
        <v>3007</v>
      </c>
    </row>
    <row r="886" spans="1:14" x14ac:dyDescent="0.25">
      <c r="A886" t="s">
        <v>1131</v>
      </c>
      <c r="B886" t="s">
        <v>1132</v>
      </c>
      <c r="C886">
        <v>2116</v>
      </c>
      <c r="D886" t="s">
        <v>61</v>
      </c>
      <c r="E886" s="7">
        <v>45530</v>
      </c>
      <c r="F886" s="6">
        <v>2</v>
      </c>
      <c r="G886" t="s">
        <v>17</v>
      </c>
      <c r="H886" t="s">
        <v>28</v>
      </c>
      <c r="I886" t="s">
        <v>3008</v>
      </c>
      <c r="J886" t="s">
        <v>850</v>
      </c>
      <c r="K886">
        <v>2000</v>
      </c>
      <c r="L886">
        <v>1200</v>
      </c>
      <c r="M886">
        <f>Customers[[#This Row],[Quantity Ordered]]*Customers[[#This Row],[Sales Price (Per unit)]]</f>
        <v>2400</v>
      </c>
      <c r="N886" t="s">
        <v>3009</v>
      </c>
    </row>
    <row r="887" spans="1:14" x14ac:dyDescent="0.25">
      <c r="A887" t="s">
        <v>1133</v>
      </c>
      <c r="B887" t="s">
        <v>1037</v>
      </c>
      <c r="C887">
        <v>2117</v>
      </c>
      <c r="D887" t="s">
        <v>16</v>
      </c>
      <c r="E887" s="7">
        <v>45640</v>
      </c>
      <c r="F887" s="6">
        <v>2</v>
      </c>
      <c r="G887" t="s">
        <v>56</v>
      </c>
      <c r="H887" t="s">
        <v>32</v>
      </c>
      <c r="I887" t="s">
        <v>3010</v>
      </c>
      <c r="J887" t="s">
        <v>1260</v>
      </c>
      <c r="K887">
        <v>3000</v>
      </c>
      <c r="L887">
        <v>250</v>
      </c>
      <c r="M887">
        <f>Customers[[#This Row],[Quantity Ordered]]*Customers[[#This Row],[Sales Price (Per unit)]]</f>
        <v>500</v>
      </c>
      <c r="N887" t="s">
        <v>3011</v>
      </c>
    </row>
    <row r="888" spans="1:14" x14ac:dyDescent="0.25">
      <c r="A888" t="s">
        <v>1134</v>
      </c>
      <c r="B888" t="s">
        <v>763</v>
      </c>
      <c r="C888">
        <v>2118</v>
      </c>
      <c r="D888" t="s">
        <v>77</v>
      </c>
      <c r="E888" s="7">
        <v>45398</v>
      </c>
      <c r="F888" s="6">
        <v>1</v>
      </c>
      <c r="G888" s="1" t="s">
        <v>23</v>
      </c>
      <c r="H888" t="s">
        <v>49</v>
      </c>
      <c r="I888" t="s">
        <v>3012</v>
      </c>
      <c r="J888" t="s">
        <v>1385</v>
      </c>
      <c r="K888">
        <v>7310</v>
      </c>
      <c r="L888">
        <v>600</v>
      </c>
      <c r="M888">
        <f>Customers[[#This Row],[Quantity Ordered]]*Customers[[#This Row],[Sales Price (Per unit)]]</f>
        <v>600</v>
      </c>
      <c r="N888" t="s">
        <v>3013</v>
      </c>
    </row>
    <row r="889" spans="1:14" x14ac:dyDescent="0.25">
      <c r="A889" t="s">
        <v>650</v>
      </c>
      <c r="B889" t="s">
        <v>219</v>
      </c>
      <c r="C889">
        <v>2119</v>
      </c>
      <c r="D889" t="s">
        <v>36</v>
      </c>
      <c r="E889" s="7">
        <v>45313</v>
      </c>
      <c r="F889" s="6">
        <v>3</v>
      </c>
      <c r="G889" s="1" t="s">
        <v>23</v>
      </c>
      <c r="H889" t="s">
        <v>28</v>
      </c>
      <c r="I889" t="s">
        <v>3014</v>
      </c>
      <c r="J889" t="s">
        <v>1229</v>
      </c>
      <c r="K889">
        <v>2300</v>
      </c>
      <c r="L889">
        <v>250</v>
      </c>
      <c r="M889">
        <f>Customers[[#This Row],[Quantity Ordered]]*Customers[[#This Row],[Sales Price (Per unit)]]</f>
        <v>750</v>
      </c>
      <c r="N889" t="s">
        <v>3015</v>
      </c>
    </row>
    <row r="890" spans="1:14" x14ac:dyDescent="0.25">
      <c r="A890" t="s">
        <v>198</v>
      </c>
      <c r="B890" t="s">
        <v>1135</v>
      </c>
      <c r="C890">
        <v>2120</v>
      </c>
      <c r="D890" t="s">
        <v>61</v>
      </c>
      <c r="E890" s="7">
        <v>45589</v>
      </c>
      <c r="F890" s="6">
        <v>2</v>
      </c>
      <c r="G890" s="1" t="s">
        <v>37</v>
      </c>
      <c r="H890" t="s">
        <v>28</v>
      </c>
      <c r="I890" t="s">
        <v>3016</v>
      </c>
      <c r="J890" t="s">
        <v>1284</v>
      </c>
      <c r="K890">
        <v>2500</v>
      </c>
      <c r="L890">
        <v>1200</v>
      </c>
      <c r="M890">
        <f>Customers[[#This Row],[Quantity Ordered]]*Customers[[#This Row],[Sales Price (Per unit)]]</f>
        <v>2400</v>
      </c>
      <c r="N890" t="s">
        <v>3017</v>
      </c>
    </row>
    <row r="891" spans="1:14" x14ac:dyDescent="0.25">
      <c r="A891" t="s">
        <v>71</v>
      </c>
      <c r="B891" t="s">
        <v>687</v>
      </c>
      <c r="C891">
        <v>2121</v>
      </c>
      <c r="D891" t="s">
        <v>27</v>
      </c>
      <c r="E891" s="7">
        <v>45334</v>
      </c>
      <c r="F891" s="6">
        <v>2</v>
      </c>
      <c r="G891" t="s">
        <v>17</v>
      </c>
      <c r="H891" t="s">
        <v>49</v>
      </c>
      <c r="I891" t="s">
        <v>3018</v>
      </c>
      <c r="J891" t="s">
        <v>1247</v>
      </c>
      <c r="K891">
        <v>7250</v>
      </c>
      <c r="L891">
        <v>300</v>
      </c>
      <c r="M891">
        <f>Customers[[#This Row],[Quantity Ordered]]*Customers[[#This Row],[Sales Price (Per unit)]]</f>
        <v>600</v>
      </c>
      <c r="N891" t="s">
        <v>3019</v>
      </c>
    </row>
    <row r="892" spans="1:14" x14ac:dyDescent="0.25">
      <c r="A892" t="s">
        <v>1136</v>
      </c>
      <c r="B892" t="s">
        <v>1137</v>
      </c>
      <c r="C892">
        <v>2122</v>
      </c>
      <c r="D892" t="s">
        <v>27</v>
      </c>
      <c r="E892" s="7">
        <v>45506</v>
      </c>
      <c r="F892" s="6">
        <v>3</v>
      </c>
      <c r="G892" t="s">
        <v>17</v>
      </c>
      <c r="H892" t="s">
        <v>32</v>
      </c>
      <c r="I892" t="s">
        <v>3020</v>
      </c>
      <c r="J892" t="s">
        <v>1260</v>
      </c>
      <c r="K892">
        <v>3000</v>
      </c>
      <c r="L892">
        <v>300</v>
      </c>
      <c r="M892">
        <f>Customers[[#This Row],[Quantity Ordered]]*Customers[[#This Row],[Sales Price (Per unit)]]</f>
        <v>900</v>
      </c>
      <c r="N892" t="s">
        <v>3021</v>
      </c>
    </row>
    <row r="893" spans="1:14" x14ac:dyDescent="0.25">
      <c r="A893" t="s">
        <v>1138</v>
      </c>
      <c r="B893" t="s">
        <v>1139</v>
      </c>
      <c r="C893">
        <v>2123</v>
      </c>
      <c r="D893" t="s">
        <v>61</v>
      </c>
      <c r="E893" s="7">
        <v>45639</v>
      </c>
      <c r="F893" s="6">
        <v>3</v>
      </c>
      <c r="G893" t="s">
        <v>17</v>
      </c>
      <c r="H893" t="s">
        <v>24</v>
      </c>
      <c r="I893" t="s">
        <v>3022</v>
      </c>
      <c r="J893" t="s">
        <v>1226</v>
      </c>
      <c r="K893">
        <v>2600</v>
      </c>
      <c r="L893">
        <v>1200</v>
      </c>
      <c r="M893">
        <f>Customers[[#This Row],[Quantity Ordered]]*Customers[[#This Row],[Sales Price (Per unit)]]</f>
        <v>3600</v>
      </c>
      <c r="N893" t="s">
        <v>3023</v>
      </c>
    </row>
    <row r="894" spans="1:14" x14ac:dyDescent="0.25">
      <c r="A894" t="s">
        <v>157</v>
      </c>
      <c r="B894" t="s">
        <v>1140</v>
      </c>
      <c r="C894">
        <v>2124</v>
      </c>
      <c r="D894" t="s">
        <v>16</v>
      </c>
      <c r="E894" s="7">
        <v>45533</v>
      </c>
      <c r="F894" s="6">
        <v>2</v>
      </c>
      <c r="G894" s="1" t="s">
        <v>37</v>
      </c>
      <c r="H894" t="s">
        <v>18</v>
      </c>
      <c r="I894" t="s">
        <v>3024</v>
      </c>
      <c r="J894" t="s">
        <v>1244</v>
      </c>
      <c r="K894">
        <v>6160</v>
      </c>
      <c r="L894">
        <v>250</v>
      </c>
      <c r="M894">
        <f>Customers[[#This Row],[Quantity Ordered]]*Customers[[#This Row],[Sales Price (Per unit)]]</f>
        <v>500</v>
      </c>
      <c r="N894" t="s">
        <v>3025</v>
      </c>
    </row>
    <row r="895" spans="1:14" x14ac:dyDescent="0.25">
      <c r="A895" t="s">
        <v>1141</v>
      </c>
      <c r="B895" t="s">
        <v>1142</v>
      </c>
      <c r="C895">
        <v>2125</v>
      </c>
      <c r="D895" t="s">
        <v>36</v>
      </c>
      <c r="E895" s="7">
        <v>45619</v>
      </c>
      <c r="F895" s="6">
        <v>1</v>
      </c>
      <c r="G895" t="s">
        <v>17</v>
      </c>
      <c r="H895" t="s">
        <v>28</v>
      </c>
      <c r="I895" t="s">
        <v>3026</v>
      </c>
      <c r="J895" t="s">
        <v>1284</v>
      </c>
      <c r="K895">
        <v>2500</v>
      </c>
      <c r="L895">
        <v>250</v>
      </c>
      <c r="M895">
        <f>Customers[[#This Row],[Quantity Ordered]]*Customers[[#This Row],[Sales Price (Per unit)]]</f>
        <v>250</v>
      </c>
      <c r="N895" t="s">
        <v>3027</v>
      </c>
    </row>
    <row r="896" spans="1:14" x14ac:dyDescent="0.25">
      <c r="A896" t="s">
        <v>1143</v>
      </c>
      <c r="B896" t="s">
        <v>969</v>
      </c>
      <c r="C896">
        <v>2126</v>
      </c>
      <c r="D896" t="s">
        <v>36</v>
      </c>
      <c r="E896" s="7">
        <v>45323</v>
      </c>
      <c r="F896" s="6">
        <v>3</v>
      </c>
      <c r="G896" t="s">
        <v>56</v>
      </c>
      <c r="H896" t="s">
        <v>28</v>
      </c>
      <c r="I896" t="s">
        <v>3028</v>
      </c>
      <c r="J896" t="s">
        <v>1284</v>
      </c>
      <c r="K896">
        <v>2500</v>
      </c>
      <c r="L896">
        <v>250</v>
      </c>
      <c r="M896">
        <f>Customers[[#This Row],[Quantity Ordered]]*Customers[[#This Row],[Sales Price (Per unit)]]</f>
        <v>750</v>
      </c>
      <c r="N896" t="s">
        <v>3029</v>
      </c>
    </row>
    <row r="897" spans="1:14" x14ac:dyDescent="0.25">
      <c r="A897" t="s">
        <v>936</v>
      </c>
      <c r="B897" t="s">
        <v>363</v>
      </c>
      <c r="C897">
        <v>2127</v>
      </c>
      <c r="D897" t="s">
        <v>27</v>
      </c>
      <c r="E897" s="7">
        <v>45448</v>
      </c>
      <c r="F897" s="6">
        <v>3</v>
      </c>
      <c r="G897" s="1" t="s">
        <v>23</v>
      </c>
      <c r="H897" t="s">
        <v>66</v>
      </c>
      <c r="I897" t="s">
        <v>3030</v>
      </c>
      <c r="J897" t="s">
        <v>1346</v>
      </c>
      <c r="K897">
        <v>870</v>
      </c>
      <c r="L897">
        <v>300</v>
      </c>
      <c r="M897">
        <f>Customers[[#This Row],[Quantity Ordered]]*Customers[[#This Row],[Sales Price (Per unit)]]</f>
        <v>900</v>
      </c>
      <c r="N897" t="s">
        <v>3031</v>
      </c>
    </row>
    <row r="898" spans="1:14" x14ac:dyDescent="0.25">
      <c r="A898" t="s">
        <v>1144</v>
      </c>
      <c r="B898" t="s">
        <v>428</v>
      </c>
      <c r="C898">
        <v>2128</v>
      </c>
      <c r="D898" t="s">
        <v>22</v>
      </c>
      <c r="E898" s="7">
        <v>45610</v>
      </c>
      <c r="F898" s="6">
        <v>1</v>
      </c>
      <c r="G898" t="s">
        <v>17</v>
      </c>
      <c r="H898" t="s">
        <v>42</v>
      </c>
      <c r="I898" t="s">
        <v>3032</v>
      </c>
      <c r="J898" t="s">
        <v>1238</v>
      </c>
      <c r="K898">
        <v>5290</v>
      </c>
      <c r="L898">
        <v>800</v>
      </c>
      <c r="M898">
        <f>Customers[[#This Row],[Quantity Ordered]]*Customers[[#This Row],[Sales Price (Per unit)]]</f>
        <v>800</v>
      </c>
      <c r="N898" t="s">
        <v>3033</v>
      </c>
    </row>
    <row r="899" spans="1:14" x14ac:dyDescent="0.25">
      <c r="A899" t="s">
        <v>57</v>
      </c>
      <c r="B899" t="s">
        <v>109</v>
      </c>
      <c r="C899">
        <v>2129</v>
      </c>
      <c r="D899" t="s">
        <v>36</v>
      </c>
      <c r="E899" s="7">
        <v>45644</v>
      </c>
      <c r="F899" s="6">
        <v>3</v>
      </c>
      <c r="G899" t="s">
        <v>17</v>
      </c>
      <c r="H899" t="s">
        <v>42</v>
      </c>
      <c r="I899" t="s">
        <v>3034</v>
      </c>
      <c r="J899" t="s">
        <v>1335</v>
      </c>
      <c r="K899">
        <v>5600</v>
      </c>
      <c r="L899">
        <v>250</v>
      </c>
      <c r="M899">
        <f>Customers[[#This Row],[Quantity Ordered]]*Customers[[#This Row],[Sales Price (Per unit)]]</f>
        <v>750</v>
      </c>
      <c r="N899" t="s">
        <v>3035</v>
      </c>
    </row>
    <row r="900" spans="1:14" x14ac:dyDescent="0.25">
      <c r="A900" t="s">
        <v>1145</v>
      </c>
      <c r="B900" t="s">
        <v>436</v>
      </c>
      <c r="C900">
        <v>2130</v>
      </c>
      <c r="D900" t="s">
        <v>61</v>
      </c>
      <c r="E900" s="7">
        <v>45465</v>
      </c>
      <c r="F900" s="6">
        <v>3</v>
      </c>
      <c r="G900" t="s">
        <v>56</v>
      </c>
      <c r="H900" t="s">
        <v>38</v>
      </c>
      <c r="I900" t="s">
        <v>3036</v>
      </c>
      <c r="J900" t="s">
        <v>1253</v>
      </c>
      <c r="K900">
        <v>4870</v>
      </c>
      <c r="L900">
        <v>1200</v>
      </c>
      <c r="M900">
        <f>Customers[[#This Row],[Quantity Ordered]]*Customers[[#This Row],[Sales Price (Per unit)]]</f>
        <v>3600</v>
      </c>
      <c r="N900" t="s">
        <v>3037</v>
      </c>
    </row>
    <row r="901" spans="1:14" x14ac:dyDescent="0.25">
      <c r="A901" t="s">
        <v>1146</v>
      </c>
      <c r="B901" t="s">
        <v>1147</v>
      </c>
      <c r="C901">
        <v>2131</v>
      </c>
      <c r="D901" t="s">
        <v>22</v>
      </c>
      <c r="E901" s="7">
        <v>45294</v>
      </c>
      <c r="F901" s="6">
        <v>2</v>
      </c>
      <c r="G901" s="1" t="s">
        <v>37</v>
      </c>
      <c r="H901" t="s">
        <v>38</v>
      </c>
      <c r="I901" t="s">
        <v>3038</v>
      </c>
      <c r="J901" t="s">
        <v>1235</v>
      </c>
      <c r="K901">
        <v>4217</v>
      </c>
      <c r="L901">
        <v>800</v>
      </c>
      <c r="M901">
        <f>Customers[[#This Row],[Quantity Ordered]]*Customers[[#This Row],[Sales Price (Per unit)]]</f>
        <v>1600</v>
      </c>
      <c r="N901" t="s">
        <v>3039</v>
      </c>
    </row>
    <row r="902" spans="1:14" x14ac:dyDescent="0.25">
      <c r="A902" t="s">
        <v>1148</v>
      </c>
      <c r="B902" t="s">
        <v>1149</v>
      </c>
      <c r="C902">
        <v>2132</v>
      </c>
      <c r="D902" t="s">
        <v>61</v>
      </c>
      <c r="E902" s="7">
        <v>45322</v>
      </c>
      <c r="F902" s="6">
        <v>1</v>
      </c>
      <c r="G902" t="s">
        <v>17</v>
      </c>
      <c r="H902" t="s">
        <v>24</v>
      </c>
      <c r="I902" t="s">
        <v>3040</v>
      </c>
      <c r="J902" t="s">
        <v>1226</v>
      </c>
      <c r="K902">
        <v>2600</v>
      </c>
      <c r="L902">
        <v>1200</v>
      </c>
      <c r="M902">
        <f>Customers[[#This Row],[Quantity Ordered]]*Customers[[#This Row],[Sales Price (Per unit)]]</f>
        <v>1200</v>
      </c>
      <c r="N902" t="s">
        <v>3041</v>
      </c>
    </row>
    <row r="903" spans="1:14" x14ac:dyDescent="0.25">
      <c r="A903" t="s">
        <v>824</v>
      </c>
      <c r="B903" t="s">
        <v>92</v>
      </c>
      <c r="C903">
        <v>2133</v>
      </c>
      <c r="D903" t="s">
        <v>61</v>
      </c>
      <c r="E903" s="7">
        <v>45563</v>
      </c>
      <c r="F903" s="6">
        <v>2</v>
      </c>
      <c r="G903" t="s">
        <v>17</v>
      </c>
      <c r="H903" t="s">
        <v>66</v>
      </c>
      <c r="I903" t="s">
        <v>3042</v>
      </c>
      <c r="J903" t="s">
        <v>1346</v>
      </c>
      <c r="K903">
        <v>870</v>
      </c>
      <c r="L903">
        <v>1200</v>
      </c>
      <c r="M903">
        <f>Customers[[#This Row],[Quantity Ordered]]*Customers[[#This Row],[Sales Price (Per unit)]]</f>
        <v>2400</v>
      </c>
      <c r="N903" t="s">
        <v>3043</v>
      </c>
    </row>
    <row r="904" spans="1:14" x14ac:dyDescent="0.25">
      <c r="A904" t="s">
        <v>1150</v>
      </c>
      <c r="B904" t="s">
        <v>1151</v>
      </c>
      <c r="C904">
        <v>2134</v>
      </c>
      <c r="D904" t="s">
        <v>27</v>
      </c>
      <c r="E904" s="7">
        <v>45460</v>
      </c>
      <c r="F904" s="6">
        <v>2</v>
      </c>
      <c r="G904" s="1" t="s">
        <v>37</v>
      </c>
      <c r="H904" t="s">
        <v>18</v>
      </c>
      <c r="I904" t="s">
        <v>3044</v>
      </c>
      <c r="J904" t="s">
        <v>1287</v>
      </c>
      <c r="K904">
        <v>6000</v>
      </c>
      <c r="L904">
        <v>300</v>
      </c>
      <c r="M904">
        <f>Customers[[#This Row],[Quantity Ordered]]*Customers[[#This Row],[Sales Price (Per unit)]]</f>
        <v>600</v>
      </c>
      <c r="N904" t="s">
        <v>3045</v>
      </c>
    </row>
    <row r="905" spans="1:14" x14ac:dyDescent="0.25">
      <c r="A905" t="s">
        <v>81</v>
      </c>
      <c r="B905" t="s">
        <v>87</v>
      </c>
      <c r="C905">
        <v>2135</v>
      </c>
      <c r="D905" t="s">
        <v>16</v>
      </c>
      <c r="E905" s="7">
        <v>45642</v>
      </c>
      <c r="F905" s="6">
        <v>3</v>
      </c>
      <c r="G905" s="1" t="s">
        <v>37</v>
      </c>
      <c r="H905" t="s">
        <v>28</v>
      </c>
      <c r="I905" t="s">
        <v>3046</v>
      </c>
      <c r="J905" t="s">
        <v>1229</v>
      </c>
      <c r="K905">
        <v>2300</v>
      </c>
      <c r="L905">
        <v>250</v>
      </c>
      <c r="M905">
        <f>Customers[[#This Row],[Quantity Ordered]]*Customers[[#This Row],[Sales Price (Per unit)]]</f>
        <v>750</v>
      </c>
      <c r="N905" t="s">
        <v>3047</v>
      </c>
    </row>
    <row r="906" spans="1:14" x14ac:dyDescent="0.25">
      <c r="A906" t="s">
        <v>1152</v>
      </c>
      <c r="B906" t="s">
        <v>1153</v>
      </c>
      <c r="C906">
        <v>2136</v>
      </c>
      <c r="D906" t="s">
        <v>61</v>
      </c>
      <c r="E906" s="7">
        <v>45523</v>
      </c>
      <c r="F906" s="6">
        <v>2</v>
      </c>
      <c r="G906" t="s">
        <v>17</v>
      </c>
      <c r="H906" t="s">
        <v>32</v>
      </c>
      <c r="I906" t="s">
        <v>3048</v>
      </c>
      <c r="J906" t="s">
        <v>1232</v>
      </c>
      <c r="K906">
        <v>3350</v>
      </c>
      <c r="L906">
        <v>1200</v>
      </c>
      <c r="M906">
        <f>Customers[[#This Row],[Quantity Ordered]]*Customers[[#This Row],[Sales Price (Per unit)]]</f>
        <v>2400</v>
      </c>
      <c r="N906" t="s">
        <v>3049</v>
      </c>
    </row>
    <row r="907" spans="1:14" x14ac:dyDescent="0.25">
      <c r="A907" t="s">
        <v>1154</v>
      </c>
      <c r="B907" t="s">
        <v>811</v>
      </c>
      <c r="C907">
        <v>2137</v>
      </c>
      <c r="D907" t="s">
        <v>36</v>
      </c>
      <c r="E907" s="7">
        <v>45578</v>
      </c>
      <c r="F907" s="6">
        <v>3</v>
      </c>
      <c r="G907" t="s">
        <v>17</v>
      </c>
      <c r="H907" t="s">
        <v>38</v>
      </c>
      <c r="I907" t="s">
        <v>3050</v>
      </c>
      <c r="J907" t="s">
        <v>1235</v>
      </c>
      <c r="K907">
        <v>4217</v>
      </c>
      <c r="L907">
        <v>250</v>
      </c>
      <c r="M907">
        <f>Customers[[#This Row],[Quantity Ordered]]*Customers[[#This Row],[Sales Price (Per unit)]]</f>
        <v>750</v>
      </c>
      <c r="N907" t="s">
        <v>3051</v>
      </c>
    </row>
    <row r="908" spans="1:14" x14ac:dyDescent="0.25">
      <c r="A908" t="s">
        <v>319</v>
      </c>
      <c r="B908" t="s">
        <v>1155</v>
      </c>
      <c r="C908">
        <v>2138</v>
      </c>
      <c r="D908" t="s">
        <v>27</v>
      </c>
      <c r="E908" s="7">
        <v>45613</v>
      </c>
      <c r="F908" s="6">
        <v>3</v>
      </c>
      <c r="G908" s="1" t="s">
        <v>23</v>
      </c>
      <c r="H908" t="s">
        <v>66</v>
      </c>
      <c r="I908" t="s">
        <v>3052</v>
      </c>
      <c r="J908" t="s">
        <v>1265</v>
      </c>
      <c r="K908">
        <v>800</v>
      </c>
      <c r="L908">
        <v>300</v>
      </c>
      <c r="M908">
        <f>Customers[[#This Row],[Quantity Ordered]]*Customers[[#This Row],[Sales Price (Per unit)]]</f>
        <v>900</v>
      </c>
      <c r="N908" t="s">
        <v>3053</v>
      </c>
    </row>
    <row r="909" spans="1:14" x14ac:dyDescent="0.25">
      <c r="A909" t="s">
        <v>1156</v>
      </c>
      <c r="B909" t="s">
        <v>1115</v>
      </c>
      <c r="C909">
        <v>2139</v>
      </c>
      <c r="D909" t="s">
        <v>61</v>
      </c>
      <c r="E909" s="7">
        <v>45434</v>
      </c>
      <c r="F909" s="6">
        <v>3</v>
      </c>
      <c r="G909" s="1" t="s">
        <v>37</v>
      </c>
      <c r="H909" t="s">
        <v>28</v>
      </c>
      <c r="I909" t="s">
        <v>3054</v>
      </c>
      <c r="J909" t="s">
        <v>850</v>
      </c>
      <c r="K909">
        <v>2000</v>
      </c>
      <c r="L909">
        <v>1200</v>
      </c>
      <c r="M909">
        <f>Customers[[#This Row],[Quantity Ordered]]*Customers[[#This Row],[Sales Price (Per unit)]]</f>
        <v>3600</v>
      </c>
      <c r="N909" t="s">
        <v>3055</v>
      </c>
    </row>
    <row r="910" spans="1:14" x14ac:dyDescent="0.25">
      <c r="A910" t="s">
        <v>493</v>
      </c>
      <c r="B910" t="s">
        <v>690</v>
      </c>
      <c r="C910">
        <v>2140</v>
      </c>
      <c r="D910" t="s">
        <v>36</v>
      </c>
      <c r="E910" s="7">
        <v>45592</v>
      </c>
      <c r="F910" s="6">
        <v>3</v>
      </c>
      <c r="G910" t="s">
        <v>17</v>
      </c>
      <c r="H910" t="s">
        <v>24</v>
      </c>
      <c r="I910" t="s">
        <v>3056</v>
      </c>
      <c r="J910" t="s">
        <v>1226</v>
      </c>
      <c r="K910">
        <v>2600</v>
      </c>
      <c r="L910">
        <v>250</v>
      </c>
      <c r="M910">
        <f>Customers[[#This Row],[Quantity Ordered]]*Customers[[#This Row],[Sales Price (Per unit)]]</f>
        <v>750</v>
      </c>
      <c r="N910" t="s">
        <v>3057</v>
      </c>
    </row>
    <row r="911" spans="1:14" x14ac:dyDescent="0.25">
      <c r="A911" t="s">
        <v>1157</v>
      </c>
      <c r="B911" t="s">
        <v>730</v>
      </c>
      <c r="C911">
        <v>2141</v>
      </c>
      <c r="D911" t="s">
        <v>22</v>
      </c>
      <c r="E911" s="7">
        <v>45612</v>
      </c>
      <c r="F911" s="6">
        <v>3</v>
      </c>
      <c r="G911" s="1" t="s">
        <v>37</v>
      </c>
      <c r="H911" t="s">
        <v>66</v>
      </c>
      <c r="I911" t="s">
        <v>3058</v>
      </c>
      <c r="J911" t="s">
        <v>1265</v>
      </c>
      <c r="K911">
        <v>800</v>
      </c>
      <c r="L911">
        <v>800</v>
      </c>
      <c r="M911">
        <f>Customers[[#This Row],[Quantity Ordered]]*Customers[[#This Row],[Sales Price (Per unit)]]</f>
        <v>2400</v>
      </c>
      <c r="N911" t="s">
        <v>3059</v>
      </c>
    </row>
    <row r="912" spans="1:14" x14ac:dyDescent="0.25">
      <c r="A912" t="s">
        <v>1158</v>
      </c>
      <c r="B912" t="s">
        <v>504</v>
      </c>
      <c r="C912">
        <v>2142</v>
      </c>
      <c r="D912" t="s">
        <v>36</v>
      </c>
      <c r="E912" s="7">
        <v>45531</v>
      </c>
      <c r="F912" s="6">
        <v>3</v>
      </c>
      <c r="G912" t="s">
        <v>17</v>
      </c>
      <c r="H912" t="s">
        <v>42</v>
      </c>
      <c r="I912" t="s">
        <v>3060</v>
      </c>
      <c r="J912" t="s">
        <v>1335</v>
      </c>
      <c r="K912">
        <v>5600</v>
      </c>
      <c r="L912">
        <v>250</v>
      </c>
      <c r="M912">
        <f>Customers[[#This Row],[Quantity Ordered]]*Customers[[#This Row],[Sales Price (Per unit)]]</f>
        <v>750</v>
      </c>
      <c r="N912" t="s">
        <v>3061</v>
      </c>
    </row>
    <row r="913" spans="1:14" x14ac:dyDescent="0.25">
      <c r="A913" t="s">
        <v>393</v>
      </c>
      <c r="B913" t="s">
        <v>312</v>
      </c>
      <c r="C913">
        <v>2143</v>
      </c>
      <c r="D913" t="s">
        <v>27</v>
      </c>
      <c r="E913" s="7">
        <v>45472</v>
      </c>
      <c r="F913" s="6">
        <v>3</v>
      </c>
      <c r="G913" t="s">
        <v>17</v>
      </c>
      <c r="H913" t="s">
        <v>38</v>
      </c>
      <c r="I913" t="s">
        <v>3062</v>
      </c>
      <c r="J913" t="s">
        <v>1235</v>
      </c>
      <c r="K913">
        <v>4217</v>
      </c>
      <c r="L913">
        <v>300</v>
      </c>
      <c r="M913">
        <f>Customers[[#This Row],[Quantity Ordered]]*Customers[[#This Row],[Sales Price (Per unit)]]</f>
        <v>900</v>
      </c>
      <c r="N913" t="s">
        <v>3063</v>
      </c>
    </row>
    <row r="914" spans="1:14" x14ac:dyDescent="0.25">
      <c r="A914" t="s">
        <v>91</v>
      </c>
      <c r="B914" t="s">
        <v>360</v>
      </c>
      <c r="C914">
        <v>2144</v>
      </c>
      <c r="D914" t="s">
        <v>77</v>
      </c>
      <c r="E914" s="7">
        <v>45588</v>
      </c>
      <c r="F914" s="6">
        <v>1</v>
      </c>
      <c r="G914" s="1" t="s">
        <v>37</v>
      </c>
      <c r="H914" t="s">
        <v>18</v>
      </c>
      <c r="I914" t="s">
        <v>3064</v>
      </c>
      <c r="J914" t="s">
        <v>1244</v>
      </c>
      <c r="K914">
        <v>6160</v>
      </c>
      <c r="L914">
        <v>600</v>
      </c>
      <c r="M914">
        <f>Customers[[#This Row],[Quantity Ordered]]*Customers[[#This Row],[Sales Price (Per unit)]]</f>
        <v>600</v>
      </c>
      <c r="N914" t="s">
        <v>3065</v>
      </c>
    </row>
    <row r="915" spans="1:14" x14ac:dyDescent="0.25">
      <c r="A915" t="s">
        <v>1006</v>
      </c>
      <c r="B915" t="s">
        <v>599</v>
      </c>
      <c r="C915">
        <v>2145</v>
      </c>
      <c r="D915" t="s">
        <v>61</v>
      </c>
      <c r="E915" s="7">
        <v>45456</v>
      </c>
      <c r="F915" s="6">
        <v>3</v>
      </c>
      <c r="G915" s="1" t="s">
        <v>37</v>
      </c>
      <c r="H915" t="s">
        <v>66</v>
      </c>
      <c r="I915" t="s">
        <v>3066</v>
      </c>
      <c r="J915" t="s">
        <v>1265</v>
      </c>
      <c r="K915">
        <v>800</v>
      </c>
      <c r="L915">
        <v>1200</v>
      </c>
      <c r="M915">
        <f>Customers[[#This Row],[Quantity Ordered]]*Customers[[#This Row],[Sales Price (Per unit)]]</f>
        <v>3600</v>
      </c>
      <c r="N915" t="s">
        <v>3067</v>
      </c>
    </row>
    <row r="916" spans="1:14" x14ac:dyDescent="0.25">
      <c r="A916" t="s">
        <v>1159</v>
      </c>
      <c r="B916" t="s">
        <v>1160</v>
      </c>
      <c r="C916">
        <v>2146</v>
      </c>
      <c r="D916" t="s">
        <v>22</v>
      </c>
      <c r="E916" s="7">
        <v>45517</v>
      </c>
      <c r="F916" s="6">
        <v>3</v>
      </c>
      <c r="G916" t="s">
        <v>17</v>
      </c>
      <c r="H916" t="s">
        <v>38</v>
      </c>
      <c r="I916" t="s">
        <v>3068</v>
      </c>
      <c r="J916" t="s">
        <v>1290</v>
      </c>
      <c r="K916">
        <v>4000</v>
      </c>
      <c r="L916">
        <v>800</v>
      </c>
      <c r="M916">
        <f>Customers[[#This Row],[Quantity Ordered]]*Customers[[#This Row],[Sales Price (Per unit)]]</f>
        <v>2400</v>
      </c>
      <c r="N916" t="s">
        <v>3069</v>
      </c>
    </row>
    <row r="917" spans="1:14" x14ac:dyDescent="0.25">
      <c r="A917" t="s">
        <v>225</v>
      </c>
      <c r="B917" t="s">
        <v>1161</v>
      </c>
      <c r="C917">
        <v>2147</v>
      </c>
      <c r="D917" t="s">
        <v>16</v>
      </c>
      <c r="E917" s="7">
        <v>45647</v>
      </c>
      <c r="F917" s="6">
        <v>3</v>
      </c>
      <c r="G917" s="1" t="s">
        <v>37</v>
      </c>
      <c r="H917" t="s">
        <v>38</v>
      </c>
      <c r="I917" t="s">
        <v>3070</v>
      </c>
      <c r="J917" t="s">
        <v>1253</v>
      </c>
      <c r="K917">
        <v>4870</v>
      </c>
      <c r="L917">
        <v>250</v>
      </c>
      <c r="M917">
        <f>Customers[[#This Row],[Quantity Ordered]]*Customers[[#This Row],[Sales Price (Per unit)]]</f>
        <v>750</v>
      </c>
      <c r="N917" t="s">
        <v>3071</v>
      </c>
    </row>
    <row r="918" spans="1:14" x14ac:dyDescent="0.25">
      <c r="A918" t="s">
        <v>277</v>
      </c>
      <c r="B918" t="s">
        <v>269</v>
      </c>
      <c r="C918">
        <v>2148</v>
      </c>
      <c r="D918" t="s">
        <v>77</v>
      </c>
      <c r="E918" s="7">
        <v>45448</v>
      </c>
      <c r="F918" s="6">
        <v>2</v>
      </c>
      <c r="G918" s="1" t="s">
        <v>37</v>
      </c>
      <c r="H918" t="s">
        <v>38</v>
      </c>
      <c r="I918" t="s">
        <v>3072</v>
      </c>
      <c r="J918" t="s">
        <v>1290</v>
      </c>
      <c r="K918">
        <v>4000</v>
      </c>
      <c r="L918">
        <v>600</v>
      </c>
      <c r="M918">
        <f>Customers[[#This Row],[Quantity Ordered]]*Customers[[#This Row],[Sales Price (Per unit)]]</f>
        <v>1200</v>
      </c>
      <c r="N918" t="s">
        <v>3073</v>
      </c>
    </row>
    <row r="919" spans="1:14" x14ac:dyDescent="0.25">
      <c r="A919" t="s">
        <v>1117</v>
      </c>
      <c r="B919" t="s">
        <v>1162</v>
      </c>
      <c r="C919">
        <v>2149</v>
      </c>
      <c r="D919" t="s">
        <v>36</v>
      </c>
      <c r="E919" s="7">
        <v>45605</v>
      </c>
      <c r="F919" s="6">
        <v>2</v>
      </c>
      <c r="G919" s="1" t="s">
        <v>37</v>
      </c>
      <c r="H919" t="s">
        <v>28</v>
      </c>
      <c r="I919" t="s">
        <v>3074</v>
      </c>
      <c r="J919" t="s">
        <v>1229</v>
      </c>
      <c r="K919">
        <v>2300</v>
      </c>
      <c r="L919">
        <v>250</v>
      </c>
      <c r="M919">
        <f>Customers[[#This Row],[Quantity Ordered]]*Customers[[#This Row],[Sales Price (Per unit)]]</f>
        <v>500</v>
      </c>
      <c r="N919" t="s">
        <v>3075</v>
      </c>
    </row>
    <row r="920" spans="1:14" x14ac:dyDescent="0.25">
      <c r="A920" t="s">
        <v>1163</v>
      </c>
      <c r="B920" t="s">
        <v>422</v>
      </c>
      <c r="C920">
        <v>2150</v>
      </c>
      <c r="D920" t="s">
        <v>22</v>
      </c>
      <c r="E920" s="7">
        <v>45502</v>
      </c>
      <c r="F920" s="6">
        <v>3</v>
      </c>
      <c r="G920" t="s">
        <v>17</v>
      </c>
      <c r="H920" t="s">
        <v>66</v>
      </c>
      <c r="I920" t="s">
        <v>3076</v>
      </c>
      <c r="J920" t="s">
        <v>1346</v>
      </c>
      <c r="K920">
        <v>870</v>
      </c>
      <c r="L920">
        <v>800</v>
      </c>
      <c r="M920">
        <f>Customers[[#This Row],[Quantity Ordered]]*Customers[[#This Row],[Sales Price (Per unit)]]</f>
        <v>2400</v>
      </c>
      <c r="N920" t="s">
        <v>3077</v>
      </c>
    </row>
    <row r="921" spans="1:14" x14ac:dyDescent="0.25">
      <c r="A921" t="s">
        <v>1164</v>
      </c>
      <c r="B921" t="s">
        <v>1165</v>
      </c>
      <c r="C921">
        <v>2151</v>
      </c>
      <c r="D921" t="s">
        <v>27</v>
      </c>
      <c r="E921" s="7">
        <v>45616</v>
      </c>
      <c r="F921" s="6">
        <v>3</v>
      </c>
      <c r="G921" t="s">
        <v>17</v>
      </c>
      <c r="H921" t="s">
        <v>28</v>
      </c>
      <c r="I921" t="s">
        <v>3078</v>
      </c>
      <c r="J921" t="s">
        <v>1284</v>
      </c>
      <c r="K921">
        <v>2500</v>
      </c>
      <c r="L921">
        <v>300</v>
      </c>
      <c r="M921">
        <f>Customers[[#This Row],[Quantity Ordered]]*Customers[[#This Row],[Sales Price (Per unit)]]</f>
        <v>900</v>
      </c>
      <c r="N921" t="s">
        <v>3079</v>
      </c>
    </row>
    <row r="922" spans="1:14" x14ac:dyDescent="0.25">
      <c r="A922" t="s">
        <v>1166</v>
      </c>
      <c r="B922" t="s">
        <v>1167</v>
      </c>
      <c r="C922">
        <v>2152</v>
      </c>
      <c r="D922" t="s">
        <v>61</v>
      </c>
      <c r="E922" s="7">
        <v>45591</v>
      </c>
      <c r="F922" s="6">
        <v>2</v>
      </c>
      <c r="G922" t="s">
        <v>17</v>
      </c>
      <c r="H922" t="s">
        <v>18</v>
      </c>
      <c r="I922" t="s">
        <v>3080</v>
      </c>
      <c r="J922" t="s">
        <v>1244</v>
      </c>
      <c r="K922">
        <v>6160</v>
      </c>
      <c r="L922">
        <v>1200</v>
      </c>
      <c r="M922">
        <f>Customers[[#This Row],[Quantity Ordered]]*Customers[[#This Row],[Sales Price (Per unit)]]</f>
        <v>2400</v>
      </c>
      <c r="N922" t="s">
        <v>3081</v>
      </c>
    </row>
    <row r="923" spans="1:14" x14ac:dyDescent="0.25">
      <c r="A923" t="s">
        <v>1168</v>
      </c>
      <c r="B923" t="s">
        <v>998</v>
      </c>
      <c r="C923">
        <v>2153</v>
      </c>
      <c r="D923" t="s">
        <v>22</v>
      </c>
      <c r="E923" s="7">
        <v>45491</v>
      </c>
      <c r="F923" s="6">
        <v>1</v>
      </c>
      <c r="G923" s="1" t="s">
        <v>23</v>
      </c>
      <c r="H923" t="s">
        <v>28</v>
      </c>
      <c r="I923" t="s">
        <v>3082</v>
      </c>
      <c r="J923" t="s">
        <v>1229</v>
      </c>
      <c r="K923">
        <v>2300</v>
      </c>
      <c r="L923">
        <v>800</v>
      </c>
      <c r="M923">
        <f>Customers[[#This Row],[Quantity Ordered]]*Customers[[#This Row],[Sales Price (Per unit)]]</f>
        <v>800</v>
      </c>
      <c r="N923" t="s">
        <v>3083</v>
      </c>
    </row>
    <row r="924" spans="1:14" x14ac:dyDescent="0.25">
      <c r="A924" t="s">
        <v>798</v>
      </c>
      <c r="B924" t="s">
        <v>460</v>
      </c>
      <c r="C924">
        <v>2154</v>
      </c>
      <c r="D924" t="s">
        <v>27</v>
      </c>
      <c r="E924" s="7">
        <v>45439</v>
      </c>
      <c r="F924" s="6">
        <v>2</v>
      </c>
      <c r="G924" t="s">
        <v>56</v>
      </c>
      <c r="H924" t="s">
        <v>32</v>
      </c>
      <c r="I924" t="s">
        <v>3084</v>
      </c>
      <c r="J924" t="s">
        <v>1260</v>
      </c>
      <c r="K924">
        <v>3000</v>
      </c>
      <c r="L924">
        <v>300</v>
      </c>
      <c r="M924">
        <f>Customers[[#This Row],[Quantity Ordered]]*Customers[[#This Row],[Sales Price (Per unit)]]</f>
        <v>600</v>
      </c>
      <c r="N924" t="s">
        <v>3085</v>
      </c>
    </row>
    <row r="925" spans="1:14" x14ac:dyDescent="0.25">
      <c r="A925" t="s">
        <v>200</v>
      </c>
      <c r="B925" t="s">
        <v>1068</v>
      </c>
      <c r="C925">
        <v>2155</v>
      </c>
      <c r="D925" t="s">
        <v>77</v>
      </c>
      <c r="E925" s="7">
        <v>45558</v>
      </c>
      <c r="F925" s="6">
        <v>2</v>
      </c>
      <c r="G925" t="s">
        <v>17</v>
      </c>
      <c r="H925" t="s">
        <v>49</v>
      </c>
      <c r="I925" t="s">
        <v>3086</v>
      </c>
      <c r="J925" t="s">
        <v>1385</v>
      </c>
      <c r="K925">
        <v>7310</v>
      </c>
      <c r="L925">
        <v>600</v>
      </c>
      <c r="M925">
        <f>Customers[[#This Row],[Quantity Ordered]]*Customers[[#This Row],[Sales Price (Per unit)]]</f>
        <v>1200</v>
      </c>
      <c r="N925" t="s">
        <v>3087</v>
      </c>
    </row>
    <row r="926" spans="1:14" x14ac:dyDescent="0.25">
      <c r="A926" t="s">
        <v>1055</v>
      </c>
      <c r="B926" t="s">
        <v>951</v>
      </c>
      <c r="C926">
        <v>2156</v>
      </c>
      <c r="D926" t="s">
        <v>77</v>
      </c>
      <c r="E926" s="7">
        <v>45343</v>
      </c>
      <c r="F926" s="6">
        <v>1</v>
      </c>
      <c r="G926" s="1" t="s">
        <v>37</v>
      </c>
      <c r="H926" t="s">
        <v>66</v>
      </c>
      <c r="I926" t="s">
        <v>3088</v>
      </c>
      <c r="J926" t="s">
        <v>1346</v>
      </c>
      <c r="K926">
        <v>870</v>
      </c>
      <c r="L926">
        <v>600</v>
      </c>
      <c r="M926">
        <f>Customers[[#This Row],[Quantity Ordered]]*Customers[[#This Row],[Sales Price (Per unit)]]</f>
        <v>600</v>
      </c>
      <c r="N926" t="s">
        <v>3089</v>
      </c>
    </row>
    <row r="927" spans="1:14" x14ac:dyDescent="0.25">
      <c r="A927" t="s">
        <v>1169</v>
      </c>
      <c r="B927" t="s">
        <v>303</v>
      </c>
      <c r="C927">
        <v>2157</v>
      </c>
      <c r="D927" t="s">
        <v>61</v>
      </c>
      <c r="E927" s="7">
        <v>45488</v>
      </c>
      <c r="F927" s="6">
        <v>1</v>
      </c>
      <c r="G927" t="s">
        <v>17</v>
      </c>
      <c r="H927" t="s">
        <v>38</v>
      </c>
      <c r="I927" t="s">
        <v>3090</v>
      </c>
      <c r="J927" t="s">
        <v>1253</v>
      </c>
      <c r="K927">
        <v>4870</v>
      </c>
      <c r="L927">
        <v>1200</v>
      </c>
      <c r="M927">
        <f>Customers[[#This Row],[Quantity Ordered]]*Customers[[#This Row],[Sales Price (Per unit)]]</f>
        <v>1200</v>
      </c>
      <c r="N927" t="s">
        <v>3091</v>
      </c>
    </row>
    <row r="928" spans="1:14" x14ac:dyDescent="0.25">
      <c r="A928" t="s">
        <v>188</v>
      </c>
      <c r="B928" t="s">
        <v>1170</v>
      </c>
      <c r="C928">
        <v>2158</v>
      </c>
      <c r="D928" t="s">
        <v>61</v>
      </c>
      <c r="E928" s="7">
        <v>45620</v>
      </c>
      <c r="F928" s="6">
        <v>3</v>
      </c>
      <c r="G928" s="1" t="s">
        <v>23</v>
      </c>
      <c r="H928" t="s">
        <v>66</v>
      </c>
      <c r="I928" t="s">
        <v>3092</v>
      </c>
      <c r="J928" t="s">
        <v>1346</v>
      </c>
      <c r="K928">
        <v>870</v>
      </c>
      <c r="L928">
        <v>1200</v>
      </c>
      <c r="M928">
        <f>Customers[[#This Row],[Quantity Ordered]]*Customers[[#This Row],[Sales Price (Per unit)]]</f>
        <v>3600</v>
      </c>
      <c r="N928" t="s">
        <v>3093</v>
      </c>
    </row>
    <row r="929" spans="1:14" x14ac:dyDescent="0.25">
      <c r="A929" t="s">
        <v>731</v>
      </c>
      <c r="B929" t="s">
        <v>92</v>
      </c>
      <c r="C929">
        <v>2159</v>
      </c>
      <c r="D929" t="s">
        <v>22</v>
      </c>
      <c r="E929" s="7">
        <v>45529</v>
      </c>
      <c r="F929" s="6">
        <v>1</v>
      </c>
      <c r="G929" t="s">
        <v>17</v>
      </c>
      <c r="H929" t="s">
        <v>38</v>
      </c>
      <c r="I929" t="s">
        <v>3094</v>
      </c>
      <c r="J929" t="s">
        <v>1253</v>
      </c>
      <c r="K929">
        <v>4870</v>
      </c>
      <c r="L929">
        <v>800</v>
      </c>
      <c r="M929">
        <f>Customers[[#This Row],[Quantity Ordered]]*Customers[[#This Row],[Sales Price (Per unit)]]</f>
        <v>800</v>
      </c>
      <c r="N929" t="s">
        <v>3095</v>
      </c>
    </row>
    <row r="930" spans="1:14" x14ac:dyDescent="0.25">
      <c r="A930" t="s">
        <v>1028</v>
      </c>
      <c r="B930" t="s">
        <v>1171</v>
      </c>
      <c r="C930">
        <v>2160</v>
      </c>
      <c r="D930" t="s">
        <v>61</v>
      </c>
      <c r="E930" s="7">
        <v>45350</v>
      </c>
      <c r="F930" s="6">
        <v>3</v>
      </c>
      <c r="G930" t="s">
        <v>17</v>
      </c>
      <c r="H930" t="s">
        <v>18</v>
      </c>
      <c r="I930" t="s">
        <v>3096</v>
      </c>
      <c r="J930" t="s">
        <v>1244</v>
      </c>
      <c r="K930">
        <v>6160</v>
      </c>
      <c r="L930">
        <v>1200</v>
      </c>
      <c r="M930">
        <f>Customers[[#This Row],[Quantity Ordered]]*Customers[[#This Row],[Sales Price (Per unit)]]</f>
        <v>3600</v>
      </c>
      <c r="N930" t="s">
        <v>3097</v>
      </c>
    </row>
    <row r="931" spans="1:14" x14ac:dyDescent="0.25">
      <c r="A931" t="s">
        <v>214</v>
      </c>
      <c r="B931" t="s">
        <v>479</v>
      </c>
      <c r="C931">
        <v>2161</v>
      </c>
      <c r="D931" t="s">
        <v>61</v>
      </c>
      <c r="E931" s="7">
        <v>45358</v>
      </c>
      <c r="F931" s="6">
        <v>2</v>
      </c>
      <c r="G931" t="s">
        <v>17</v>
      </c>
      <c r="H931" t="s">
        <v>28</v>
      </c>
      <c r="I931" t="s">
        <v>3098</v>
      </c>
      <c r="J931" t="s">
        <v>1229</v>
      </c>
      <c r="K931">
        <v>2300</v>
      </c>
      <c r="L931">
        <v>1200</v>
      </c>
      <c r="M931">
        <f>Customers[[#This Row],[Quantity Ordered]]*Customers[[#This Row],[Sales Price (Per unit)]]</f>
        <v>2400</v>
      </c>
      <c r="N931" t="s">
        <v>3099</v>
      </c>
    </row>
    <row r="932" spans="1:14" x14ac:dyDescent="0.25">
      <c r="A932" t="s">
        <v>1172</v>
      </c>
      <c r="B932" t="s">
        <v>735</v>
      </c>
      <c r="C932">
        <v>2162</v>
      </c>
      <c r="D932" t="s">
        <v>36</v>
      </c>
      <c r="E932" s="7">
        <v>45551</v>
      </c>
      <c r="F932" s="6">
        <v>1</v>
      </c>
      <c r="G932" s="1" t="s">
        <v>37</v>
      </c>
      <c r="H932" t="s">
        <v>38</v>
      </c>
      <c r="I932" t="s">
        <v>3100</v>
      </c>
      <c r="J932" t="s">
        <v>1253</v>
      </c>
      <c r="K932">
        <v>4870</v>
      </c>
      <c r="L932">
        <v>250</v>
      </c>
      <c r="M932">
        <f>Customers[[#This Row],[Quantity Ordered]]*Customers[[#This Row],[Sales Price (Per unit)]]</f>
        <v>250</v>
      </c>
      <c r="N932" t="s">
        <v>3101</v>
      </c>
    </row>
    <row r="933" spans="1:14" x14ac:dyDescent="0.25">
      <c r="A933" t="s">
        <v>849</v>
      </c>
      <c r="B933" t="s">
        <v>631</v>
      </c>
      <c r="C933">
        <v>2163</v>
      </c>
      <c r="D933" t="s">
        <v>22</v>
      </c>
      <c r="E933" s="7">
        <v>45297</v>
      </c>
      <c r="F933" s="6">
        <v>3</v>
      </c>
      <c r="G933" s="1" t="s">
        <v>37</v>
      </c>
      <c r="H933" t="s">
        <v>24</v>
      </c>
      <c r="I933" t="s">
        <v>3102</v>
      </c>
      <c r="J933" t="s">
        <v>1226</v>
      </c>
      <c r="K933">
        <v>2600</v>
      </c>
      <c r="L933">
        <v>800</v>
      </c>
      <c r="M933">
        <f>Customers[[#This Row],[Quantity Ordered]]*Customers[[#This Row],[Sales Price (Per unit)]]</f>
        <v>2400</v>
      </c>
      <c r="N933" t="s">
        <v>3103</v>
      </c>
    </row>
    <row r="934" spans="1:14" x14ac:dyDescent="0.25">
      <c r="A934" t="s">
        <v>1173</v>
      </c>
      <c r="B934" t="s">
        <v>584</v>
      </c>
      <c r="C934">
        <v>2164</v>
      </c>
      <c r="D934" t="s">
        <v>61</v>
      </c>
      <c r="E934" s="7">
        <v>45625</v>
      </c>
      <c r="F934" s="6">
        <v>2</v>
      </c>
      <c r="G934" s="1" t="s">
        <v>23</v>
      </c>
      <c r="H934" t="s">
        <v>18</v>
      </c>
      <c r="I934" t="s">
        <v>3104</v>
      </c>
      <c r="J934" t="s">
        <v>1244</v>
      </c>
      <c r="K934">
        <v>6160</v>
      </c>
      <c r="L934">
        <v>1200</v>
      </c>
      <c r="M934">
        <f>Customers[[#This Row],[Quantity Ordered]]*Customers[[#This Row],[Sales Price (Per unit)]]</f>
        <v>2400</v>
      </c>
      <c r="N934" t="s">
        <v>3105</v>
      </c>
    </row>
    <row r="935" spans="1:14" x14ac:dyDescent="0.25">
      <c r="A935" t="s">
        <v>1174</v>
      </c>
      <c r="B935" t="s">
        <v>353</v>
      </c>
      <c r="C935">
        <v>2165</v>
      </c>
      <c r="D935" t="s">
        <v>16</v>
      </c>
      <c r="E935" s="7">
        <v>45474</v>
      </c>
      <c r="F935" s="6">
        <v>2</v>
      </c>
      <c r="G935" t="s">
        <v>56</v>
      </c>
      <c r="H935" t="s">
        <v>42</v>
      </c>
      <c r="I935" t="s">
        <v>3106</v>
      </c>
      <c r="J935" t="s">
        <v>1080</v>
      </c>
      <c r="K935">
        <v>5000</v>
      </c>
      <c r="L935">
        <v>250</v>
      </c>
      <c r="M935">
        <f>Customers[[#This Row],[Quantity Ordered]]*Customers[[#This Row],[Sales Price (Per unit)]]</f>
        <v>500</v>
      </c>
      <c r="N935" t="s">
        <v>3107</v>
      </c>
    </row>
    <row r="936" spans="1:14" x14ac:dyDescent="0.25">
      <c r="A936" t="s">
        <v>736</v>
      </c>
      <c r="B936" t="s">
        <v>1175</v>
      </c>
      <c r="C936">
        <v>2166</v>
      </c>
      <c r="D936" t="s">
        <v>77</v>
      </c>
      <c r="E936" s="7">
        <v>45365</v>
      </c>
      <c r="F936" s="6">
        <v>2</v>
      </c>
      <c r="G936" s="1" t="s">
        <v>37</v>
      </c>
      <c r="H936" t="s">
        <v>42</v>
      </c>
      <c r="I936" t="s">
        <v>3108</v>
      </c>
      <c r="J936" t="s">
        <v>1238</v>
      </c>
      <c r="K936">
        <v>5290</v>
      </c>
      <c r="L936">
        <v>600</v>
      </c>
      <c r="M936">
        <f>Customers[[#This Row],[Quantity Ordered]]*Customers[[#This Row],[Sales Price (Per unit)]]</f>
        <v>1200</v>
      </c>
      <c r="N936" t="s">
        <v>3109</v>
      </c>
    </row>
    <row r="937" spans="1:14" x14ac:dyDescent="0.25">
      <c r="A937" t="s">
        <v>146</v>
      </c>
      <c r="B937" t="s">
        <v>1176</v>
      </c>
      <c r="C937">
        <v>2167</v>
      </c>
      <c r="D937" t="s">
        <v>77</v>
      </c>
      <c r="E937" s="7">
        <v>45463</v>
      </c>
      <c r="F937" s="6">
        <v>3</v>
      </c>
      <c r="G937" s="1" t="s">
        <v>37</v>
      </c>
      <c r="H937" t="s">
        <v>66</v>
      </c>
      <c r="I937" t="s">
        <v>3110</v>
      </c>
      <c r="J937" t="s">
        <v>1265</v>
      </c>
      <c r="K937">
        <v>800</v>
      </c>
      <c r="L937">
        <v>600</v>
      </c>
      <c r="M937">
        <f>Customers[[#This Row],[Quantity Ordered]]*Customers[[#This Row],[Sales Price (Per unit)]]</f>
        <v>1800</v>
      </c>
      <c r="N937" t="s">
        <v>3111</v>
      </c>
    </row>
    <row r="938" spans="1:14" x14ac:dyDescent="0.25">
      <c r="A938" t="s">
        <v>719</v>
      </c>
      <c r="B938" t="s">
        <v>1177</v>
      </c>
      <c r="C938">
        <v>2168</v>
      </c>
      <c r="D938" t="s">
        <v>27</v>
      </c>
      <c r="E938" s="7">
        <v>45592</v>
      </c>
      <c r="F938" s="6">
        <v>1</v>
      </c>
      <c r="G938" t="s">
        <v>56</v>
      </c>
      <c r="H938" t="s">
        <v>28</v>
      </c>
      <c r="I938" t="s">
        <v>3112</v>
      </c>
      <c r="J938" t="s">
        <v>1229</v>
      </c>
      <c r="K938">
        <v>2300</v>
      </c>
      <c r="L938">
        <v>300</v>
      </c>
      <c r="M938">
        <f>Customers[[#This Row],[Quantity Ordered]]*Customers[[#This Row],[Sales Price (Per unit)]]</f>
        <v>300</v>
      </c>
      <c r="N938" t="s">
        <v>3113</v>
      </c>
    </row>
    <row r="939" spans="1:14" x14ac:dyDescent="0.25">
      <c r="A939" t="s">
        <v>1178</v>
      </c>
      <c r="B939" t="s">
        <v>567</v>
      </c>
      <c r="C939">
        <v>2169</v>
      </c>
      <c r="D939" t="s">
        <v>36</v>
      </c>
      <c r="E939" s="7">
        <v>45642</v>
      </c>
      <c r="F939" s="6">
        <v>2</v>
      </c>
      <c r="G939" t="s">
        <v>17</v>
      </c>
      <c r="H939" t="s">
        <v>28</v>
      </c>
      <c r="I939" t="s">
        <v>3114</v>
      </c>
      <c r="J939" t="s">
        <v>1229</v>
      </c>
      <c r="K939">
        <v>2300</v>
      </c>
      <c r="L939">
        <v>250</v>
      </c>
      <c r="M939">
        <f>Customers[[#This Row],[Quantity Ordered]]*Customers[[#This Row],[Sales Price (Per unit)]]</f>
        <v>500</v>
      </c>
      <c r="N939" t="s">
        <v>3115</v>
      </c>
    </row>
    <row r="940" spans="1:14" x14ac:dyDescent="0.25">
      <c r="A940" t="s">
        <v>1171</v>
      </c>
      <c r="B940" t="s">
        <v>771</v>
      </c>
      <c r="C940">
        <v>2170</v>
      </c>
      <c r="D940" t="s">
        <v>77</v>
      </c>
      <c r="E940" s="7">
        <v>45353</v>
      </c>
      <c r="F940" s="6">
        <v>2</v>
      </c>
      <c r="G940" t="s">
        <v>17</v>
      </c>
      <c r="H940" t="s">
        <v>24</v>
      </c>
      <c r="I940" t="s">
        <v>3116</v>
      </c>
      <c r="J940" t="s">
        <v>1226</v>
      </c>
      <c r="K940">
        <v>2600</v>
      </c>
      <c r="L940">
        <v>600</v>
      </c>
      <c r="M940">
        <f>Customers[[#This Row],[Quantity Ordered]]*Customers[[#This Row],[Sales Price (Per unit)]]</f>
        <v>1200</v>
      </c>
      <c r="N940" t="s">
        <v>3117</v>
      </c>
    </row>
    <row r="941" spans="1:14" x14ac:dyDescent="0.25">
      <c r="A941" t="s">
        <v>1179</v>
      </c>
      <c r="B941" t="s">
        <v>1180</v>
      </c>
      <c r="C941">
        <v>2171</v>
      </c>
      <c r="D941" t="s">
        <v>61</v>
      </c>
      <c r="E941" s="7">
        <v>45358</v>
      </c>
      <c r="F941" s="6">
        <v>1</v>
      </c>
      <c r="G941" s="1" t="s">
        <v>37</v>
      </c>
      <c r="H941" t="s">
        <v>18</v>
      </c>
      <c r="I941" t="s">
        <v>3118</v>
      </c>
      <c r="J941" t="s">
        <v>1287</v>
      </c>
      <c r="K941">
        <v>6000</v>
      </c>
      <c r="L941">
        <v>1200</v>
      </c>
      <c r="M941">
        <f>Customers[[#This Row],[Quantity Ordered]]*Customers[[#This Row],[Sales Price (Per unit)]]</f>
        <v>1200</v>
      </c>
      <c r="N941" t="s">
        <v>3119</v>
      </c>
    </row>
    <row r="942" spans="1:14" x14ac:dyDescent="0.25">
      <c r="A942" t="s">
        <v>967</v>
      </c>
      <c r="B942" t="s">
        <v>221</v>
      </c>
      <c r="C942">
        <v>2172</v>
      </c>
      <c r="D942" t="s">
        <v>27</v>
      </c>
      <c r="E942" s="7">
        <v>45343</v>
      </c>
      <c r="F942" s="6">
        <v>2</v>
      </c>
      <c r="G942" s="1" t="s">
        <v>37</v>
      </c>
      <c r="H942" t="s">
        <v>38</v>
      </c>
      <c r="I942" t="s">
        <v>3120</v>
      </c>
      <c r="J942" t="s">
        <v>1253</v>
      </c>
      <c r="K942">
        <v>4870</v>
      </c>
      <c r="L942">
        <v>300</v>
      </c>
      <c r="M942">
        <f>Customers[[#This Row],[Quantity Ordered]]*Customers[[#This Row],[Sales Price (Per unit)]]</f>
        <v>600</v>
      </c>
      <c r="N942" t="s">
        <v>3121</v>
      </c>
    </row>
    <row r="943" spans="1:14" x14ac:dyDescent="0.25">
      <c r="A943" t="s">
        <v>1049</v>
      </c>
      <c r="B943" t="s">
        <v>601</v>
      </c>
      <c r="C943">
        <v>2173</v>
      </c>
      <c r="D943" t="s">
        <v>36</v>
      </c>
      <c r="E943" s="7">
        <v>45657</v>
      </c>
      <c r="F943" s="6">
        <v>3</v>
      </c>
      <c r="G943" t="s">
        <v>17</v>
      </c>
      <c r="H943" t="s">
        <v>32</v>
      </c>
      <c r="I943" t="s">
        <v>3122</v>
      </c>
      <c r="J943" t="s">
        <v>1260</v>
      </c>
      <c r="K943">
        <v>3000</v>
      </c>
      <c r="L943">
        <v>250</v>
      </c>
      <c r="M943">
        <f>Customers[[#This Row],[Quantity Ordered]]*Customers[[#This Row],[Sales Price (Per unit)]]</f>
        <v>750</v>
      </c>
      <c r="N943" t="s">
        <v>3123</v>
      </c>
    </row>
    <row r="944" spans="1:14" x14ac:dyDescent="0.25">
      <c r="A944" t="s">
        <v>697</v>
      </c>
      <c r="B944" t="s">
        <v>907</v>
      </c>
      <c r="C944">
        <v>2174</v>
      </c>
      <c r="D944" t="s">
        <v>77</v>
      </c>
      <c r="E944" s="7">
        <v>45643</v>
      </c>
      <c r="F944" s="6">
        <v>2</v>
      </c>
      <c r="G944" t="s">
        <v>56</v>
      </c>
      <c r="H944" t="s">
        <v>38</v>
      </c>
      <c r="I944" t="s">
        <v>3124</v>
      </c>
      <c r="J944" t="s">
        <v>1253</v>
      </c>
      <c r="K944">
        <v>4870</v>
      </c>
      <c r="L944">
        <v>600</v>
      </c>
      <c r="M944">
        <f>Customers[[#This Row],[Quantity Ordered]]*Customers[[#This Row],[Sales Price (Per unit)]]</f>
        <v>1200</v>
      </c>
      <c r="N944" t="s">
        <v>3125</v>
      </c>
    </row>
    <row r="945" spans="1:14" x14ac:dyDescent="0.25">
      <c r="A945" t="s">
        <v>14</v>
      </c>
      <c r="B945" t="s">
        <v>1181</v>
      </c>
      <c r="C945">
        <v>2175</v>
      </c>
      <c r="D945" t="s">
        <v>61</v>
      </c>
      <c r="E945" s="7">
        <v>45395</v>
      </c>
      <c r="F945" s="6">
        <v>1</v>
      </c>
      <c r="G945" s="1" t="s">
        <v>23</v>
      </c>
      <c r="H945" t="s">
        <v>28</v>
      </c>
      <c r="I945" t="s">
        <v>3126</v>
      </c>
      <c r="J945" t="s">
        <v>850</v>
      </c>
      <c r="K945">
        <v>2000</v>
      </c>
      <c r="L945">
        <v>1200</v>
      </c>
      <c r="M945">
        <f>Customers[[#This Row],[Quantity Ordered]]*Customers[[#This Row],[Sales Price (Per unit)]]</f>
        <v>1200</v>
      </c>
      <c r="N945" t="s">
        <v>3127</v>
      </c>
    </row>
    <row r="946" spans="1:14" x14ac:dyDescent="0.25">
      <c r="A946" t="s">
        <v>218</v>
      </c>
      <c r="B946" t="s">
        <v>1030</v>
      </c>
      <c r="C946">
        <v>2176</v>
      </c>
      <c r="D946" t="s">
        <v>77</v>
      </c>
      <c r="E946" s="7">
        <v>45572</v>
      </c>
      <c r="F946" s="6">
        <v>3</v>
      </c>
      <c r="G946" t="s">
        <v>17</v>
      </c>
      <c r="H946" t="s">
        <v>66</v>
      </c>
      <c r="I946" t="s">
        <v>3128</v>
      </c>
      <c r="J946" t="s">
        <v>1265</v>
      </c>
      <c r="K946">
        <v>800</v>
      </c>
      <c r="L946">
        <v>600</v>
      </c>
      <c r="M946">
        <f>Customers[[#This Row],[Quantity Ordered]]*Customers[[#This Row],[Sales Price (Per unit)]]</f>
        <v>1800</v>
      </c>
      <c r="N946" t="s">
        <v>3129</v>
      </c>
    </row>
    <row r="947" spans="1:14" x14ac:dyDescent="0.25">
      <c r="A947" t="s">
        <v>183</v>
      </c>
      <c r="B947" t="s">
        <v>1033</v>
      </c>
      <c r="C947">
        <v>2177</v>
      </c>
      <c r="D947" t="s">
        <v>27</v>
      </c>
      <c r="E947" s="7">
        <v>45447</v>
      </c>
      <c r="F947" s="6">
        <v>1</v>
      </c>
      <c r="G947" s="1" t="s">
        <v>37</v>
      </c>
      <c r="H947" t="s">
        <v>42</v>
      </c>
      <c r="I947" t="s">
        <v>3130</v>
      </c>
      <c r="J947" t="s">
        <v>1335</v>
      </c>
      <c r="K947">
        <v>5600</v>
      </c>
      <c r="L947">
        <v>300</v>
      </c>
      <c r="M947">
        <f>Customers[[#This Row],[Quantity Ordered]]*Customers[[#This Row],[Sales Price (Per unit)]]</f>
        <v>300</v>
      </c>
      <c r="N947" t="s">
        <v>3131</v>
      </c>
    </row>
    <row r="948" spans="1:14" x14ac:dyDescent="0.25">
      <c r="A948" t="s">
        <v>1182</v>
      </c>
      <c r="B948" t="s">
        <v>247</v>
      </c>
      <c r="C948">
        <v>2178</v>
      </c>
      <c r="D948" t="s">
        <v>61</v>
      </c>
      <c r="E948" s="7">
        <v>45652</v>
      </c>
      <c r="F948" s="6">
        <v>2</v>
      </c>
      <c r="G948" t="s">
        <v>17</v>
      </c>
      <c r="H948" t="s">
        <v>38</v>
      </c>
      <c r="I948" t="s">
        <v>3132</v>
      </c>
      <c r="J948" t="s">
        <v>1253</v>
      </c>
      <c r="K948">
        <v>4870</v>
      </c>
      <c r="L948">
        <v>1200</v>
      </c>
      <c r="M948">
        <f>Customers[[#This Row],[Quantity Ordered]]*Customers[[#This Row],[Sales Price (Per unit)]]</f>
        <v>2400</v>
      </c>
      <c r="N948" t="s">
        <v>3133</v>
      </c>
    </row>
    <row r="949" spans="1:14" x14ac:dyDescent="0.25">
      <c r="A949" t="s">
        <v>59</v>
      </c>
      <c r="B949" t="s">
        <v>1183</v>
      </c>
      <c r="C949">
        <v>2179</v>
      </c>
      <c r="D949" t="s">
        <v>61</v>
      </c>
      <c r="E949" s="7">
        <v>45583</v>
      </c>
      <c r="F949" s="6">
        <v>2</v>
      </c>
      <c r="G949" s="1" t="s">
        <v>37</v>
      </c>
      <c r="H949" t="s">
        <v>42</v>
      </c>
      <c r="I949" t="s">
        <v>3134</v>
      </c>
      <c r="J949" t="s">
        <v>1335</v>
      </c>
      <c r="K949">
        <v>5600</v>
      </c>
      <c r="L949">
        <v>1200</v>
      </c>
      <c r="M949">
        <f>Customers[[#This Row],[Quantity Ordered]]*Customers[[#This Row],[Sales Price (Per unit)]]</f>
        <v>2400</v>
      </c>
      <c r="N949" t="s">
        <v>3135</v>
      </c>
    </row>
    <row r="950" spans="1:14" x14ac:dyDescent="0.25">
      <c r="A950" t="s">
        <v>50</v>
      </c>
      <c r="B950" t="s">
        <v>791</v>
      </c>
      <c r="C950">
        <v>2180</v>
      </c>
      <c r="D950" t="s">
        <v>77</v>
      </c>
      <c r="E950" s="7">
        <v>45528</v>
      </c>
      <c r="F950" s="6">
        <v>1</v>
      </c>
      <c r="G950" t="s">
        <v>17</v>
      </c>
      <c r="H950" t="s">
        <v>38</v>
      </c>
      <c r="I950" t="s">
        <v>3136</v>
      </c>
      <c r="J950" t="s">
        <v>1253</v>
      </c>
      <c r="K950">
        <v>4870</v>
      </c>
      <c r="L950">
        <v>600</v>
      </c>
      <c r="M950">
        <f>Customers[[#This Row],[Quantity Ordered]]*Customers[[#This Row],[Sales Price (Per unit)]]</f>
        <v>600</v>
      </c>
      <c r="N950" t="s">
        <v>3137</v>
      </c>
    </row>
    <row r="951" spans="1:14" x14ac:dyDescent="0.25">
      <c r="A951" t="s">
        <v>1184</v>
      </c>
      <c r="B951" t="s">
        <v>1185</v>
      </c>
      <c r="C951">
        <v>2181</v>
      </c>
      <c r="D951" t="s">
        <v>61</v>
      </c>
      <c r="E951" s="7">
        <v>45461</v>
      </c>
      <c r="F951" s="6">
        <v>1</v>
      </c>
      <c r="G951" s="1" t="s">
        <v>23</v>
      </c>
      <c r="H951" t="s">
        <v>28</v>
      </c>
      <c r="I951" t="s">
        <v>3138</v>
      </c>
      <c r="J951" t="s">
        <v>1229</v>
      </c>
      <c r="K951">
        <v>2300</v>
      </c>
      <c r="L951">
        <v>1200</v>
      </c>
      <c r="M951">
        <f>Customers[[#This Row],[Quantity Ordered]]*Customers[[#This Row],[Sales Price (Per unit)]]</f>
        <v>1200</v>
      </c>
      <c r="N951" t="s">
        <v>3139</v>
      </c>
    </row>
    <row r="952" spans="1:14" x14ac:dyDescent="0.25">
      <c r="A952" t="s">
        <v>863</v>
      </c>
      <c r="B952" t="s">
        <v>730</v>
      </c>
      <c r="C952">
        <v>2182</v>
      </c>
      <c r="D952" t="s">
        <v>16</v>
      </c>
      <c r="E952" s="7">
        <v>45465</v>
      </c>
      <c r="F952" s="6">
        <v>2</v>
      </c>
      <c r="G952" s="1" t="s">
        <v>37</v>
      </c>
      <c r="H952" t="s">
        <v>28</v>
      </c>
      <c r="I952" t="s">
        <v>3140</v>
      </c>
      <c r="J952" t="s">
        <v>1284</v>
      </c>
      <c r="K952">
        <v>2500</v>
      </c>
      <c r="L952">
        <v>250</v>
      </c>
      <c r="M952">
        <f>Customers[[#This Row],[Quantity Ordered]]*Customers[[#This Row],[Sales Price (Per unit)]]</f>
        <v>500</v>
      </c>
      <c r="N952" t="s">
        <v>3141</v>
      </c>
    </row>
    <row r="953" spans="1:14" x14ac:dyDescent="0.25">
      <c r="A953" t="s">
        <v>1186</v>
      </c>
      <c r="B953" t="s">
        <v>1187</v>
      </c>
      <c r="C953">
        <v>2183</v>
      </c>
      <c r="D953" t="s">
        <v>16</v>
      </c>
      <c r="E953" s="7">
        <v>45503</v>
      </c>
      <c r="F953" s="6">
        <v>1</v>
      </c>
      <c r="G953" t="s">
        <v>56</v>
      </c>
      <c r="H953" t="s">
        <v>28</v>
      </c>
      <c r="I953" t="s">
        <v>3142</v>
      </c>
      <c r="J953" t="s">
        <v>1229</v>
      </c>
      <c r="K953">
        <v>2300</v>
      </c>
      <c r="L953">
        <v>250</v>
      </c>
      <c r="M953">
        <f>Customers[[#This Row],[Quantity Ordered]]*Customers[[#This Row],[Sales Price (Per unit)]]</f>
        <v>250</v>
      </c>
      <c r="N953" t="s">
        <v>3143</v>
      </c>
    </row>
    <row r="954" spans="1:14" x14ac:dyDescent="0.25">
      <c r="A954" t="s">
        <v>210</v>
      </c>
      <c r="B954" t="s">
        <v>125</v>
      </c>
      <c r="C954">
        <v>2184</v>
      </c>
      <c r="D954" t="s">
        <v>61</v>
      </c>
      <c r="E954" s="7">
        <v>45376</v>
      </c>
      <c r="F954" s="6">
        <v>1</v>
      </c>
      <c r="G954" s="1" t="s">
        <v>37</v>
      </c>
      <c r="H954" t="s">
        <v>38</v>
      </c>
      <c r="I954" t="s">
        <v>3144</v>
      </c>
      <c r="J954" t="s">
        <v>1235</v>
      </c>
      <c r="K954">
        <v>4217</v>
      </c>
      <c r="L954">
        <v>1200</v>
      </c>
      <c r="M954">
        <f>Customers[[#This Row],[Quantity Ordered]]*Customers[[#This Row],[Sales Price (Per unit)]]</f>
        <v>1200</v>
      </c>
      <c r="N954" t="s">
        <v>3145</v>
      </c>
    </row>
    <row r="955" spans="1:14" x14ac:dyDescent="0.25">
      <c r="A955" t="s">
        <v>861</v>
      </c>
      <c r="B955" t="s">
        <v>1071</v>
      </c>
      <c r="C955">
        <v>2185</v>
      </c>
      <c r="D955" t="s">
        <v>36</v>
      </c>
      <c r="E955" s="7">
        <v>45340</v>
      </c>
      <c r="F955" s="6">
        <v>3</v>
      </c>
      <c r="G955" s="1" t="s">
        <v>37</v>
      </c>
      <c r="H955" t="s">
        <v>42</v>
      </c>
      <c r="I955" t="s">
        <v>3146</v>
      </c>
      <c r="J955" t="s">
        <v>1080</v>
      </c>
      <c r="K955">
        <v>5000</v>
      </c>
      <c r="L955">
        <v>250</v>
      </c>
      <c r="M955">
        <f>Customers[[#This Row],[Quantity Ordered]]*Customers[[#This Row],[Sales Price (Per unit)]]</f>
        <v>750</v>
      </c>
      <c r="N955" t="s">
        <v>3147</v>
      </c>
    </row>
    <row r="956" spans="1:14" x14ac:dyDescent="0.25">
      <c r="A956" t="s">
        <v>1188</v>
      </c>
      <c r="B956" t="s">
        <v>791</v>
      </c>
      <c r="C956">
        <v>2186</v>
      </c>
      <c r="D956" t="s">
        <v>61</v>
      </c>
      <c r="E956" s="7">
        <v>45605</v>
      </c>
      <c r="F956" s="6">
        <v>2</v>
      </c>
      <c r="G956" t="s">
        <v>56</v>
      </c>
      <c r="H956" t="s">
        <v>49</v>
      </c>
      <c r="I956" t="s">
        <v>3148</v>
      </c>
      <c r="J956" t="s">
        <v>1385</v>
      </c>
      <c r="K956">
        <v>7310</v>
      </c>
      <c r="L956">
        <v>1200</v>
      </c>
      <c r="M956">
        <f>Customers[[#This Row],[Quantity Ordered]]*Customers[[#This Row],[Sales Price (Per unit)]]</f>
        <v>2400</v>
      </c>
      <c r="N956" t="s">
        <v>3149</v>
      </c>
    </row>
    <row r="957" spans="1:14" x14ac:dyDescent="0.25">
      <c r="A957" t="s">
        <v>874</v>
      </c>
      <c r="B957" t="s">
        <v>657</v>
      </c>
      <c r="C957">
        <v>2187</v>
      </c>
      <c r="D957" t="s">
        <v>61</v>
      </c>
      <c r="E957" s="7">
        <v>45505</v>
      </c>
      <c r="F957" s="6">
        <v>1</v>
      </c>
      <c r="G957" t="s">
        <v>17</v>
      </c>
      <c r="H957" t="s">
        <v>49</v>
      </c>
      <c r="I957" t="s">
        <v>3150</v>
      </c>
      <c r="J957" t="s">
        <v>1385</v>
      </c>
      <c r="K957">
        <v>7310</v>
      </c>
      <c r="L957">
        <v>1200</v>
      </c>
      <c r="M957">
        <f>Customers[[#This Row],[Quantity Ordered]]*Customers[[#This Row],[Sales Price (Per unit)]]</f>
        <v>1200</v>
      </c>
      <c r="N957" t="s">
        <v>3151</v>
      </c>
    </row>
    <row r="958" spans="1:14" x14ac:dyDescent="0.25">
      <c r="A958" t="s">
        <v>761</v>
      </c>
      <c r="B958" t="s">
        <v>297</v>
      </c>
      <c r="C958">
        <v>2188</v>
      </c>
      <c r="D958" t="s">
        <v>77</v>
      </c>
      <c r="E958" s="7">
        <v>45387</v>
      </c>
      <c r="F958" s="6">
        <v>3</v>
      </c>
      <c r="G958" t="s">
        <v>56</v>
      </c>
      <c r="H958" t="s">
        <v>32</v>
      </c>
      <c r="I958" t="s">
        <v>3152</v>
      </c>
      <c r="J958" t="s">
        <v>1260</v>
      </c>
      <c r="K958">
        <v>3000</v>
      </c>
      <c r="L958">
        <v>600</v>
      </c>
      <c r="M958">
        <f>Customers[[#This Row],[Quantity Ordered]]*Customers[[#This Row],[Sales Price (Per unit)]]</f>
        <v>1800</v>
      </c>
      <c r="N958" t="s">
        <v>3153</v>
      </c>
    </row>
    <row r="959" spans="1:14" x14ac:dyDescent="0.25">
      <c r="A959" t="s">
        <v>386</v>
      </c>
      <c r="B959" t="s">
        <v>1189</v>
      </c>
      <c r="C959">
        <v>2189</v>
      </c>
      <c r="D959" t="s">
        <v>61</v>
      </c>
      <c r="E959" s="7">
        <v>45352</v>
      </c>
      <c r="F959" s="6">
        <v>1</v>
      </c>
      <c r="G959" s="1" t="s">
        <v>37</v>
      </c>
      <c r="H959" t="s">
        <v>42</v>
      </c>
      <c r="I959" t="s">
        <v>3154</v>
      </c>
      <c r="J959" t="s">
        <v>1080</v>
      </c>
      <c r="K959">
        <v>5000</v>
      </c>
      <c r="L959">
        <v>1200</v>
      </c>
      <c r="M959">
        <f>Customers[[#This Row],[Quantity Ordered]]*Customers[[#This Row],[Sales Price (Per unit)]]</f>
        <v>1200</v>
      </c>
      <c r="N959" t="s">
        <v>3155</v>
      </c>
    </row>
    <row r="960" spans="1:14" x14ac:dyDescent="0.25">
      <c r="A960" t="s">
        <v>1190</v>
      </c>
      <c r="B960" t="s">
        <v>692</v>
      </c>
      <c r="C960">
        <v>2190</v>
      </c>
      <c r="D960" t="s">
        <v>22</v>
      </c>
      <c r="E960" s="7">
        <v>45476</v>
      </c>
      <c r="F960" s="6">
        <v>3</v>
      </c>
      <c r="G960" t="s">
        <v>17</v>
      </c>
      <c r="H960" t="s">
        <v>66</v>
      </c>
      <c r="I960" t="s">
        <v>3156</v>
      </c>
      <c r="J960" t="s">
        <v>1346</v>
      </c>
      <c r="K960">
        <v>870</v>
      </c>
      <c r="L960">
        <v>800</v>
      </c>
      <c r="M960">
        <f>Customers[[#This Row],[Quantity Ordered]]*Customers[[#This Row],[Sales Price (Per unit)]]</f>
        <v>2400</v>
      </c>
      <c r="N960" t="s">
        <v>3157</v>
      </c>
    </row>
    <row r="961" spans="1:14" x14ac:dyDescent="0.25">
      <c r="A961" t="s">
        <v>1191</v>
      </c>
      <c r="B961" t="s">
        <v>143</v>
      </c>
      <c r="C961">
        <v>2191</v>
      </c>
      <c r="D961" t="s">
        <v>16</v>
      </c>
      <c r="E961" s="7">
        <v>45396</v>
      </c>
      <c r="F961" s="6">
        <v>1</v>
      </c>
      <c r="G961" t="s">
        <v>17</v>
      </c>
      <c r="H961" t="s">
        <v>28</v>
      </c>
      <c r="I961" t="s">
        <v>3158</v>
      </c>
      <c r="J961" t="s">
        <v>1229</v>
      </c>
      <c r="K961">
        <v>2300</v>
      </c>
      <c r="L961">
        <v>250</v>
      </c>
      <c r="M961">
        <f>Customers[[#This Row],[Quantity Ordered]]*Customers[[#This Row],[Sales Price (Per unit)]]</f>
        <v>250</v>
      </c>
      <c r="N961" t="s">
        <v>3159</v>
      </c>
    </row>
    <row r="962" spans="1:14" x14ac:dyDescent="0.25">
      <c r="A962" t="s">
        <v>226</v>
      </c>
      <c r="B962" t="s">
        <v>251</v>
      </c>
      <c r="C962">
        <v>2192</v>
      </c>
      <c r="D962" t="s">
        <v>77</v>
      </c>
      <c r="E962" s="7">
        <v>45596</v>
      </c>
      <c r="F962" s="6">
        <v>2</v>
      </c>
      <c r="G962" s="1" t="s">
        <v>37</v>
      </c>
      <c r="H962" t="s">
        <v>38</v>
      </c>
      <c r="I962" t="s">
        <v>3160</v>
      </c>
      <c r="J962" t="s">
        <v>1290</v>
      </c>
      <c r="K962">
        <v>4000</v>
      </c>
      <c r="L962">
        <v>600</v>
      </c>
      <c r="M962">
        <f>Customers[[#This Row],[Quantity Ordered]]*Customers[[#This Row],[Sales Price (Per unit)]]</f>
        <v>1200</v>
      </c>
      <c r="N962" t="s">
        <v>3161</v>
      </c>
    </row>
    <row r="963" spans="1:14" x14ac:dyDescent="0.25">
      <c r="A963" t="s">
        <v>729</v>
      </c>
      <c r="B963" t="s">
        <v>991</v>
      </c>
      <c r="C963">
        <v>2193</v>
      </c>
      <c r="D963" t="s">
        <v>61</v>
      </c>
      <c r="E963" s="7">
        <v>45605</v>
      </c>
      <c r="F963" s="6">
        <v>2</v>
      </c>
      <c r="G963" s="1" t="s">
        <v>37</v>
      </c>
      <c r="H963" t="s">
        <v>66</v>
      </c>
      <c r="I963" t="s">
        <v>3162</v>
      </c>
      <c r="J963" t="s">
        <v>1346</v>
      </c>
      <c r="K963">
        <v>870</v>
      </c>
      <c r="L963">
        <v>1200</v>
      </c>
      <c r="M963">
        <f>Customers[[#This Row],[Quantity Ordered]]*Customers[[#This Row],[Sales Price (Per unit)]]</f>
        <v>2400</v>
      </c>
      <c r="N963" t="s">
        <v>3163</v>
      </c>
    </row>
    <row r="964" spans="1:14" x14ac:dyDescent="0.25">
      <c r="A964" t="s">
        <v>882</v>
      </c>
      <c r="B964" t="s">
        <v>162</v>
      </c>
      <c r="C964">
        <v>2194</v>
      </c>
      <c r="D964" t="s">
        <v>27</v>
      </c>
      <c r="E964" s="7">
        <v>45444</v>
      </c>
      <c r="F964" s="6">
        <v>1</v>
      </c>
      <c r="G964" t="s">
        <v>17</v>
      </c>
      <c r="H964" t="s">
        <v>42</v>
      </c>
      <c r="I964" t="s">
        <v>3164</v>
      </c>
      <c r="J964" t="s">
        <v>1335</v>
      </c>
      <c r="K964">
        <v>5600</v>
      </c>
      <c r="L964">
        <v>300</v>
      </c>
      <c r="M964">
        <f>Customers[[#This Row],[Quantity Ordered]]*Customers[[#This Row],[Sales Price (Per unit)]]</f>
        <v>300</v>
      </c>
      <c r="N964" t="s">
        <v>3165</v>
      </c>
    </row>
    <row r="965" spans="1:14" x14ac:dyDescent="0.25">
      <c r="A965" t="s">
        <v>1096</v>
      </c>
      <c r="B965" t="s">
        <v>170</v>
      </c>
      <c r="C965">
        <v>2195</v>
      </c>
      <c r="D965" t="s">
        <v>77</v>
      </c>
      <c r="E965" s="7">
        <v>45581</v>
      </c>
      <c r="F965" s="6">
        <v>2</v>
      </c>
      <c r="G965" s="1" t="s">
        <v>37</v>
      </c>
      <c r="H965" t="s">
        <v>18</v>
      </c>
      <c r="I965" t="s">
        <v>3166</v>
      </c>
      <c r="J965" t="s">
        <v>1223</v>
      </c>
      <c r="K965">
        <v>6725</v>
      </c>
      <c r="L965">
        <v>600</v>
      </c>
      <c r="M965">
        <f>Customers[[#This Row],[Quantity Ordered]]*Customers[[#This Row],[Sales Price (Per unit)]]</f>
        <v>1200</v>
      </c>
      <c r="N965" t="s">
        <v>3167</v>
      </c>
    </row>
    <row r="966" spans="1:14" x14ac:dyDescent="0.25">
      <c r="A966" t="s">
        <v>1192</v>
      </c>
      <c r="B966" t="s">
        <v>308</v>
      </c>
      <c r="C966">
        <v>2196</v>
      </c>
      <c r="D966" t="s">
        <v>36</v>
      </c>
      <c r="E966" s="7">
        <v>45427</v>
      </c>
      <c r="F966" s="6">
        <v>3</v>
      </c>
      <c r="G966" s="1" t="s">
        <v>37</v>
      </c>
      <c r="H966" t="s">
        <v>32</v>
      </c>
      <c r="I966" t="s">
        <v>3168</v>
      </c>
      <c r="J966" t="s">
        <v>1241</v>
      </c>
      <c r="K966">
        <v>3220</v>
      </c>
      <c r="L966">
        <v>250</v>
      </c>
      <c r="M966">
        <f>Customers[[#This Row],[Quantity Ordered]]*Customers[[#This Row],[Sales Price (Per unit)]]</f>
        <v>750</v>
      </c>
      <c r="N966" t="s">
        <v>3169</v>
      </c>
    </row>
    <row r="967" spans="1:14" x14ac:dyDescent="0.25">
      <c r="A967" t="s">
        <v>1193</v>
      </c>
      <c r="B967" t="s">
        <v>1084</v>
      </c>
      <c r="C967">
        <v>2197</v>
      </c>
      <c r="D967" t="s">
        <v>27</v>
      </c>
      <c r="E967" s="7">
        <v>45622</v>
      </c>
      <c r="F967" s="6">
        <v>2</v>
      </c>
      <c r="G967" s="1" t="s">
        <v>37</v>
      </c>
      <c r="H967" t="s">
        <v>38</v>
      </c>
      <c r="I967" t="s">
        <v>3170</v>
      </c>
      <c r="J967" t="s">
        <v>1290</v>
      </c>
      <c r="K967">
        <v>4000</v>
      </c>
      <c r="L967">
        <v>300</v>
      </c>
      <c r="M967">
        <f>Customers[[#This Row],[Quantity Ordered]]*Customers[[#This Row],[Sales Price (Per unit)]]</f>
        <v>600</v>
      </c>
      <c r="N967" t="s">
        <v>3171</v>
      </c>
    </row>
    <row r="968" spans="1:14" x14ac:dyDescent="0.25">
      <c r="A968" t="s">
        <v>675</v>
      </c>
      <c r="B968" t="s">
        <v>772</v>
      </c>
      <c r="C968">
        <v>2198</v>
      </c>
      <c r="D968" t="s">
        <v>77</v>
      </c>
      <c r="E968" s="7">
        <v>45390</v>
      </c>
      <c r="F968" s="6">
        <v>2</v>
      </c>
      <c r="G968" s="1" t="s">
        <v>37</v>
      </c>
      <c r="H968" t="s">
        <v>66</v>
      </c>
      <c r="I968" t="s">
        <v>3172</v>
      </c>
      <c r="J968" t="s">
        <v>1346</v>
      </c>
      <c r="K968">
        <v>870</v>
      </c>
      <c r="L968">
        <v>600</v>
      </c>
      <c r="M968">
        <f>Customers[[#This Row],[Quantity Ordered]]*Customers[[#This Row],[Sales Price (Per unit)]]</f>
        <v>1200</v>
      </c>
      <c r="N968" t="s">
        <v>3173</v>
      </c>
    </row>
    <row r="969" spans="1:14" x14ac:dyDescent="0.25">
      <c r="A969" t="s">
        <v>155</v>
      </c>
      <c r="B969" t="s">
        <v>1194</v>
      </c>
      <c r="C969">
        <v>2199</v>
      </c>
      <c r="D969" t="s">
        <v>16</v>
      </c>
      <c r="E969" s="7">
        <v>45591</v>
      </c>
      <c r="F969" s="6">
        <v>3</v>
      </c>
      <c r="G969" s="1" t="s">
        <v>37</v>
      </c>
      <c r="H969" t="s">
        <v>42</v>
      </c>
      <c r="I969" t="s">
        <v>3174</v>
      </c>
      <c r="J969" t="s">
        <v>1238</v>
      </c>
      <c r="K969">
        <v>5290</v>
      </c>
      <c r="L969">
        <v>250</v>
      </c>
      <c r="M969">
        <f>Customers[[#This Row],[Quantity Ordered]]*Customers[[#This Row],[Sales Price (Per unit)]]</f>
        <v>750</v>
      </c>
      <c r="N969" t="s">
        <v>3175</v>
      </c>
    </row>
    <row r="970" spans="1:14" x14ac:dyDescent="0.25">
      <c r="A970" t="s">
        <v>1195</v>
      </c>
      <c r="B970" t="s">
        <v>554</v>
      </c>
      <c r="C970">
        <v>2200</v>
      </c>
      <c r="D970" t="s">
        <v>36</v>
      </c>
      <c r="E970" s="7">
        <v>45640</v>
      </c>
      <c r="F970" s="6">
        <v>2</v>
      </c>
      <c r="G970" s="1" t="s">
        <v>37</v>
      </c>
      <c r="H970" t="s">
        <v>24</v>
      </c>
      <c r="I970" t="s">
        <v>3176</v>
      </c>
      <c r="J970" t="s">
        <v>1226</v>
      </c>
      <c r="K970">
        <v>2600</v>
      </c>
      <c r="L970">
        <v>250</v>
      </c>
      <c r="M970">
        <f>Customers[[#This Row],[Quantity Ordered]]*Customers[[#This Row],[Sales Price (Per unit)]]</f>
        <v>500</v>
      </c>
      <c r="N970" t="s">
        <v>3177</v>
      </c>
    </row>
    <row r="971" spans="1:14" x14ac:dyDescent="0.25">
      <c r="A971" t="s">
        <v>643</v>
      </c>
      <c r="B971" t="s">
        <v>1196</v>
      </c>
      <c r="C971">
        <v>2201</v>
      </c>
      <c r="D971" t="s">
        <v>16</v>
      </c>
      <c r="E971" s="7">
        <v>45541</v>
      </c>
      <c r="F971" s="6">
        <v>3</v>
      </c>
      <c r="G971" t="s">
        <v>17</v>
      </c>
      <c r="H971" t="s">
        <v>38</v>
      </c>
      <c r="I971" t="s">
        <v>3178</v>
      </c>
      <c r="J971" t="s">
        <v>1290</v>
      </c>
      <c r="K971">
        <v>4000</v>
      </c>
      <c r="L971">
        <v>250</v>
      </c>
      <c r="M971">
        <f>Customers[[#This Row],[Quantity Ordered]]*Customers[[#This Row],[Sales Price (Per unit)]]</f>
        <v>750</v>
      </c>
      <c r="N971" t="s">
        <v>3179</v>
      </c>
    </row>
    <row r="972" spans="1:14" x14ac:dyDescent="0.25">
      <c r="A972" t="s">
        <v>835</v>
      </c>
      <c r="B972" t="s">
        <v>860</v>
      </c>
      <c r="C972">
        <v>2202</v>
      </c>
      <c r="D972" t="s">
        <v>61</v>
      </c>
      <c r="E972" s="7">
        <v>45295</v>
      </c>
      <c r="F972" s="6">
        <v>2</v>
      </c>
      <c r="G972" t="s">
        <v>17</v>
      </c>
      <c r="H972" t="s">
        <v>49</v>
      </c>
      <c r="I972" t="s">
        <v>3180</v>
      </c>
      <c r="J972" t="s">
        <v>1247</v>
      </c>
      <c r="K972">
        <v>7250</v>
      </c>
      <c r="L972">
        <v>1200</v>
      </c>
      <c r="M972">
        <f>Customers[[#This Row],[Quantity Ordered]]*Customers[[#This Row],[Sales Price (Per unit)]]</f>
        <v>2400</v>
      </c>
      <c r="N972" t="s">
        <v>3181</v>
      </c>
    </row>
    <row r="973" spans="1:14" x14ac:dyDescent="0.25">
      <c r="A973" t="s">
        <v>1197</v>
      </c>
      <c r="B973" t="s">
        <v>688</v>
      </c>
      <c r="C973">
        <v>2203</v>
      </c>
      <c r="D973" t="s">
        <v>77</v>
      </c>
      <c r="E973" s="7">
        <v>45441</v>
      </c>
      <c r="F973" s="6">
        <v>3</v>
      </c>
      <c r="G973" s="1" t="s">
        <v>37</v>
      </c>
      <c r="H973" t="s">
        <v>28</v>
      </c>
      <c r="I973" t="s">
        <v>3182</v>
      </c>
      <c r="J973" t="s">
        <v>1284</v>
      </c>
      <c r="K973">
        <v>2500</v>
      </c>
      <c r="L973">
        <v>600</v>
      </c>
      <c r="M973">
        <f>Customers[[#This Row],[Quantity Ordered]]*Customers[[#This Row],[Sales Price (Per unit)]]</f>
        <v>1800</v>
      </c>
      <c r="N973" t="s">
        <v>3183</v>
      </c>
    </row>
    <row r="974" spans="1:14" x14ac:dyDescent="0.25">
      <c r="A974" t="s">
        <v>1198</v>
      </c>
      <c r="B974" t="s">
        <v>248</v>
      </c>
      <c r="C974">
        <v>2204</v>
      </c>
      <c r="D974" t="s">
        <v>77</v>
      </c>
      <c r="E974" s="7">
        <v>45322</v>
      </c>
      <c r="F974" s="6">
        <v>1</v>
      </c>
      <c r="G974" t="s">
        <v>56</v>
      </c>
      <c r="H974" t="s">
        <v>28</v>
      </c>
      <c r="I974" t="s">
        <v>3184</v>
      </c>
      <c r="J974" t="s">
        <v>850</v>
      </c>
      <c r="K974">
        <v>2000</v>
      </c>
      <c r="L974">
        <v>600</v>
      </c>
      <c r="M974">
        <f>Customers[[#This Row],[Quantity Ordered]]*Customers[[#This Row],[Sales Price (Per unit)]]</f>
        <v>600</v>
      </c>
      <c r="N974" t="s">
        <v>3185</v>
      </c>
    </row>
    <row r="975" spans="1:14" x14ac:dyDescent="0.25">
      <c r="A975" t="s">
        <v>1199</v>
      </c>
      <c r="B975" t="s">
        <v>1200</v>
      </c>
      <c r="C975">
        <v>2205</v>
      </c>
      <c r="D975" t="s">
        <v>36</v>
      </c>
      <c r="E975" s="7">
        <v>45432</v>
      </c>
      <c r="F975" s="6">
        <v>2</v>
      </c>
      <c r="G975" s="1" t="s">
        <v>23</v>
      </c>
      <c r="H975" t="s">
        <v>32</v>
      </c>
      <c r="I975" t="s">
        <v>3186</v>
      </c>
      <c r="J975" t="s">
        <v>1241</v>
      </c>
      <c r="K975">
        <v>3220</v>
      </c>
      <c r="L975">
        <v>250</v>
      </c>
      <c r="M975">
        <f>Customers[[#This Row],[Quantity Ordered]]*Customers[[#This Row],[Sales Price (Per unit)]]</f>
        <v>500</v>
      </c>
      <c r="N975" t="s">
        <v>3187</v>
      </c>
    </row>
    <row r="976" spans="1:14" x14ac:dyDescent="0.25">
      <c r="A976" t="s">
        <v>955</v>
      </c>
      <c r="B976" t="s">
        <v>432</v>
      </c>
      <c r="C976">
        <v>2206</v>
      </c>
      <c r="D976" t="s">
        <v>61</v>
      </c>
      <c r="E976" s="7">
        <v>45486</v>
      </c>
      <c r="F976" s="6">
        <v>2</v>
      </c>
      <c r="G976" t="s">
        <v>17</v>
      </c>
      <c r="H976" t="s">
        <v>42</v>
      </c>
      <c r="I976" t="s">
        <v>3188</v>
      </c>
      <c r="J976" t="s">
        <v>1335</v>
      </c>
      <c r="K976">
        <v>5600</v>
      </c>
      <c r="L976">
        <v>1200</v>
      </c>
      <c r="M976">
        <f>Customers[[#This Row],[Quantity Ordered]]*Customers[[#This Row],[Sales Price (Per unit)]]</f>
        <v>2400</v>
      </c>
      <c r="N976" t="s">
        <v>3189</v>
      </c>
    </row>
    <row r="977" spans="1:14" x14ac:dyDescent="0.25">
      <c r="A977" t="s">
        <v>196</v>
      </c>
      <c r="B977" t="s">
        <v>516</v>
      </c>
      <c r="C977">
        <v>2207</v>
      </c>
      <c r="D977" t="s">
        <v>61</v>
      </c>
      <c r="E977" s="7">
        <v>45492</v>
      </c>
      <c r="F977" s="6">
        <v>1</v>
      </c>
      <c r="G977" s="1" t="s">
        <v>37</v>
      </c>
      <c r="H977" t="s">
        <v>18</v>
      </c>
      <c r="I977" t="s">
        <v>3190</v>
      </c>
      <c r="J977" t="s">
        <v>1223</v>
      </c>
      <c r="K977">
        <v>6725</v>
      </c>
      <c r="L977">
        <v>1200</v>
      </c>
      <c r="M977">
        <f>Customers[[#This Row],[Quantity Ordered]]*Customers[[#This Row],[Sales Price (Per unit)]]</f>
        <v>1200</v>
      </c>
      <c r="N977" t="s">
        <v>3191</v>
      </c>
    </row>
    <row r="978" spans="1:14" x14ac:dyDescent="0.25">
      <c r="A978" t="s">
        <v>1133</v>
      </c>
      <c r="B978" t="s">
        <v>1201</v>
      </c>
      <c r="C978">
        <v>2208</v>
      </c>
      <c r="D978" t="s">
        <v>27</v>
      </c>
      <c r="E978" s="7">
        <v>45444</v>
      </c>
      <c r="F978" s="6">
        <v>3</v>
      </c>
      <c r="G978" t="s">
        <v>17</v>
      </c>
      <c r="H978" t="s">
        <v>66</v>
      </c>
      <c r="I978" t="s">
        <v>3192</v>
      </c>
      <c r="J978" t="s">
        <v>1265</v>
      </c>
      <c r="K978">
        <v>800</v>
      </c>
      <c r="L978">
        <v>300</v>
      </c>
      <c r="M978">
        <f>Customers[[#This Row],[Quantity Ordered]]*Customers[[#This Row],[Sales Price (Per unit)]]</f>
        <v>900</v>
      </c>
      <c r="N978" t="s">
        <v>3193</v>
      </c>
    </row>
    <row r="979" spans="1:14" x14ac:dyDescent="0.25">
      <c r="A979" t="s">
        <v>452</v>
      </c>
      <c r="B979" t="s">
        <v>1202</v>
      </c>
      <c r="C979">
        <v>2209</v>
      </c>
      <c r="D979" t="s">
        <v>36</v>
      </c>
      <c r="E979" s="7">
        <v>45305</v>
      </c>
      <c r="F979" s="6">
        <v>3</v>
      </c>
      <c r="G979" t="s">
        <v>17</v>
      </c>
      <c r="H979" t="s">
        <v>28</v>
      </c>
      <c r="I979" t="s">
        <v>3194</v>
      </c>
      <c r="J979" t="s">
        <v>850</v>
      </c>
      <c r="K979">
        <v>2000</v>
      </c>
      <c r="L979">
        <v>250</v>
      </c>
      <c r="M979">
        <f>Customers[[#This Row],[Quantity Ordered]]*Customers[[#This Row],[Sales Price (Per unit)]]</f>
        <v>750</v>
      </c>
      <c r="N979" t="s">
        <v>3195</v>
      </c>
    </row>
    <row r="980" spans="1:14" x14ac:dyDescent="0.25">
      <c r="A980" t="s">
        <v>210</v>
      </c>
      <c r="B980" t="s">
        <v>868</v>
      </c>
      <c r="C980">
        <v>2210</v>
      </c>
      <c r="D980" t="s">
        <v>61</v>
      </c>
      <c r="E980" s="7">
        <v>45392</v>
      </c>
      <c r="F980" s="6">
        <v>3</v>
      </c>
      <c r="G980" t="s">
        <v>17</v>
      </c>
      <c r="H980" t="s">
        <v>42</v>
      </c>
      <c r="I980" t="s">
        <v>3196</v>
      </c>
      <c r="J980" t="s">
        <v>1238</v>
      </c>
      <c r="K980">
        <v>5290</v>
      </c>
      <c r="L980">
        <v>1200</v>
      </c>
      <c r="M980">
        <f>Customers[[#This Row],[Quantity Ordered]]*Customers[[#This Row],[Sales Price (Per unit)]]</f>
        <v>3600</v>
      </c>
      <c r="N980" t="s">
        <v>3197</v>
      </c>
    </row>
    <row r="981" spans="1:14" x14ac:dyDescent="0.25">
      <c r="A981" t="s">
        <v>277</v>
      </c>
      <c r="B981" t="s">
        <v>105</v>
      </c>
      <c r="C981">
        <v>2211</v>
      </c>
      <c r="D981" t="s">
        <v>77</v>
      </c>
      <c r="E981" s="7">
        <v>45561</v>
      </c>
      <c r="F981" s="6">
        <v>1</v>
      </c>
      <c r="G981" s="1" t="s">
        <v>37</v>
      </c>
      <c r="H981" t="s">
        <v>49</v>
      </c>
      <c r="I981" t="s">
        <v>3198</v>
      </c>
      <c r="J981" t="s">
        <v>1250</v>
      </c>
      <c r="K981">
        <v>7000</v>
      </c>
      <c r="L981">
        <v>600</v>
      </c>
      <c r="M981">
        <f>Customers[[#This Row],[Quantity Ordered]]*Customers[[#This Row],[Sales Price (Per unit)]]</f>
        <v>600</v>
      </c>
      <c r="N981" t="s">
        <v>3199</v>
      </c>
    </row>
    <row r="982" spans="1:14" x14ac:dyDescent="0.25">
      <c r="A982" t="s">
        <v>671</v>
      </c>
      <c r="B982" t="s">
        <v>994</v>
      </c>
      <c r="C982">
        <v>2212</v>
      </c>
      <c r="D982" t="s">
        <v>22</v>
      </c>
      <c r="E982" s="7">
        <v>45484</v>
      </c>
      <c r="F982" s="6">
        <v>2</v>
      </c>
      <c r="G982" s="1" t="s">
        <v>37</v>
      </c>
      <c r="H982" t="s">
        <v>49</v>
      </c>
      <c r="I982" t="s">
        <v>3200</v>
      </c>
      <c r="J982" t="s">
        <v>1385</v>
      </c>
      <c r="K982">
        <v>7310</v>
      </c>
      <c r="L982">
        <v>800</v>
      </c>
      <c r="M982">
        <f>Customers[[#This Row],[Quantity Ordered]]*Customers[[#This Row],[Sales Price (Per unit)]]</f>
        <v>1600</v>
      </c>
      <c r="N982" t="s">
        <v>3201</v>
      </c>
    </row>
    <row r="983" spans="1:14" x14ac:dyDescent="0.25">
      <c r="A983" t="s">
        <v>1203</v>
      </c>
      <c r="B983" t="s">
        <v>418</v>
      </c>
      <c r="C983">
        <v>2213</v>
      </c>
      <c r="D983" t="s">
        <v>61</v>
      </c>
      <c r="E983" s="7">
        <v>45307</v>
      </c>
      <c r="F983" s="6">
        <v>2</v>
      </c>
      <c r="G983" t="s">
        <v>56</v>
      </c>
      <c r="H983" t="s">
        <v>66</v>
      </c>
      <c r="I983" t="s">
        <v>3202</v>
      </c>
      <c r="J983" t="s">
        <v>1265</v>
      </c>
      <c r="K983">
        <v>800</v>
      </c>
      <c r="L983">
        <v>1200</v>
      </c>
      <c r="M983">
        <f>Customers[[#This Row],[Quantity Ordered]]*Customers[[#This Row],[Sales Price (Per unit)]]</f>
        <v>2400</v>
      </c>
      <c r="N983" t="s">
        <v>3203</v>
      </c>
    </row>
    <row r="984" spans="1:14" x14ac:dyDescent="0.25">
      <c r="A984" t="s">
        <v>643</v>
      </c>
      <c r="B984" t="s">
        <v>333</v>
      </c>
      <c r="C984">
        <v>2214</v>
      </c>
      <c r="D984" t="s">
        <v>22</v>
      </c>
      <c r="E984" s="7">
        <v>45353</v>
      </c>
      <c r="F984" s="6">
        <v>1</v>
      </c>
      <c r="G984" s="1" t="s">
        <v>37</v>
      </c>
      <c r="H984" t="s">
        <v>42</v>
      </c>
      <c r="I984" t="s">
        <v>3204</v>
      </c>
      <c r="J984" t="s">
        <v>1335</v>
      </c>
      <c r="K984">
        <v>5600</v>
      </c>
      <c r="L984">
        <v>800</v>
      </c>
      <c r="M984">
        <f>Customers[[#This Row],[Quantity Ordered]]*Customers[[#This Row],[Sales Price (Per unit)]]</f>
        <v>800</v>
      </c>
      <c r="N984" t="s">
        <v>3205</v>
      </c>
    </row>
    <row r="985" spans="1:14" x14ac:dyDescent="0.25">
      <c r="A985" t="s">
        <v>964</v>
      </c>
      <c r="B985" t="s">
        <v>1204</v>
      </c>
      <c r="C985">
        <v>2215</v>
      </c>
      <c r="D985" t="s">
        <v>16</v>
      </c>
      <c r="E985" s="7">
        <v>45351</v>
      </c>
      <c r="F985" s="6">
        <v>2</v>
      </c>
      <c r="G985" s="1" t="s">
        <v>37</v>
      </c>
      <c r="H985" t="s">
        <v>32</v>
      </c>
      <c r="I985" t="s">
        <v>3206</v>
      </c>
      <c r="J985" t="s">
        <v>1260</v>
      </c>
      <c r="K985">
        <v>3000</v>
      </c>
      <c r="L985">
        <v>250</v>
      </c>
      <c r="M985">
        <f>Customers[[#This Row],[Quantity Ordered]]*Customers[[#This Row],[Sales Price (Per unit)]]</f>
        <v>500</v>
      </c>
      <c r="N985" t="s">
        <v>3207</v>
      </c>
    </row>
    <row r="986" spans="1:14" x14ac:dyDescent="0.25">
      <c r="A986" t="s">
        <v>745</v>
      </c>
      <c r="B986" t="s">
        <v>1205</v>
      </c>
      <c r="C986">
        <v>2216</v>
      </c>
      <c r="D986" t="s">
        <v>27</v>
      </c>
      <c r="E986" s="7">
        <v>45645</v>
      </c>
      <c r="F986" s="6">
        <v>3</v>
      </c>
      <c r="G986" s="1" t="s">
        <v>37</v>
      </c>
      <c r="H986" t="s">
        <v>18</v>
      </c>
      <c r="I986" t="s">
        <v>3208</v>
      </c>
      <c r="J986" t="s">
        <v>1244</v>
      </c>
      <c r="K986">
        <v>6160</v>
      </c>
      <c r="L986">
        <v>300</v>
      </c>
      <c r="M986">
        <f>Customers[[#This Row],[Quantity Ordered]]*Customers[[#This Row],[Sales Price (Per unit)]]</f>
        <v>900</v>
      </c>
      <c r="N986" t="s">
        <v>3209</v>
      </c>
    </row>
    <row r="987" spans="1:14" x14ac:dyDescent="0.25">
      <c r="A987" t="s">
        <v>45</v>
      </c>
      <c r="B987" t="s">
        <v>816</v>
      </c>
      <c r="C987">
        <v>2217</v>
      </c>
      <c r="D987" t="s">
        <v>61</v>
      </c>
      <c r="E987" s="7">
        <v>45646</v>
      </c>
      <c r="F987" s="6">
        <v>2</v>
      </c>
      <c r="G987" s="1" t="s">
        <v>37</v>
      </c>
      <c r="H987" t="s">
        <v>24</v>
      </c>
      <c r="I987" t="s">
        <v>3210</v>
      </c>
      <c r="J987" t="s">
        <v>1226</v>
      </c>
      <c r="K987">
        <v>2600</v>
      </c>
      <c r="L987">
        <v>1200</v>
      </c>
      <c r="M987">
        <f>Customers[[#This Row],[Quantity Ordered]]*Customers[[#This Row],[Sales Price (Per unit)]]</f>
        <v>2400</v>
      </c>
      <c r="N987" t="s">
        <v>3211</v>
      </c>
    </row>
    <row r="988" spans="1:14" x14ac:dyDescent="0.25">
      <c r="A988" t="s">
        <v>786</v>
      </c>
      <c r="B988" t="s">
        <v>669</v>
      </c>
      <c r="C988">
        <v>2218</v>
      </c>
      <c r="D988" t="s">
        <v>61</v>
      </c>
      <c r="E988" s="7">
        <v>45551</v>
      </c>
      <c r="F988" s="6">
        <v>1</v>
      </c>
      <c r="G988" t="s">
        <v>17</v>
      </c>
      <c r="H988" t="s">
        <v>24</v>
      </c>
      <c r="I988" t="s">
        <v>3212</v>
      </c>
      <c r="J988" t="s">
        <v>1226</v>
      </c>
      <c r="K988">
        <v>2600</v>
      </c>
      <c r="L988">
        <v>1200</v>
      </c>
      <c r="M988">
        <f>Customers[[#This Row],[Quantity Ordered]]*Customers[[#This Row],[Sales Price (Per unit)]]</f>
        <v>1200</v>
      </c>
      <c r="N988" t="s">
        <v>3213</v>
      </c>
    </row>
    <row r="989" spans="1:14" x14ac:dyDescent="0.25">
      <c r="A989" t="s">
        <v>1206</v>
      </c>
      <c r="B989" t="s">
        <v>1207</v>
      </c>
      <c r="C989">
        <v>2219</v>
      </c>
      <c r="D989" t="s">
        <v>61</v>
      </c>
      <c r="E989" s="7">
        <v>45476</v>
      </c>
      <c r="F989" s="6">
        <v>3</v>
      </c>
      <c r="G989" s="1" t="s">
        <v>37</v>
      </c>
      <c r="H989" t="s">
        <v>32</v>
      </c>
      <c r="I989" t="s">
        <v>3214</v>
      </c>
      <c r="J989" t="s">
        <v>1260</v>
      </c>
      <c r="K989">
        <v>3000</v>
      </c>
      <c r="L989">
        <v>1200</v>
      </c>
      <c r="M989">
        <f>Customers[[#This Row],[Quantity Ordered]]*Customers[[#This Row],[Sales Price (Per unit)]]</f>
        <v>3600</v>
      </c>
      <c r="N989" t="s">
        <v>3215</v>
      </c>
    </row>
    <row r="990" spans="1:14" x14ac:dyDescent="0.25">
      <c r="A990" t="s">
        <v>1208</v>
      </c>
      <c r="B990" t="s">
        <v>1209</v>
      </c>
      <c r="C990">
        <v>2220</v>
      </c>
      <c r="D990" t="s">
        <v>27</v>
      </c>
      <c r="E990" s="7">
        <v>45499</v>
      </c>
      <c r="F990" s="6">
        <v>3</v>
      </c>
      <c r="G990" s="1" t="s">
        <v>37</v>
      </c>
      <c r="H990" t="s">
        <v>66</v>
      </c>
      <c r="I990" t="s">
        <v>3216</v>
      </c>
      <c r="J990" t="s">
        <v>1265</v>
      </c>
      <c r="K990">
        <v>800</v>
      </c>
      <c r="L990">
        <v>300</v>
      </c>
      <c r="M990">
        <f>Customers[[#This Row],[Quantity Ordered]]*Customers[[#This Row],[Sales Price (Per unit)]]</f>
        <v>900</v>
      </c>
      <c r="N990" t="s">
        <v>3217</v>
      </c>
    </row>
    <row r="991" spans="1:14" x14ac:dyDescent="0.25">
      <c r="A991" t="s">
        <v>1210</v>
      </c>
      <c r="B991" t="s">
        <v>995</v>
      </c>
      <c r="C991">
        <v>2221</v>
      </c>
      <c r="D991" t="s">
        <v>61</v>
      </c>
      <c r="E991" s="7">
        <v>45589</v>
      </c>
      <c r="F991" s="6">
        <v>3</v>
      </c>
      <c r="G991" s="1" t="s">
        <v>37</v>
      </c>
      <c r="H991" t="s">
        <v>38</v>
      </c>
      <c r="I991" t="s">
        <v>3218</v>
      </c>
      <c r="J991" t="s">
        <v>1290</v>
      </c>
      <c r="K991">
        <v>4000</v>
      </c>
      <c r="L991">
        <v>1200</v>
      </c>
      <c r="M991">
        <f>Customers[[#This Row],[Quantity Ordered]]*Customers[[#This Row],[Sales Price (Per unit)]]</f>
        <v>3600</v>
      </c>
      <c r="N991" t="s">
        <v>3219</v>
      </c>
    </row>
    <row r="992" spans="1:14" x14ac:dyDescent="0.25">
      <c r="A992" t="s">
        <v>884</v>
      </c>
      <c r="B992" t="s">
        <v>948</v>
      </c>
      <c r="C992">
        <v>2222</v>
      </c>
      <c r="D992" t="s">
        <v>61</v>
      </c>
      <c r="E992" s="7">
        <v>45404</v>
      </c>
      <c r="F992" s="6">
        <v>3</v>
      </c>
      <c r="G992" t="s">
        <v>17</v>
      </c>
      <c r="H992" t="s">
        <v>18</v>
      </c>
      <c r="I992" t="s">
        <v>3220</v>
      </c>
      <c r="J992" t="s">
        <v>1244</v>
      </c>
      <c r="K992">
        <v>6160</v>
      </c>
      <c r="L992">
        <v>1200</v>
      </c>
      <c r="M992">
        <f>Customers[[#This Row],[Quantity Ordered]]*Customers[[#This Row],[Sales Price (Per unit)]]</f>
        <v>3600</v>
      </c>
      <c r="N992" t="s">
        <v>3221</v>
      </c>
    </row>
    <row r="993" spans="1:14" x14ac:dyDescent="0.25">
      <c r="A993" t="s">
        <v>1211</v>
      </c>
      <c r="B993" t="s">
        <v>157</v>
      </c>
      <c r="C993">
        <v>2223</v>
      </c>
      <c r="D993" t="s">
        <v>27</v>
      </c>
      <c r="E993" s="7">
        <v>45518</v>
      </c>
      <c r="F993" s="6">
        <v>2</v>
      </c>
      <c r="G993" s="1" t="s">
        <v>37</v>
      </c>
      <c r="H993" t="s">
        <v>66</v>
      </c>
      <c r="I993" t="s">
        <v>3222</v>
      </c>
      <c r="J993" t="s">
        <v>1265</v>
      </c>
      <c r="K993">
        <v>800</v>
      </c>
      <c r="L993">
        <v>300</v>
      </c>
      <c r="M993">
        <f>Customers[[#This Row],[Quantity Ordered]]*Customers[[#This Row],[Sales Price (Per unit)]]</f>
        <v>600</v>
      </c>
      <c r="N993" t="s">
        <v>3223</v>
      </c>
    </row>
    <row r="994" spans="1:14" x14ac:dyDescent="0.25">
      <c r="A994" t="s">
        <v>833</v>
      </c>
      <c r="B994" t="s">
        <v>796</v>
      </c>
      <c r="C994">
        <v>2224</v>
      </c>
      <c r="D994" t="s">
        <v>36</v>
      </c>
      <c r="E994" s="7">
        <v>45437</v>
      </c>
      <c r="F994" s="6">
        <v>2</v>
      </c>
      <c r="G994" t="s">
        <v>17</v>
      </c>
      <c r="H994" t="s">
        <v>49</v>
      </c>
      <c r="I994" t="s">
        <v>3224</v>
      </c>
      <c r="J994" t="s">
        <v>1385</v>
      </c>
      <c r="K994">
        <v>7310</v>
      </c>
      <c r="L994">
        <v>250</v>
      </c>
      <c r="M994">
        <f>Customers[[#This Row],[Quantity Ordered]]*Customers[[#This Row],[Sales Price (Per unit)]]</f>
        <v>500</v>
      </c>
      <c r="N994" t="s">
        <v>3225</v>
      </c>
    </row>
    <row r="995" spans="1:14" x14ac:dyDescent="0.25">
      <c r="A995" t="s">
        <v>784</v>
      </c>
      <c r="B995" t="s">
        <v>983</v>
      </c>
      <c r="C995">
        <v>2225</v>
      </c>
      <c r="D995" t="s">
        <v>77</v>
      </c>
      <c r="E995" s="7">
        <v>45395</v>
      </c>
      <c r="F995" s="6">
        <v>1</v>
      </c>
      <c r="G995" t="s">
        <v>17</v>
      </c>
      <c r="H995" t="s">
        <v>18</v>
      </c>
      <c r="I995" t="s">
        <v>3226</v>
      </c>
      <c r="J995" t="s">
        <v>1223</v>
      </c>
      <c r="K995">
        <v>6725</v>
      </c>
      <c r="L995">
        <v>600</v>
      </c>
      <c r="M995">
        <f>Customers[[#This Row],[Quantity Ordered]]*Customers[[#This Row],[Sales Price (Per unit)]]</f>
        <v>600</v>
      </c>
      <c r="N995" t="s">
        <v>3227</v>
      </c>
    </row>
    <row r="996" spans="1:14" x14ac:dyDescent="0.25">
      <c r="A996" t="s">
        <v>1212</v>
      </c>
      <c r="B996" t="s">
        <v>1200</v>
      </c>
      <c r="C996">
        <v>2226</v>
      </c>
      <c r="D996" t="s">
        <v>77</v>
      </c>
      <c r="E996" s="7">
        <v>45319</v>
      </c>
      <c r="F996" s="6">
        <v>1</v>
      </c>
      <c r="G996" t="s">
        <v>17</v>
      </c>
      <c r="H996" t="s">
        <v>28</v>
      </c>
      <c r="I996" t="s">
        <v>3228</v>
      </c>
      <c r="J996" t="s">
        <v>1284</v>
      </c>
      <c r="K996">
        <v>2500</v>
      </c>
      <c r="L996">
        <v>600</v>
      </c>
      <c r="M996">
        <f>Customers[[#This Row],[Quantity Ordered]]*Customers[[#This Row],[Sales Price (Per unit)]]</f>
        <v>600</v>
      </c>
      <c r="N996" t="s">
        <v>3229</v>
      </c>
    </row>
    <row r="997" spans="1:14" x14ac:dyDescent="0.25">
      <c r="A997" t="s">
        <v>450</v>
      </c>
      <c r="B997" t="s">
        <v>1213</v>
      </c>
      <c r="C997">
        <v>2227</v>
      </c>
      <c r="D997" t="s">
        <v>61</v>
      </c>
      <c r="E997" s="7">
        <v>45640</v>
      </c>
      <c r="F997" s="6">
        <v>3</v>
      </c>
      <c r="G997" s="1" t="s">
        <v>37</v>
      </c>
      <c r="H997" t="s">
        <v>38</v>
      </c>
      <c r="I997" t="s">
        <v>3230</v>
      </c>
      <c r="J997" t="s">
        <v>1253</v>
      </c>
      <c r="K997">
        <v>4870</v>
      </c>
      <c r="L997">
        <v>1200</v>
      </c>
      <c r="M997">
        <f>Customers[[#This Row],[Quantity Ordered]]*Customers[[#This Row],[Sales Price (Per unit)]]</f>
        <v>3600</v>
      </c>
      <c r="N997" t="s">
        <v>3231</v>
      </c>
    </row>
    <row r="998" spans="1:14" x14ac:dyDescent="0.25">
      <c r="A998" t="s">
        <v>1214</v>
      </c>
      <c r="B998" t="s">
        <v>1137</v>
      </c>
      <c r="C998">
        <v>2228</v>
      </c>
      <c r="D998" t="s">
        <v>77</v>
      </c>
      <c r="E998" s="7">
        <v>45386</v>
      </c>
      <c r="F998" s="6">
        <v>1</v>
      </c>
      <c r="G998" t="s">
        <v>56</v>
      </c>
      <c r="H998" t="s">
        <v>32</v>
      </c>
      <c r="I998" t="s">
        <v>3232</v>
      </c>
      <c r="J998" t="s">
        <v>1260</v>
      </c>
      <c r="K998">
        <v>3000</v>
      </c>
      <c r="L998">
        <v>600</v>
      </c>
      <c r="M998">
        <f>Customers[[#This Row],[Quantity Ordered]]*Customers[[#This Row],[Sales Price (Per unit)]]</f>
        <v>600</v>
      </c>
      <c r="N998" t="s">
        <v>3233</v>
      </c>
    </row>
    <row r="999" spans="1:14" x14ac:dyDescent="0.25">
      <c r="A999" t="s">
        <v>1215</v>
      </c>
      <c r="B999" t="s">
        <v>536</v>
      </c>
      <c r="C999">
        <v>2229</v>
      </c>
      <c r="D999" t="s">
        <v>61</v>
      </c>
      <c r="E999" s="7">
        <v>45467</v>
      </c>
      <c r="F999" s="6">
        <v>3</v>
      </c>
      <c r="G999" s="1" t="s">
        <v>37</v>
      </c>
      <c r="H999" t="s">
        <v>18</v>
      </c>
      <c r="I999" t="s">
        <v>3234</v>
      </c>
      <c r="J999" t="s">
        <v>1223</v>
      </c>
      <c r="K999">
        <v>6725</v>
      </c>
      <c r="L999">
        <v>1200</v>
      </c>
      <c r="M999">
        <f>Customers[[#This Row],[Quantity Ordered]]*Customers[[#This Row],[Sales Price (Per unit)]]</f>
        <v>3600</v>
      </c>
      <c r="N999" t="s">
        <v>3235</v>
      </c>
    </row>
    <row r="1000" spans="1:14" x14ac:dyDescent="0.25">
      <c r="A1000" t="s">
        <v>1156</v>
      </c>
      <c r="B1000" t="s">
        <v>357</v>
      </c>
      <c r="C1000">
        <v>2230</v>
      </c>
      <c r="D1000" t="s">
        <v>61</v>
      </c>
      <c r="E1000" s="7">
        <v>45423</v>
      </c>
      <c r="F1000" s="6">
        <v>2</v>
      </c>
      <c r="G1000" s="1" t="s">
        <v>37</v>
      </c>
      <c r="H1000" t="s">
        <v>42</v>
      </c>
      <c r="I1000" t="s">
        <v>3236</v>
      </c>
      <c r="J1000" t="s">
        <v>1238</v>
      </c>
      <c r="K1000">
        <v>5290</v>
      </c>
      <c r="L1000">
        <v>1200</v>
      </c>
      <c r="M1000">
        <f>Customers[[#This Row],[Quantity Ordered]]*Customers[[#This Row],[Sales Price (Per unit)]]</f>
        <v>2400</v>
      </c>
      <c r="N1000" t="s">
        <v>3237</v>
      </c>
    </row>
    <row r="1001" spans="1:14" x14ac:dyDescent="0.25">
      <c r="A1001" t="s">
        <v>1216</v>
      </c>
      <c r="B1001" t="s">
        <v>1008</v>
      </c>
      <c r="C1001">
        <v>2231</v>
      </c>
      <c r="D1001" t="s">
        <v>36</v>
      </c>
      <c r="E1001" s="7">
        <v>45300</v>
      </c>
      <c r="F1001" s="6">
        <v>1</v>
      </c>
      <c r="G1001" t="s">
        <v>17</v>
      </c>
      <c r="H1001" t="s">
        <v>42</v>
      </c>
      <c r="I1001" t="s">
        <v>3238</v>
      </c>
      <c r="J1001" t="s">
        <v>1238</v>
      </c>
      <c r="K1001">
        <v>5290</v>
      </c>
      <c r="L1001">
        <v>250</v>
      </c>
      <c r="M1001">
        <f>Customers[[#This Row],[Quantity Ordered]]*Customers[[#This Row],[Sales Price (Per unit)]]</f>
        <v>250</v>
      </c>
      <c r="N1001" t="s">
        <v>3239</v>
      </c>
    </row>
  </sheetData>
  <conditionalFormatting sqref="B20">
    <cfRule type="duplicateValues" dxfId="0" priority="1"/>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6B73-2A2C-4716-846A-D3B13E5F824B}">
  <dimension ref="A1:C7"/>
  <sheetViews>
    <sheetView workbookViewId="0">
      <selection activeCell="C5" sqref="C5"/>
    </sheetView>
  </sheetViews>
  <sheetFormatPr defaultColWidth="8.85546875" defaultRowHeight="15" x14ac:dyDescent="0.25"/>
  <cols>
    <col min="1" max="1" width="20.85546875" customWidth="1"/>
    <col min="2" max="2" width="12.28515625" customWidth="1"/>
  </cols>
  <sheetData>
    <row r="1" spans="1:3" ht="30" x14ac:dyDescent="0.25">
      <c r="A1" s="4" t="s">
        <v>3240</v>
      </c>
      <c r="B1" s="4" t="s">
        <v>3241</v>
      </c>
      <c r="C1" s="4" t="s">
        <v>3242</v>
      </c>
    </row>
    <row r="2" spans="1:3" x14ac:dyDescent="0.25">
      <c r="A2" s="5" t="s">
        <v>77</v>
      </c>
      <c r="B2" s="5" t="s">
        <v>3243</v>
      </c>
      <c r="C2" s="5">
        <v>0.3</v>
      </c>
    </row>
    <row r="3" spans="1:3" x14ac:dyDescent="0.25">
      <c r="A3" s="5" t="s">
        <v>16</v>
      </c>
      <c r="B3" s="5" t="s">
        <v>3244</v>
      </c>
      <c r="C3" s="5">
        <v>0.1</v>
      </c>
    </row>
    <row r="4" spans="1:3" x14ac:dyDescent="0.25">
      <c r="A4" s="5" t="s">
        <v>36</v>
      </c>
      <c r="B4" s="5" t="s">
        <v>3244</v>
      </c>
      <c r="C4" s="5">
        <v>0.2</v>
      </c>
    </row>
    <row r="5" spans="1:3" ht="30" x14ac:dyDescent="0.25">
      <c r="A5" s="5" t="s">
        <v>22</v>
      </c>
      <c r="B5" s="5" t="s">
        <v>3245</v>
      </c>
      <c r="C5" s="5">
        <v>0.3</v>
      </c>
    </row>
    <row r="6" spans="1:3" x14ac:dyDescent="0.25">
      <c r="A6" s="5" t="s">
        <v>3246</v>
      </c>
      <c r="B6" s="5" t="s">
        <v>3247</v>
      </c>
      <c r="C6" s="5">
        <v>0.25</v>
      </c>
    </row>
    <row r="7" spans="1:3" x14ac:dyDescent="0.25">
      <c r="A7" s="5" t="s">
        <v>3248</v>
      </c>
      <c r="B7" s="5" t="s">
        <v>3249</v>
      </c>
      <c r="C7" s="5">
        <v>0.25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1c7576f-0a17-4153-96c3-e6b3b35b3899">
      <Terms xmlns="http://schemas.microsoft.com/office/infopath/2007/PartnerControls"/>
    </lcf76f155ced4ddcb4097134ff3c332f>
    <TaxCatchAll xmlns="2a996e9b-acda-4a2a-ae73-4af3523026d5" xsi:nil="true"/>
  </documentManagement>
</p:properties>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ct:contentTypeSchema xmlns:ct="http://schemas.microsoft.com/office/2006/metadata/contentType" xmlns:ma="http://schemas.microsoft.com/office/2006/metadata/properties/metaAttributes" ct:_="" ma:_="" ma:contentTypeName="Document" ma:contentTypeID="0x010100D37685B740EC79408259AE2BD0A2D92D" ma:contentTypeVersion="14" ma:contentTypeDescription="Create a new document." ma:contentTypeScope="" ma:versionID="8965030d3d3696b00e9e7ccc2a238f0a">
  <xsd:schema xmlns:xsd="http://www.w3.org/2001/XMLSchema" xmlns:xs="http://www.w3.org/2001/XMLSchema" xmlns:p="http://schemas.microsoft.com/office/2006/metadata/properties" xmlns:ns2="2a996e9b-acda-4a2a-ae73-4af3523026d5" xmlns:ns3="d1c7576f-0a17-4153-96c3-e6b3b35b3899" targetNamespace="http://schemas.microsoft.com/office/2006/metadata/properties" ma:root="true" ma:fieldsID="a53a9f2614c02a34469cb9fde7117d79" ns2:_="" ns3:_="">
    <xsd:import namespace="2a996e9b-acda-4a2a-ae73-4af3523026d5"/>
    <xsd:import namespace="d1c7576f-0a17-4153-96c3-e6b3b35b389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996e9b-acda-4a2a-ae73-4af3523026d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55e8017-cffe-4aae-9af1-34a75a593669}" ma:internalName="TaxCatchAll" ma:showField="CatchAllData" ma:web="2a996e9b-acda-4a2a-ae73-4af3523026d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1c7576f-0a17-4153-96c3-e6b3b35b389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9597f9d-be7c-4b7f-9930-bc8b121da82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333D908-8BCE-4260-9318-BD43E2770A4D}">
  <ds:schemaRefs/>
</ds:datastoreItem>
</file>

<file path=customXml/itemProps2.xml><?xml version="1.0" encoding="utf-8"?>
<ds:datastoreItem xmlns:ds="http://schemas.openxmlformats.org/officeDocument/2006/customXml" ds:itemID="{FE5EB6FB-C232-4CB3-AC77-E6C89607248E}">
  <ds:schemaRefs>
    <ds:schemaRef ds:uri="http://schemas.microsoft.com/office/2006/metadata/properties"/>
    <ds:schemaRef ds:uri="http://schemas.microsoft.com/office/infopath/2007/PartnerControls"/>
    <ds:schemaRef ds:uri="d1c7576f-0a17-4153-96c3-e6b3b35b3899"/>
    <ds:schemaRef ds:uri="2a996e9b-acda-4a2a-ae73-4af3523026d5"/>
  </ds:schemaRefs>
</ds:datastoreItem>
</file>

<file path=customXml/itemProps3.xml><?xml version="1.0" encoding="utf-8"?>
<ds:datastoreItem xmlns:ds="http://schemas.openxmlformats.org/officeDocument/2006/customXml" ds:itemID="{3E03134B-FE21-48F9-9627-A75CD2BA7CA2}">
  <ds:schemaRefs/>
</ds:datastoreItem>
</file>

<file path=customXml/itemProps4.xml><?xml version="1.0" encoding="utf-8"?>
<ds:datastoreItem xmlns:ds="http://schemas.openxmlformats.org/officeDocument/2006/customXml" ds:itemID="{0D328163-7C8A-47BD-8935-D9D0683AFE05}">
  <ds:schemaRefs/>
</ds:datastoreItem>
</file>

<file path=customXml/itemProps5.xml><?xml version="1.0" encoding="utf-8"?>
<ds:datastoreItem xmlns:ds="http://schemas.openxmlformats.org/officeDocument/2006/customXml" ds:itemID="{DCD41ADE-8C3E-4D17-86B4-960B10EDA582}">
  <ds:schemaRefs/>
</ds:datastoreItem>
</file>

<file path=customXml/itemProps6.xml><?xml version="1.0" encoding="utf-8"?>
<ds:datastoreItem xmlns:ds="http://schemas.openxmlformats.org/officeDocument/2006/customXml" ds:itemID="{DB1EA191-B2DD-4E1D-B194-417B75183C3D}">
  <ds:schemaRefs>
    <ds:schemaRef ds:uri="http://schemas.microsoft.com/sharepoint/v3/contenttype/forms"/>
  </ds:schemaRefs>
</ds:datastoreItem>
</file>

<file path=customXml/itemProps7.xml><?xml version="1.0" encoding="utf-8"?>
<ds:datastoreItem xmlns:ds="http://schemas.openxmlformats.org/officeDocument/2006/customXml" ds:itemID="{3F7D1C64-7F7D-412C-A8C4-9499B1E0D5DE}">
  <ds:schemaRefs/>
</ds:datastoreItem>
</file>

<file path=customXml/itemProps8.xml><?xml version="1.0" encoding="utf-8"?>
<ds:datastoreItem xmlns:ds="http://schemas.openxmlformats.org/officeDocument/2006/customXml" ds:itemID="{56FF03E5-5EF6-4A45-8796-145C2D530CF6}">
  <ds:schemaRefs/>
</ds:datastoreItem>
</file>

<file path=customXml/itemProps9.xml><?xml version="1.0" encoding="utf-8"?>
<ds:datastoreItem xmlns:ds="http://schemas.openxmlformats.org/officeDocument/2006/customXml" ds:itemID="{6F80235B-9981-451F-AF14-B76D9282BCB6}">
  <ds:schemaRefs/>
</ds:datastoreItem>
</file>

<file path=customXml/itemProps10.xml><?xml version="1.0" encoding="utf-8"?>
<ds:datastoreItem xmlns:ds="http://schemas.openxmlformats.org/officeDocument/2006/customXml" ds:itemID="{24117A26-D61C-4802-97AF-E363A6E19FBE}">
  <ds:schemaRefs/>
</ds:datastoreItem>
</file>

<file path=customXml/itemProps11.xml><?xml version="1.0" encoding="utf-8"?>
<ds:datastoreItem xmlns:ds="http://schemas.openxmlformats.org/officeDocument/2006/customXml" ds:itemID="{4135BAF1-DB0F-4AE6-B40B-E389CBBB35C1}">
  <ds:schemaRefs/>
</ds:datastoreItem>
</file>

<file path=customXml/itemProps12.xml><?xml version="1.0" encoding="utf-8"?>
<ds:datastoreItem xmlns:ds="http://schemas.openxmlformats.org/officeDocument/2006/customXml" ds:itemID="{5AA98C7C-3B63-4ADB-8550-703543127C48}">
  <ds:schemaRefs/>
</ds:datastoreItem>
</file>

<file path=customXml/itemProps13.xml><?xml version="1.0" encoding="utf-8"?>
<ds:datastoreItem xmlns:ds="http://schemas.openxmlformats.org/officeDocument/2006/customXml" ds:itemID="{26E0F89B-AD65-4A12-A8F5-7258F18933CC}">
  <ds:schemaRefs/>
</ds:datastoreItem>
</file>

<file path=customXml/itemProps14.xml><?xml version="1.0" encoding="utf-8"?>
<ds:datastoreItem xmlns:ds="http://schemas.openxmlformats.org/officeDocument/2006/customXml" ds:itemID="{1B5EC77F-B969-489D-9687-29F127A07F53}">
  <ds:schemaRefs/>
</ds:datastoreItem>
</file>

<file path=customXml/itemProps15.xml><?xml version="1.0" encoding="utf-8"?>
<ds:datastoreItem xmlns:ds="http://schemas.openxmlformats.org/officeDocument/2006/customXml" ds:itemID="{E0CB6555-9221-433A-8F94-3C1C51BB5098}">
  <ds:schemaRefs/>
</ds:datastoreItem>
</file>

<file path=customXml/itemProps16.xml><?xml version="1.0" encoding="utf-8"?>
<ds:datastoreItem xmlns:ds="http://schemas.openxmlformats.org/officeDocument/2006/customXml" ds:itemID="{8D551494-0282-4858-A2E0-0FBAB07F3C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996e9b-acda-4a2a-ae73-4af3523026d5"/>
    <ds:schemaRef ds:uri="d1c7576f-0a17-4153-96c3-e6b3b35b38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7.xml><?xml version="1.0" encoding="utf-8"?>
<ds:datastoreItem xmlns:ds="http://schemas.openxmlformats.org/officeDocument/2006/customXml" ds:itemID="{69348B7F-6663-4B11-8B49-FD708F9C8833}">
  <ds:schemaRefs/>
</ds:datastoreItem>
</file>

<file path=customXml/itemProps18.xml><?xml version="1.0" encoding="utf-8"?>
<ds:datastoreItem xmlns:ds="http://schemas.openxmlformats.org/officeDocument/2006/customXml" ds:itemID="{E577C601-125D-4BAB-A209-314AE52B1CDE}">
  <ds:schemaRefs/>
</ds:datastoreItem>
</file>

<file path=customXml/itemProps19.xml><?xml version="1.0" encoding="utf-8"?>
<ds:datastoreItem xmlns:ds="http://schemas.openxmlformats.org/officeDocument/2006/customXml" ds:itemID="{1D97F69D-B0EB-4CA4-897D-390D31037596}">
  <ds:schemaRefs/>
</ds:datastoreItem>
</file>

<file path=customXml/itemProps20.xml><?xml version="1.0" encoding="utf-8"?>
<ds:datastoreItem xmlns:ds="http://schemas.openxmlformats.org/officeDocument/2006/customXml" ds:itemID="{89F39D57-F652-44C1-85DE-DC4147DC3EB1}">
  <ds:schemaRefs/>
</ds:datastoreItem>
</file>

<file path=customXml/itemProps21.xml><?xml version="1.0" encoding="utf-8"?>
<ds:datastoreItem xmlns:ds="http://schemas.openxmlformats.org/officeDocument/2006/customXml" ds:itemID="{1047B35E-84A6-4DB5-99CC-11DC647429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 Sales Pivot</vt:lpstr>
      <vt:lpstr>Dashboard</vt:lpstr>
      <vt:lpstr>Sales Cleaned</vt:lpstr>
      <vt:lpstr>Cleaned Customers</vt:lpstr>
      <vt:lpstr>Sales</vt:lpstr>
      <vt:lpstr>Customers</vt:lpstr>
      <vt:lpstr>Grad_Careers_Services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Johnson,Michelle</dc:creator>
  <cp:keywords/>
  <dc:description/>
  <cp:lastModifiedBy>Molly Geoffrey</cp:lastModifiedBy>
  <cp:revision/>
  <dcterms:created xsi:type="dcterms:W3CDTF">2023-05-31T18:23:50Z</dcterms:created>
  <dcterms:modified xsi:type="dcterms:W3CDTF">2026-03-21T08:38:12Z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0x010100D37685B740EC79408259AE2BD0A2D92D</vt:lpwstr>
  </property>
  <property fmtid="{D5CDD505-2E9C-101B-9397-08002B2CF9AE}" pid="3" name="MediaServiceImageTags">
    <vt:lpwstr/>
  </property>
</Properties>
</file>