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\NduatiR\"/>
    </mc:Choice>
  </mc:AlternateContent>
  <bookViews>
    <workbookView xWindow="0" yWindow="0" windowWidth="28800" windowHeight="9780"/>
  </bookViews>
  <sheets>
    <sheet name="Dashboard" sheetId="2" r:id="rId1"/>
    <sheet name="APRIL.2025 Detail Daily (2)" sheetId="14" r:id="rId2"/>
    <sheet name="APRIL.2025 Summary" sheetId="15" r:id="rId3"/>
    <sheet name="APRIL.2025 SEWA Connections" sheetId="16" r:id="rId4"/>
  </sheets>
  <definedNames>
    <definedName name="_xlnm.Print_Area" localSheetId="1">'APRIL.2025 Detail Daily (2)'!$A$1:$CV$40</definedName>
    <definedName name="_xlnm.Print_Area" localSheetId="2">'APRIL.2025 Summary'!$A$1:$Y$38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CK39" i="14"/>
  <c r="CC38" i="14"/>
  <c r="E9" i="2" s="1"/>
  <c r="CK38" i="14"/>
  <c r="CL38" i="14"/>
  <c r="B9" i="2"/>
  <c r="K38" i="14"/>
  <c r="C7" i="16" l="1"/>
  <c r="D7" i="16" s="1"/>
  <c r="F7" i="16"/>
  <c r="G7" i="16" s="1"/>
  <c r="I7" i="16"/>
  <c r="J7" i="16" s="1"/>
  <c r="L7" i="16"/>
  <c r="M7" i="16" s="1"/>
  <c r="C8" i="16"/>
  <c r="F8" i="16"/>
  <c r="G8" i="16"/>
  <c r="I8" i="16"/>
  <c r="J8" i="16"/>
  <c r="M8" i="16"/>
  <c r="C9" i="16"/>
  <c r="D9" i="16" s="1"/>
  <c r="F9" i="16"/>
  <c r="G9" i="16"/>
  <c r="I9" i="16"/>
  <c r="J9" i="16" s="1"/>
  <c r="L9" i="16"/>
  <c r="M9" i="16" s="1"/>
  <c r="C10" i="16"/>
  <c r="D10" i="16" s="1"/>
  <c r="F10" i="16"/>
  <c r="G10" i="16" s="1"/>
  <c r="I10" i="16"/>
  <c r="J10" i="16" s="1"/>
  <c r="L10" i="16"/>
  <c r="M10" i="16" s="1"/>
  <c r="C11" i="16"/>
  <c r="D11" i="16" s="1"/>
  <c r="F11" i="16"/>
  <c r="G11" i="16" s="1"/>
  <c r="I11" i="16"/>
  <c r="J11" i="16" s="1"/>
  <c r="L11" i="16"/>
  <c r="M11" i="16" s="1"/>
  <c r="C12" i="16"/>
  <c r="D12" i="16" s="1"/>
  <c r="F12" i="16"/>
  <c r="G12" i="16" s="1"/>
  <c r="I12" i="16"/>
  <c r="J12" i="16" s="1"/>
  <c r="L12" i="16"/>
  <c r="M12" i="16" s="1"/>
  <c r="C13" i="16"/>
  <c r="D13" i="16" s="1"/>
  <c r="F13" i="16"/>
  <c r="G13" i="16"/>
  <c r="I13" i="16"/>
  <c r="J13" i="16" s="1"/>
  <c r="L13" i="16"/>
  <c r="M13" i="16" s="1"/>
  <c r="C14" i="16"/>
  <c r="D14" i="16" s="1"/>
  <c r="F14" i="16"/>
  <c r="G14" i="16"/>
  <c r="I14" i="16"/>
  <c r="J14" i="16" s="1"/>
  <c r="L14" i="16"/>
  <c r="M14" i="16" s="1"/>
  <c r="C15" i="16"/>
  <c r="D15" i="16" s="1"/>
  <c r="F15" i="16"/>
  <c r="G15" i="16" s="1"/>
  <c r="I15" i="16"/>
  <c r="J15" i="16" s="1"/>
  <c r="L15" i="16"/>
  <c r="M15" i="16" s="1"/>
  <c r="C16" i="16"/>
  <c r="D16" i="16" s="1"/>
  <c r="F16" i="16"/>
  <c r="G16" i="16"/>
  <c r="I16" i="16"/>
  <c r="J16" i="16" s="1"/>
  <c r="L16" i="16"/>
  <c r="M16" i="16" s="1"/>
  <c r="C17" i="16"/>
  <c r="D17" i="16" s="1"/>
  <c r="F17" i="16"/>
  <c r="G17" i="16" s="1"/>
  <c r="I17" i="16"/>
  <c r="J17" i="16" s="1"/>
  <c r="L17" i="16"/>
  <c r="M17" i="16" s="1"/>
  <c r="C18" i="16"/>
  <c r="D18" i="16" s="1"/>
  <c r="F18" i="16"/>
  <c r="G18" i="16" s="1"/>
  <c r="I18" i="16"/>
  <c r="J18" i="16" s="1"/>
  <c r="L18" i="16"/>
  <c r="M18" i="16" s="1"/>
  <c r="C19" i="16"/>
  <c r="D19" i="16" s="1"/>
  <c r="F19" i="16"/>
  <c r="G19" i="16" s="1"/>
  <c r="I19" i="16"/>
  <c r="J19" i="16" s="1"/>
  <c r="L19" i="16"/>
  <c r="M19" i="16" s="1"/>
  <c r="C20" i="16"/>
  <c r="D20" i="16" s="1"/>
  <c r="F20" i="16"/>
  <c r="G20" i="16" s="1"/>
  <c r="I20" i="16"/>
  <c r="J20" i="16" s="1"/>
  <c r="L20" i="16"/>
  <c r="M20" i="16" s="1"/>
  <c r="C21" i="16"/>
  <c r="D21" i="16" s="1"/>
  <c r="F21" i="16"/>
  <c r="G21" i="16" s="1"/>
  <c r="I21" i="16"/>
  <c r="J21" i="16" s="1"/>
  <c r="L21" i="16"/>
  <c r="M21" i="16" s="1"/>
  <c r="C22" i="16"/>
  <c r="D22" i="16" s="1"/>
  <c r="F22" i="16"/>
  <c r="G22" i="16" s="1"/>
  <c r="I22" i="16"/>
  <c r="J22" i="16" s="1"/>
  <c r="L22" i="16"/>
  <c r="M22" i="16" s="1"/>
  <c r="C23" i="16"/>
  <c r="D23" i="16" s="1"/>
  <c r="F23" i="16"/>
  <c r="G23" i="16" s="1"/>
  <c r="I23" i="16"/>
  <c r="J23" i="16" s="1"/>
  <c r="L23" i="16"/>
  <c r="M23" i="16"/>
  <c r="C24" i="16"/>
  <c r="D24" i="16" s="1"/>
  <c r="F24" i="16"/>
  <c r="G24" i="16" s="1"/>
  <c r="I24" i="16"/>
  <c r="J24" i="16" s="1"/>
  <c r="L24" i="16"/>
  <c r="M24" i="16" s="1"/>
  <c r="C25" i="16"/>
  <c r="D25" i="16" s="1"/>
  <c r="F25" i="16"/>
  <c r="G25" i="16" s="1"/>
  <c r="I25" i="16"/>
  <c r="L25" i="16"/>
  <c r="M25" i="16"/>
  <c r="C26" i="16"/>
  <c r="D26" i="16" s="1"/>
  <c r="F26" i="16"/>
  <c r="G26" i="16" s="1"/>
  <c r="I26" i="16"/>
  <c r="J26" i="16" s="1"/>
  <c r="L26" i="16"/>
  <c r="M26" i="16" s="1"/>
  <c r="C27" i="16"/>
  <c r="D27" i="16" s="1"/>
  <c r="F27" i="16"/>
  <c r="G27" i="16" s="1"/>
  <c r="I27" i="16"/>
  <c r="J27" i="16" s="1"/>
  <c r="L27" i="16"/>
  <c r="M27" i="16" s="1"/>
  <c r="C28" i="16"/>
  <c r="D28" i="16" s="1"/>
  <c r="F28" i="16"/>
  <c r="G28" i="16" s="1"/>
  <c r="I28" i="16"/>
  <c r="J28" i="16" s="1"/>
  <c r="L28" i="16"/>
  <c r="M28" i="16" s="1"/>
  <c r="C29" i="16"/>
  <c r="D29" i="16" s="1"/>
  <c r="F29" i="16"/>
  <c r="G29" i="16" s="1"/>
  <c r="I29" i="16"/>
  <c r="J29" i="16" s="1"/>
  <c r="L29" i="16"/>
  <c r="M29" i="16" s="1"/>
  <c r="C30" i="16"/>
  <c r="D30" i="16" s="1"/>
  <c r="F30" i="16"/>
  <c r="G30" i="16" s="1"/>
  <c r="I30" i="16"/>
  <c r="J30" i="16" s="1"/>
  <c r="L30" i="16"/>
  <c r="M30" i="16" s="1"/>
  <c r="C31" i="16"/>
  <c r="D31" i="16" s="1"/>
  <c r="F31" i="16"/>
  <c r="G31" i="16" s="1"/>
  <c r="I31" i="16"/>
  <c r="J31" i="16" s="1"/>
  <c r="L31" i="16"/>
  <c r="M31" i="16"/>
  <c r="C32" i="16"/>
  <c r="D32" i="16" s="1"/>
  <c r="F32" i="16"/>
  <c r="G32" i="16" s="1"/>
  <c r="I32" i="16"/>
  <c r="J32" i="16" s="1"/>
  <c r="L32" i="16"/>
  <c r="M32" i="16" s="1"/>
  <c r="C33" i="16"/>
  <c r="D33" i="16" s="1"/>
  <c r="F33" i="16"/>
  <c r="G33" i="16" s="1"/>
  <c r="I33" i="16"/>
  <c r="J33" i="16" s="1"/>
  <c r="L33" i="16"/>
  <c r="M33" i="16" s="1"/>
  <c r="C34" i="16"/>
  <c r="D34" i="16" s="1"/>
  <c r="F34" i="16"/>
  <c r="G34" i="16" s="1"/>
  <c r="I34" i="16"/>
  <c r="J34" i="16" s="1"/>
  <c r="L34" i="16"/>
  <c r="M34" i="16" s="1"/>
  <c r="C35" i="16"/>
  <c r="D35" i="16" s="1"/>
  <c r="F35" i="16"/>
  <c r="G35" i="16" s="1"/>
  <c r="I35" i="16"/>
  <c r="J35" i="16" s="1"/>
  <c r="L35" i="16"/>
  <c r="M35" i="16" s="1"/>
  <c r="C36" i="16"/>
  <c r="D36" i="16" s="1"/>
  <c r="F36" i="16"/>
  <c r="G36" i="16" s="1"/>
  <c r="I36" i="16"/>
  <c r="J36" i="16" s="1"/>
  <c r="L36" i="16"/>
  <c r="M36" i="16" s="1"/>
  <c r="N7" i="14"/>
  <c r="Q7" i="14"/>
  <c r="T7" i="14"/>
  <c r="W7" i="14"/>
  <c r="Z7" i="14"/>
  <c r="AA7" i="14"/>
  <c r="AB7" i="14" s="1"/>
  <c r="AF7" i="14"/>
  <c r="AG7" i="14" s="1"/>
  <c r="AJ7" i="14"/>
  <c r="AM7" i="14"/>
  <c r="AO7" i="14"/>
  <c r="AR7" i="14"/>
  <c r="AS7" i="14"/>
  <c r="AT7" i="14" s="1"/>
  <c r="AU7" i="14"/>
  <c r="AV7" i="14" s="1"/>
  <c r="AW7" i="14"/>
  <c r="AX7" i="14" s="1"/>
  <c r="AY7" i="14"/>
  <c r="AZ7" i="14" s="1"/>
  <c r="BA7" i="14"/>
  <c r="BB7" i="14" s="1"/>
  <c r="BE7" i="14"/>
  <c r="BK7" i="14"/>
  <c r="BM7" i="14"/>
  <c r="CJ7" i="14"/>
  <c r="CK7" i="14" s="1"/>
  <c r="C8" i="14"/>
  <c r="E8" i="14"/>
  <c r="G8" i="14"/>
  <c r="I8" i="14"/>
  <c r="J8" i="14"/>
  <c r="CD8" i="14" s="1"/>
  <c r="K8" i="14"/>
  <c r="CE8" i="14" s="1"/>
  <c r="M8" i="14"/>
  <c r="N8" i="14" s="1"/>
  <c r="P8" i="14"/>
  <c r="S8" i="14"/>
  <c r="T8" i="14" s="1"/>
  <c r="V8" i="14"/>
  <c r="AY8" i="14" s="1"/>
  <c r="AZ8" i="14" s="1"/>
  <c r="Y8" i="14"/>
  <c r="Z8" i="14" s="1"/>
  <c r="AD8" i="14"/>
  <c r="AS8" i="14" s="1"/>
  <c r="AT8" i="14" s="1"/>
  <c r="AI8" i="14"/>
  <c r="AL8" i="14"/>
  <c r="AM8" i="14" s="1"/>
  <c r="AQ8" i="14"/>
  <c r="AR8" i="14" s="1"/>
  <c r="AU8" i="14"/>
  <c r="AV8" i="14" s="1"/>
  <c r="BD8" i="14"/>
  <c r="BG8" i="14"/>
  <c r="BH8" i="14" s="1"/>
  <c r="CJ8" i="14"/>
  <c r="CK8" i="14" s="1"/>
  <c r="CU8" i="14"/>
  <c r="C9" i="14"/>
  <c r="E9" i="14"/>
  <c r="G9" i="14"/>
  <c r="I9" i="14"/>
  <c r="J9" i="14"/>
  <c r="B8" i="15" s="1"/>
  <c r="M9" i="14"/>
  <c r="N9" i="14" s="1"/>
  <c r="P9" i="14"/>
  <c r="S9" i="14"/>
  <c r="V9" i="14"/>
  <c r="W9" i="14" s="1"/>
  <c r="Y9" i="14"/>
  <c r="Z9" i="14" s="1"/>
  <c r="AD9" i="14"/>
  <c r="AI9" i="14"/>
  <c r="AJ9" i="14" s="1"/>
  <c r="AL9" i="14"/>
  <c r="AM9" i="14" s="1"/>
  <c r="AQ9" i="14"/>
  <c r="AR9" i="14" s="1"/>
  <c r="BD9" i="14"/>
  <c r="BG9" i="14"/>
  <c r="BH9" i="14" s="1"/>
  <c r="CD9" i="14"/>
  <c r="CJ9" i="14"/>
  <c r="CU9" i="14"/>
  <c r="C10" i="14"/>
  <c r="E10" i="14"/>
  <c r="G10" i="14"/>
  <c r="I10" i="14"/>
  <c r="J10" i="14"/>
  <c r="K10" i="14" s="1"/>
  <c r="CE10" i="14" s="1"/>
  <c r="M10" i="14"/>
  <c r="N10" i="14"/>
  <c r="P10" i="14"/>
  <c r="S10" i="14"/>
  <c r="T10" i="14" s="1"/>
  <c r="V10" i="14"/>
  <c r="Y10" i="14"/>
  <c r="Z10" i="14" s="1"/>
  <c r="AD10" i="14"/>
  <c r="AI10" i="14"/>
  <c r="AJ10" i="14" s="1"/>
  <c r="AL10" i="14"/>
  <c r="AQ10" i="14"/>
  <c r="AR10" i="14" s="1"/>
  <c r="BD10" i="14"/>
  <c r="BG10" i="14"/>
  <c r="BH10" i="14" s="1"/>
  <c r="CJ10" i="14"/>
  <c r="V9" i="15" s="1"/>
  <c r="W9" i="15" s="1"/>
  <c r="X9" i="15" s="1"/>
  <c r="CK10" i="14"/>
  <c r="CU10" i="14"/>
  <c r="C11" i="14"/>
  <c r="E11" i="14"/>
  <c r="G11" i="14"/>
  <c r="I11" i="14"/>
  <c r="J11" i="14"/>
  <c r="B10" i="15" s="1"/>
  <c r="M11" i="14"/>
  <c r="P11" i="14"/>
  <c r="S11" i="14"/>
  <c r="T11" i="14" s="1"/>
  <c r="V11" i="14"/>
  <c r="W11" i="14" s="1"/>
  <c r="Y11" i="14"/>
  <c r="AD11" i="14"/>
  <c r="AI11" i="14"/>
  <c r="AL11" i="14"/>
  <c r="AM11" i="14" s="1"/>
  <c r="AQ11" i="14"/>
  <c r="AU11" i="14" s="1"/>
  <c r="AV11" i="14" s="1"/>
  <c r="AY11" i="14"/>
  <c r="AZ11" i="14" s="1"/>
  <c r="BD11" i="14"/>
  <c r="BE11" i="14" s="1"/>
  <c r="BG11" i="14"/>
  <c r="CJ11" i="14"/>
  <c r="CH11" i="14" s="1"/>
  <c r="CI11" i="14" s="1"/>
  <c r="CU11" i="14"/>
  <c r="C12" i="14"/>
  <c r="E12" i="14"/>
  <c r="G12" i="14"/>
  <c r="I12" i="14"/>
  <c r="J12" i="14"/>
  <c r="K12" i="14" s="1"/>
  <c r="CE12" i="14" s="1"/>
  <c r="M12" i="14"/>
  <c r="N12" i="14" s="1"/>
  <c r="P12" i="14"/>
  <c r="Q12" i="14" s="1"/>
  <c r="S12" i="14"/>
  <c r="T12" i="14"/>
  <c r="V12" i="14"/>
  <c r="AY12" i="14" s="1"/>
  <c r="AZ12" i="14" s="1"/>
  <c r="W12" i="14"/>
  <c r="Y12" i="14"/>
  <c r="Z12" i="14" s="1"/>
  <c r="AD12" i="14"/>
  <c r="AS12" i="14" s="1"/>
  <c r="AT12" i="14" s="1"/>
  <c r="AI12" i="14"/>
  <c r="AL12" i="14"/>
  <c r="AM12" i="14" s="1"/>
  <c r="AQ12" i="14"/>
  <c r="AR12" i="14" s="1"/>
  <c r="AU12" i="14"/>
  <c r="AW12" i="14"/>
  <c r="AX12" i="14" s="1"/>
  <c r="BD12" i="14"/>
  <c r="BE12" i="14" s="1"/>
  <c r="BG12" i="14"/>
  <c r="BH12" i="14" s="1"/>
  <c r="CJ12" i="14"/>
  <c r="CU12" i="14"/>
  <c r="C13" i="14"/>
  <c r="E13" i="14"/>
  <c r="G13" i="14"/>
  <c r="I13" i="14"/>
  <c r="J13" i="14"/>
  <c r="B12" i="15" s="1"/>
  <c r="C12" i="15" s="1"/>
  <c r="K13" i="14"/>
  <c r="CE13" i="14" s="1"/>
  <c r="M13" i="14"/>
  <c r="N13" i="14" s="1"/>
  <c r="P13" i="14"/>
  <c r="Q13" i="14" s="1"/>
  <c r="S13" i="14"/>
  <c r="T13" i="14" s="1"/>
  <c r="V13" i="14"/>
  <c r="W13" i="14" s="1"/>
  <c r="Y13" i="14"/>
  <c r="Z13" i="14" s="1"/>
  <c r="AD13" i="14"/>
  <c r="AS13" i="14" s="1"/>
  <c r="AT13" i="14" s="1"/>
  <c r="AI13" i="14"/>
  <c r="AJ13" i="14" s="1"/>
  <c r="AL13" i="14"/>
  <c r="AM13" i="14" s="1"/>
  <c r="AQ13" i="14"/>
  <c r="AY13" i="14"/>
  <c r="AZ13" i="14" s="1"/>
  <c r="BD13" i="14"/>
  <c r="BE13" i="14" s="1"/>
  <c r="BG13" i="14"/>
  <c r="BH13" i="14" s="1"/>
  <c r="CJ13" i="14"/>
  <c r="CK13" i="14" s="1"/>
  <c r="CU13" i="14"/>
  <c r="C14" i="14"/>
  <c r="E14" i="14"/>
  <c r="G14" i="14"/>
  <c r="I14" i="14"/>
  <c r="J14" i="14"/>
  <c r="K14" i="14" s="1"/>
  <c r="M14" i="14"/>
  <c r="N14" i="14" s="1"/>
  <c r="P14" i="14"/>
  <c r="S14" i="14"/>
  <c r="T14" i="14" s="1"/>
  <c r="V14" i="14"/>
  <c r="W14" i="14" s="1"/>
  <c r="Y14" i="14"/>
  <c r="Z14" i="14" s="1"/>
  <c r="AD14" i="14"/>
  <c r="AS14" i="14" s="1"/>
  <c r="AT14" i="14" s="1"/>
  <c r="AI14" i="14"/>
  <c r="AJ14" i="14" s="1"/>
  <c r="AL14" i="14"/>
  <c r="AM14" i="14" s="1"/>
  <c r="AQ14" i="14"/>
  <c r="AR14" i="14" s="1"/>
  <c r="AW14" i="14"/>
  <c r="AX14" i="14" s="1"/>
  <c r="BD14" i="14"/>
  <c r="BE14" i="14" s="1"/>
  <c r="BG14" i="14"/>
  <c r="BH14" i="14"/>
  <c r="CE14" i="14"/>
  <c r="CJ14" i="14"/>
  <c r="CK14" i="14" s="1"/>
  <c r="CU14" i="14"/>
  <c r="C15" i="14"/>
  <c r="E15" i="14"/>
  <c r="G15" i="14"/>
  <c r="I15" i="14"/>
  <c r="J15" i="14"/>
  <c r="M15" i="14"/>
  <c r="N15" i="14" s="1"/>
  <c r="P15" i="14"/>
  <c r="Q15" i="14" s="1"/>
  <c r="S15" i="14"/>
  <c r="AW15" i="14" s="1"/>
  <c r="AX15" i="14" s="1"/>
  <c r="V15" i="14"/>
  <c r="Y15" i="14"/>
  <c r="Z15" i="14" s="1"/>
  <c r="AD15" i="14"/>
  <c r="AS15" i="14" s="1"/>
  <c r="AT15" i="14" s="1"/>
  <c r="AI15" i="14"/>
  <c r="AL15" i="14"/>
  <c r="AM15" i="14" s="1"/>
  <c r="AQ15" i="14"/>
  <c r="AU15" i="14" s="1"/>
  <c r="BD15" i="14"/>
  <c r="BE15" i="14" s="1"/>
  <c r="BG15" i="14"/>
  <c r="BH15" i="14" s="1"/>
  <c r="CJ15" i="14"/>
  <c r="CK15" i="14" s="1"/>
  <c r="CU15" i="14"/>
  <c r="C16" i="14"/>
  <c r="E16" i="14"/>
  <c r="G16" i="14"/>
  <c r="I16" i="14"/>
  <c r="J16" i="14"/>
  <c r="B15" i="15" s="1"/>
  <c r="C15" i="15" s="1"/>
  <c r="M16" i="14"/>
  <c r="N16" i="14"/>
  <c r="P16" i="14"/>
  <c r="Q16" i="14" s="1"/>
  <c r="S16" i="14"/>
  <c r="T16" i="14" s="1"/>
  <c r="V16" i="14"/>
  <c r="Y16" i="14"/>
  <c r="AD16" i="14"/>
  <c r="AS16" i="14" s="1"/>
  <c r="AT16" i="14" s="1"/>
  <c r="AI16" i="14"/>
  <c r="AJ16" i="14" s="1"/>
  <c r="AL16" i="14"/>
  <c r="AM16" i="14" s="1"/>
  <c r="AQ16" i="14"/>
  <c r="AU16" i="14" s="1"/>
  <c r="BD16" i="14"/>
  <c r="BG16" i="14"/>
  <c r="BH16" i="14" s="1"/>
  <c r="CJ16" i="14"/>
  <c r="CK16" i="14" s="1"/>
  <c r="CU16" i="14"/>
  <c r="C17" i="14"/>
  <c r="E17" i="14"/>
  <c r="G17" i="14"/>
  <c r="I17" i="14"/>
  <c r="J17" i="14"/>
  <c r="B16" i="15" s="1"/>
  <c r="M17" i="14"/>
  <c r="N17" i="14" s="1"/>
  <c r="P17" i="14"/>
  <c r="Q17" i="14" s="1"/>
  <c r="S17" i="14"/>
  <c r="AW17" i="14" s="1"/>
  <c r="AX17" i="14" s="1"/>
  <c r="V17" i="14"/>
  <c r="W17" i="14" s="1"/>
  <c r="Y17" i="14"/>
  <c r="Z17" i="14" s="1"/>
  <c r="AD17" i="14"/>
  <c r="AS17" i="14" s="1"/>
  <c r="AT17" i="14" s="1"/>
  <c r="AI17" i="14"/>
  <c r="AL17" i="14"/>
  <c r="AM17" i="14" s="1"/>
  <c r="AQ17" i="14"/>
  <c r="AR17" i="14" s="1"/>
  <c r="BD17" i="14"/>
  <c r="BG17" i="14"/>
  <c r="BH17" i="14" s="1"/>
  <c r="CJ17" i="14"/>
  <c r="CU17" i="14"/>
  <c r="C18" i="14"/>
  <c r="E18" i="14"/>
  <c r="G18" i="14"/>
  <c r="I18" i="14"/>
  <c r="J18" i="14"/>
  <c r="B17" i="15" s="1"/>
  <c r="M18" i="14"/>
  <c r="N18" i="14" s="1"/>
  <c r="P18" i="14"/>
  <c r="Q18" i="14" s="1"/>
  <c r="S18" i="14"/>
  <c r="AW18" i="14" s="1"/>
  <c r="AX18" i="14" s="1"/>
  <c r="V18" i="14"/>
  <c r="AY18" i="14" s="1"/>
  <c r="AZ18" i="14" s="1"/>
  <c r="Y18" i="14"/>
  <c r="BA18" i="14" s="1"/>
  <c r="BB18" i="14" s="1"/>
  <c r="AD18" i="14"/>
  <c r="AS18" i="14" s="1"/>
  <c r="AT18" i="14" s="1"/>
  <c r="AI18" i="14"/>
  <c r="AL18" i="14"/>
  <c r="AM18" i="14" s="1"/>
  <c r="AQ18" i="14"/>
  <c r="AR18" i="14" s="1"/>
  <c r="AU18" i="14"/>
  <c r="BD18" i="14"/>
  <c r="BE18" i="14" s="1"/>
  <c r="BG18" i="14"/>
  <c r="BH18" i="14" s="1"/>
  <c r="CJ18" i="14"/>
  <c r="V17" i="15" s="1"/>
  <c r="W17" i="15" s="1"/>
  <c r="X17" i="15" s="1"/>
  <c r="CU18" i="14"/>
  <c r="C19" i="14"/>
  <c r="E19" i="14"/>
  <c r="G19" i="14"/>
  <c r="I19" i="14"/>
  <c r="J19" i="14"/>
  <c r="CD19" i="14" s="1"/>
  <c r="M19" i="14"/>
  <c r="N19" i="14" s="1"/>
  <c r="P19" i="14"/>
  <c r="Q19" i="14" s="1"/>
  <c r="S19" i="14"/>
  <c r="AW19" i="14" s="1"/>
  <c r="AX19" i="14" s="1"/>
  <c r="V19" i="14"/>
  <c r="AY19" i="14" s="1"/>
  <c r="AZ19" i="14" s="1"/>
  <c r="Y19" i="14"/>
  <c r="Z19" i="14" s="1"/>
  <c r="AD19" i="14"/>
  <c r="AS19" i="14" s="1"/>
  <c r="AT19" i="14" s="1"/>
  <c r="AI19" i="14"/>
  <c r="AJ19" i="14" s="1"/>
  <c r="AL19" i="14"/>
  <c r="AM19" i="14" s="1"/>
  <c r="AQ19" i="14"/>
  <c r="AU19" i="14" s="1"/>
  <c r="AR19" i="14"/>
  <c r="BD19" i="14"/>
  <c r="BG19" i="14"/>
  <c r="BH19" i="14" s="1"/>
  <c r="CJ19" i="14"/>
  <c r="CH19" i="14" s="1"/>
  <c r="CI19" i="14" s="1"/>
  <c r="CU19" i="14"/>
  <c r="C20" i="14"/>
  <c r="E20" i="14"/>
  <c r="G20" i="14"/>
  <c r="I20" i="14"/>
  <c r="J20" i="14"/>
  <c r="K20" i="14" s="1"/>
  <c r="CE20" i="14" s="1"/>
  <c r="M20" i="14"/>
  <c r="P20" i="14"/>
  <c r="Q20" i="14" s="1"/>
  <c r="S20" i="14"/>
  <c r="T20" i="14" s="1"/>
  <c r="V20" i="14"/>
  <c r="Y20" i="14"/>
  <c r="AD20" i="14"/>
  <c r="AI20" i="14"/>
  <c r="AL20" i="14"/>
  <c r="AM20" i="14" s="1"/>
  <c r="AQ20" i="14"/>
  <c r="AR20" i="14" s="1"/>
  <c r="AS20" i="14"/>
  <c r="AT20" i="14" s="1"/>
  <c r="AW20" i="14"/>
  <c r="AX20" i="14" s="1"/>
  <c r="BD20" i="14"/>
  <c r="BE20" i="14"/>
  <c r="BG20" i="14"/>
  <c r="BH20" i="14" s="1"/>
  <c r="CD20" i="14"/>
  <c r="CJ20" i="14"/>
  <c r="CU20" i="14"/>
  <c r="C21" i="14"/>
  <c r="E21" i="14"/>
  <c r="G21" i="14"/>
  <c r="I21" i="14"/>
  <c r="J21" i="14"/>
  <c r="B20" i="15" s="1"/>
  <c r="M21" i="14"/>
  <c r="N21" i="14" s="1"/>
  <c r="P21" i="14"/>
  <c r="Q21" i="14" s="1"/>
  <c r="S21" i="14"/>
  <c r="T21" i="14"/>
  <c r="V21" i="14"/>
  <c r="W21" i="14" s="1"/>
  <c r="Y21" i="14"/>
  <c r="Z21" i="14" s="1"/>
  <c r="AD21" i="14"/>
  <c r="AS21" i="14" s="1"/>
  <c r="AT21" i="14" s="1"/>
  <c r="AI21" i="14"/>
  <c r="AJ21" i="14" s="1"/>
  <c r="AL21" i="14"/>
  <c r="AM21" i="14" s="1"/>
  <c r="AQ21" i="14"/>
  <c r="AW21" i="14"/>
  <c r="AX21" i="14" s="1"/>
  <c r="BD21" i="14"/>
  <c r="BE21" i="14" s="1"/>
  <c r="BG21" i="14"/>
  <c r="BH21" i="14" s="1"/>
  <c r="CJ21" i="14"/>
  <c r="CU21" i="14"/>
  <c r="C22" i="14"/>
  <c r="E22" i="14"/>
  <c r="G22" i="14"/>
  <c r="I22" i="14"/>
  <c r="J22" i="14"/>
  <c r="B21" i="15" s="1"/>
  <c r="C21" i="15" s="1"/>
  <c r="M22" i="14"/>
  <c r="P22" i="14"/>
  <c r="Q22" i="14" s="1"/>
  <c r="S22" i="14"/>
  <c r="T22" i="14" s="1"/>
  <c r="V22" i="14"/>
  <c r="W22" i="14"/>
  <c r="Y22" i="14"/>
  <c r="Z22" i="14" s="1"/>
  <c r="AD22" i="14"/>
  <c r="AS22" i="14" s="1"/>
  <c r="AI22" i="14"/>
  <c r="AL22" i="14"/>
  <c r="AM22" i="14" s="1"/>
  <c r="AQ22" i="14"/>
  <c r="AR22" i="14" s="1"/>
  <c r="AT22" i="14"/>
  <c r="AU22" i="14"/>
  <c r="AV22" i="14" s="1"/>
  <c r="AY22" i="14"/>
  <c r="AZ22" i="14" s="1"/>
  <c r="BD22" i="14"/>
  <c r="BE22" i="14" s="1"/>
  <c r="BG22" i="14"/>
  <c r="BH22" i="14" s="1"/>
  <c r="BJ22" i="14"/>
  <c r="BK22" i="14" s="1"/>
  <c r="CJ22" i="14"/>
  <c r="CH22" i="14" s="1"/>
  <c r="CU22" i="14"/>
  <c r="C23" i="14"/>
  <c r="E23" i="14"/>
  <c r="G23" i="14"/>
  <c r="I23" i="14"/>
  <c r="J23" i="14"/>
  <c r="B22" i="15" s="1"/>
  <c r="C22" i="15" s="1"/>
  <c r="M23" i="14"/>
  <c r="N23" i="14" s="1"/>
  <c r="P23" i="14"/>
  <c r="S23" i="14"/>
  <c r="T23" i="14" s="1"/>
  <c r="V23" i="14"/>
  <c r="AY23" i="14" s="1"/>
  <c r="AZ23" i="14" s="1"/>
  <c r="Y23" i="14"/>
  <c r="Z23" i="14" s="1"/>
  <c r="AD23" i="14"/>
  <c r="AS23" i="14" s="1"/>
  <c r="AT23" i="14" s="1"/>
  <c r="AI23" i="14"/>
  <c r="AL23" i="14"/>
  <c r="AM23" i="14" s="1"/>
  <c r="AQ23" i="14"/>
  <c r="AR23" i="14" s="1"/>
  <c r="AU23" i="14"/>
  <c r="AV23" i="14" s="1"/>
  <c r="BD23" i="14"/>
  <c r="BG23" i="14"/>
  <c r="BH23" i="14" s="1"/>
  <c r="CJ23" i="14"/>
  <c r="CU23" i="14"/>
  <c r="C24" i="14"/>
  <c r="E24" i="14"/>
  <c r="E38" i="14" s="1"/>
  <c r="E39" i="14" s="1"/>
  <c r="G24" i="14"/>
  <c r="I24" i="14"/>
  <c r="J24" i="14"/>
  <c r="CD24" i="14" s="1"/>
  <c r="M24" i="14"/>
  <c r="N24" i="14"/>
  <c r="P24" i="14"/>
  <c r="Q24" i="14" s="1"/>
  <c r="S24" i="14"/>
  <c r="AW24" i="14" s="1"/>
  <c r="V24" i="14"/>
  <c r="W24" i="14" s="1"/>
  <c r="Y24" i="14"/>
  <c r="Z24" i="14" s="1"/>
  <c r="AD24" i="14"/>
  <c r="AI24" i="14"/>
  <c r="AJ24" i="14" s="1"/>
  <c r="AL24" i="14"/>
  <c r="AM24" i="14" s="1"/>
  <c r="AQ24" i="14"/>
  <c r="AR24" i="14" s="1"/>
  <c r="AU24" i="14"/>
  <c r="AV24" i="14" s="1"/>
  <c r="AY24" i="14"/>
  <c r="AZ24" i="14" s="1"/>
  <c r="BA24" i="14"/>
  <c r="BB24" i="14" s="1"/>
  <c r="BD24" i="14"/>
  <c r="BG24" i="14"/>
  <c r="BH24" i="14" s="1"/>
  <c r="CJ24" i="14"/>
  <c r="CU24" i="14"/>
  <c r="C25" i="14"/>
  <c r="E25" i="14"/>
  <c r="G25" i="14"/>
  <c r="I25" i="14"/>
  <c r="J25" i="14"/>
  <c r="CD25" i="14" s="1"/>
  <c r="M25" i="14"/>
  <c r="P25" i="14"/>
  <c r="Q25" i="14" s="1"/>
  <c r="S25" i="14"/>
  <c r="AW25" i="14" s="1"/>
  <c r="AX25" i="14" s="1"/>
  <c r="T25" i="14"/>
  <c r="V25" i="14"/>
  <c r="W25" i="14" s="1"/>
  <c r="Y25" i="14"/>
  <c r="BA25" i="14" s="1"/>
  <c r="BB25" i="14" s="1"/>
  <c r="AD25" i="14"/>
  <c r="AI25" i="14"/>
  <c r="AJ25" i="14" s="1"/>
  <c r="AL25" i="14"/>
  <c r="AM25" i="14" s="1"/>
  <c r="AQ25" i="14"/>
  <c r="AR25" i="14" s="1"/>
  <c r="AS25" i="14"/>
  <c r="AT25" i="14" s="1"/>
  <c r="AU25" i="14"/>
  <c r="BD25" i="14"/>
  <c r="BG25" i="14"/>
  <c r="BH25" i="14" s="1"/>
  <c r="CJ25" i="14"/>
  <c r="V24" i="15" s="1"/>
  <c r="W24" i="15" s="1"/>
  <c r="X24" i="15" s="1"/>
  <c r="CU25" i="14"/>
  <c r="C26" i="14"/>
  <c r="E26" i="14"/>
  <c r="G26" i="14"/>
  <c r="G38" i="14" s="1"/>
  <c r="G39" i="14" s="1"/>
  <c r="I26" i="14"/>
  <c r="J26" i="14"/>
  <c r="B25" i="15" s="1"/>
  <c r="M26" i="14"/>
  <c r="N26" i="14" s="1"/>
  <c r="P26" i="14"/>
  <c r="Q26" i="14" s="1"/>
  <c r="S26" i="14"/>
  <c r="T26" i="14" s="1"/>
  <c r="V26" i="14"/>
  <c r="W26" i="14" s="1"/>
  <c r="Y26" i="14"/>
  <c r="Z26" i="14" s="1"/>
  <c r="AD26" i="14"/>
  <c r="AI26" i="14"/>
  <c r="AJ26" i="14" s="1"/>
  <c r="AL26" i="14"/>
  <c r="AM26" i="14" s="1"/>
  <c r="AQ26" i="14"/>
  <c r="AR26" i="14" s="1"/>
  <c r="AU26" i="14"/>
  <c r="AV26" i="14" s="1"/>
  <c r="BD26" i="14"/>
  <c r="BE26" i="14" s="1"/>
  <c r="BG26" i="14"/>
  <c r="BH26" i="14" s="1"/>
  <c r="CJ26" i="14"/>
  <c r="V25" i="15" s="1"/>
  <c r="W25" i="15" s="1"/>
  <c r="X25" i="15" s="1"/>
  <c r="CU26" i="14"/>
  <c r="C27" i="14"/>
  <c r="E27" i="14"/>
  <c r="G27" i="14"/>
  <c r="I27" i="14"/>
  <c r="J27" i="14"/>
  <c r="M27" i="14"/>
  <c r="N27" i="14"/>
  <c r="P27" i="14"/>
  <c r="Q27" i="14" s="1"/>
  <c r="S27" i="14"/>
  <c r="T27" i="14" s="1"/>
  <c r="V27" i="14"/>
  <c r="AY27" i="14" s="1"/>
  <c r="AZ27" i="14" s="1"/>
  <c r="Y27" i="14"/>
  <c r="Z27" i="14" s="1"/>
  <c r="AD27" i="14"/>
  <c r="AI27" i="14"/>
  <c r="AL27" i="14"/>
  <c r="AM27" i="14" s="1"/>
  <c r="AQ27" i="14"/>
  <c r="AR27" i="14" s="1"/>
  <c r="AS27" i="14"/>
  <c r="AT27" i="14" s="1"/>
  <c r="AU27" i="14"/>
  <c r="AV27" i="14" s="1"/>
  <c r="BD27" i="14"/>
  <c r="BE27" i="14" s="1"/>
  <c r="BG27" i="14"/>
  <c r="BH27" i="14" s="1"/>
  <c r="CJ27" i="14"/>
  <c r="CK27" i="14" s="1"/>
  <c r="CU27" i="14"/>
  <c r="C28" i="14"/>
  <c r="E28" i="14"/>
  <c r="G28" i="14"/>
  <c r="I28" i="14"/>
  <c r="J28" i="14"/>
  <c r="B27" i="15" s="1"/>
  <c r="C27" i="15" s="1"/>
  <c r="M28" i="14"/>
  <c r="N28" i="14" s="1"/>
  <c r="P28" i="14"/>
  <c r="Q28" i="14" s="1"/>
  <c r="S28" i="14"/>
  <c r="T28" i="14" s="1"/>
  <c r="V28" i="14"/>
  <c r="AY28" i="14" s="1"/>
  <c r="AZ28" i="14" s="1"/>
  <c r="Y28" i="14"/>
  <c r="BA28" i="14" s="1"/>
  <c r="BB28" i="14" s="1"/>
  <c r="AD28" i="14"/>
  <c r="AS28" i="14" s="1"/>
  <c r="AT28" i="14" s="1"/>
  <c r="AI28" i="14"/>
  <c r="AJ28" i="14" s="1"/>
  <c r="AL28" i="14"/>
  <c r="AM28" i="14" s="1"/>
  <c r="AQ28" i="14"/>
  <c r="AR28" i="14" s="1"/>
  <c r="AU28" i="14"/>
  <c r="BD28" i="14"/>
  <c r="BG28" i="14"/>
  <c r="BH28" i="14" s="1"/>
  <c r="CJ28" i="14"/>
  <c r="CK28" i="14"/>
  <c r="CU28" i="14"/>
  <c r="C29" i="14"/>
  <c r="E29" i="14"/>
  <c r="G29" i="14"/>
  <c r="I29" i="14"/>
  <c r="J29" i="14"/>
  <c r="B28" i="15" s="1"/>
  <c r="K29" i="14"/>
  <c r="CE29" i="14" s="1"/>
  <c r="M29" i="14"/>
  <c r="N29" i="14" s="1"/>
  <c r="P29" i="14"/>
  <c r="Q29" i="14" s="1"/>
  <c r="S29" i="14"/>
  <c r="T29" i="14" s="1"/>
  <c r="V29" i="14"/>
  <c r="W29" i="14" s="1"/>
  <c r="Y29" i="14"/>
  <c r="BA29" i="14" s="1"/>
  <c r="BB29" i="14" s="1"/>
  <c r="AD29" i="14"/>
  <c r="AS29" i="14" s="1"/>
  <c r="AT29" i="14" s="1"/>
  <c r="AI29" i="14"/>
  <c r="AJ29" i="14" s="1"/>
  <c r="AL29" i="14"/>
  <c r="AM29" i="14" s="1"/>
  <c r="AQ29" i="14"/>
  <c r="AR29" i="14" s="1"/>
  <c r="AU29" i="14"/>
  <c r="AV29" i="14" s="1"/>
  <c r="AW29" i="14"/>
  <c r="AX29" i="14" s="1"/>
  <c r="BD29" i="14"/>
  <c r="BE29" i="14" s="1"/>
  <c r="BG29" i="14"/>
  <c r="BH29" i="14" s="1"/>
  <c r="CD29" i="14"/>
  <c r="CJ29" i="14"/>
  <c r="CU29" i="14"/>
  <c r="C30" i="14"/>
  <c r="E30" i="14"/>
  <c r="G30" i="14"/>
  <c r="I30" i="14"/>
  <c r="J30" i="14"/>
  <c r="B29" i="15" s="1"/>
  <c r="C29" i="15" s="1"/>
  <c r="M30" i="14"/>
  <c r="N30" i="14" s="1"/>
  <c r="P30" i="14"/>
  <c r="Q30" i="14" s="1"/>
  <c r="S30" i="14"/>
  <c r="T30" i="14" s="1"/>
  <c r="V30" i="14"/>
  <c r="AY30" i="14" s="1"/>
  <c r="AZ30" i="14" s="1"/>
  <c r="Y30" i="14"/>
  <c r="Z30" i="14" s="1"/>
  <c r="AD30" i="14"/>
  <c r="AI30" i="14"/>
  <c r="AJ30" i="14" s="1"/>
  <c r="AL30" i="14"/>
  <c r="AM30" i="14" s="1"/>
  <c r="AQ30" i="14"/>
  <c r="BD30" i="14"/>
  <c r="BG30" i="14"/>
  <c r="BH30" i="14" s="1"/>
  <c r="CJ30" i="14"/>
  <c r="V29" i="15" s="1"/>
  <c r="W29" i="15" s="1"/>
  <c r="X29" i="15" s="1"/>
  <c r="CU30" i="14"/>
  <c r="C31" i="14"/>
  <c r="E31" i="14"/>
  <c r="G31" i="14"/>
  <c r="I31" i="14"/>
  <c r="J31" i="14"/>
  <c r="M31" i="14"/>
  <c r="N31" i="14"/>
  <c r="P31" i="14"/>
  <c r="Q31" i="14" s="1"/>
  <c r="S31" i="14"/>
  <c r="T31" i="14" s="1"/>
  <c r="V31" i="14"/>
  <c r="AY31" i="14" s="1"/>
  <c r="AZ31" i="14" s="1"/>
  <c r="Y31" i="14"/>
  <c r="Z31" i="14" s="1"/>
  <c r="AD31" i="14"/>
  <c r="AS31" i="14" s="1"/>
  <c r="AT31" i="14" s="1"/>
  <c r="AI31" i="14"/>
  <c r="AL31" i="14"/>
  <c r="AM31" i="14" s="1"/>
  <c r="AQ31" i="14"/>
  <c r="AU31" i="14" s="1"/>
  <c r="BD31" i="14"/>
  <c r="BE31" i="14" s="1"/>
  <c r="BG31" i="14"/>
  <c r="BH31" i="14" s="1"/>
  <c r="BJ31" i="14"/>
  <c r="BK31" i="14" s="1"/>
  <c r="CJ31" i="14"/>
  <c r="CK31" i="14"/>
  <c r="CU31" i="14"/>
  <c r="C32" i="14"/>
  <c r="E32" i="14"/>
  <c r="G32" i="14"/>
  <c r="I32" i="14"/>
  <c r="J32" i="14"/>
  <c r="B31" i="15" s="1"/>
  <c r="M32" i="14"/>
  <c r="P32" i="14"/>
  <c r="Q32" i="14"/>
  <c r="S32" i="14"/>
  <c r="T32" i="14" s="1"/>
  <c r="V32" i="14"/>
  <c r="AY32" i="14" s="1"/>
  <c r="AZ32" i="14" s="1"/>
  <c r="Y32" i="14"/>
  <c r="Z32" i="14" s="1"/>
  <c r="AD32" i="14"/>
  <c r="AS32" i="14" s="1"/>
  <c r="AT32" i="14" s="1"/>
  <c r="AI32" i="14"/>
  <c r="AJ32" i="14" s="1"/>
  <c r="AL32" i="14"/>
  <c r="AM32" i="14" s="1"/>
  <c r="AQ32" i="14"/>
  <c r="AR32" i="14" s="1"/>
  <c r="AW32" i="14"/>
  <c r="AX32" i="14" s="1"/>
  <c r="BD32" i="14"/>
  <c r="BG32" i="14"/>
  <c r="BH32" i="14" s="1"/>
  <c r="CJ32" i="14"/>
  <c r="V31" i="15" s="1"/>
  <c r="W31" i="15" s="1"/>
  <c r="X31" i="15" s="1"/>
  <c r="CU32" i="14"/>
  <c r="C33" i="14"/>
  <c r="E33" i="14"/>
  <c r="G33" i="14"/>
  <c r="I33" i="14"/>
  <c r="J33" i="14"/>
  <c r="K33" i="14" s="1"/>
  <c r="CE33" i="14" s="1"/>
  <c r="M33" i="14"/>
  <c r="N33" i="14" s="1"/>
  <c r="P33" i="14"/>
  <c r="Q33" i="14"/>
  <c r="S33" i="14"/>
  <c r="T33" i="14" s="1"/>
  <c r="V33" i="14"/>
  <c r="W33" i="14" s="1"/>
  <c r="Y33" i="14"/>
  <c r="BA33" i="14" s="1"/>
  <c r="BB33" i="14" s="1"/>
  <c r="AD33" i="14"/>
  <c r="AS33" i="14" s="1"/>
  <c r="AT33" i="14" s="1"/>
  <c r="AI33" i="14"/>
  <c r="AJ33" i="14" s="1"/>
  <c r="AL33" i="14"/>
  <c r="AM33" i="14" s="1"/>
  <c r="AQ33" i="14"/>
  <c r="AR33" i="14" s="1"/>
  <c r="AW33" i="14"/>
  <c r="AX33" i="14" s="1"/>
  <c r="BD33" i="14"/>
  <c r="BE33" i="14" s="1"/>
  <c r="BG33" i="14"/>
  <c r="BH33" i="14" s="1"/>
  <c r="CD33" i="14"/>
  <c r="CJ33" i="14"/>
  <c r="CU33" i="14"/>
  <c r="C34" i="14"/>
  <c r="E34" i="14"/>
  <c r="G34" i="14"/>
  <c r="I34" i="14"/>
  <c r="J34" i="14"/>
  <c r="B33" i="15" s="1"/>
  <c r="M34" i="14"/>
  <c r="N34" i="14" s="1"/>
  <c r="P34" i="14"/>
  <c r="Q34" i="14" s="1"/>
  <c r="S34" i="14"/>
  <c r="AW34" i="14" s="1"/>
  <c r="AX34" i="14" s="1"/>
  <c r="V34" i="14"/>
  <c r="W34" i="14" s="1"/>
  <c r="Y34" i="14"/>
  <c r="BA34" i="14" s="1"/>
  <c r="BB34" i="14" s="1"/>
  <c r="AD34" i="14"/>
  <c r="AS34" i="14" s="1"/>
  <c r="AT34" i="14" s="1"/>
  <c r="AI34" i="14"/>
  <c r="AN34" i="14" s="1"/>
  <c r="AO34" i="14" s="1"/>
  <c r="AL34" i="14"/>
  <c r="AM34" i="14" s="1"/>
  <c r="AQ34" i="14"/>
  <c r="AR34" i="14" s="1"/>
  <c r="BD34" i="14"/>
  <c r="BE34" i="14" s="1"/>
  <c r="BG34" i="14"/>
  <c r="BH34" i="14" s="1"/>
  <c r="CD34" i="14"/>
  <c r="CJ34" i="14"/>
  <c r="CU34" i="14"/>
  <c r="C35" i="14"/>
  <c r="E35" i="14"/>
  <c r="G35" i="14"/>
  <c r="I35" i="14"/>
  <c r="J35" i="14"/>
  <c r="CD35" i="14" s="1"/>
  <c r="M35" i="14"/>
  <c r="N35" i="14"/>
  <c r="P35" i="14"/>
  <c r="Q35" i="14" s="1"/>
  <c r="S35" i="14"/>
  <c r="T35" i="14" s="1"/>
  <c r="V35" i="14"/>
  <c r="W35" i="14" s="1"/>
  <c r="Y35" i="14"/>
  <c r="BA35" i="14" s="1"/>
  <c r="BB35" i="14" s="1"/>
  <c r="Z35" i="14"/>
  <c r="AD35" i="14"/>
  <c r="AS35" i="14" s="1"/>
  <c r="AT35" i="14" s="1"/>
  <c r="AI35" i="14"/>
  <c r="AJ35" i="14" s="1"/>
  <c r="AL35" i="14"/>
  <c r="AM35" i="14" s="1"/>
  <c r="AQ35" i="14"/>
  <c r="AR35" i="14" s="1"/>
  <c r="AY35" i="14"/>
  <c r="AZ35" i="14" s="1"/>
  <c r="BD35" i="14"/>
  <c r="BE35" i="14" s="1"/>
  <c r="BG35" i="14"/>
  <c r="BH35" i="14" s="1"/>
  <c r="CJ35" i="14"/>
  <c r="CK35" i="14"/>
  <c r="CU35" i="14"/>
  <c r="C36" i="14"/>
  <c r="E36" i="14"/>
  <c r="G36" i="14"/>
  <c r="I36" i="14"/>
  <c r="J36" i="14"/>
  <c r="CD36" i="14" s="1"/>
  <c r="M36" i="14"/>
  <c r="N36" i="14"/>
  <c r="P36" i="14"/>
  <c r="Q36" i="14" s="1"/>
  <c r="S36" i="14"/>
  <c r="AW36" i="14" s="1"/>
  <c r="AX36" i="14" s="1"/>
  <c r="V36" i="14"/>
  <c r="AY36" i="14" s="1"/>
  <c r="AZ36" i="14" s="1"/>
  <c r="Y36" i="14"/>
  <c r="BA36" i="14" s="1"/>
  <c r="BB36" i="14" s="1"/>
  <c r="Z36" i="14"/>
  <c r="AD36" i="14"/>
  <c r="AS36" i="14" s="1"/>
  <c r="AT36" i="14" s="1"/>
  <c r="AI36" i="14"/>
  <c r="AJ36" i="14"/>
  <c r="AL36" i="14"/>
  <c r="AM36" i="14" s="1"/>
  <c r="AQ36" i="14"/>
  <c r="AR36" i="14" s="1"/>
  <c r="BD36" i="14"/>
  <c r="BE36" i="14" s="1"/>
  <c r="BG36" i="14"/>
  <c r="BH36" i="14" s="1"/>
  <c r="CJ36" i="14"/>
  <c r="CK36" i="14" s="1"/>
  <c r="CU36" i="14"/>
  <c r="C37" i="14"/>
  <c r="E37" i="14"/>
  <c r="G37" i="14"/>
  <c r="I37" i="14"/>
  <c r="J37" i="14"/>
  <c r="M37" i="14"/>
  <c r="P37" i="14"/>
  <c r="Q37" i="14" s="1"/>
  <c r="S37" i="14"/>
  <c r="T37" i="14" s="1"/>
  <c r="V37" i="14"/>
  <c r="AY37" i="14" s="1"/>
  <c r="AZ37" i="14" s="1"/>
  <c r="Y37" i="14"/>
  <c r="BA37" i="14" s="1"/>
  <c r="BB37" i="14" s="1"/>
  <c r="AD37" i="14"/>
  <c r="AI37" i="14"/>
  <c r="AJ37" i="14" s="1"/>
  <c r="AL37" i="14"/>
  <c r="AM37" i="14" s="1"/>
  <c r="AQ37" i="14"/>
  <c r="AU37" i="14" s="1"/>
  <c r="AV37" i="14" s="1"/>
  <c r="AR37" i="14"/>
  <c r="AS37" i="14"/>
  <c r="AT37" i="14"/>
  <c r="AW37" i="14"/>
  <c r="AX37" i="14" s="1"/>
  <c r="BD37" i="14"/>
  <c r="BE37" i="14"/>
  <c r="BG37" i="14"/>
  <c r="BH37" i="14" s="1"/>
  <c r="CJ37" i="14"/>
  <c r="V36" i="15" s="1"/>
  <c r="W36" i="15" s="1"/>
  <c r="X36" i="15" s="1"/>
  <c r="CU37" i="14"/>
  <c r="B38" i="14"/>
  <c r="D38" i="14"/>
  <c r="D39" i="14" s="1"/>
  <c r="F38" i="14"/>
  <c r="F39" i="14" s="1"/>
  <c r="H38" i="14"/>
  <c r="H39" i="14" s="1"/>
  <c r="S38" i="14"/>
  <c r="S39" i="14" s="1"/>
  <c r="AE38" i="14"/>
  <c r="AE39" i="14" s="1"/>
  <c r="CM38" i="14"/>
  <c r="CN38" i="14"/>
  <c r="CO38" i="14"/>
  <c r="CP38" i="14"/>
  <c r="CQ38" i="14"/>
  <c r="CR38" i="14"/>
  <c r="CS38" i="14"/>
  <c r="CT38" i="14"/>
  <c r="B39" i="14"/>
  <c r="CH33" i="14" l="1"/>
  <c r="CD32" i="14"/>
  <c r="CD28" i="14"/>
  <c r="AY26" i="14"/>
  <c r="AZ26" i="14" s="1"/>
  <c r="CH20" i="14"/>
  <c r="R19" i="15" s="1"/>
  <c r="S19" i="15" s="1"/>
  <c r="AY17" i="14"/>
  <c r="AZ17" i="14" s="1"/>
  <c r="CD14" i="14"/>
  <c r="CD13" i="14"/>
  <c r="BQ8" i="14"/>
  <c r="BV8" i="14" s="1"/>
  <c r="W8" i="14"/>
  <c r="CH25" i="14"/>
  <c r="AN24" i="14"/>
  <c r="AO24" i="14" s="1"/>
  <c r="AW8" i="14"/>
  <c r="AX8" i="14" s="1"/>
  <c r="AJ34" i="14"/>
  <c r="BJ30" i="14"/>
  <c r="BK30" i="14" s="1"/>
  <c r="AY29" i="14"/>
  <c r="AZ29" i="14" s="1"/>
  <c r="CK25" i="14"/>
  <c r="K17" i="14"/>
  <c r="CE17" i="14" s="1"/>
  <c r="AW10" i="14"/>
  <c r="AX10" i="14" s="1"/>
  <c r="BQ30" i="14"/>
  <c r="L29" i="15" s="1"/>
  <c r="M29" i="15" s="1"/>
  <c r="CH29" i="14"/>
  <c r="BQ24" i="14"/>
  <c r="BV24" i="14" s="1"/>
  <c r="CH17" i="14"/>
  <c r="BA14" i="14"/>
  <c r="BB14" i="14" s="1"/>
  <c r="BQ35" i="14"/>
  <c r="K28" i="14"/>
  <c r="CE28" i="14" s="1"/>
  <c r="CD22" i="14"/>
  <c r="CD17" i="14"/>
  <c r="AY14" i="14"/>
  <c r="AZ14" i="14" s="1"/>
  <c r="AN13" i="14"/>
  <c r="AO13" i="14" s="1"/>
  <c r="CH12" i="14"/>
  <c r="CI12" i="14" s="1"/>
  <c r="CH37" i="14"/>
  <c r="R36" i="15" s="1"/>
  <c r="S36" i="15" s="1"/>
  <c r="BA26" i="14"/>
  <c r="BB26" i="14" s="1"/>
  <c r="K32" i="14"/>
  <c r="CE32" i="14" s="1"/>
  <c r="K30" i="14"/>
  <c r="CE30" i="14" s="1"/>
  <c r="BQ27" i="14"/>
  <c r="L26" i="15" s="1"/>
  <c r="M26" i="15" s="1"/>
  <c r="AA25" i="14"/>
  <c r="BL25" i="14" s="1"/>
  <c r="P24" i="15" s="1"/>
  <c r="Q24" i="15" s="1"/>
  <c r="AN23" i="14"/>
  <c r="AN22" i="14"/>
  <c r="W19" i="14"/>
  <c r="CH15" i="14"/>
  <c r="CI15" i="14" s="1"/>
  <c r="CH13" i="14"/>
  <c r="CI13" i="14" s="1"/>
  <c r="AA29" i="14"/>
  <c r="BL29" i="14" s="1"/>
  <c r="BA21" i="14"/>
  <c r="BB21" i="14" s="1"/>
  <c r="BA9" i="14"/>
  <c r="BB9" i="14" s="1"/>
  <c r="AN33" i="14"/>
  <c r="AO33" i="14" s="1"/>
  <c r="W32" i="14"/>
  <c r="BE30" i="14"/>
  <c r="W30" i="14"/>
  <c r="BJ27" i="14"/>
  <c r="CD26" i="14"/>
  <c r="Z25" i="14"/>
  <c r="BQ23" i="14"/>
  <c r="BV23" i="14" s="1"/>
  <c r="CK19" i="14"/>
  <c r="AN11" i="14"/>
  <c r="BQ26" i="14"/>
  <c r="BV26" i="14" s="1"/>
  <c r="AW22" i="14"/>
  <c r="AX22" i="14" s="1"/>
  <c r="AW16" i="14"/>
  <c r="AX16" i="14" s="1"/>
  <c r="BQ13" i="14"/>
  <c r="BV13" i="14" s="1"/>
  <c r="BA10" i="14"/>
  <c r="BB10" i="14" s="1"/>
  <c r="AW35" i="14"/>
  <c r="AX35" i="14" s="1"/>
  <c r="BA31" i="14"/>
  <c r="BB31" i="14" s="1"/>
  <c r="BJ26" i="14"/>
  <c r="BK26" i="14" s="1"/>
  <c r="CI20" i="14"/>
  <c r="Z18" i="14"/>
  <c r="AR16" i="14"/>
  <c r="BQ11" i="14"/>
  <c r="BV11" i="14" s="1"/>
  <c r="BE8" i="14"/>
  <c r="AN30" i="14"/>
  <c r="AO30" i="14" s="1"/>
  <c r="AN29" i="14"/>
  <c r="BO29" i="14" s="1"/>
  <c r="AN35" i="14"/>
  <c r="AF35" i="14" s="1"/>
  <c r="AG35" i="14" s="1"/>
  <c r="AU33" i="14"/>
  <c r="AV33" i="14" s="1"/>
  <c r="AN25" i="14"/>
  <c r="BA19" i="14"/>
  <c r="BB19" i="14" s="1"/>
  <c r="W18" i="14"/>
  <c r="AN16" i="14"/>
  <c r="AO16" i="14" s="1"/>
  <c r="BA13" i="14"/>
  <c r="BB13" i="14" s="1"/>
  <c r="L7" i="15"/>
  <c r="M7" i="15" s="1"/>
  <c r="BR27" i="14"/>
  <c r="BK27" i="14"/>
  <c r="AX24" i="14"/>
  <c r="BP24" i="14"/>
  <c r="CI25" i="14"/>
  <c r="R24" i="15"/>
  <c r="S24" i="15" s="1"/>
  <c r="CI37" i="14"/>
  <c r="K37" i="14"/>
  <c r="CE37" i="14" s="1"/>
  <c r="B36" i="15"/>
  <c r="CI29" i="14"/>
  <c r="R28" i="15"/>
  <c r="S28" i="15" s="1"/>
  <c r="BM29" i="14"/>
  <c r="CA29" i="14" s="1"/>
  <c r="P28" i="15"/>
  <c r="Q28" i="15" s="1"/>
  <c r="BM25" i="14"/>
  <c r="CA25" i="14" s="1"/>
  <c r="L22" i="15"/>
  <c r="M22" i="15" s="1"/>
  <c r="AN20" i="14"/>
  <c r="AO20" i="14" s="1"/>
  <c r="AJ20" i="14"/>
  <c r="BQ10" i="14"/>
  <c r="BE10" i="14"/>
  <c r="L25" i="15"/>
  <c r="M25" i="15" s="1"/>
  <c r="CU38" i="14"/>
  <c r="CD37" i="14"/>
  <c r="AN36" i="14"/>
  <c r="AA36" i="14"/>
  <c r="AB36" i="14" s="1"/>
  <c r="CH35" i="14"/>
  <c r="V34" i="15"/>
  <c r="W34" i="15" s="1"/>
  <c r="X34" i="15" s="1"/>
  <c r="AA35" i="14"/>
  <c r="AY34" i="14"/>
  <c r="AZ34" i="14" s="1"/>
  <c r="T34" i="14"/>
  <c r="Z29" i="14"/>
  <c r="BJ25" i="14"/>
  <c r="K25" i="14"/>
  <c r="CE25" i="14" s="1"/>
  <c r="B24" i="15"/>
  <c r="CH24" i="14"/>
  <c r="BA23" i="14"/>
  <c r="BB23" i="14" s="1"/>
  <c r="W23" i="14"/>
  <c r="BR22" i="14"/>
  <c r="Q8" i="14"/>
  <c r="BJ8" i="14"/>
  <c r="L10" i="15"/>
  <c r="M10" i="15" s="1"/>
  <c r="CJ38" i="14"/>
  <c r="K36" i="14"/>
  <c r="CE36" i="14" s="1"/>
  <c r="B35" i="15"/>
  <c r="BV35" i="14"/>
  <c r="L34" i="15"/>
  <c r="M34" i="15" s="1"/>
  <c r="CK34" i="14"/>
  <c r="V33" i="15"/>
  <c r="W33" i="15" s="1"/>
  <c r="X33" i="15" s="1"/>
  <c r="M38" i="14"/>
  <c r="M39" i="14" s="1"/>
  <c r="AF29" i="14"/>
  <c r="AW28" i="14"/>
  <c r="AX28" i="14" s="1"/>
  <c r="CH23" i="14"/>
  <c r="V22" i="15"/>
  <c r="W22" i="15" s="1"/>
  <c r="X22" i="15" s="1"/>
  <c r="C8" i="15"/>
  <c r="B34" i="15"/>
  <c r="R14" i="15"/>
  <c r="S14" i="15" s="1"/>
  <c r="AI38" i="14"/>
  <c r="AI39" i="14" s="1"/>
  <c r="CH31" i="14"/>
  <c r="V30" i="15"/>
  <c r="W30" i="15" s="1"/>
  <c r="X30" i="15" s="1"/>
  <c r="CH28" i="14"/>
  <c r="V27" i="15"/>
  <c r="W27" i="15" s="1"/>
  <c r="X27" i="15" s="1"/>
  <c r="AD38" i="14"/>
  <c r="AD39" i="14" s="1"/>
  <c r="AY20" i="14"/>
  <c r="AZ20" i="14" s="1"/>
  <c r="W20" i="14"/>
  <c r="CK9" i="14"/>
  <c r="V8" i="15"/>
  <c r="W8" i="15" s="1"/>
  <c r="X8" i="15" s="1"/>
  <c r="CH10" i="14"/>
  <c r="B19" i="15"/>
  <c r="J25" i="16"/>
  <c r="I37" i="16"/>
  <c r="I38" i="16" s="1"/>
  <c r="D8" i="16"/>
  <c r="C37" i="16"/>
  <c r="C38" i="16" s="1"/>
  <c r="BQ37" i="14"/>
  <c r="AN37" i="14"/>
  <c r="AO37" i="14" s="1"/>
  <c r="AU36" i="14"/>
  <c r="AV36" i="14" s="1"/>
  <c r="BJ35" i="14"/>
  <c r="AU35" i="14"/>
  <c r="AV35" i="14" s="1"/>
  <c r="BQ34" i="14"/>
  <c r="AU34" i="14"/>
  <c r="AV34" i="14" s="1"/>
  <c r="AA33" i="14"/>
  <c r="AU32" i="14"/>
  <c r="BA30" i="14"/>
  <c r="BB30" i="14" s="1"/>
  <c r="AF30" i="14"/>
  <c r="AG30" i="14" s="1"/>
  <c r="C28" i="15"/>
  <c r="T28" i="15"/>
  <c r="U28" i="15" s="1"/>
  <c r="CH27" i="14"/>
  <c r="V26" i="15"/>
  <c r="W26" i="15" s="1"/>
  <c r="X26" i="15" s="1"/>
  <c r="AN26" i="14"/>
  <c r="K24" i="14"/>
  <c r="CE24" i="14" s="1"/>
  <c r="B23" i="15"/>
  <c r="CD23" i="14"/>
  <c r="AU21" i="14"/>
  <c r="AR21" i="14"/>
  <c r="AU20" i="14"/>
  <c r="AV20" i="14" s="1"/>
  <c r="AN15" i="14"/>
  <c r="AO15" i="14" s="1"/>
  <c r="K15" i="14"/>
  <c r="CE15" i="14" s="1"/>
  <c r="B14" i="15"/>
  <c r="C14" i="15" s="1"/>
  <c r="CD15" i="14"/>
  <c r="AM10" i="14"/>
  <c r="AN10" i="14"/>
  <c r="AF10" i="14" s="1"/>
  <c r="AG10" i="14" s="1"/>
  <c r="M37" i="16"/>
  <c r="M38" i="16" s="1"/>
  <c r="V38" i="14"/>
  <c r="V39" i="14" s="1"/>
  <c r="Z34" i="14"/>
  <c r="CK33" i="14"/>
  <c r="V32" i="15"/>
  <c r="W32" i="15" s="1"/>
  <c r="X32" i="15" s="1"/>
  <c r="Z33" i="14"/>
  <c r="BR31" i="14"/>
  <c r="CD31" i="14"/>
  <c r="B30" i="15"/>
  <c r="C30" i="15" s="1"/>
  <c r="CD30" i="14"/>
  <c r="W28" i="14"/>
  <c r="BA27" i="14"/>
  <c r="BB27" i="14" s="1"/>
  <c r="K26" i="14"/>
  <c r="CE26" i="14" s="1"/>
  <c r="AF25" i="14"/>
  <c r="AG25" i="14" s="1"/>
  <c r="AW23" i="14"/>
  <c r="AX23" i="14" s="1"/>
  <c r="BA22" i="14"/>
  <c r="BB22" i="14" s="1"/>
  <c r="AJ22" i="14"/>
  <c r="CH21" i="14"/>
  <c r="CK21" i="14"/>
  <c r="V20" i="15"/>
  <c r="W20" i="15" s="1"/>
  <c r="X20" i="15" s="1"/>
  <c r="AN21" i="14"/>
  <c r="AF21" i="14" s="1"/>
  <c r="BN21" i="14" s="1"/>
  <c r="F20" i="15" s="1"/>
  <c r="CK17" i="14"/>
  <c r="V16" i="15"/>
  <c r="W16" i="15" s="1"/>
  <c r="X16" i="15" s="1"/>
  <c r="Q11" i="14"/>
  <c r="BJ11" i="14"/>
  <c r="BR11" i="14" s="1"/>
  <c r="B32" i="15"/>
  <c r="CK37" i="14"/>
  <c r="BJ37" i="14"/>
  <c r="BR37" i="14" s="1"/>
  <c r="N36" i="15" s="1"/>
  <c r="O36" i="15" s="1"/>
  <c r="K34" i="14"/>
  <c r="CE34" i="14" s="1"/>
  <c r="CI33" i="14"/>
  <c r="R32" i="15"/>
  <c r="S32" i="15" s="1"/>
  <c r="CK32" i="14"/>
  <c r="BQ31" i="14"/>
  <c r="BV30" i="14"/>
  <c r="AQ38" i="14"/>
  <c r="AQ39" i="14" s="1"/>
  <c r="CD27" i="14"/>
  <c r="B26" i="15"/>
  <c r="CI22" i="14"/>
  <c r="R21" i="15"/>
  <c r="S21" i="15" s="1"/>
  <c r="K22" i="14"/>
  <c r="CE22" i="14" s="1"/>
  <c r="BJ21" i="14"/>
  <c r="BR21" i="14" s="1"/>
  <c r="N20" i="15" s="1"/>
  <c r="O20" i="15" s="1"/>
  <c r="AV19" i="14"/>
  <c r="BP19" i="14"/>
  <c r="R16" i="15"/>
  <c r="S16" i="15" s="1"/>
  <c r="CI17" i="14"/>
  <c r="AR13" i="14"/>
  <c r="AU13" i="14"/>
  <c r="AV13" i="14" s="1"/>
  <c r="BO13" i="14"/>
  <c r="BE9" i="14"/>
  <c r="BQ9" i="14"/>
  <c r="V21" i="15"/>
  <c r="W21" i="15" s="1"/>
  <c r="X21" i="15" s="1"/>
  <c r="CH36" i="14"/>
  <c r="V35" i="15"/>
  <c r="W35" i="15" s="1"/>
  <c r="X35" i="15" s="1"/>
  <c r="AO35" i="14"/>
  <c r="AY33" i="14"/>
  <c r="AZ33" i="14" s="1"/>
  <c r="AR31" i="14"/>
  <c r="CK29" i="14"/>
  <c r="V28" i="15"/>
  <c r="W28" i="15" s="1"/>
  <c r="X28" i="15" s="1"/>
  <c r="AB29" i="14"/>
  <c r="BV27" i="14"/>
  <c r="I38" i="14"/>
  <c r="I39" i="14" s="1"/>
  <c r="AB25" i="14"/>
  <c r="N25" i="14"/>
  <c r="CK24" i="14"/>
  <c r="V23" i="15"/>
  <c r="W23" i="15" s="1"/>
  <c r="X23" i="15" s="1"/>
  <c r="BE23" i="14"/>
  <c r="BP23" i="14"/>
  <c r="K23" i="14"/>
  <c r="CE23" i="14" s="1"/>
  <c r="C20" i="15"/>
  <c r="BQ19" i="14"/>
  <c r="CD18" i="14"/>
  <c r="K18" i="14"/>
  <c r="CE18" i="14" s="1"/>
  <c r="C16" i="15"/>
  <c r="T16" i="15"/>
  <c r="U16" i="15" s="1"/>
  <c r="Z16" i="14"/>
  <c r="BA16" i="14"/>
  <c r="BB16" i="14" s="1"/>
  <c r="W15" i="14"/>
  <c r="AY15" i="14"/>
  <c r="AZ15" i="14" s="1"/>
  <c r="C10" i="15"/>
  <c r="C31" i="15"/>
  <c r="BA17" i="14"/>
  <c r="BB17" i="14" s="1"/>
  <c r="BQ16" i="14"/>
  <c r="BA15" i="14"/>
  <c r="BB15" i="14" s="1"/>
  <c r="AJ15" i="14"/>
  <c r="T15" i="14"/>
  <c r="AJ11" i="14"/>
  <c r="AN8" i="14"/>
  <c r="AO8" i="14" s="1"/>
  <c r="V19" i="15"/>
  <c r="W19" i="15" s="1"/>
  <c r="X19" i="15" s="1"/>
  <c r="V18" i="15"/>
  <c r="W18" i="15" s="1"/>
  <c r="X18" i="15" s="1"/>
  <c r="R12" i="15"/>
  <c r="S12" i="15" s="1"/>
  <c r="V7" i="15"/>
  <c r="BQ12" i="14"/>
  <c r="V13" i="15"/>
  <c r="W13" i="15" s="1"/>
  <c r="X13" i="15" s="1"/>
  <c r="B11" i="15"/>
  <c r="B9" i="15"/>
  <c r="L37" i="16"/>
  <c r="L38" i="16" s="1"/>
  <c r="CH16" i="14"/>
  <c r="BQ15" i="14"/>
  <c r="AF15" i="14"/>
  <c r="AG15" i="14" s="1"/>
  <c r="BA12" i="14"/>
  <c r="BB12" i="14" s="1"/>
  <c r="AY9" i="14"/>
  <c r="AZ9" i="14" s="1"/>
  <c r="K9" i="14"/>
  <c r="CE9" i="14" s="1"/>
  <c r="R18" i="15"/>
  <c r="S18" i="15" s="1"/>
  <c r="V11" i="15"/>
  <c r="W11" i="15" s="1"/>
  <c r="X11" i="15" s="1"/>
  <c r="V10" i="15"/>
  <c r="W10" i="15" s="1"/>
  <c r="X10" i="15" s="1"/>
  <c r="F37" i="16"/>
  <c r="F38" i="16" s="1"/>
  <c r="CK20" i="14"/>
  <c r="AN19" i="14"/>
  <c r="AR15" i="14"/>
  <c r="BQ14" i="14"/>
  <c r="AU14" i="14"/>
  <c r="AV14" i="14" s="1"/>
  <c r="CK11" i="14"/>
  <c r="AW11" i="14"/>
  <c r="AX11" i="14" s="1"/>
  <c r="CD10" i="14"/>
  <c r="AU10" i="14"/>
  <c r="AV10" i="14" s="1"/>
  <c r="B18" i="15"/>
  <c r="T17" i="14"/>
  <c r="BJ15" i="14"/>
  <c r="AW13" i="14"/>
  <c r="AX13" i="14" s="1"/>
  <c r="CK12" i="14"/>
  <c r="AR11" i="14"/>
  <c r="AU9" i="14"/>
  <c r="AV9" i="14" s="1"/>
  <c r="B13" i="15"/>
  <c r="C13" i="15" s="1"/>
  <c r="L12" i="15"/>
  <c r="M12" i="15" s="1"/>
  <c r="R10" i="15"/>
  <c r="S10" i="15" s="1"/>
  <c r="V12" i="15"/>
  <c r="W12" i="15" s="1"/>
  <c r="X12" i="15" s="1"/>
  <c r="R11" i="15"/>
  <c r="S11" i="15" s="1"/>
  <c r="BJ16" i="14"/>
  <c r="CH14" i="14"/>
  <c r="AN14" i="14"/>
  <c r="AO14" i="14" s="1"/>
  <c r="CD12" i="14"/>
  <c r="C38" i="14"/>
  <c r="C39" i="14" s="1"/>
  <c r="V15" i="15"/>
  <c r="W15" i="15" s="1"/>
  <c r="X15" i="15" s="1"/>
  <c r="V14" i="15"/>
  <c r="W14" i="15" s="1"/>
  <c r="X14" i="15" s="1"/>
  <c r="B7" i="15"/>
  <c r="G37" i="16"/>
  <c r="G38" i="16" s="1"/>
  <c r="J37" i="16"/>
  <c r="J38" i="16" s="1"/>
  <c r="D37" i="16"/>
  <c r="D38" i="16" s="1"/>
  <c r="C33" i="15"/>
  <c r="C25" i="15"/>
  <c r="C17" i="15"/>
  <c r="C9" i="15"/>
  <c r="T21" i="15"/>
  <c r="U21" i="15" s="1"/>
  <c r="T14" i="15"/>
  <c r="U14" i="15" s="1"/>
  <c r="BK37" i="14"/>
  <c r="AM38" i="14"/>
  <c r="AM39" i="14" s="1"/>
  <c r="BO36" i="14"/>
  <c r="AO36" i="14"/>
  <c r="BL35" i="14"/>
  <c r="AB35" i="14"/>
  <c r="BN35" i="14"/>
  <c r="F34" i="15" s="1"/>
  <c r="G34" i="15" s="1"/>
  <c r="BP34" i="14"/>
  <c r="Y38" i="14"/>
  <c r="Y39" i="14" s="1"/>
  <c r="Z37" i="14"/>
  <c r="N37" i="14"/>
  <c r="W36" i="14"/>
  <c r="BE32" i="14"/>
  <c r="BQ32" i="14"/>
  <c r="BJ32" i="14"/>
  <c r="W31" i="14"/>
  <c r="K31" i="14"/>
  <c r="CE31" i="14" s="1"/>
  <c r="W27" i="14"/>
  <c r="K27" i="14"/>
  <c r="CE27" i="14" s="1"/>
  <c r="AA26" i="14"/>
  <c r="AW26" i="14"/>
  <c r="AV25" i="14"/>
  <c r="AO23" i="14"/>
  <c r="AF23" i="14"/>
  <c r="BO23" i="14"/>
  <c r="BO37" i="14"/>
  <c r="J38" i="14"/>
  <c r="J39" i="14" s="1"/>
  <c r="AV31" i="14"/>
  <c r="AV16" i="14"/>
  <c r="BP37" i="14"/>
  <c r="AA34" i="14"/>
  <c r="AA37" i="14"/>
  <c r="AV15" i="14"/>
  <c r="W37" i="14"/>
  <c r="BJ36" i="14"/>
  <c r="AF36" i="14"/>
  <c r="T36" i="14"/>
  <c r="K35" i="14"/>
  <c r="CE35" i="14" s="1"/>
  <c r="BO34" i="14"/>
  <c r="BQ33" i="14"/>
  <c r="BJ33" i="14"/>
  <c r="BA32" i="14"/>
  <c r="BB32" i="14" s="1"/>
  <c r="BQ29" i="14"/>
  <c r="AN28" i="14"/>
  <c r="AF28" i="14" s="1"/>
  <c r="AS26" i="14"/>
  <c r="AT26" i="14" s="1"/>
  <c r="K16" i="14"/>
  <c r="CE16" i="14" s="1"/>
  <c r="CD16" i="14"/>
  <c r="BG38" i="14"/>
  <c r="BG39" i="14" s="1"/>
  <c r="BQ36" i="14"/>
  <c r="BO35" i="14"/>
  <c r="CH34" i="14"/>
  <c r="AF34" i="14"/>
  <c r="AN32" i="14"/>
  <c r="AJ31" i="14"/>
  <c r="AN31" i="14"/>
  <c r="AA31" i="14"/>
  <c r="BJ29" i="14"/>
  <c r="AV28" i="14"/>
  <c r="BP28" i="14"/>
  <c r="AJ27" i="14"/>
  <c r="AN27" i="14"/>
  <c r="AA27" i="14"/>
  <c r="K21" i="14"/>
  <c r="CE21" i="14" s="1"/>
  <c r="CD21" i="14"/>
  <c r="AV18" i="14"/>
  <c r="BP18" i="14"/>
  <c r="AN12" i="14"/>
  <c r="AJ12" i="14"/>
  <c r="AS30" i="14"/>
  <c r="AT30" i="14" s="1"/>
  <c r="BN30" i="14"/>
  <c r="F29" i="15" s="1"/>
  <c r="AS24" i="14"/>
  <c r="AT24" i="14" s="1"/>
  <c r="AR30" i="14"/>
  <c r="AU30" i="14"/>
  <c r="BE28" i="14"/>
  <c r="BQ28" i="14"/>
  <c r="BJ28" i="14"/>
  <c r="Q23" i="14"/>
  <c r="BJ23" i="14"/>
  <c r="AA23" i="14"/>
  <c r="BO33" i="14"/>
  <c r="AF33" i="14"/>
  <c r="AV32" i="14"/>
  <c r="AA30" i="14"/>
  <c r="AW30" i="14"/>
  <c r="AX30" i="14" s="1"/>
  <c r="Z28" i="14"/>
  <c r="BJ34" i="14"/>
  <c r="AA32" i="14"/>
  <c r="AF32" i="14"/>
  <c r="BW21" i="14"/>
  <c r="CK30" i="14"/>
  <c r="CH30" i="14"/>
  <c r="CK26" i="14"/>
  <c r="CH26" i="14"/>
  <c r="BD38" i="14"/>
  <c r="BD39" i="14" s="1"/>
  <c r="AL38" i="14"/>
  <c r="AL39" i="14" s="1"/>
  <c r="P38" i="14"/>
  <c r="P39" i="14" s="1"/>
  <c r="CH32" i="14"/>
  <c r="N32" i="14"/>
  <c r="BR30" i="14"/>
  <c r="N29" i="15" s="1"/>
  <c r="O29" i="15" s="1"/>
  <c r="AG29" i="14"/>
  <c r="BN29" i="14"/>
  <c r="F28" i="15" s="1"/>
  <c r="G28" i="15" s="1"/>
  <c r="AA28" i="14"/>
  <c r="BR26" i="14"/>
  <c r="N25" i="15" s="1"/>
  <c r="O25" i="15" s="1"/>
  <c r="BK21" i="14"/>
  <c r="K19" i="14"/>
  <c r="CE19" i="14" s="1"/>
  <c r="BO22" i="14"/>
  <c r="AO22" i="14"/>
  <c r="N22" i="14"/>
  <c r="AA22" i="14"/>
  <c r="AF22" i="14"/>
  <c r="AV21" i="14"/>
  <c r="BQ20" i="14"/>
  <c r="BJ20" i="14"/>
  <c r="W16" i="14"/>
  <c r="AA16" i="14"/>
  <c r="AY16" i="14"/>
  <c r="AZ16" i="14" s="1"/>
  <c r="Q14" i="14"/>
  <c r="BJ14" i="14"/>
  <c r="BP12" i="14"/>
  <c r="AV12" i="14"/>
  <c r="BJ10" i="14"/>
  <c r="Q10" i="14"/>
  <c r="AA10" i="14"/>
  <c r="AJ8" i="14"/>
  <c r="BE25" i="14"/>
  <c r="BQ25" i="14"/>
  <c r="BE17" i="14"/>
  <c r="BQ17" i="14"/>
  <c r="BJ17" i="14"/>
  <c r="BP13" i="14"/>
  <c r="AW31" i="14"/>
  <c r="AX31" i="14" s="1"/>
  <c r="AW27" i="14"/>
  <c r="BO25" i="14"/>
  <c r="AO25" i="14"/>
  <c r="BJ24" i="14"/>
  <c r="BE19" i="14"/>
  <c r="BJ19" i="14"/>
  <c r="AJ17" i="14"/>
  <c r="AN17" i="14"/>
  <c r="BP14" i="14"/>
  <c r="AA14" i="14"/>
  <c r="BJ13" i="14"/>
  <c r="AA13" i="14"/>
  <c r="BA11" i="14"/>
  <c r="BB11" i="14" s="1"/>
  <c r="Z11" i="14"/>
  <c r="AS10" i="14"/>
  <c r="BN10" i="14"/>
  <c r="F9" i="15" s="1"/>
  <c r="N20" i="14"/>
  <c r="AA20" i="14"/>
  <c r="BO19" i="14"/>
  <c r="AO19" i="14"/>
  <c r="AF19" i="14"/>
  <c r="AJ18" i="14"/>
  <c r="AN18" i="14"/>
  <c r="AW9" i="14"/>
  <c r="BP9" i="14" s="1"/>
  <c r="T9" i="14"/>
  <c r="BK8" i="14"/>
  <c r="BR8" i="14"/>
  <c r="N7" i="15" s="1"/>
  <c r="AY25" i="14"/>
  <c r="AZ25" i="14" s="1"/>
  <c r="AF24" i="14"/>
  <c r="AG24" i="14" s="1"/>
  <c r="T24" i="14"/>
  <c r="AA24" i="14"/>
  <c r="AY21" i="14"/>
  <c r="AZ21" i="14" s="1"/>
  <c r="Z20" i="14"/>
  <c r="BA20" i="14"/>
  <c r="BB20" i="14" s="1"/>
  <c r="CK18" i="14"/>
  <c r="CH18" i="14"/>
  <c r="BQ18" i="14"/>
  <c r="BJ18" i="14"/>
  <c r="AF14" i="14"/>
  <c r="AO11" i="14"/>
  <c r="AF11" i="14"/>
  <c r="AG11" i="14" s="1"/>
  <c r="BE24" i="14"/>
  <c r="AJ23" i="14"/>
  <c r="CK22" i="14"/>
  <c r="BQ21" i="14"/>
  <c r="T19" i="14"/>
  <c r="T18" i="14"/>
  <c r="AF12" i="14"/>
  <c r="BK11" i="14"/>
  <c r="AO10" i="14"/>
  <c r="AN9" i="14"/>
  <c r="AF9" i="14" s="1"/>
  <c r="AG9" i="14" s="1"/>
  <c r="Q9" i="14"/>
  <c r="BJ9" i="14"/>
  <c r="AF13" i="14"/>
  <c r="CK23" i="14"/>
  <c r="BQ22" i="14"/>
  <c r="AA21" i="14"/>
  <c r="AA17" i="14"/>
  <c r="BO15" i="14"/>
  <c r="AA12" i="14"/>
  <c r="BH11" i="14"/>
  <c r="BH38" i="14" s="1"/>
  <c r="BH39" i="14" s="1"/>
  <c r="AS9" i="14"/>
  <c r="AA9" i="14"/>
  <c r="AA8" i="14"/>
  <c r="BP22" i="14"/>
  <c r="AA18" i="14"/>
  <c r="AA15" i="14"/>
  <c r="AY10" i="14"/>
  <c r="W10" i="14"/>
  <c r="CH9" i="14"/>
  <c r="CH8" i="14"/>
  <c r="R7" i="15" s="1"/>
  <c r="S7" i="15" s="1"/>
  <c r="BE16" i="14"/>
  <c r="BJ12" i="14"/>
  <c r="AS11" i="14"/>
  <c r="AT11" i="14" s="1"/>
  <c r="N11" i="14"/>
  <c r="AA11" i="14"/>
  <c r="BA8" i="14"/>
  <c r="AA19" i="14"/>
  <c r="AU17" i="14"/>
  <c r="BO16" i="14"/>
  <c r="K11" i="14"/>
  <c r="CD11" i="14"/>
  <c r="BN15" i="14" l="1"/>
  <c r="F14" i="15" s="1"/>
  <c r="AF37" i="14"/>
  <c r="BP29" i="14"/>
  <c r="AF16" i="14"/>
  <c r="AU38" i="14"/>
  <c r="AU39" i="14" s="1"/>
  <c r="BZ21" i="14"/>
  <c r="BP32" i="14"/>
  <c r="J31" i="15" s="1"/>
  <c r="K31" i="15" s="1"/>
  <c r="AF8" i="14"/>
  <c r="BO14" i="14"/>
  <c r="BN25" i="14"/>
  <c r="F24" i="15" s="1"/>
  <c r="AO29" i="14"/>
  <c r="BO8" i="14"/>
  <c r="H7" i="15" s="1"/>
  <c r="L23" i="15"/>
  <c r="M23" i="15" s="1"/>
  <c r="BP35" i="14"/>
  <c r="G20" i="15"/>
  <c r="BU9" i="14"/>
  <c r="J8" i="15"/>
  <c r="K8" i="15" s="1"/>
  <c r="BU37" i="14"/>
  <c r="J36" i="15"/>
  <c r="K36" i="15" s="1"/>
  <c r="CI9" i="14"/>
  <c r="R8" i="15"/>
  <c r="CI32" i="14"/>
  <c r="R31" i="15"/>
  <c r="BL36" i="14"/>
  <c r="T18" i="15"/>
  <c r="U18" i="15" s="1"/>
  <c r="C18" i="15"/>
  <c r="BV12" i="14"/>
  <c r="L11" i="15"/>
  <c r="M11" i="15" s="1"/>
  <c r="CI28" i="14"/>
  <c r="R27" i="15"/>
  <c r="BR25" i="14"/>
  <c r="BK25" i="14"/>
  <c r="C36" i="15"/>
  <c r="T36" i="15"/>
  <c r="U36" i="15" s="1"/>
  <c r="BT29" i="14"/>
  <c r="H28" i="15"/>
  <c r="I28" i="15" s="1"/>
  <c r="CI18" i="14"/>
  <c r="R17" i="15"/>
  <c r="BV19" i="14"/>
  <c r="L18" i="15"/>
  <c r="M18" i="15" s="1"/>
  <c r="BV28" i="14"/>
  <c r="L27" i="15"/>
  <c r="BV29" i="14"/>
  <c r="L28" i="15"/>
  <c r="M28" i="15" s="1"/>
  <c r="BV32" i="14"/>
  <c r="L31" i="15"/>
  <c r="M31" i="15" s="1"/>
  <c r="V37" i="15"/>
  <c r="V38" i="15" s="1"/>
  <c r="W7" i="15"/>
  <c r="BT13" i="14"/>
  <c r="H12" i="15"/>
  <c r="I12" i="15" s="1"/>
  <c r="T12" i="15"/>
  <c r="U12" i="15" s="1"/>
  <c r="AO26" i="14"/>
  <c r="AF26" i="14"/>
  <c r="BV37" i="14"/>
  <c r="L36" i="15"/>
  <c r="M36" i="15" s="1"/>
  <c r="BU29" i="14"/>
  <c r="J28" i="15"/>
  <c r="K28" i="15" s="1"/>
  <c r="BU35" i="14"/>
  <c r="BY35" i="14" s="1"/>
  <c r="J34" i="15"/>
  <c r="K34" i="15" s="1"/>
  <c r="BM35" i="14"/>
  <c r="CA35" i="14" s="1"/>
  <c r="P34" i="15"/>
  <c r="Q34" i="15" s="1"/>
  <c r="CI10" i="14"/>
  <c r="R9" i="15"/>
  <c r="BU13" i="14"/>
  <c r="BY13" i="14" s="1"/>
  <c r="J12" i="15"/>
  <c r="K12" i="15" s="1"/>
  <c r="G29" i="15"/>
  <c r="CI14" i="14"/>
  <c r="R13" i="15"/>
  <c r="L14" i="15"/>
  <c r="M14" i="15" s="1"/>
  <c r="BV15" i="14"/>
  <c r="L15" i="15"/>
  <c r="M15" i="15" s="1"/>
  <c r="BV16" i="14"/>
  <c r="BV31" i="14"/>
  <c r="L30" i="15"/>
  <c r="M30" i="15" s="1"/>
  <c r="C32" i="15"/>
  <c r="T32" i="15"/>
  <c r="U32" i="15" s="1"/>
  <c r="CI21" i="14"/>
  <c r="R20" i="15"/>
  <c r="AB33" i="14"/>
  <c r="BL33" i="14"/>
  <c r="CI23" i="14"/>
  <c r="R22" i="15"/>
  <c r="BW22" i="14"/>
  <c r="N21" i="15"/>
  <c r="O21" i="15" s="1"/>
  <c r="BZ22" i="14"/>
  <c r="C23" i="15"/>
  <c r="O7" i="15"/>
  <c r="BO20" i="14"/>
  <c r="BT19" i="14"/>
  <c r="H18" i="15"/>
  <c r="I18" i="15" s="1"/>
  <c r="BT22" i="14"/>
  <c r="H21" i="15"/>
  <c r="I21" i="15" s="1"/>
  <c r="BT33" i="14"/>
  <c r="H32" i="15"/>
  <c r="I32" i="15" s="1"/>
  <c r="BU18" i="14"/>
  <c r="J17" i="15"/>
  <c r="K17" i="15" s="1"/>
  <c r="BP15" i="14"/>
  <c r="BU34" i="14"/>
  <c r="BY34" i="14" s="1"/>
  <c r="J33" i="15"/>
  <c r="K33" i="15" s="1"/>
  <c r="BT36" i="14"/>
  <c r="H35" i="15"/>
  <c r="I35" i="15" s="1"/>
  <c r="B37" i="15"/>
  <c r="B38" i="15" s="1"/>
  <c r="I7" i="15"/>
  <c r="BR16" i="14"/>
  <c r="BK16" i="14"/>
  <c r="CI16" i="14"/>
  <c r="R15" i="15"/>
  <c r="BU23" i="14"/>
  <c r="BY23" i="14" s="1"/>
  <c r="J22" i="15"/>
  <c r="K22" i="15" s="1"/>
  <c r="BW11" i="14"/>
  <c r="N10" i="15"/>
  <c r="O10" i="15" s="1"/>
  <c r="BZ11" i="14"/>
  <c r="CI27" i="14"/>
  <c r="R26" i="15"/>
  <c r="S26" i="15" s="1"/>
  <c r="CI31" i="14"/>
  <c r="R30" i="15"/>
  <c r="BV22" i="14"/>
  <c r="L21" i="15"/>
  <c r="M21" i="15" s="1"/>
  <c r="AO21" i="14"/>
  <c r="BT14" i="14"/>
  <c r="H13" i="15"/>
  <c r="I13" i="15" s="1"/>
  <c r="BP20" i="14"/>
  <c r="T38" i="14"/>
  <c r="T39" i="14" s="1"/>
  <c r="AF20" i="14"/>
  <c r="BV17" i="14"/>
  <c r="L16" i="15"/>
  <c r="M16" i="15" s="1"/>
  <c r="CI26" i="14"/>
  <c r="R25" i="15"/>
  <c r="BP36" i="14"/>
  <c r="AR38" i="14"/>
  <c r="AR39" i="14" s="1"/>
  <c r="BU28" i="14"/>
  <c r="J27" i="15"/>
  <c r="K27" i="15" s="1"/>
  <c r="CI34" i="14"/>
  <c r="R33" i="15"/>
  <c r="AG21" i="14"/>
  <c r="BV33" i="14"/>
  <c r="L32" i="15"/>
  <c r="G9" i="15"/>
  <c r="C7" i="15"/>
  <c r="T7" i="15"/>
  <c r="U7" i="15" s="1"/>
  <c r="CI36" i="14"/>
  <c r="R35" i="15"/>
  <c r="S35" i="15" s="1"/>
  <c r="BV34" i="14"/>
  <c r="L33" i="15"/>
  <c r="M33" i="15" s="1"/>
  <c r="C35" i="15"/>
  <c r="BV25" i="14"/>
  <c r="L24" i="15"/>
  <c r="M24" i="15" s="1"/>
  <c r="BV9" i="14"/>
  <c r="L8" i="15"/>
  <c r="BU22" i="14"/>
  <c r="J21" i="15"/>
  <c r="K21" i="15" s="1"/>
  <c r="BT25" i="14"/>
  <c r="H24" i="15"/>
  <c r="I24" i="15" s="1"/>
  <c r="BV20" i="14"/>
  <c r="L19" i="15"/>
  <c r="M19" i="15" s="1"/>
  <c r="G14" i="15"/>
  <c r="BN24" i="14"/>
  <c r="F23" i="15" s="1"/>
  <c r="G23" i="15" s="1"/>
  <c r="BT35" i="14"/>
  <c r="H34" i="15"/>
  <c r="I34" i="15" s="1"/>
  <c r="BT34" i="14"/>
  <c r="H33" i="15"/>
  <c r="I33" i="15" s="1"/>
  <c r="BT37" i="14"/>
  <c r="H36" i="15"/>
  <c r="BR15" i="14"/>
  <c r="BK15" i="14"/>
  <c r="T9" i="15"/>
  <c r="U9" i="15" s="1"/>
  <c r="T26" i="15"/>
  <c r="U26" i="15" s="1"/>
  <c r="C26" i="15"/>
  <c r="BW31" i="14"/>
  <c r="N30" i="15"/>
  <c r="O30" i="15" s="1"/>
  <c r="BZ31" i="14"/>
  <c r="R23" i="15"/>
  <c r="S23" i="15" s="1"/>
  <c r="CI24" i="14"/>
  <c r="BV10" i="14"/>
  <c r="L9" i="15"/>
  <c r="M9" i="15" s="1"/>
  <c r="BT15" i="14"/>
  <c r="H14" i="15"/>
  <c r="I14" i="15" s="1"/>
  <c r="BV21" i="14"/>
  <c r="L20" i="15"/>
  <c r="M20" i="15" s="1"/>
  <c r="BT16" i="14"/>
  <c r="H15" i="15"/>
  <c r="BV18" i="14"/>
  <c r="L17" i="15"/>
  <c r="M17" i="15" s="1"/>
  <c r="BU14" i="14"/>
  <c r="J13" i="15"/>
  <c r="K13" i="15" s="1"/>
  <c r="BO21" i="14"/>
  <c r="BU12" i="14"/>
  <c r="BY12" i="14" s="1"/>
  <c r="J11" i="15"/>
  <c r="K11" i="15" s="1"/>
  <c r="CI30" i="14"/>
  <c r="R29" i="15"/>
  <c r="BV36" i="14"/>
  <c r="L35" i="15"/>
  <c r="M35" i="15" s="1"/>
  <c r="BT23" i="14"/>
  <c r="H22" i="15"/>
  <c r="I22" i="15" s="1"/>
  <c r="G24" i="15"/>
  <c r="BV14" i="14"/>
  <c r="L13" i="15"/>
  <c r="M13" i="15" s="1"/>
  <c r="T11" i="15"/>
  <c r="U11" i="15" s="1"/>
  <c r="C11" i="15"/>
  <c r="T10" i="15"/>
  <c r="U10" i="15" s="1"/>
  <c r="BU19" i="14"/>
  <c r="J18" i="15"/>
  <c r="K18" i="15" s="1"/>
  <c r="BR35" i="14"/>
  <c r="BK35" i="14"/>
  <c r="C19" i="15"/>
  <c r="T19" i="15"/>
  <c r="U19" i="15" s="1"/>
  <c r="C34" i="15"/>
  <c r="BP33" i="14"/>
  <c r="C24" i="15"/>
  <c r="T24" i="15"/>
  <c r="U24" i="15" s="1"/>
  <c r="CI35" i="14"/>
  <c r="R34" i="15"/>
  <c r="S34" i="15" s="1"/>
  <c r="BU24" i="14"/>
  <c r="BY24" i="14" s="1"/>
  <c r="J23" i="15"/>
  <c r="K23" i="15" s="1"/>
  <c r="BW27" i="14"/>
  <c r="N26" i="15"/>
  <c r="O26" i="15" s="1"/>
  <c r="BZ27" i="14"/>
  <c r="CB35" i="14"/>
  <c r="BS35" i="14"/>
  <c r="BB8" i="14"/>
  <c r="BB38" i="14" s="1"/>
  <c r="BB39" i="14" s="1"/>
  <c r="BA38" i="14"/>
  <c r="BA39" i="14" s="1"/>
  <c r="BR24" i="14"/>
  <c r="N23" i="15" s="1"/>
  <c r="O23" i="15" s="1"/>
  <c r="BK24" i="14"/>
  <c r="BR29" i="14"/>
  <c r="N28" i="15" s="1"/>
  <c r="O28" i="15" s="1"/>
  <c r="BK29" i="14"/>
  <c r="BL11" i="14"/>
  <c r="AB11" i="14"/>
  <c r="W38" i="14"/>
  <c r="W39" i="14" s="1"/>
  <c r="AT9" i="14"/>
  <c r="AS38" i="14"/>
  <c r="AS39" i="14" s="1"/>
  <c r="AG13" i="14"/>
  <c r="BN13" i="14"/>
  <c r="F12" i="15" s="1"/>
  <c r="BL24" i="14"/>
  <c r="AB24" i="14"/>
  <c r="AX9" i="14"/>
  <c r="AW38" i="14"/>
  <c r="AW39" i="14" s="1"/>
  <c r="AG20" i="14"/>
  <c r="BN20" i="14"/>
  <c r="F19" i="15" s="1"/>
  <c r="BR13" i="14"/>
  <c r="N12" i="15" s="1"/>
  <c r="O12" i="15" s="1"/>
  <c r="BK13" i="14"/>
  <c r="BR10" i="14"/>
  <c r="N9" i="15" s="1"/>
  <c r="O9" i="15" s="1"/>
  <c r="BK10" i="14"/>
  <c r="BR20" i="14"/>
  <c r="N19" i="15" s="1"/>
  <c r="O19" i="15" s="1"/>
  <c r="BK20" i="14"/>
  <c r="AG28" i="14"/>
  <c r="BN28" i="14"/>
  <c r="F27" i="15" s="1"/>
  <c r="G27" i="15" s="1"/>
  <c r="BL30" i="14"/>
  <c r="AB30" i="14"/>
  <c r="BS30" i="14"/>
  <c r="AB31" i="14"/>
  <c r="BL31" i="14"/>
  <c r="AB37" i="14"/>
  <c r="BL37" i="14"/>
  <c r="BO30" i="14"/>
  <c r="BP25" i="14"/>
  <c r="BR32" i="14"/>
  <c r="N31" i="15" s="1"/>
  <c r="O31" i="15" s="1"/>
  <c r="BK32" i="14"/>
  <c r="AB19" i="14"/>
  <c r="BL19" i="14"/>
  <c r="BL10" i="14"/>
  <c r="AB10" i="14"/>
  <c r="AZ10" i="14"/>
  <c r="AZ38" i="14" s="1"/>
  <c r="AZ39" i="14" s="1"/>
  <c r="BP10" i="14"/>
  <c r="AY38" i="14"/>
  <c r="AY39" i="14" s="1"/>
  <c r="BN12" i="14"/>
  <c r="F11" i="15" s="1"/>
  <c r="AG12" i="14"/>
  <c r="AB20" i="14"/>
  <c r="BL20" i="14"/>
  <c r="BL14" i="14"/>
  <c r="AB14" i="14"/>
  <c r="AB28" i="14"/>
  <c r="BL28" i="14"/>
  <c r="BR28" i="14"/>
  <c r="N27" i="15" s="1"/>
  <c r="O27" i="15" s="1"/>
  <c r="BK28" i="14"/>
  <c r="BO31" i="14"/>
  <c r="AO31" i="14"/>
  <c r="AF31" i="14"/>
  <c r="AB34" i="14"/>
  <c r="BL34" i="14"/>
  <c r="BP31" i="14"/>
  <c r="AB16" i="14"/>
  <c r="BL16" i="14"/>
  <c r="AB23" i="14"/>
  <c r="BL23" i="14"/>
  <c r="CD38" i="14"/>
  <c r="CD39" i="14" s="1"/>
  <c r="BN11" i="14"/>
  <c r="F10" i="15" s="1"/>
  <c r="AB15" i="14"/>
  <c r="BL15" i="14"/>
  <c r="AB12" i="14"/>
  <c r="BL12" i="14"/>
  <c r="BP8" i="14"/>
  <c r="J7" i="15" s="1"/>
  <c r="K7" i="15" s="1"/>
  <c r="BO24" i="14"/>
  <c r="BP27" i="14"/>
  <c r="AX27" i="14"/>
  <c r="BP21" i="14"/>
  <c r="BS15" i="14"/>
  <c r="CB15" i="14"/>
  <c r="BS29" i="14"/>
  <c r="BX29" i="14" s="1"/>
  <c r="CB29" i="14"/>
  <c r="AG32" i="14"/>
  <c r="BN32" i="14"/>
  <c r="F31" i="15" s="1"/>
  <c r="G31" i="15" s="1"/>
  <c r="AB27" i="14"/>
  <c r="BL27" i="14"/>
  <c r="BO28" i="14"/>
  <c r="AO28" i="14"/>
  <c r="BN36" i="14"/>
  <c r="F35" i="15" s="1"/>
  <c r="AG36" i="14"/>
  <c r="BP26" i="14"/>
  <c r="AX26" i="14"/>
  <c r="BW26" i="14"/>
  <c r="BZ26" i="14"/>
  <c r="AG23" i="14"/>
  <c r="BN23" i="14"/>
  <c r="F22" i="15" s="1"/>
  <c r="AB9" i="14"/>
  <c r="BL9" i="14"/>
  <c r="AG8" i="14"/>
  <c r="BN8" i="14"/>
  <c r="F7" i="15" s="1"/>
  <c r="CE11" i="14"/>
  <c r="CE38" i="14" s="1"/>
  <c r="CE39" i="14" s="1"/>
  <c r="K39" i="14"/>
  <c r="AB18" i="14"/>
  <c r="BL18" i="14"/>
  <c r="BR9" i="14"/>
  <c r="N8" i="15" s="1"/>
  <c r="O8" i="15" s="1"/>
  <c r="BK9" i="14"/>
  <c r="BJ38" i="14"/>
  <c r="BJ39" i="14" s="1"/>
  <c r="BO11" i="14"/>
  <c r="AO18" i="14"/>
  <c r="AF18" i="14"/>
  <c r="BO18" i="14"/>
  <c r="BS10" i="14"/>
  <c r="AO17" i="14"/>
  <c r="BO17" i="14"/>
  <c r="AF17" i="14"/>
  <c r="BR14" i="14"/>
  <c r="N13" i="15" s="1"/>
  <c r="O13" i="15" s="1"/>
  <c r="BK14" i="14"/>
  <c r="AB32" i="14"/>
  <c r="BL32" i="14"/>
  <c r="AG33" i="14"/>
  <c r="BN33" i="14"/>
  <c r="F32" i="15" s="1"/>
  <c r="G32" i="15" s="1"/>
  <c r="AO12" i="14"/>
  <c r="BO12" i="14"/>
  <c r="BO27" i="14"/>
  <c r="AO27" i="14"/>
  <c r="AF27" i="14"/>
  <c r="BO32" i="14"/>
  <c r="AO32" i="14"/>
  <c r="BN9" i="14"/>
  <c r="F8" i="15" s="1"/>
  <c r="G8" i="15" s="1"/>
  <c r="BR36" i="14"/>
  <c r="N35" i="15" s="1"/>
  <c r="O35" i="15" s="1"/>
  <c r="BK36" i="14"/>
  <c r="BP11" i="14"/>
  <c r="BL26" i="14"/>
  <c r="AB26" i="14"/>
  <c r="CI8" i="14"/>
  <c r="CH38" i="14"/>
  <c r="CI38" i="14" s="1"/>
  <c r="BL13" i="14"/>
  <c r="AB13" i="14"/>
  <c r="BK12" i="14"/>
  <c r="BR12" i="14"/>
  <c r="BY22" i="14"/>
  <c r="AB17" i="14"/>
  <c r="BL17" i="14"/>
  <c r="Q38" i="14"/>
  <c r="Q39" i="14" s="1"/>
  <c r="AG14" i="14"/>
  <c r="BN14" i="14"/>
  <c r="F13" i="15" s="1"/>
  <c r="AT10" i="14"/>
  <c r="BO10" i="14"/>
  <c r="BT8" i="14"/>
  <c r="BN22" i="14"/>
  <c r="F21" i="15" s="1"/>
  <c r="AG22" i="14"/>
  <c r="BW30" i="14"/>
  <c r="BZ30" i="14"/>
  <c r="BK34" i="14"/>
  <c r="BR34" i="14"/>
  <c r="N33" i="15" s="1"/>
  <c r="O33" i="15" s="1"/>
  <c r="AV30" i="14"/>
  <c r="BP30" i="14"/>
  <c r="BY18" i="14"/>
  <c r="AG34" i="14"/>
  <c r="BN34" i="14"/>
  <c r="F33" i="15" s="1"/>
  <c r="CB25" i="14"/>
  <c r="BS25" i="14"/>
  <c r="BX25" i="14" s="1"/>
  <c r="BR18" i="14"/>
  <c r="N17" i="15" s="1"/>
  <c r="O17" i="15" s="1"/>
  <c r="BK18" i="14"/>
  <c r="BK17" i="14"/>
  <c r="BR17" i="14"/>
  <c r="N16" i="15" s="1"/>
  <c r="O16" i="15" s="1"/>
  <c r="BR23" i="14"/>
  <c r="N22" i="15" s="1"/>
  <c r="O22" i="15" s="1"/>
  <c r="BK23" i="14"/>
  <c r="BS21" i="14"/>
  <c r="N38" i="14"/>
  <c r="N39" i="14" s="1"/>
  <c r="BP17" i="14"/>
  <c r="AV17" i="14"/>
  <c r="AV38" i="14" s="1"/>
  <c r="AV39" i="14" s="1"/>
  <c r="BE38" i="14"/>
  <c r="BE39" i="14" s="1"/>
  <c r="AB8" i="14"/>
  <c r="BL8" i="14"/>
  <c r="P7" i="15" s="1"/>
  <c r="AA38" i="14"/>
  <c r="AA39" i="14" s="1"/>
  <c r="BL21" i="14"/>
  <c r="AB21" i="14"/>
  <c r="AO9" i="14"/>
  <c r="BO9" i="14"/>
  <c r="AN38" i="14"/>
  <c r="AN39" i="14" s="1"/>
  <c r="BW8" i="14"/>
  <c r="BZ8" i="14"/>
  <c r="AG19" i="14"/>
  <c r="BN19" i="14"/>
  <c r="F18" i="15" s="1"/>
  <c r="Z38" i="14"/>
  <c r="Z39" i="14" s="1"/>
  <c r="BR19" i="14"/>
  <c r="N18" i="15" s="1"/>
  <c r="O18" i="15" s="1"/>
  <c r="BK19" i="14"/>
  <c r="AJ38" i="14"/>
  <c r="AJ39" i="14" s="1"/>
  <c r="AB22" i="14"/>
  <c r="BL22" i="14"/>
  <c r="BO26" i="14"/>
  <c r="BY28" i="14"/>
  <c r="BR33" i="14"/>
  <c r="N32" i="15" s="1"/>
  <c r="O32" i="15" s="1"/>
  <c r="BK33" i="14"/>
  <c r="BQ38" i="14"/>
  <c r="BQ39" i="14" s="1"/>
  <c r="BP16" i="14"/>
  <c r="J15" i="15" s="1"/>
  <c r="K15" i="15" s="1"/>
  <c r="BW37" i="14"/>
  <c r="BZ37" i="14"/>
  <c r="BU32" i="14" l="1"/>
  <c r="AG16" i="14"/>
  <c r="BN16" i="14"/>
  <c r="BY14" i="14"/>
  <c r="AG37" i="14"/>
  <c r="BN37" i="14"/>
  <c r="AF38" i="14"/>
  <c r="AF39" i="14" s="1"/>
  <c r="BK38" i="14"/>
  <c r="BK39" i="14" s="1"/>
  <c r="T35" i="15"/>
  <c r="U35" i="15" s="1"/>
  <c r="T34" i="15"/>
  <c r="U34" i="15" s="1"/>
  <c r="T23" i="15"/>
  <c r="U23" i="15" s="1"/>
  <c r="BS24" i="14"/>
  <c r="C37" i="15"/>
  <c r="C38" i="15" s="1"/>
  <c r="BU17" i="14"/>
  <c r="BY17" i="14" s="1"/>
  <c r="J16" i="15"/>
  <c r="K16" i="15" s="1"/>
  <c r="BT12" i="14"/>
  <c r="H11" i="15"/>
  <c r="I11" i="15" s="1"/>
  <c r="G7" i="15"/>
  <c r="D7" i="15"/>
  <c r="BU27" i="14"/>
  <c r="BY27" i="14" s="1"/>
  <c r="J26" i="15"/>
  <c r="K26" i="15" s="1"/>
  <c r="G10" i="15"/>
  <c r="G11" i="15"/>
  <c r="BM11" i="14"/>
  <c r="CA11" i="14" s="1"/>
  <c r="P10" i="15"/>
  <c r="Q10" i="15" s="1"/>
  <c r="BV38" i="14"/>
  <c r="BV39" i="14" s="1"/>
  <c r="P32" i="15"/>
  <c r="Q32" i="15" s="1"/>
  <c r="BM33" i="14"/>
  <c r="CA33" i="14" s="1"/>
  <c r="X7" i="15"/>
  <c r="W37" i="15"/>
  <c r="W38" i="15" s="1"/>
  <c r="BU31" i="14"/>
  <c r="BY31" i="14" s="1"/>
  <c r="J30" i="15"/>
  <c r="K30" i="15" s="1"/>
  <c r="BM28" i="14"/>
  <c r="CA28" i="14" s="1"/>
  <c r="P27" i="15"/>
  <c r="Q27" i="15" s="1"/>
  <c r="BM24" i="14"/>
  <c r="CA24" i="14" s="1"/>
  <c r="P23" i="15"/>
  <c r="Q23" i="15" s="1"/>
  <c r="S30" i="15"/>
  <c r="T30" i="15"/>
  <c r="U30" i="15" s="1"/>
  <c r="R37" i="15"/>
  <c r="R38" i="15" s="1"/>
  <c r="S9" i="15"/>
  <c r="BM36" i="14"/>
  <c r="CA36" i="14" s="1"/>
  <c r="P35" i="15"/>
  <c r="Q35" i="15" s="1"/>
  <c r="D13" i="15"/>
  <c r="E13" i="15" s="1"/>
  <c r="G13" i="15"/>
  <c r="BM21" i="14"/>
  <c r="CA21" i="14" s="1"/>
  <c r="P20" i="15"/>
  <c r="Q20" i="15" s="1"/>
  <c r="BM13" i="14"/>
  <c r="CA13" i="14" s="1"/>
  <c r="P12" i="15"/>
  <c r="Q12" i="15" s="1"/>
  <c r="AO38" i="14"/>
  <c r="AO39" i="14" s="1"/>
  <c r="BM9" i="14"/>
  <c r="CA9" i="14" s="1"/>
  <c r="P8" i="15"/>
  <c r="Q8" i="15" s="1"/>
  <c r="BT24" i="14"/>
  <c r="H23" i="15"/>
  <c r="BM23" i="14"/>
  <c r="CA23" i="14" s="1"/>
  <c r="P22" i="15"/>
  <c r="Q22" i="15" s="1"/>
  <c r="BM34" i="14"/>
  <c r="CA34" i="14" s="1"/>
  <c r="P33" i="15"/>
  <c r="Q33" i="15" s="1"/>
  <c r="BU10" i="14"/>
  <c r="BY10" i="14" s="1"/>
  <c r="J9" i="15"/>
  <c r="BU25" i="14"/>
  <c r="BY25" i="14" s="1"/>
  <c r="J24" i="15"/>
  <c r="K24" i="15" s="1"/>
  <c r="G12" i="15"/>
  <c r="D12" i="15"/>
  <c r="E12" i="15" s="1"/>
  <c r="BU20" i="14"/>
  <c r="BY20" i="14" s="1"/>
  <c r="J19" i="15"/>
  <c r="K19" i="15" s="1"/>
  <c r="S15" i="15"/>
  <c r="T15" i="15"/>
  <c r="U15" i="15" s="1"/>
  <c r="S20" i="15"/>
  <c r="T20" i="15"/>
  <c r="U20" i="15" s="1"/>
  <c r="D28" i="15"/>
  <c r="E28" i="15" s="1"/>
  <c r="BY19" i="14"/>
  <c r="N24" i="15"/>
  <c r="O24" i="15" s="1"/>
  <c r="BZ25" i="14"/>
  <c r="BW25" i="14"/>
  <c r="BY37" i="14"/>
  <c r="BU26" i="14"/>
  <c r="BY26" i="14" s="1"/>
  <c r="J25" i="15"/>
  <c r="K25" i="15" s="1"/>
  <c r="BM18" i="14"/>
  <c r="CA18" i="14" s="1"/>
  <c r="P17" i="15"/>
  <c r="Q17" i="15" s="1"/>
  <c r="G35" i="15"/>
  <c r="BT30" i="14"/>
  <c r="H29" i="15"/>
  <c r="BM30" i="14"/>
  <c r="CA30" i="14" s="1"/>
  <c r="P29" i="15"/>
  <c r="Q29" i="15" s="1"/>
  <c r="S29" i="15"/>
  <c r="T29" i="15"/>
  <c r="U29" i="15" s="1"/>
  <c r="M32" i="15"/>
  <c r="BU36" i="14"/>
  <c r="BY36" i="14" s="1"/>
  <c r="J35" i="15"/>
  <c r="K35" i="15" s="1"/>
  <c r="AG26" i="14"/>
  <c r="BN26" i="14"/>
  <c r="S17" i="15"/>
  <c r="T17" i="15"/>
  <c r="U17" i="15" s="1"/>
  <c r="S27" i="15"/>
  <c r="T27" i="15"/>
  <c r="U27" i="15" s="1"/>
  <c r="BY32" i="14"/>
  <c r="BT17" i="14"/>
  <c r="H16" i="15"/>
  <c r="BM22" i="14"/>
  <c r="CA22" i="14" s="1"/>
  <c r="P21" i="15"/>
  <c r="Q21" i="15" s="1"/>
  <c r="BM17" i="14"/>
  <c r="CA17" i="14" s="1"/>
  <c r="P16" i="15"/>
  <c r="Q16" i="15" s="1"/>
  <c r="BT32" i="14"/>
  <c r="H31" i="15"/>
  <c r="BM32" i="14"/>
  <c r="CA32" i="14" s="1"/>
  <c r="P31" i="15"/>
  <c r="Q31" i="15" s="1"/>
  <c r="BT18" i="14"/>
  <c r="H17" i="15"/>
  <c r="I17" i="15" s="1"/>
  <c r="D22" i="15"/>
  <c r="E22" i="15" s="1"/>
  <c r="G22" i="15"/>
  <c r="BM12" i="14"/>
  <c r="CA12" i="14" s="1"/>
  <c r="P11" i="15"/>
  <c r="Q11" i="15" s="1"/>
  <c r="BM16" i="14"/>
  <c r="CA16" i="14" s="1"/>
  <c r="P15" i="15"/>
  <c r="Q15" i="15" s="1"/>
  <c r="BM14" i="14"/>
  <c r="CA14" i="14" s="1"/>
  <c r="P13" i="15"/>
  <c r="Q13" i="15" s="1"/>
  <c r="BM37" i="14"/>
  <c r="CA37" i="14" s="1"/>
  <c r="P36" i="15"/>
  <c r="Q36" i="15" s="1"/>
  <c r="G19" i="15"/>
  <c r="I15" i="15"/>
  <c r="S25" i="15"/>
  <c r="T25" i="15"/>
  <c r="U25" i="15" s="1"/>
  <c r="BU15" i="14"/>
  <c r="BY15" i="14" s="1"/>
  <c r="J14" i="15"/>
  <c r="K14" i="15" s="1"/>
  <c r="S13" i="15"/>
  <c r="T13" i="15"/>
  <c r="U13" i="15" s="1"/>
  <c r="S31" i="15"/>
  <c r="T31" i="15"/>
  <c r="U31" i="15" s="1"/>
  <c r="G18" i="15"/>
  <c r="D18" i="15"/>
  <c r="E18" i="15" s="1"/>
  <c r="D33" i="15"/>
  <c r="E33" i="15" s="1"/>
  <c r="G33" i="15"/>
  <c r="Q7" i="15"/>
  <c r="D21" i="15"/>
  <c r="E21" i="15" s="1"/>
  <c r="G21" i="15"/>
  <c r="BT28" i="14"/>
  <c r="H27" i="15"/>
  <c r="I27" i="15" s="1"/>
  <c r="BX15" i="14"/>
  <c r="BM20" i="14"/>
  <c r="CA20" i="14" s="1"/>
  <c r="P19" i="15"/>
  <c r="Q19" i="15" s="1"/>
  <c r="BM10" i="14"/>
  <c r="CA10" i="14" s="1"/>
  <c r="P9" i="15"/>
  <c r="Q9" i="15" s="1"/>
  <c r="N34" i="15"/>
  <c r="O34" i="15" s="1"/>
  <c r="BW35" i="14"/>
  <c r="BZ35" i="14"/>
  <c r="N14" i="15"/>
  <c r="O14" i="15" s="1"/>
  <c r="BW15" i="14"/>
  <c r="BZ15" i="14"/>
  <c r="N15" i="15"/>
  <c r="O15" i="15" s="1"/>
  <c r="BZ16" i="14"/>
  <c r="BW16" i="14"/>
  <c r="BT20" i="14"/>
  <c r="H19" i="15"/>
  <c r="I19" i="15" s="1"/>
  <c r="BY9" i="14"/>
  <c r="BU30" i="14"/>
  <c r="BY30" i="14" s="1"/>
  <c r="J29" i="15"/>
  <c r="K29" i="15" s="1"/>
  <c r="BM27" i="14"/>
  <c r="CA27" i="14" s="1"/>
  <c r="P26" i="15"/>
  <c r="Q26" i="15" s="1"/>
  <c r="BU21" i="14"/>
  <c r="BY21" i="14" s="1"/>
  <c r="J20" i="15"/>
  <c r="K20" i="15" s="1"/>
  <c r="BM15" i="14"/>
  <c r="CA15" i="14" s="1"/>
  <c r="P14" i="15"/>
  <c r="Q14" i="15" s="1"/>
  <c r="BT31" i="14"/>
  <c r="H30" i="15"/>
  <c r="I30" i="15" s="1"/>
  <c r="BM19" i="14"/>
  <c r="CA19" i="14" s="1"/>
  <c r="P18" i="15"/>
  <c r="Q18" i="15" s="1"/>
  <c r="M8" i="15"/>
  <c r="L37" i="15"/>
  <c r="L38" i="15" s="1"/>
  <c r="S33" i="15"/>
  <c r="T33" i="15"/>
  <c r="U33" i="15" s="1"/>
  <c r="S22" i="15"/>
  <c r="T22" i="15"/>
  <c r="U22" i="15" s="1"/>
  <c r="BY29" i="14"/>
  <c r="BT26" i="14"/>
  <c r="H25" i="15"/>
  <c r="I25" i="15" s="1"/>
  <c r="BM26" i="14"/>
  <c r="CA26" i="14" s="1"/>
  <c r="P25" i="15"/>
  <c r="Q25" i="15" s="1"/>
  <c r="BT9" i="14"/>
  <c r="H8" i="15"/>
  <c r="BT10" i="14"/>
  <c r="BX10" i="14" s="1"/>
  <c r="H9" i="15"/>
  <c r="BR38" i="14"/>
  <c r="BR39" i="14" s="1"/>
  <c r="N11" i="15"/>
  <c r="O11" i="15" s="1"/>
  <c r="O37" i="15" s="1"/>
  <c r="O38" i="15" s="1"/>
  <c r="BU11" i="14"/>
  <c r="BY11" i="14" s="1"/>
  <c r="J10" i="15"/>
  <c r="K10" i="15" s="1"/>
  <c r="BT27" i="14"/>
  <c r="H26" i="15"/>
  <c r="I26" i="15" s="1"/>
  <c r="BT11" i="14"/>
  <c r="H10" i="15"/>
  <c r="I10" i="15" s="1"/>
  <c r="BM31" i="14"/>
  <c r="CA31" i="14" s="1"/>
  <c r="P30" i="15"/>
  <c r="Q30" i="15" s="1"/>
  <c r="BX35" i="14"/>
  <c r="BU33" i="14"/>
  <c r="BY33" i="14" s="1"/>
  <c r="J32" i="15"/>
  <c r="K32" i="15" s="1"/>
  <c r="BT21" i="14"/>
  <c r="BX21" i="14" s="1"/>
  <c r="H20" i="15"/>
  <c r="I36" i="15"/>
  <c r="D14" i="15"/>
  <c r="E14" i="15" s="1"/>
  <c r="M27" i="15"/>
  <c r="S8" i="15"/>
  <c r="T8" i="15"/>
  <c r="BU16" i="14"/>
  <c r="BY16" i="14" s="1"/>
  <c r="CB16" i="14"/>
  <c r="CB21" i="14"/>
  <c r="BS14" i="14"/>
  <c r="BX14" i="14" s="1"/>
  <c r="CB14" i="14"/>
  <c r="BW36" i="14"/>
  <c r="BZ36" i="14"/>
  <c r="BS8" i="14"/>
  <c r="CB8" i="14"/>
  <c r="BS32" i="14"/>
  <c r="BX32" i="14" s="1"/>
  <c r="CB32" i="14"/>
  <c r="CB11" i="14"/>
  <c r="BS11" i="14"/>
  <c r="BW28" i="14"/>
  <c r="BZ28" i="14"/>
  <c r="AT38" i="14"/>
  <c r="AT39" i="14" s="1"/>
  <c r="BZ14" i="14"/>
  <c r="BW14" i="14"/>
  <c r="BZ13" i="14"/>
  <c r="BW13" i="14"/>
  <c r="BS33" i="14"/>
  <c r="BX33" i="14" s="1"/>
  <c r="CB33" i="14"/>
  <c r="BS12" i="14"/>
  <c r="BX12" i="14" s="1"/>
  <c r="CB12" i="14"/>
  <c r="BW12" i="14"/>
  <c r="BZ12" i="14"/>
  <c r="BS20" i="14"/>
  <c r="BX20" i="14" s="1"/>
  <c r="CB20" i="14"/>
  <c r="AB38" i="14"/>
  <c r="AB39" i="14" s="1"/>
  <c r="BZ9" i="14"/>
  <c r="BW9" i="14"/>
  <c r="BW32" i="14"/>
  <c r="BZ32" i="14"/>
  <c r="BZ20" i="14"/>
  <c r="BW20" i="14"/>
  <c r="AX38" i="14"/>
  <c r="AX39" i="14" s="1"/>
  <c r="BZ18" i="14"/>
  <c r="BW18" i="14"/>
  <c r="BS28" i="14"/>
  <c r="BX28" i="14" s="1"/>
  <c r="CB28" i="14"/>
  <c r="BS34" i="14"/>
  <c r="BX34" i="14" s="1"/>
  <c r="CB34" i="14"/>
  <c r="BS22" i="14"/>
  <c r="BX22" i="14" s="1"/>
  <c r="CC22" i="14" s="1"/>
  <c r="CB22" i="14"/>
  <c r="CB10" i="14"/>
  <c r="BS36" i="14"/>
  <c r="BX36" i="14" s="1"/>
  <c r="CB36" i="14"/>
  <c r="BU8" i="14"/>
  <c r="BP38" i="14"/>
  <c r="BP39" i="14" s="1"/>
  <c r="CB30" i="14"/>
  <c r="BS19" i="14"/>
  <c r="BX19" i="14" s="1"/>
  <c r="CB19" i="14"/>
  <c r="BW34" i="14"/>
  <c r="BZ34" i="14"/>
  <c r="AG17" i="14"/>
  <c r="BN17" i="14"/>
  <c r="BZ24" i="14"/>
  <c r="BW24" i="14"/>
  <c r="BM8" i="14"/>
  <c r="BL38" i="14"/>
  <c r="BL39" i="14" s="1"/>
  <c r="BZ23" i="14"/>
  <c r="BW23" i="14"/>
  <c r="BZ33" i="14"/>
  <c r="BW33" i="14"/>
  <c r="BO38" i="14"/>
  <c r="BO39" i="14" s="1"/>
  <c r="AG27" i="14"/>
  <c r="BN27" i="14"/>
  <c r="F26" i="15" s="1"/>
  <c r="BS23" i="14"/>
  <c r="BX23" i="14" s="1"/>
  <c r="CB23" i="14"/>
  <c r="AG31" i="14"/>
  <c r="BN31" i="14"/>
  <c r="F30" i="15" s="1"/>
  <c r="BX30" i="14"/>
  <c r="CC30" i="14" s="1"/>
  <c r="BZ10" i="14"/>
  <c r="BW10" i="14"/>
  <c r="CB24" i="14"/>
  <c r="CB26" i="14"/>
  <c r="BS9" i="14"/>
  <c r="BX9" i="14" s="1"/>
  <c r="CB9" i="14"/>
  <c r="BZ17" i="14"/>
  <c r="BW17" i="14"/>
  <c r="BW19" i="14"/>
  <c r="BZ19" i="14"/>
  <c r="AG18" i="14"/>
  <c r="BN18" i="14"/>
  <c r="F17" i="15" s="1"/>
  <c r="BS13" i="14"/>
  <c r="BX13" i="14" s="1"/>
  <c r="CB13" i="14"/>
  <c r="BZ29" i="14"/>
  <c r="BW29" i="14"/>
  <c r="BX24" i="14"/>
  <c r="CC24" i="14" s="1"/>
  <c r="F36" i="15" l="1"/>
  <c r="BS37" i="14"/>
  <c r="BX37" i="14" s="1"/>
  <c r="CC37" i="14" s="1"/>
  <c r="CB37" i="14"/>
  <c r="CC21" i="14"/>
  <c r="BZ38" i="14"/>
  <c r="BZ39" i="14" s="1"/>
  <c r="F15" i="15"/>
  <c r="G15" i="15" s="1"/>
  <c r="BS16" i="14"/>
  <c r="BX16" i="14" s="1"/>
  <c r="CC16" i="14" s="1"/>
  <c r="CC13" i="14"/>
  <c r="D24" i="15"/>
  <c r="E24" i="15" s="1"/>
  <c r="CC25" i="14"/>
  <c r="BT38" i="14"/>
  <c r="BT39" i="14" s="1"/>
  <c r="CC15" i="14"/>
  <c r="D34" i="15"/>
  <c r="E34" i="15" s="1"/>
  <c r="CC29" i="14"/>
  <c r="D35" i="15"/>
  <c r="E35" i="15" s="1"/>
  <c r="D32" i="15"/>
  <c r="E32" i="15" s="1"/>
  <c r="D19" i="15"/>
  <c r="E19" i="15" s="1"/>
  <c r="E7" i="15"/>
  <c r="I9" i="15"/>
  <c r="D9" i="15"/>
  <c r="E9" i="15" s="1"/>
  <c r="S37" i="15"/>
  <c r="S38" i="15" s="1"/>
  <c r="U8" i="15"/>
  <c r="U37" i="15" s="1"/>
  <c r="U38" i="15" s="1"/>
  <c r="T37" i="15"/>
  <c r="T38" i="15" s="1"/>
  <c r="I20" i="15"/>
  <c r="D20" i="15"/>
  <c r="E20" i="15" s="1"/>
  <c r="D11" i="15"/>
  <c r="E11" i="15" s="1"/>
  <c r="D8" i="15"/>
  <c r="E8" i="15" s="1"/>
  <c r="I8" i="15"/>
  <c r="H37" i="15"/>
  <c r="H38" i="15" s="1"/>
  <c r="F25" i="15"/>
  <c r="BS26" i="14"/>
  <c r="BX26" i="14" s="1"/>
  <c r="CC26" i="14" s="1"/>
  <c r="CC33" i="14"/>
  <c r="D30" i="15"/>
  <c r="E30" i="15" s="1"/>
  <c r="G30" i="15"/>
  <c r="AG38" i="14"/>
  <c r="AG39" i="14" s="1"/>
  <c r="BW38" i="14"/>
  <c r="BW39" i="14" s="1"/>
  <c r="M37" i="15"/>
  <c r="M38" i="15" s="1"/>
  <c r="I16" i="15"/>
  <c r="D23" i="15"/>
  <c r="E23" i="15" s="1"/>
  <c r="I23" i="15"/>
  <c r="D10" i="15"/>
  <c r="E10" i="15" s="1"/>
  <c r="BX11" i="14"/>
  <c r="CC11" i="14" s="1"/>
  <c r="D27" i="15"/>
  <c r="E27" i="15" s="1"/>
  <c r="Q37" i="15"/>
  <c r="Q38" i="15" s="1"/>
  <c r="D15" i="15"/>
  <c r="E15" i="15" s="1"/>
  <c r="I29" i="15"/>
  <c r="D29" i="15"/>
  <c r="E29" i="15" s="1"/>
  <c r="G26" i="15"/>
  <c r="D26" i="15"/>
  <c r="E26" i="15" s="1"/>
  <c r="BN38" i="14"/>
  <c r="BN39" i="14" s="1"/>
  <c r="F16" i="15"/>
  <c r="D16" i="15" s="1"/>
  <c r="E16" i="15" s="1"/>
  <c r="D17" i="15"/>
  <c r="E17" i="15" s="1"/>
  <c r="G17" i="15"/>
  <c r="CC9" i="14"/>
  <c r="CC28" i="14"/>
  <c r="N37" i="15"/>
  <c r="N38" i="15" s="1"/>
  <c r="CC35" i="14"/>
  <c r="P37" i="15"/>
  <c r="P38" i="15" s="1"/>
  <c r="D31" i="15"/>
  <c r="E31" i="15" s="1"/>
  <c r="I31" i="15"/>
  <c r="J37" i="15"/>
  <c r="J38" i="15" s="1"/>
  <c r="K9" i="15"/>
  <c r="K37" i="15" s="1"/>
  <c r="K38" i="15" s="1"/>
  <c r="CC36" i="14"/>
  <c r="BX8" i="14"/>
  <c r="CA8" i="14"/>
  <c r="CA38" i="14" s="1"/>
  <c r="CA39" i="14" s="1"/>
  <c r="BM38" i="14"/>
  <c r="BM39" i="14" s="1"/>
  <c r="CC19" i="14"/>
  <c r="CC10" i="14"/>
  <c r="CC12" i="14"/>
  <c r="CC14" i="14"/>
  <c r="BS18" i="14"/>
  <c r="BX18" i="14" s="1"/>
  <c r="CC18" i="14" s="1"/>
  <c r="CB18" i="14"/>
  <c r="CC23" i="14"/>
  <c r="BS27" i="14"/>
  <c r="BX27" i="14" s="1"/>
  <c r="CC27" i="14" s="1"/>
  <c r="CB27" i="14"/>
  <c r="CC32" i="14"/>
  <c r="BS31" i="14"/>
  <c r="BX31" i="14" s="1"/>
  <c r="CC31" i="14" s="1"/>
  <c r="CB31" i="14"/>
  <c r="BS17" i="14"/>
  <c r="BX17" i="14" s="1"/>
  <c r="CC17" i="14" s="1"/>
  <c r="CB17" i="14"/>
  <c r="BY8" i="14"/>
  <c r="BY38" i="14" s="1"/>
  <c r="BY39" i="14" s="1"/>
  <c r="BU38" i="14"/>
  <c r="BU39" i="14" s="1"/>
  <c r="CC34" i="14"/>
  <c r="CC20" i="14"/>
  <c r="G36" i="15" l="1"/>
  <c r="D36" i="15"/>
  <c r="E36" i="15" s="1"/>
  <c r="CB38" i="14"/>
  <c r="CB39" i="14" s="1"/>
  <c r="D25" i="15"/>
  <c r="E25" i="15" s="1"/>
  <c r="E37" i="15" s="1"/>
  <c r="E38" i="15" s="1"/>
  <c r="G25" i="15"/>
  <c r="I37" i="15"/>
  <c r="I38" i="15" s="1"/>
  <c r="G16" i="15"/>
  <c r="G37" i="15" s="1"/>
  <c r="G38" i="15" s="1"/>
  <c r="F37" i="15"/>
  <c r="F38" i="15" s="1"/>
  <c r="BS38" i="14"/>
  <c r="BS39" i="14" s="1"/>
  <c r="CC8" i="14"/>
  <c r="CC39" i="14" s="1"/>
  <c r="BX38" i="14"/>
  <c r="BX39" i="14" s="1"/>
  <c r="D37" i="15" l="1"/>
  <c r="D38" i="15" s="1"/>
</calcChain>
</file>

<file path=xl/sharedStrings.xml><?xml version="1.0" encoding="utf-8"?>
<sst xmlns="http://schemas.openxmlformats.org/spreadsheetml/2006/main" count="247" uniqueCount="108">
  <si>
    <t>Date</t>
  </si>
  <si>
    <t>ZONE-A</t>
  </si>
  <si>
    <t>ZONE-B</t>
  </si>
  <si>
    <t>ZONE-C</t>
  </si>
  <si>
    <t>Total Distributed</t>
  </si>
  <si>
    <t>Remarks</t>
  </si>
  <si>
    <t>1000mm Pipeline (146W)</t>
  </si>
  <si>
    <t>Water Distribution Dashboard</t>
  </si>
  <si>
    <t>Average Tanks Level (m)</t>
  </si>
  <si>
    <t>UAQ RO Plant to Khuraijah Tanks</t>
  </si>
  <si>
    <t>UAQ RO Plant Direct to Networks</t>
  </si>
  <si>
    <t>Daily Water Consumption ZONE A&amp;B - APRIL  2025</t>
  </si>
  <si>
    <t>Water Received from Naqaa'</t>
  </si>
  <si>
    <t>Water Distributed from Khuraijah WDC</t>
  </si>
  <si>
    <t>Ajman</t>
  </si>
  <si>
    <t>Um Al Quwain</t>
  </si>
  <si>
    <t>Ras Al Khaymah</t>
  </si>
  <si>
    <t>Al Dhaid</t>
  </si>
  <si>
    <t>Al Fujairah</t>
  </si>
  <si>
    <t>Calculated Balance of Received and Distributed</t>
  </si>
  <si>
    <t>Summary Report</t>
  </si>
  <si>
    <t>Tanks Details</t>
  </si>
  <si>
    <t>Total</t>
  </si>
  <si>
    <t>1800mm (167W) Line A</t>
  </si>
  <si>
    <t>1800mm (167W) Line B</t>
  </si>
  <si>
    <t>1200mm Pipeline (157W)</t>
  </si>
  <si>
    <t xml:space="preserve">Total Received </t>
  </si>
  <si>
    <t>Al Helio Pipeline 1600mm (171W)</t>
  </si>
  <si>
    <t>Al Ghail Pipeline 1600mm (173W)</t>
  </si>
  <si>
    <t>Burairat Pipeline 1600mm (168W)</t>
  </si>
  <si>
    <t>Butain Al Samar Pipeline 1000mm (202W)</t>
  </si>
  <si>
    <t>Al Hamrah Pipeline 800mm (169W)</t>
  </si>
  <si>
    <t>Ajman 800mm from 1200mm Pipeline (157W) UAQ RO Plant</t>
  </si>
  <si>
    <r>
      <t xml:space="preserve">Ajman from Al Helio Pipeline 16200mm (171W ) Khuraijah </t>
    </r>
    <r>
      <rPr>
        <b/>
        <sz val="20"/>
        <color rgb="FFFF0000"/>
        <rFont val="Arial"/>
        <family val="2"/>
      </rPr>
      <t>(Including SEWA Con. Al Yasmeen)</t>
    </r>
  </si>
  <si>
    <t>UAQ from Khuraijah Al Helio Pipeline 1600mm (171W Tap Off 1) Al Aqran</t>
  </si>
  <si>
    <t>UAQ from Khuriajah Al Helio Pipeline 1600mm  (171W Tap Off 3) Falaj Al Mualla</t>
  </si>
  <si>
    <t>Total UAQ from Khuraijah</t>
  </si>
  <si>
    <t>UAQ from 1000mm Pipeline (146W) UAQ RO Plant (RAK - Al Marjan)</t>
  </si>
  <si>
    <t xml:space="preserve">UAQ from 1200mm Pipeline (157W) UAQ RO Plant </t>
  </si>
  <si>
    <t>RAK from 1000mm Pipeline (146W)  UAQ RO Plant</t>
  </si>
  <si>
    <t>RAK from Burairat Line 1600 Pipeline (168W) Khuraijah Tanks</t>
  </si>
  <si>
    <t>RAK from Butain Al Samar Pipeline 1000mm (202W) Khuraijah Tanks</t>
  </si>
  <si>
    <t>RAK from Al Hamra Line 800mm (169W) Khuraijah Tanks</t>
  </si>
  <si>
    <t>Al Ghail WDC from Al Ghayl Pipeline 1600mm (173W) Khuraijah</t>
  </si>
  <si>
    <t>C.R-Al Hinya WDC from Al Ghayl Pipeline 1600mm (173W Tap off-2)</t>
  </si>
  <si>
    <t>Diba Al Fujairah from Al Ghayl Pipeline 1600mmn (173W Tap off-1  Al Taween)</t>
  </si>
  <si>
    <t>Quantity In / out of  Khuraija Tanks</t>
  </si>
  <si>
    <t xml:space="preserve">Calculated Quantity In / out of  Khuraija Tanks </t>
  </si>
  <si>
    <t xml:space="preserve">Total Quantity Distributed </t>
  </si>
  <si>
    <t>Total Quantity Received from Naqaa'</t>
  </si>
  <si>
    <t xml:space="preserve">Actual Balance Water Quantity </t>
  </si>
  <si>
    <t>Tanks Storage</t>
  </si>
  <si>
    <t>Tank-1 Water Level 
(m)</t>
  </si>
  <si>
    <t>Tank-2 Water Level (m)</t>
  </si>
  <si>
    <t>Tank-3 Water Level (m)</t>
  </si>
  <si>
    <t>Tank-4 Water Level (m)</t>
  </si>
  <si>
    <t>Tank-5 Water Level (m)</t>
  </si>
  <si>
    <t>Tank-6 Water Level (m)</t>
  </si>
  <si>
    <t>Tank-7 Water Level (m)</t>
  </si>
  <si>
    <t>Tank-8 Water Level (m)</t>
  </si>
  <si>
    <t>Tank-9 Water Level (m)</t>
  </si>
  <si>
    <r>
      <t xml:space="preserve">AJMAN AREA </t>
    </r>
    <r>
      <rPr>
        <b/>
        <sz val="20"/>
        <color rgb="FFFF0000"/>
        <rFont val="Arial"/>
        <family val="2"/>
      </rPr>
      <t>(Including SEWA Con. Al Yasmeen)</t>
    </r>
  </si>
  <si>
    <t>UAQ AREA</t>
  </si>
  <si>
    <t>RAK AREA Network only</t>
  </si>
  <si>
    <r>
      <t xml:space="preserve">Al Dhaid </t>
    </r>
    <r>
      <rPr>
        <b/>
        <sz val="20"/>
        <color rgb="FFFF0000"/>
        <rFont val="Arial"/>
        <family val="2"/>
      </rPr>
      <t>(Including SEWA Con. Hamda PS</t>
    </r>
    <r>
      <rPr>
        <b/>
        <sz val="20"/>
        <rFont val="Arial"/>
        <family val="2"/>
      </rPr>
      <t>)</t>
    </r>
  </si>
  <si>
    <t>Diba Al Fujairah</t>
  </si>
  <si>
    <t>Quantity
(m3)</t>
  </si>
  <si>
    <t>Quantity
(MIG)</t>
  </si>
  <si>
    <t>Totilizer 
(m3)</t>
  </si>
  <si>
    <t>Inlet - Outlet (m3)</t>
  </si>
  <si>
    <t>Inlet - Outlet
(MIG)</t>
  </si>
  <si>
    <t xml:space="preserve">Total Available Quantity
(m3) </t>
  </si>
  <si>
    <t>Total Available Quantity
(MIG)</t>
  </si>
  <si>
    <t>Average Daily</t>
  </si>
  <si>
    <t>Note:</t>
  </si>
  <si>
    <t>Readings taken at 00:00 Daily</t>
  </si>
  <si>
    <t>Tank Levels taken at 00:00 Daily</t>
  </si>
  <si>
    <t>MIG</t>
  </si>
  <si>
    <t>M3</t>
  </si>
  <si>
    <t>Distributed to Diba Al Fujairah</t>
  </si>
  <si>
    <t>Distributed to Al Dhaid</t>
  </si>
  <si>
    <t>Distributed to RAK AREA</t>
  </si>
  <si>
    <t>Distributed to UAQ AREA</t>
  </si>
  <si>
    <t>Distributed to AJMAN AREA</t>
  </si>
  <si>
    <t>PERCENTAGE</t>
  </si>
  <si>
    <t>Total availabe in tanks</t>
  </si>
  <si>
    <t>Actual Distributed as per Tanks In / Out</t>
  </si>
  <si>
    <t>Calculated In / Out of Khuraijah Tanks</t>
  </si>
  <si>
    <t>Details of Water Distributed</t>
  </si>
  <si>
    <t xml:space="preserve">Distributed from UAQ and Khuraijah </t>
  </si>
  <si>
    <t>Received from UAQ RO Plant</t>
  </si>
  <si>
    <t>Water Quantity 
(MIG)</t>
  </si>
  <si>
    <t>Day</t>
  </si>
  <si>
    <t>Monthly Water Quantities for  APRIL 2025</t>
  </si>
  <si>
    <t>IC-08 ARGOUP CONNECTION SHUTDOWN AT 12 PM</t>
  </si>
  <si>
    <t>IC-08 ARGOUP CONNECTION STATED AT 4 PM</t>
  </si>
  <si>
    <t>IC-08 ARGOUP CONNECTION SHUTDOWN AT 10 AM</t>
  </si>
  <si>
    <t>IC-08 ARGOUP CONNECTION STATED AT 9 AM</t>
  </si>
  <si>
    <t>IC-10 FOW HAD BEEN INCREASEDFROM 2600 TO 2900 m3/hr AS PER SEWA REQUEST AT 11 AM</t>
  </si>
  <si>
    <t>REMARKS</t>
  </si>
  <si>
    <t>SEWA ARGOUP  Connection POINT (IC-08)</t>
  </si>
  <si>
    <t>SEWA Al YASMEEN Street Connection (IC-11)</t>
  </si>
  <si>
    <t>SEWA Al Muntazah Street Connection (IC-09)</t>
  </si>
  <si>
    <t>SEWA Hamdah PS Connection (IC-010)</t>
  </si>
  <si>
    <t>SEWA Connections APRIL 2025</t>
  </si>
  <si>
    <t>TOTAL RECEIVED (MIG)</t>
  </si>
  <si>
    <t>DISTRIBUTED (MIG)</t>
  </si>
  <si>
    <t>UAQ RO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</si>
</sst>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#,##0.000000"/>
    <numFmt numFmtId="165" formatCode="[$-409]dd\-mmm\-yy;@"/>
    <numFmt numFmtId="166" formatCode="_-* #,##0.00_-;\-* #,##0.00_-;_-* &quot;-&quot;??_-;_-@_-"/>
    <numFmt numFmtId="167" formatCode="#,##0.000"/>
    <numFmt numFmtId="168" formatCode="#,##0.00000"/>
    <numFmt numFmtId="169" formatCode="#,##0.0000000"/>
    <numFmt numFmtId="170" formatCode="0.000"/>
    <numFmt numFmtId="171" formatCode="0.00000"/>
    <numFmt numFmtId="172" formatCode="0.0"/>
    <numFmt numFmtId="173" formatCode="0.000000"/>
    <numFmt numFmtId="174" formatCode="#,##0.0000"/>
    <numFmt numFmtId="175" formatCode="_-* #,##0_-;\-* #,##0_-;_-* &quot;-&quot;??_-;_-@_-"/>
    <numFmt numFmtId="176" formatCode="_-* #,##0.000000_-;\-* #,##0.0000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36"/>
      <color theme="1"/>
      <name val="Arial"/>
      <family val="2"/>
    </font>
    <font>
      <b/>
      <sz val="36"/>
      <name val="Arial"/>
      <family val="2"/>
    </font>
    <font>
      <b/>
      <sz val="36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Arial"/>
      <family val="2"/>
    </font>
    <font>
      <b/>
      <sz val="20"/>
      <name val="Arial"/>
      <family val="2"/>
    </font>
    <font>
      <b/>
      <sz val="20"/>
      <color rgb="FFFF0000"/>
      <name val="Arial"/>
      <family val="2"/>
    </font>
    <font>
      <b/>
      <sz val="22"/>
      <name val="Arial"/>
      <family val="2"/>
    </font>
    <font>
      <b/>
      <sz val="26"/>
      <name val="Arial"/>
      <family val="2"/>
    </font>
    <font>
      <b/>
      <sz val="18"/>
      <name val="Arial"/>
      <family val="2"/>
    </font>
    <font>
      <b/>
      <sz val="26"/>
      <color theme="1"/>
      <name val="Arial"/>
      <family val="2"/>
    </font>
    <font>
      <b/>
      <sz val="18"/>
      <color rgb="FFFF0000"/>
      <name val="Arial"/>
      <family val="2"/>
    </font>
    <font>
      <b/>
      <sz val="22"/>
      <color theme="1"/>
      <name val="Arial"/>
      <family val="2"/>
    </font>
    <font>
      <sz val="20"/>
      <color theme="1"/>
      <name val="Calibri"/>
      <family val="2"/>
    </font>
    <font>
      <b/>
      <sz val="18"/>
      <color theme="1"/>
      <name val="Arial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8"/>
      <color rgb="FF000000"/>
      <name val="Arial"/>
      <family val="2"/>
    </font>
    <font>
      <b/>
      <sz val="14"/>
      <name val="Arial"/>
      <family val="2"/>
    </font>
    <font>
      <b/>
      <sz val="24"/>
      <name val="Arial"/>
      <family val="2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theme="1"/>
      <name val="Calibri"/>
      <family val="2"/>
    </font>
    <font>
      <sz val="26"/>
      <color theme="0"/>
      <name val="Calibri"/>
      <family val="2"/>
      <scheme val="minor"/>
    </font>
    <font>
      <b/>
      <sz val="24"/>
      <color theme="4"/>
      <name val="Calibri"/>
      <family val="2"/>
      <scheme val="minor"/>
    </font>
    <font>
      <b/>
      <sz val="26"/>
      <color theme="4"/>
      <name val="Calibri"/>
      <family val="2"/>
      <scheme val="minor"/>
    </font>
    <font>
      <b/>
      <sz val="2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24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8368E"/>
        <bgColor indexed="64"/>
      </patternFill>
    </fill>
    <fill>
      <patternFill patternType="solid">
        <fgColor rgb="FF30347C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indexed="64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indexed="64"/>
      </left>
      <right style="double">
        <color rgb="FF000000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rgb="FF000000"/>
      </left>
      <right/>
      <top style="double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0" borderId="0"/>
    <xf numFmtId="0" fontId="24" fillId="0" borderId="0"/>
  </cellStyleXfs>
  <cellXfs count="442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3" fontId="7" fillId="4" borderId="15" xfId="0" applyNumberFormat="1" applyFont="1" applyFill="1" applyBorder="1" applyAlignment="1">
      <alignment horizontal="center" vertical="center" wrapText="1"/>
    </xf>
    <xf numFmtId="4" fontId="8" fillId="5" borderId="6" xfId="0" applyNumberFormat="1" applyFont="1" applyFill="1" applyBorder="1" applyAlignment="1">
      <alignment horizontal="center" vertical="center"/>
    </xf>
    <xf numFmtId="4" fontId="9" fillId="5" borderId="6" xfId="0" applyNumberFormat="1" applyFont="1" applyFill="1" applyBorder="1" applyAlignment="1">
      <alignment horizontal="center" vertical="center"/>
    </xf>
    <xf numFmtId="4" fontId="9" fillId="5" borderId="4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10" fillId="2" borderId="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3" fillId="10" borderId="31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 wrapText="1"/>
    </xf>
    <xf numFmtId="164" fontId="12" fillId="8" borderId="32" xfId="0" applyNumberFormat="1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10" borderId="3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164" fontId="12" fillId="8" borderId="32" xfId="0" applyNumberFormat="1" applyFont="1" applyFill="1" applyBorder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13" fillId="13" borderId="15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14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15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165" fontId="12" fillId="0" borderId="15" xfId="0" applyNumberFormat="1" applyFont="1" applyBorder="1" applyAlignment="1">
      <alignment horizontal="center" vertical="center"/>
    </xf>
    <xf numFmtId="3" fontId="12" fillId="6" borderId="15" xfId="0" applyNumberFormat="1" applyFont="1" applyFill="1" applyBorder="1" applyAlignment="1">
      <alignment horizontal="center" vertical="center"/>
    </xf>
    <xf numFmtId="164" fontId="12" fillId="6" borderId="15" xfId="0" applyNumberFormat="1" applyFont="1" applyFill="1" applyBorder="1" applyAlignment="1">
      <alignment horizontal="center" vertical="center"/>
    </xf>
    <xf numFmtId="167" fontId="12" fillId="6" borderId="15" xfId="0" applyNumberFormat="1" applyFont="1" applyFill="1" applyBorder="1" applyAlignment="1">
      <alignment horizontal="center" vertical="center"/>
    </xf>
    <xf numFmtId="3" fontId="13" fillId="2" borderId="15" xfId="0" applyNumberFormat="1" applyFont="1" applyFill="1" applyBorder="1" applyAlignment="1">
      <alignment horizontal="center" vertical="center" wrapText="1"/>
    </xf>
    <xf numFmtId="3" fontId="12" fillId="7" borderId="15" xfId="0" applyNumberFormat="1" applyFont="1" applyFill="1" applyBorder="1" applyAlignment="1">
      <alignment horizontal="center" vertical="center"/>
    </xf>
    <xf numFmtId="164" fontId="12" fillId="7" borderId="15" xfId="0" applyNumberFormat="1" applyFont="1" applyFill="1" applyBorder="1" applyAlignment="1">
      <alignment horizontal="center" vertical="center"/>
    </xf>
    <xf numFmtId="3" fontId="12" fillId="5" borderId="15" xfId="0" applyNumberFormat="1" applyFont="1" applyFill="1" applyBorder="1" applyAlignment="1">
      <alignment horizontal="center" vertical="center"/>
    </xf>
    <xf numFmtId="164" fontId="12" fillId="5" borderId="15" xfId="0" applyNumberFormat="1" applyFont="1" applyFill="1" applyBorder="1" applyAlignment="1">
      <alignment horizontal="center" vertical="center"/>
    </xf>
    <xf numFmtId="3" fontId="12" fillId="8" borderId="15" xfId="0" applyNumberFormat="1" applyFont="1" applyFill="1" applyBorder="1" applyAlignment="1">
      <alignment horizontal="center" vertical="center"/>
    </xf>
    <xf numFmtId="164" fontId="12" fillId="8" borderId="15" xfId="0" applyNumberFormat="1" applyFont="1" applyFill="1" applyBorder="1" applyAlignment="1">
      <alignment horizontal="center" vertical="center"/>
    </xf>
    <xf numFmtId="3" fontId="12" fillId="4" borderId="15" xfId="0" applyNumberFormat="1" applyFont="1" applyFill="1" applyBorder="1" applyAlignment="1">
      <alignment horizontal="center" vertical="center"/>
    </xf>
    <xf numFmtId="164" fontId="12" fillId="4" borderId="15" xfId="0" applyNumberFormat="1" applyFont="1" applyFill="1" applyBorder="1" applyAlignment="1">
      <alignment horizontal="center" vertical="center"/>
    </xf>
    <xf numFmtId="3" fontId="12" fillId="9" borderId="15" xfId="0" applyNumberFormat="1" applyFont="1" applyFill="1" applyBorder="1" applyAlignment="1">
      <alignment horizontal="center" vertical="center"/>
    </xf>
    <xf numFmtId="164" fontId="12" fillId="9" borderId="15" xfId="0" applyNumberFormat="1" applyFont="1" applyFill="1" applyBorder="1" applyAlignment="1">
      <alignment horizontal="center" vertical="center"/>
    </xf>
    <xf numFmtId="3" fontId="12" fillId="10" borderId="15" xfId="0" applyNumberFormat="1" applyFont="1" applyFill="1" applyBorder="1" applyAlignment="1">
      <alignment horizontal="center" vertical="center"/>
    </xf>
    <xf numFmtId="164" fontId="12" fillId="10" borderId="15" xfId="0" applyNumberFormat="1" applyFont="1" applyFill="1" applyBorder="1" applyAlignment="1">
      <alignment horizontal="center" vertical="center"/>
    </xf>
    <xf numFmtId="3" fontId="12" fillId="11" borderId="15" xfId="0" applyNumberFormat="1" applyFont="1" applyFill="1" applyBorder="1" applyAlignment="1">
      <alignment horizontal="center" vertical="center"/>
    </xf>
    <xf numFmtId="164" fontId="12" fillId="11" borderId="15" xfId="0" applyNumberFormat="1" applyFont="1" applyFill="1" applyBorder="1" applyAlignment="1">
      <alignment horizontal="center" vertical="center"/>
    </xf>
    <xf numFmtId="3" fontId="12" fillId="5" borderId="8" xfId="0" applyNumberFormat="1" applyFont="1" applyFill="1" applyBorder="1" applyAlignment="1">
      <alignment horizontal="center" vertical="center"/>
    </xf>
    <xf numFmtId="3" fontId="12" fillId="8" borderId="6" xfId="0" applyNumberFormat="1" applyFont="1" applyFill="1" applyBorder="1" applyAlignment="1">
      <alignment horizontal="center" vertical="center"/>
    </xf>
    <xf numFmtId="3" fontId="12" fillId="4" borderId="6" xfId="0" applyNumberFormat="1" applyFont="1" applyFill="1" applyBorder="1" applyAlignment="1">
      <alignment horizontal="center" vertical="center"/>
    </xf>
    <xf numFmtId="3" fontId="12" fillId="9" borderId="6" xfId="0" applyNumberFormat="1" applyFont="1" applyFill="1" applyBorder="1" applyAlignment="1">
      <alignment horizontal="center" vertical="center"/>
    </xf>
    <xf numFmtId="3" fontId="12" fillId="10" borderId="6" xfId="0" applyNumberFormat="1" applyFont="1" applyFill="1" applyBorder="1" applyAlignment="1">
      <alignment horizontal="center" vertical="center"/>
    </xf>
    <xf numFmtId="164" fontId="12" fillId="5" borderId="6" xfId="0" applyNumberFormat="1" applyFont="1" applyFill="1" applyBorder="1" applyAlignment="1">
      <alignment horizontal="center" vertical="center"/>
    </xf>
    <xf numFmtId="164" fontId="12" fillId="8" borderId="6" xfId="0" applyNumberFormat="1" applyFont="1" applyFill="1" applyBorder="1" applyAlignment="1">
      <alignment horizontal="center" vertical="center"/>
    </xf>
    <xf numFmtId="164" fontId="12" fillId="4" borderId="6" xfId="0" applyNumberFormat="1" applyFont="1" applyFill="1" applyBorder="1" applyAlignment="1">
      <alignment horizontal="center" vertical="center"/>
    </xf>
    <xf numFmtId="164" fontId="12" fillId="9" borderId="6" xfId="0" applyNumberFormat="1" applyFont="1" applyFill="1" applyBorder="1" applyAlignment="1">
      <alignment horizontal="center" vertical="center"/>
    </xf>
    <xf numFmtId="164" fontId="12" fillId="10" borderId="6" xfId="0" applyNumberFormat="1" applyFont="1" applyFill="1" applyBorder="1" applyAlignment="1">
      <alignment horizontal="center" vertical="center"/>
    </xf>
    <xf numFmtId="168" fontId="12" fillId="12" borderId="6" xfId="0" applyNumberFormat="1" applyFont="1" applyFill="1" applyBorder="1" applyAlignment="1">
      <alignment horizontal="center" vertical="center"/>
    </xf>
    <xf numFmtId="168" fontId="12" fillId="13" borderId="6" xfId="0" applyNumberFormat="1" applyFont="1" applyFill="1" applyBorder="1" applyAlignment="1">
      <alignment horizontal="center" vertical="center"/>
    </xf>
    <xf numFmtId="169" fontId="12" fillId="10" borderId="6" xfId="0" applyNumberFormat="1" applyFont="1" applyFill="1" applyBorder="1" applyAlignment="1">
      <alignment horizontal="center" vertical="center"/>
    </xf>
    <xf numFmtId="168" fontId="12" fillId="8" borderId="6" xfId="0" applyNumberFormat="1" applyFont="1" applyFill="1" applyBorder="1" applyAlignment="1">
      <alignment horizontal="center" vertical="center"/>
    </xf>
    <xf numFmtId="3" fontId="12" fillId="3" borderId="6" xfId="0" applyNumberFormat="1" applyFont="1" applyFill="1" applyBorder="1" applyAlignment="1">
      <alignment horizontal="center" vertical="center"/>
    </xf>
    <xf numFmtId="164" fontId="12" fillId="3" borderId="6" xfId="0" applyNumberFormat="1" applyFont="1" applyFill="1" applyBorder="1" applyAlignment="1">
      <alignment horizontal="center" vertical="center"/>
    </xf>
    <xf numFmtId="3" fontId="12" fillId="14" borderId="7" xfId="0" applyNumberFormat="1" applyFont="1" applyFill="1" applyBorder="1" applyAlignment="1">
      <alignment horizontal="center" vertical="center"/>
    </xf>
    <xf numFmtId="164" fontId="12" fillId="14" borderId="7" xfId="0" applyNumberFormat="1" applyFont="1" applyFill="1" applyBorder="1" applyAlignment="1">
      <alignment horizontal="center" vertical="center"/>
    </xf>
    <xf numFmtId="164" fontId="14" fillId="2" borderId="33" xfId="0" applyNumberFormat="1" applyFont="1" applyFill="1" applyBorder="1" applyAlignment="1">
      <alignment horizontal="left" vertical="center" wrapText="1"/>
    </xf>
    <xf numFmtId="3" fontId="18" fillId="2" borderId="6" xfId="0" applyNumberFormat="1" applyFont="1" applyFill="1" applyBorder="1" applyAlignment="1">
      <alignment horizontal="center" vertical="center"/>
    </xf>
    <xf numFmtId="164" fontId="18" fillId="15" borderId="9" xfId="0" applyNumberFormat="1" applyFont="1" applyFill="1" applyBorder="1" applyAlignment="1">
      <alignment horizontal="center" vertical="center"/>
    </xf>
    <xf numFmtId="167" fontId="18" fillId="16" borderId="6" xfId="0" applyNumberFormat="1" applyFont="1" applyFill="1" applyBorder="1" applyAlignment="1">
      <alignment horizontal="center" vertical="center"/>
    </xf>
    <xf numFmtId="170" fontId="19" fillId="0" borderId="33" xfId="0" applyNumberFormat="1" applyFont="1" applyBorder="1" applyAlignment="1">
      <alignment horizontal="left" vertical="center" wrapText="1"/>
    </xf>
    <xf numFmtId="0" fontId="19" fillId="2" borderId="33" xfId="0" applyFont="1" applyFill="1" applyBorder="1" applyAlignment="1">
      <alignment horizontal="left" vertical="center" wrapText="1"/>
    </xf>
    <xf numFmtId="0" fontId="17" fillId="2" borderId="33" xfId="0" applyFont="1" applyFill="1" applyBorder="1" applyAlignment="1">
      <alignment horizontal="left" vertical="center" wrapText="1"/>
    </xf>
    <xf numFmtId="168" fontId="12" fillId="10" borderId="6" xfId="0" applyNumberFormat="1" applyFont="1" applyFill="1" applyBorder="1" applyAlignment="1">
      <alignment horizontal="center" vertical="center"/>
    </xf>
    <xf numFmtId="164" fontId="13" fillId="5" borderId="15" xfId="0" applyNumberFormat="1" applyFont="1" applyFill="1" applyBorder="1" applyAlignment="1">
      <alignment horizontal="center" vertical="center"/>
    </xf>
    <xf numFmtId="170" fontId="19" fillId="0" borderId="33" xfId="0" applyNumberFormat="1" applyFont="1" applyBorder="1" applyAlignment="1">
      <alignment horizontal="left" vertical="center"/>
    </xf>
    <xf numFmtId="2" fontId="12" fillId="0" borderId="15" xfId="0" applyNumberFormat="1" applyFont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" fontId="12" fillId="7" borderId="15" xfId="0" applyNumberFormat="1" applyFont="1" applyFill="1" applyBorder="1" applyAlignment="1">
      <alignment horizontal="center" vertical="center"/>
    </xf>
    <xf numFmtId="171" fontId="12" fillId="7" borderId="15" xfId="0" applyNumberFormat="1" applyFont="1" applyFill="1" applyBorder="1" applyAlignment="1">
      <alignment horizontal="center" vertical="center"/>
    </xf>
    <xf numFmtId="2" fontId="12" fillId="7" borderId="15" xfId="0" applyNumberFormat="1" applyFont="1" applyFill="1" applyBorder="1" applyAlignment="1">
      <alignment horizontal="center" vertical="center"/>
    </xf>
    <xf numFmtId="172" fontId="12" fillId="7" borderId="15" xfId="0" applyNumberFormat="1" applyFont="1" applyFill="1" applyBorder="1" applyAlignment="1">
      <alignment horizontal="center" vertical="center"/>
    </xf>
    <xf numFmtId="1" fontId="12" fillId="5" borderId="15" xfId="0" applyNumberFormat="1" applyFont="1" applyFill="1" applyBorder="1" applyAlignment="1">
      <alignment horizontal="center" vertical="center"/>
    </xf>
    <xf numFmtId="171" fontId="12" fillId="5" borderId="15" xfId="0" applyNumberFormat="1" applyFont="1" applyFill="1" applyBorder="1" applyAlignment="1">
      <alignment horizontal="center" vertical="center"/>
    </xf>
    <xf numFmtId="1" fontId="12" fillId="8" borderId="15" xfId="0" applyNumberFormat="1" applyFont="1" applyFill="1" applyBorder="1" applyAlignment="1">
      <alignment horizontal="center" vertical="center"/>
    </xf>
    <xf numFmtId="2" fontId="12" fillId="8" borderId="15" xfId="0" applyNumberFormat="1" applyFont="1" applyFill="1" applyBorder="1" applyAlignment="1">
      <alignment horizontal="center" vertical="center"/>
    </xf>
    <xf numFmtId="173" fontId="12" fillId="8" borderId="15" xfId="0" applyNumberFormat="1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2" fontId="12" fillId="4" borderId="15" xfId="0" applyNumberFormat="1" applyFont="1" applyFill="1" applyBorder="1" applyAlignment="1">
      <alignment horizontal="center" vertical="center"/>
    </xf>
    <xf numFmtId="171" fontId="12" fillId="4" borderId="15" xfId="0" applyNumberFormat="1" applyFont="1" applyFill="1" applyBorder="1" applyAlignment="1">
      <alignment horizontal="center" vertical="center"/>
    </xf>
    <xf numFmtId="1" fontId="12" fillId="9" borderId="15" xfId="0" applyNumberFormat="1" applyFont="1" applyFill="1" applyBorder="1" applyAlignment="1">
      <alignment horizontal="center" vertical="center"/>
    </xf>
    <xf numFmtId="2" fontId="12" fillId="9" borderId="15" xfId="0" applyNumberFormat="1" applyFont="1" applyFill="1" applyBorder="1" applyAlignment="1">
      <alignment horizontal="center" vertical="center"/>
    </xf>
    <xf numFmtId="171" fontId="12" fillId="9" borderId="15" xfId="0" applyNumberFormat="1" applyFont="1" applyFill="1" applyBorder="1" applyAlignment="1">
      <alignment horizontal="center" vertical="center"/>
    </xf>
    <xf numFmtId="1" fontId="12" fillId="10" borderId="15" xfId="0" applyNumberFormat="1" applyFont="1" applyFill="1" applyBorder="1" applyAlignment="1">
      <alignment horizontal="center" vertical="center"/>
    </xf>
    <xf numFmtId="171" fontId="12" fillId="10" borderId="15" xfId="0" applyNumberFormat="1" applyFont="1" applyFill="1" applyBorder="1" applyAlignment="1">
      <alignment horizontal="center" vertical="center"/>
    </xf>
    <xf numFmtId="1" fontId="12" fillId="5" borderId="8" xfId="0" applyNumberFormat="1" applyFont="1" applyFill="1" applyBorder="1" applyAlignment="1">
      <alignment horizontal="center" vertical="center"/>
    </xf>
    <xf numFmtId="3" fontId="12" fillId="14" borderId="6" xfId="0" applyNumberFormat="1" applyFont="1" applyFill="1" applyBorder="1" applyAlignment="1">
      <alignment horizontal="center" vertical="center"/>
    </xf>
    <xf numFmtId="164" fontId="12" fillId="14" borderId="6" xfId="0" applyNumberFormat="1" applyFont="1" applyFill="1" applyBorder="1" applyAlignment="1">
      <alignment horizontal="center" vertical="center"/>
    </xf>
    <xf numFmtId="165" fontId="20" fillId="0" borderId="38" xfId="0" applyNumberFormat="1" applyFont="1" applyBorder="1" applyAlignment="1">
      <alignment horizontal="center" vertical="center"/>
    </xf>
    <xf numFmtId="0" fontId="0" fillId="0" borderId="33" xfId="0" applyBorder="1"/>
    <xf numFmtId="2" fontId="12" fillId="2" borderId="15" xfId="0" applyNumberFormat="1" applyFont="1" applyFill="1" applyBorder="1" applyAlignment="1">
      <alignment horizontal="center" vertical="center"/>
    </xf>
    <xf numFmtId="174" fontId="12" fillId="6" borderId="15" xfId="0" applyNumberFormat="1" applyFont="1" applyFill="1" applyBorder="1" applyAlignment="1">
      <alignment horizontal="center" vertical="center"/>
    </xf>
    <xf numFmtId="174" fontId="12" fillId="7" borderId="15" xfId="0" applyNumberFormat="1" applyFont="1" applyFill="1" applyBorder="1" applyAlignment="1">
      <alignment horizontal="center" vertical="center"/>
    </xf>
    <xf numFmtId="1" fontId="12" fillId="4" borderId="15" xfId="0" applyNumberFormat="1" applyFont="1" applyFill="1" applyBorder="1" applyAlignment="1">
      <alignment horizontal="center" vertical="center"/>
    </xf>
    <xf numFmtId="2" fontId="12" fillId="10" borderId="15" xfId="0" applyNumberFormat="1" applyFont="1" applyFill="1" applyBorder="1" applyAlignment="1">
      <alignment horizontal="center" vertical="center"/>
    </xf>
    <xf numFmtId="167" fontId="12" fillId="12" borderId="6" xfId="0" applyNumberFormat="1" applyFont="1" applyFill="1" applyBorder="1" applyAlignment="1">
      <alignment horizontal="center" vertical="center"/>
    </xf>
    <xf numFmtId="167" fontId="12" fillId="13" borderId="6" xfId="0" applyNumberFormat="1" applyFont="1" applyFill="1" applyBorder="1" applyAlignment="1">
      <alignment horizontal="center" vertical="center"/>
    </xf>
    <xf numFmtId="167" fontId="12" fillId="8" borderId="6" xfId="0" applyNumberFormat="1" applyFont="1" applyFill="1" applyBorder="1" applyAlignment="1">
      <alignment horizontal="center" vertical="center"/>
    </xf>
    <xf numFmtId="4" fontId="12" fillId="3" borderId="6" xfId="0" applyNumberFormat="1" applyFont="1" applyFill="1" applyBorder="1" applyAlignment="1">
      <alignment horizontal="center" vertical="center"/>
    </xf>
    <xf numFmtId="167" fontId="12" fillId="14" borderId="6" xfId="0" applyNumberFormat="1" applyFont="1" applyFill="1" applyBorder="1" applyAlignment="1">
      <alignment horizontal="center" vertical="center"/>
    </xf>
    <xf numFmtId="170" fontId="14" fillId="0" borderId="33" xfId="0" applyNumberFormat="1" applyFont="1" applyBorder="1" applyAlignment="1">
      <alignment horizontal="left" vertical="center" wrapText="1"/>
    </xf>
    <xf numFmtId="3" fontId="18" fillId="16" borderId="6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0" fillId="2" borderId="33" xfId="0" applyFill="1" applyBorder="1"/>
    <xf numFmtId="0" fontId="12" fillId="0" borderId="15" xfId="0" applyFont="1" applyBorder="1" applyAlignment="1">
      <alignment horizontal="center" vertical="center"/>
    </xf>
    <xf numFmtId="0" fontId="21" fillId="6" borderId="15" xfId="0" applyFont="1" applyFill="1" applyBorder="1"/>
    <xf numFmtId="0" fontId="21" fillId="2" borderId="15" xfId="0" applyFont="1" applyFill="1" applyBorder="1"/>
    <xf numFmtId="0" fontId="21" fillId="7" borderId="15" xfId="0" applyFont="1" applyFill="1" applyBorder="1"/>
    <xf numFmtId="0" fontId="21" fillId="5" borderId="15" xfId="0" applyFont="1" applyFill="1" applyBorder="1"/>
    <xf numFmtId="0" fontId="12" fillId="8" borderId="15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left" vertical="center"/>
    </xf>
    <xf numFmtId="0" fontId="21" fillId="8" borderId="15" xfId="0" applyFont="1" applyFill="1" applyBorder="1"/>
    <xf numFmtId="0" fontId="21" fillId="4" borderId="15" xfId="0" applyFont="1" applyFill="1" applyBorder="1"/>
    <xf numFmtId="0" fontId="21" fillId="9" borderId="15" xfId="0" applyFont="1" applyFill="1" applyBorder="1"/>
    <xf numFmtId="0" fontId="21" fillId="10" borderId="15" xfId="0" applyFont="1" applyFill="1" applyBorder="1"/>
    <xf numFmtId="0" fontId="21" fillId="11" borderId="15" xfId="0" applyFont="1" applyFill="1" applyBorder="1"/>
    <xf numFmtId="0" fontId="21" fillId="5" borderId="34" xfId="0" applyFont="1" applyFill="1" applyBorder="1"/>
    <xf numFmtId="0" fontId="21" fillId="8" borderId="16" xfId="0" applyFont="1" applyFill="1" applyBorder="1"/>
    <xf numFmtId="0" fontId="21" fillId="4" borderId="16" xfId="0" applyFont="1" applyFill="1" applyBorder="1"/>
    <xf numFmtId="0" fontId="21" fillId="9" borderId="16" xfId="0" applyFont="1" applyFill="1" applyBorder="1"/>
    <xf numFmtId="0" fontId="21" fillId="10" borderId="16" xfId="0" applyFont="1" applyFill="1" applyBorder="1"/>
    <xf numFmtId="0" fontId="21" fillId="5" borderId="16" xfId="0" applyFont="1" applyFill="1" applyBorder="1"/>
    <xf numFmtId="0" fontId="21" fillId="0" borderId="16" xfId="0" applyFont="1" applyBorder="1"/>
    <xf numFmtId="164" fontId="21" fillId="0" borderId="16" xfId="0" applyNumberFormat="1" applyFont="1" applyBorder="1"/>
    <xf numFmtId="164" fontId="21" fillId="0" borderId="39" xfId="0" applyNumberFormat="1" applyFont="1" applyBorder="1"/>
    <xf numFmtId="0" fontId="21" fillId="0" borderId="36" xfId="0" applyFont="1" applyBorder="1"/>
    <xf numFmtId="0" fontId="22" fillId="0" borderId="4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1" fillId="0" borderId="16" xfId="0" applyFont="1" applyBorder="1"/>
    <xf numFmtId="0" fontId="23" fillId="0" borderId="16" xfId="0" applyFont="1" applyBorder="1"/>
    <xf numFmtId="0" fontId="23" fillId="0" borderId="39" xfId="0" applyFont="1" applyBorder="1"/>
    <xf numFmtId="0" fontId="11" fillId="0" borderId="36" xfId="0" applyFont="1" applyBorder="1"/>
    <xf numFmtId="0" fontId="11" fillId="0" borderId="0" xfId="0" applyFont="1"/>
    <xf numFmtId="175" fontId="18" fillId="2" borderId="6" xfId="2" applyNumberFormat="1" applyFont="1" applyFill="1" applyBorder="1" applyAlignment="1">
      <alignment horizontal="center" vertical="center"/>
    </xf>
    <xf numFmtId="176" fontId="18" fillId="15" borderId="6" xfId="2" applyNumberFormat="1" applyFont="1" applyFill="1" applyBorder="1" applyAlignment="1">
      <alignment horizontal="center" vertical="center"/>
    </xf>
    <xf numFmtId="3" fontId="12" fillId="7" borderId="15" xfId="2" applyNumberFormat="1" applyFont="1" applyFill="1" applyBorder="1" applyAlignment="1">
      <alignment horizontal="center" vertical="center"/>
    </xf>
    <xf numFmtId="3" fontId="12" fillId="6" borderId="15" xfId="2" applyNumberFormat="1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7" fillId="17" borderId="44" xfId="3" applyFont="1" applyFill="1" applyBorder="1" applyAlignment="1">
      <alignment horizontal="center" vertical="center" wrapText="1"/>
    </xf>
    <xf numFmtId="0" fontId="25" fillId="2" borderId="45" xfId="4" applyFont="1" applyFill="1" applyBorder="1" applyAlignment="1">
      <alignment horizontal="center" wrapText="1"/>
    </xf>
    <xf numFmtId="2" fontId="17" fillId="18" borderId="46" xfId="4" applyNumberFormat="1" applyFont="1" applyFill="1" applyBorder="1" applyAlignment="1">
      <alignment horizontal="center" vertical="center" wrapText="1"/>
    </xf>
    <xf numFmtId="2" fontId="17" fillId="18" borderId="47" xfId="4" applyNumberFormat="1" applyFont="1" applyFill="1" applyBorder="1" applyAlignment="1">
      <alignment horizontal="center" vertical="center" wrapText="1"/>
    </xf>
    <xf numFmtId="170" fontId="17" fillId="19" borderId="48" xfId="4" applyNumberFormat="1" applyFont="1" applyFill="1" applyBorder="1" applyAlignment="1">
      <alignment horizontal="center" vertical="center" wrapText="1"/>
    </xf>
    <xf numFmtId="2" fontId="17" fillId="19" borderId="49" xfId="4" applyNumberFormat="1" applyFont="1" applyFill="1" applyBorder="1" applyAlignment="1">
      <alignment horizontal="center" vertical="center" wrapText="1"/>
    </xf>
    <xf numFmtId="2" fontId="17" fillId="8" borderId="50" xfId="4" applyNumberFormat="1" applyFont="1" applyFill="1" applyBorder="1" applyAlignment="1">
      <alignment horizontal="center" vertical="center" wrapText="1"/>
    </xf>
    <xf numFmtId="2" fontId="17" fillId="14" borderId="50" xfId="4" applyNumberFormat="1" applyFont="1" applyFill="1" applyBorder="1" applyAlignment="1">
      <alignment horizontal="center" vertical="center" wrapText="1"/>
    </xf>
    <xf numFmtId="2" fontId="17" fillId="10" borderId="47" xfId="4" applyNumberFormat="1" applyFont="1" applyFill="1" applyBorder="1" applyAlignment="1">
      <alignment horizontal="center" vertical="center" wrapText="1"/>
    </xf>
    <xf numFmtId="2" fontId="17" fillId="9" borderId="47" xfId="4" applyNumberFormat="1" applyFont="1" applyFill="1" applyBorder="1" applyAlignment="1">
      <alignment horizontal="center" vertical="center" wrapText="1"/>
    </xf>
    <xf numFmtId="2" fontId="17" fillId="4" borderId="49" xfId="4" applyNumberFormat="1" applyFont="1" applyFill="1" applyBorder="1" applyAlignment="1">
      <alignment horizontal="center" vertical="center" wrapText="1"/>
    </xf>
    <xf numFmtId="2" fontId="17" fillId="8" borderId="49" xfId="4" applyNumberFormat="1" applyFont="1" applyFill="1" applyBorder="1" applyAlignment="1">
      <alignment horizontal="center" vertical="center" wrapText="1"/>
    </xf>
    <xf numFmtId="2" fontId="17" fillId="5" borderId="51" xfId="4" applyNumberFormat="1" applyFont="1" applyFill="1" applyBorder="1" applyAlignment="1">
      <alignment horizontal="center" vertical="center" wrapText="1"/>
    </xf>
    <xf numFmtId="2" fontId="17" fillId="7" borderId="52" xfId="4" applyNumberFormat="1" applyFont="1" applyFill="1" applyBorder="1" applyAlignment="1">
      <alignment horizontal="center" vertical="center" wrapText="1"/>
    </xf>
    <xf numFmtId="2" fontId="17" fillId="6" borderId="53" xfId="4" applyNumberFormat="1" applyFont="1" applyFill="1" applyBorder="1" applyAlignment="1">
      <alignment horizontal="center" vertical="center" wrapText="1"/>
    </xf>
    <xf numFmtId="2" fontId="17" fillId="6" borderId="51" xfId="4" applyNumberFormat="1" applyFont="1" applyFill="1" applyBorder="1" applyAlignment="1">
      <alignment horizontal="center" vertical="center" wrapText="1"/>
    </xf>
    <xf numFmtId="0" fontId="17" fillId="6" borderId="54" xfId="4" applyFont="1" applyFill="1" applyBorder="1" applyAlignment="1">
      <alignment horizontal="center" vertical="center"/>
    </xf>
    <xf numFmtId="0" fontId="25" fillId="2" borderId="55" xfId="4" applyFont="1" applyFill="1" applyBorder="1" applyAlignment="1">
      <alignment horizontal="center" wrapText="1"/>
    </xf>
    <xf numFmtId="9" fontId="17" fillId="18" borderId="56" xfId="1" applyFont="1" applyFill="1" applyBorder="1" applyAlignment="1">
      <alignment horizontal="center" vertical="center" wrapText="1"/>
    </xf>
    <xf numFmtId="167" fontId="17" fillId="18" borderId="56" xfId="4" applyNumberFormat="1" applyFont="1" applyFill="1" applyBorder="1" applyAlignment="1">
      <alignment horizontal="center" vertical="center" wrapText="1"/>
    </xf>
    <xf numFmtId="3" fontId="17" fillId="18" borderId="57" xfId="4" applyNumberFormat="1" applyFont="1" applyFill="1" applyBorder="1" applyAlignment="1">
      <alignment horizontal="center" vertical="center" wrapText="1"/>
    </xf>
    <xf numFmtId="1" fontId="17" fillId="19" borderId="58" xfId="4" applyNumberFormat="1" applyFont="1" applyFill="1" applyBorder="1" applyAlignment="1">
      <alignment horizontal="center" vertical="center" wrapText="1"/>
    </xf>
    <xf numFmtId="173" fontId="17" fillId="8" borderId="59" xfId="4" applyNumberFormat="1" applyFont="1" applyFill="1" applyBorder="1" applyAlignment="1">
      <alignment horizontal="center" vertical="center" wrapText="1"/>
    </xf>
    <xf numFmtId="1" fontId="17" fillId="8" borderId="59" xfId="4" applyNumberFormat="1" applyFont="1" applyFill="1" applyBorder="1" applyAlignment="1">
      <alignment horizontal="center" vertical="center" wrapText="1"/>
    </xf>
    <xf numFmtId="173" fontId="17" fillId="14" borderId="59" xfId="4" applyNumberFormat="1" applyFont="1" applyFill="1" applyBorder="1" applyAlignment="1">
      <alignment horizontal="center" vertical="center" wrapText="1"/>
    </xf>
    <xf numFmtId="1" fontId="17" fillId="14" borderId="60" xfId="4" applyNumberFormat="1" applyFont="1" applyFill="1" applyBorder="1" applyAlignment="1">
      <alignment horizontal="center" vertical="center" wrapText="1"/>
    </xf>
    <xf numFmtId="173" fontId="17" fillId="10" borderId="61" xfId="4" applyNumberFormat="1" applyFont="1" applyFill="1" applyBorder="1" applyAlignment="1">
      <alignment horizontal="center" vertical="center" wrapText="1"/>
    </xf>
    <xf numFmtId="1" fontId="17" fillId="10" borderId="57" xfId="4" applyNumberFormat="1" applyFont="1" applyFill="1" applyBorder="1" applyAlignment="1">
      <alignment horizontal="center" vertical="center" wrapText="1"/>
    </xf>
    <xf numFmtId="173" fontId="17" fillId="9" borderId="48" xfId="4" applyNumberFormat="1" applyFont="1" applyFill="1" applyBorder="1" applyAlignment="1">
      <alignment horizontal="center" vertical="center" wrapText="1"/>
    </xf>
    <xf numFmtId="1" fontId="17" fillId="9" borderId="58" xfId="4" applyNumberFormat="1" applyFont="1" applyFill="1" applyBorder="1" applyAlignment="1">
      <alignment horizontal="center" vertical="center" wrapText="1"/>
    </xf>
    <xf numFmtId="173" fontId="17" fillId="4" borderId="58" xfId="4" applyNumberFormat="1" applyFont="1" applyFill="1" applyBorder="1" applyAlignment="1">
      <alignment horizontal="center" vertical="center" wrapText="1"/>
    </xf>
    <xf numFmtId="1" fontId="17" fillId="4" borderId="58" xfId="4" applyNumberFormat="1" applyFont="1" applyFill="1" applyBorder="1" applyAlignment="1">
      <alignment horizontal="center" vertical="center" wrapText="1"/>
    </xf>
    <xf numFmtId="173" fontId="17" fillId="8" borderId="62" xfId="4" applyNumberFormat="1" applyFont="1" applyFill="1" applyBorder="1" applyAlignment="1">
      <alignment horizontal="center" vertical="center" wrapText="1"/>
    </xf>
    <xf numFmtId="173" fontId="17" fillId="8" borderId="58" xfId="4" applyNumberFormat="1" applyFont="1" applyFill="1" applyBorder="1" applyAlignment="1">
      <alignment horizontal="center" vertical="center" wrapText="1"/>
    </xf>
    <xf numFmtId="173" fontId="17" fillId="5" borderId="63" xfId="4" applyNumberFormat="1" applyFont="1" applyFill="1" applyBorder="1" applyAlignment="1">
      <alignment horizontal="center" vertical="center" wrapText="1"/>
    </xf>
    <xf numFmtId="1" fontId="17" fillId="5" borderId="60" xfId="4" applyNumberFormat="1" applyFont="1" applyFill="1" applyBorder="1" applyAlignment="1">
      <alignment horizontal="center" vertical="center" wrapText="1"/>
    </xf>
    <xf numFmtId="2" fontId="17" fillId="7" borderId="61" xfId="4" applyNumberFormat="1" applyFont="1" applyFill="1" applyBorder="1" applyAlignment="1">
      <alignment horizontal="center" vertical="center" wrapText="1"/>
    </xf>
    <xf numFmtId="1" fontId="17" fillId="7" borderId="57" xfId="4" applyNumberFormat="1" applyFont="1" applyFill="1" applyBorder="1" applyAlignment="1">
      <alignment horizontal="center" vertical="center" wrapText="1"/>
    </xf>
    <xf numFmtId="2" fontId="17" fillId="6" borderId="61" xfId="4" applyNumberFormat="1" applyFont="1" applyFill="1" applyBorder="1" applyAlignment="1">
      <alignment horizontal="center" vertical="center" wrapText="1"/>
    </xf>
    <xf numFmtId="1" fontId="17" fillId="6" borderId="60" xfId="4" applyNumberFormat="1" applyFont="1" applyFill="1" applyBorder="1" applyAlignment="1">
      <alignment horizontal="center" vertical="center" wrapText="1"/>
    </xf>
    <xf numFmtId="0" fontId="26" fillId="0" borderId="64" xfId="4" applyFont="1" applyBorder="1" applyAlignment="1">
      <alignment horizontal="center" vertical="center"/>
    </xf>
    <xf numFmtId="0" fontId="26" fillId="0" borderId="65" xfId="4" applyFont="1" applyBorder="1" applyAlignment="1">
      <alignment horizontal="center" vertical="center"/>
    </xf>
    <xf numFmtId="1" fontId="17" fillId="8" borderId="58" xfId="4" applyNumberFormat="1" applyFont="1" applyFill="1" applyBorder="1" applyAlignment="1">
      <alignment horizontal="center" vertical="center" wrapText="1"/>
    </xf>
    <xf numFmtId="173" fontId="17" fillId="5" borderId="59" xfId="4" applyNumberFormat="1" applyFont="1" applyFill="1" applyBorder="1" applyAlignment="1">
      <alignment horizontal="center" vertical="center" wrapText="1"/>
    </xf>
    <xf numFmtId="0" fontId="13" fillId="18" borderId="67" xfId="4" applyFont="1" applyFill="1" applyBorder="1" applyAlignment="1">
      <alignment horizontal="center" vertical="center" wrapText="1"/>
    </xf>
    <xf numFmtId="0" fontId="13" fillId="19" borderId="67" xfId="4" applyFont="1" applyFill="1" applyBorder="1" applyAlignment="1">
      <alignment horizontal="center" vertical="center" wrapText="1"/>
    </xf>
    <xf numFmtId="0" fontId="13" fillId="8" borderId="67" xfId="4" applyFont="1" applyFill="1" applyBorder="1" applyAlignment="1">
      <alignment horizontal="center" vertical="center" wrapText="1"/>
    </xf>
    <xf numFmtId="0" fontId="17" fillId="14" borderId="67" xfId="4" applyFont="1" applyFill="1" applyBorder="1" applyAlignment="1">
      <alignment horizontal="center" vertical="center" wrapText="1"/>
    </xf>
    <xf numFmtId="0" fontId="13" fillId="10" borderId="68" xfId="4" applyFont="1" applyFill="1" applyBorder="1" applyAlignment="1">
      <alignment horizontal="center" vertical="center" wrapText="1"/>
    </xf>
    <xf numFmtId="0" fontId="13" fillId="10" borderId="69" xfId="4" applyFont="1" applyFill="1" applyBorder="1" applyAlignment="1">
      <alignment horizontal="center" vertical="center" wrapText="1"/>
    </xf>
    <xf numFmtId="0" fontId="13" fillId="9" borderId="69" xfId="4" applyFont="1" applyFill="1" applyBorder="1" applyAlignment="1">
      <alignment horizontal="center" vertical="center" wrapText="1"/>
    </xf>
    <xf numFmtId="0" fontId="13" fillId="4" borderId="69" xfId="4" applyFont="1" applyFill="1" applyBorder="1" applyAlignment="1">
      <alignment horizontal="center" vertical="center" wrapText="1"/>
    </xf>
    <xf numFmtId="0" fontId="13" fillId="8" borderId="69" xfId="4" applyFont="1" applyFill="1" applyBorder="1" applyAlignment="1">
      <alignment horizontal="center" vertical="center" wrapText="1"/>
    </xf>
    <xf numFmtId="0" fontId="13" fillId="5" borderId="69" xfId="4" applyFont="1" applyFill="1" applyBorder="1" applyAlignment="1">
      <alignment horizontal="center" vertical="center" wrapText="1"/>
    </xf>
    <xf numFmtId="0" fontId="13" fillId="7" borderId="69" xfId="4" applyFont="1" applyFill="1" applyBorder="1" applyAlignment="1">
      <alignment horizontal="center" vertical="center" wrapText="1"/>
    </xf>
    <xf numFmtId="0" fontId="13" fillId="6" borderId="69" xfId="4" applyFont="1" applyFill="1" applyBorder="1" applyAlignment="1">
      <alignment horizontal="center" vertical="center" wrapText="1"/>
    </xf>
    <xf numFmtId="0" fontId="0" fillId="0" borderId="90" xfId="0" applyBorder="1"/>
    <xf numFmtId="2" fontId="22" fillId="20" borderId="91" xfId="0" applyNumberFormat="1" applyFont="1" applyFill="1" applyBorder="1" applyAlignment="1">
      <alignment horizontal="center" vertical="center"/>
    </xf>
    <xf numFmtId="1" fontId="22" fillId="20" borderId="15" xfId="0" applyNumberFormat="1" applyFont="1" applyFill="1" applyBorder="1" applyAlignment="1">
      <alignment horizontal="center" vertical="center"/>
    </xf>
    <xf numFmtId="3" fontId="22" fillId="20" borderId="15" xfId="0" applyNumberFormat="1" applyFont="1" applyFill="1" applyBorder="1" applyAlignment="1">
      <alignment horizontal="center" vertical="center"/>
    </xf>
    <xf numFmtId="2" fontId="22" fillId="20" borderId="15" xfId="0" applyNumberFormat="1" applyFont="1" applyFill="1" applyBorder="1" applyAlignment="1">
      <alignment horizontal="center" vertical="center"/>
    </xf>
    <xf numFmtId="2" fontId="22" fillId="9" borderId="15" xfId="0" applyNumberFormat="1" applyFont="1" applyFill="1" applyBorder="1" applyAlignment="1">
      <alignment horizontal="center" vertical="center"/>
    </xf>
    <xf numFmtId="1" fontId="22" fillId="9" borderId="15" xfId="0" applyNumberFormat="1" applyFont="1" applyFill="1" applyBorder="1" applyAlignment="1">
      <alignment horizontal="center" vertical="center"/>
    </xf>
    <xf numFmtId="3" fontId="22" fillId="9" borderId="15" xfId="0" applyNumberFormat="1" applyFont="1" applyFill="1" applyBorder="1" applyAlignment="1">
      <alignment horizontal="center" vertical="center"/>
    </xf>
    <xf numFmtId="2" fontId="22" fillId="4" borderId="15" xfId="0" applyNumberFormat="1" applyFont="1" applyFill="1" applyBorder="1" applyAlignment="1">
      <alignment horizontal="center" vertical="center"/>
    </xf>
    <xf numFmtId="1" fontId="22" fillId="4" borderId="15" xfId="0" applyNumberFormat="1" applyFont="1" applyFill="1" applyBorder="1" applyAlignment="1">
      <alignment horizontal="center" vertical="center"/>
    </xf>
    <xf numFmtId="3" fontId="22" fillId="4" borderId="15" xfId="0" applyNumberFormat="1" applyFont="1" applyFill="1" applyBorder="1" applyAlignment="1">
      <alignment horizontal="center" vertical="center"/>
    </xf>
    <xf numFmtId="0" fontId="17" fillId="2" borderId="15" xfId="3" applyFont="1" applyFill="1" applyBorder="1" applyAlignment="1">
      <alignment horizontal="center" vertical="center" wrapText="1"/>
    </xf>
    <xf numFmtId="0" fontId="0" fillId="0" borderId="92" xfId="0" applyBorder="1"/>
    <xf numFmtId="2" fontId="22" fillId="21" borderId="91" xfId="0" applyNumberFormat="1" applyFont="1" applyFill="1" applyBorder="1" applyAlignment="1">
      <alignment horizontal="center" vertical="center"/>
    </xf>
    <xf numFmtId="1" fontId="22" fillId="21" borderId="15" xfId="0" applyNumberFormat="1" applyFont="1" applyFill="1" applyBorder="1" applyAlignment="1">
      <alignment horizontal="center" vertical="center"/>
    </xf>
    <xf numFmtId="3" fontId="22" fillId="21" borderId="15" xfId="0" applyNumberFormat="1" applyFont="1" applyFill="1" applyBorder="1" applyAlignment="1">
      <alignment horizontal="center" vertical="center"/>
    </xf>
    <xf numFmtId="0" fontId="7" fillId="2" borderId="15" xfId="4" applyFont="1" applyFill="1" applyBorder="1" applyAlignment="1">
      <alignment horizontal="center" vertical="center"/>
    </xf>
    <xf numFmtId="164" fontId="29" fillId="21" borderId="91" xfId="0" applyNumberFormat="1" applyFont="1" applyFill="1" applyBorder="1" applyAlignment="1">
      <alignment horizontal="center" vertical="center"/>
    </xf>
    <xf numFmtId="3" fontId="29" fillId="21" borderId="15" xfId="0" applyNumberFormat="1" applyFont="1" applyFill="1" applyBorder="1" applyAlignment="1">
      <alignment horizontal="center" vertical="center"/>
    </xf>
    <xf numFmtId="3" fontId="7" fillId="21" borderId="15" xfId="0" applyNumberFormat="1" applyFont="1" applyFill="1" applyBorder="1" applyAlignment="1">
      <alignment horizontal="center" vertical="center" wrapText="1"/>
    </xf>
    <xf numFmtId="164" fontId="29" fillId="20" borderId="15" xfId="0" applyNumberFormat="1" applyFont="1" applyFill="1" applyBorder="1" applyAlignment="1">
      <alignment horizontal="center" vertical="center"/>
    </xf>
    <xf numFmtId="3" fontId="29" fillId="20" borderId="15" xfId="0" applyNumberFormat="1" applyFont="1" applyFill="1" applyBorder="1" applyAlignment="1">
      <alignment horizontal="center" vertical="center"/>
    </xf>
    <xf numFmtId="3" fontId="7" fillId="20" borderId="15" xfId="0" applyNumberFormat="1" applyFont="1" applyFill="1" applyBorder="1" applyAlignment="1">
      <alignment horizontal="center" vertical="center" wrapText="1"/>
    </xf>
    <xf numFmtId="164" fontId="29" fillId="9" borderId="15" xfId="0" applyNumberFormat="1" applyFont="1" applyFill="1" applyBorder="1" applyAlignment="1">
      <alignment horizontal="center" vertical="center"/>
    </xf>
    <xf numFmtId="3" fontId="29" fillId="9" borderId="15" xfId="0" applyNumberFormat="1" applyFont="1" applyFill="1" applyBorder="1" applyAlignment="1">
      <alignment horizontal="center" vertical="center"/>
    </xf>
    <xf numFmtId="3" fontId="7" fillId="9" borderId="15" xfId="0" applyNumberFormat="1" applyFont="1" applyFill="1" applyBorder="1" applyAlignment="1">
      <alignment horizontal="center" vertical="center" wrapText="1"/>
    </xf>
    <xf numFmtId="164" fontId="29" fillId="4" borderId="15" xfId="0" applyNumberFormat="1" applyFont="1" applyFill="1" applyBorder="1" applyAlignment="1">
      <alignment horizontal="center" vertical="center"/>
    </xf>
    <xf numFmtId="3" fontId="29" fillId="4" borderId="15" xfId="0" applyNumberFormat="1" applyFont="1" applyFill="1" applyBorder="1" applyAlignment="1">
      <alignment horizontal="center" vertical="center"/>
    </xf>
    <xf numFmtId="0" fontId="30" fillId="2" borderId="15" xfId="4" applyFont="1" applyFill="1" applyBorder="1" applyAlignment="1">
      <alignment horizontal="center" vertical="center"/>
    </xf>
    <xf numFmtId="0" fontId="31" fillId="22" borderId="92" xfId="0" applyFont="1" applyFill="1" applyBorder="1" applyAlignment="1">
      <alignment horizontal="center"/>
    </xf>
    <xf numFmtId="164" fontId="32" fillId="22" borderId="15" xfId="0" applyNumberFormat="1" applyFont="1" applyFill="1" applyBorder="1" applyAlignment="1">
      <alignment horizontal="center" vertical="center"/>
    </xf>
    <xf numFmtId="3" fontId="32" fillId="22" borderId="15" xfId="0" applyNumberFormat="1" applyFont="1" applyFill="1" applyBorder="1" applyAlignment="1">
      <alignment horizontal="center" vertical="center"/>
    </xf>
    <xf numFmtId="164" fontId="32" fillId="22" borderId="91" xfId="0" applyNumberFormat="1" applyFont="1" applyFill="1" applyBorder="1" applyAlignment="1">
      <alignment horizontal="center" vertical="center"/>
    </xf>
    <xf numFmtId="0" fontId="33" fillId="22" borderId="92" xfId="0" applyFont="1" applyFill="1" applyBorder="1" applyAlignment="1">
      <alignment wrapText="1"/>
    </xf>
    <xf numFmtId="0" fontId="0" fillId="2" borderId="15" xfId="0" applyFill="1" applyBorder="1"/>
    <xf numFmtId="0" fontId="7" fillId="21" borderId="91" xfId="0" applyFont="1" applyFill="1" applyBorder="1" applyAlignment="1">
      <alignment horizontal="center" vertical="center" wrapText="1"/>
    </xf>
    <xf numFmtId="0" fontId="7" fillId="21" borderId="15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0" fillId="23" borderId="0" xfId="0" applyFill="1" applyProtection="1">
      <protection locked="0"/>
    </xf>
    <xf numFmtId="0" fontId="0" fillId="23" borderId="0" xfId="0" applyFill="1" applyBorder="1" applyProtection="1">
      <protection locked="0"/>
    </xf>
    <xf numFmtId="0" fontId="0" fillId="23" borderId="0" xfId="0" applyFill="1" applyBorder="1" applyAlignment="1" applyProtection="1">
      <protection locked="0"/>
    </xf>
    <xf numFmtId="0" fontId="0" fillId="23" borderId="0" xfId="0" applyFill="1"/>
    <xf numFmtId="0" fontId="0" fillId="23" borderId="0" xfId="0" applyFill="1" applyBorder="1"/>
    <xf numFmtId="0" fontId="0" fillId="23" borderId="0" xfId="0" applyFill="1" applyAlignment="1">
      <alignment horizontal="left"/>
    </xf>
    <xf numFmtId="0" fontId="0" fillId="23" borderId="0" xfId="0" applyNumberFormat="1" applyFill="1"/>
    <xf numFmtId="0" fontId="0" fillId="24" borderId="0" xfId="0" applyFill="1" applyProtection="1">
      <protection locked="0"/>
    </xf>
    <xf numFmtId="0" fontId="2" fillId="24" borderId="0" xfId="0" applyFont="1" applyFill="1" applyProtection="1">
      <protection locked="0"/>
    </xf>
    <xf numFmtId="0" fontId="0" fillId="24" borderId="0" xfId="0" applyFill="1" applyBorder="1" applyProtection="1">
      <protection locked="0"/>
    </xf>
    <xf numFmtId="0" fontId="0" fillId="24" borderId="0" xfId="0" applyFill="1" applyBorder="1" applyAlignment="1" applyProtection="1">
      <protection locked="0"/>
    </xf>
    <xf numFmtId="0" fontId="0" fillId="24" borderId="0" xfId="0" applyFill="1"/>
    <xf numFmtId="0" fontId="0" fillId="24" borderId="0" xfId="0" applyFill="1" applyBorder="1"/>
    <xf numFmtId="0" fontId="0" fillId="24" borderId="0" xfId="0" applyNumberFormat="1" applyFill="1"/>
    <xf numFmtId="0" fontId="2" fillId="24" borderId="0" xfId="0" applyNumberFormat="1" applyFont="1" applyFill="1" applyBorder="1"/>
    <xf numFmtId="0" fontId="5" fillId="24" borderId="0" xfId="0" applyNumberFormat="1" applyFont="1" applyFill="1" applyBorder="1"/>
    <xf numFmtId="0" fontId="0" fillId="24" borderId="0" xfId="0" applyNumberFormat="1" applyFill="1" applyBorder="1" applyAlignment="1">
      <alignment horizontal="left"/>
    </xf>
    <xf numFmtId="0" fontId="0" fillId="23" borderId="0" xfId="0" applyNumberFormat="1" applyFill="1" applyBorder="1" applyAlignment="1">
      <alignment horizontal="left"/>
    </xf>
    <xf numFmtId="0" fontId="0" fillId="23" borderId="0" xfId="0" applyNumberFormat="1" applyFill="1" applyBorder="1"/>
    <xf numFmtId="0" fontId="0" fillId="24" borderId="0" xfId="0" applyFill="1" applyBorder="1" applyAlignment="1" applyProtection="1">
      <alignment horizontal="left"/>
      <protection locked="0"/>
    </xf>
    <xf numFmtId="0" fontId="43" fillId="23" borderId="0" xfId="0" applyFont="1" applyFill="1" applyProtection="1">
      <protection locked="0"/>
    </xf>
    <xf numFmtId="0" fontId="44" fillId="23" borderId="0" xfId="0" applyFont="1" applyFill="1" applyProtection="1">
      <protection locked="0"/>
    </xf>
    <xf numFmtId="0" fontId="41" fillId="23" borderId="0" xfId="0" applyFont="1" applyFill="1" applyBorder="1" applyAlignment="1" applyProtection="1">
      <alignment horizontal="center"/>
      <protection locked="0"/>
    </xf>
    <xf numFmtId="0" fontId="40" fillId="23" borderId="0" xfId="0" applyFont="1" applyFill="1" applyBorder="1" applyAlignment="1" applyProtection="1">
      <alignment horizontal="center"/>
      <protection locked="0"/>
    </xf>
    <xf numFmtId="0" fontId="42" fillId="23" borderId="0" xfId="0" applyNumberFormat="1" applyFont="1" applyFill="1" applyBorder="1" applyAlignment="1" applyProtection="1">
      <alignment horizontal="center"/>
    </xf>
    <xf numFmtId="3" fontId="37" fillId="23" borderId="0" xfId="0" applyNumberFormat="1" applyFont="1" applyFill="1" applyBorder="1" applyAlignment="1" applyProtection="1">
      <alignment horizontal="center" vertical="center"/>
    </xf>
    <xf numFmtId="0" fontId="37" fillId="23" borderId="0" xfId="0" applyNumberFormat="1" applyFont="1" applyFill="1" applyBorder="1" applyAlignment="1" applyProtection="1">
      <alignment horizontal="center" vertical="center"/>
    </xf>
    <xf numFmtId="0" fontId="41" fillId="23" borderId="0" xfId="0" applyFont="1" applyFill="1" applyAlignment="1">
      <alignment horizontal="center" vertical="center"/>
    </xf>
    <xf numFmtId="3" fontId="37" fillId="23" borderId="0" xfId="0" applyNumberFormat="1" applyFont="1" applyFill="1" applyBorder="1" applyAlignment="1" applyProtection="1">
      <alignment horizontal="center"/>
    </xf>
    <xf numFmtId="0" fontId="37" fillId="23" borderId="0" xfId="0" applyNumberFormat="1" applyFont="1" applyFill="1" applyBorder="1" applyAlignment="1" applyProtection="1">
      <alignment horizontal="center"/>
    </xf>
    <xf numFmtId="0" fontId="39" fillId="23" borderId="0" xfId="0" applyNumberFormat="1" applyFont="1" applyFill="1" applyBorder="1" applyAlignment="1" applyProtection="1">
      <alignment horizontal="center"/>
    </xf>
    <xf numFmtId="0" fontId="38" fillId="23" borderId="0" xfId="0" applyNumberFormat="1" applyFont="1" applyFill="1" applyBorder="1" applyAlignment="1" applyProtection="1">
      <alignment horizontal="center"/>
    </xf>
    <xf numFmtId="0" fontId="0" fillId="24" borderId="0" xfId="0" applyFill="1" applyBorder="1" applyAlignment="1" applyProtection="1">
      <alignment horizontal="center"/>
      <protection locked="0"/>
    </xf>
    <xf numFmtId="0" fontId="36" fillId="24" borderId="0" xfId="0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13" fillId="2" borderId="33" xfId="0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6" fillId="16" borderId="3" xfId="0" applyFont="1" applyFill="1" applyBorder="1" applyAlignment="1">
      <alignment horizontal="center" vertical="center" wrapText="1"/>
    </xf>
    <xf numFmtId="0" fontId="16" fillId="16" borderId="4" xfId="0" applyFont="1" applyFill="1" applyBorder="1" applyAlignment="1">
      <alignment horizontal="center" vertical="center" wrapText="1"/>
    </xf>
    <xf numFmtId="0" fontId="16" fillId="16" borderId="5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16" fillId="15" borderId="4" xfId="0" applyFont="1" applyFill="1" applyBorder="1" applyAlignment="1">
      <alignment horizontal="center" vertical="center" wrapText="1"/>
    </xf>
    <xf numFmtId="0" fontId="16" fillId="15" borderId="5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3" fillId="13" borderId="32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4" borderId="3" xfId="0" applyFont="1" applyFill="1" applyBorder="1" applyAlignment="1">
      <alignment horizontal="center" vertical="center" wrapText="1"/>
    </xf>
    <xf numFmtId="0" fontId="12" fillId="14" borderId="10" xfId="0" applyFont="1" applyFill="1" applyBorder="1" applyAlignment="1">
      <alignment horizontal="center" vertical="center" wrapText="1"/>
    </xf>
    <xf numFmtId="0" fontId="12" fillId="14" borderId="11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center" vertical="center" wrapText="1"/>
    </xf>
    <xf numFmtId="0" fontId="13" fillId="13" borderId="30" xfId="0" applyFont="1" applyFill="1" applyBorder="1" applyAlignment="1">
      <alignment horizontal="center" vertical="center" wrapText="1"/>
    </xf>
    <xf numFmtId="0" fontId="13" fillId="13" borderId="13" xfId="0" applyFont="1" applyFill="1" applyBorder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0" fontId="10" fillId="10" borderId="25" xfId="0" applyFont="1" applyFill="1" applyBorder="1" applyAlignment="1">
      <alignment horizontal="center" vertical="center"/>
    </xf>
    <xf numFmtId="0" fontId="10" fillId="10" borderId="26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28" fillId="2" borderId="84" xfId="4" applyFont="1" applyFill="1" applyBorder="1" applyAlignment="1">
      <alignment horizontal="center" vertical="center" wrapText="1"/>
    </xf>
    <xf numFmtId="0" fontId="28" fillId="2" borderId="83" xfId="4" applyFont="1" applyFill="1" applyBorder="1" applyAlignment="1">
      <alignment horizontal="center" vertical="center" wrapText="1"/>
    </xf>
    <xf numFmtId="0" fontId="28" fillId="2" borderId="85" xfId="4" applyFont="1" applyFill="1" applyBorder="1" applyAlignment="1">
      <alignment horizontal="center" vertical="center" wrapText="1"/>
    </xf>
    <xf numFmtId="0" fontId="27" fillId="4" borderId="73" xfId="4" applyFont="1" applyFill="1" applyBorder="1" applyAlignment="1">
      <alignment horizontal="center" vertical="center" wrapText="1"/>
    </xf>
    <xf numFmtId="0" fontId="27" fillId="4" borderId="72" xfId="4" applyFont="1" applyFill="1" applyBorder="1" applyAlignment="1">
      <alignment horizontal="center" vertical="center" wrapText="1"/>
    </xf>
    <xf numFmtId="0" fontId="27" fillId="9" borderId="73" xfId="4" applyFont="1" applyFill="1" applyBorder="1" applyAlignment="1">
      <alignment horizontal="center" vertical="center" wrapText="1"/>
    </xf>
    <xf numFmtId="0" fontId="27" fillId="9" borderId="72" xfId="4" applyFont="1" applyFill="1" applyBorder="1" applyAlignment="1">
      <alignment horizontal="center" vertical="center" wrapText="1"/>
    </xf>
    <xf numFmtId="0" fontId="27" fillId="10" borderId="71" xfId="4" applyFont="1" applyFill="1" applyBorder="1" applyAlignment="1">
      <alignment horizontal="center" vertical="center" wrapText="1"/>
    </xf>
    <xf numFmtId="0" fontId="27" fillId="10" borderId="2" xfId="4" applyFont="1" applyFill="1" applyBorder="1" applyAlignment="1">
      <alignment horizontal="center" vertical="center" wrapText="1"/>
    </xf>
    <xf numFmtId="0" fontId="16" fillId="2" borderId="42" xfId="4" applyFont="1" applyFill="1" applyBorder="1" applyAlignment="1">
      <alignment horizontal="center" vertical="center" wrapText="1"/>
    </xf>
    <xf numFmtId="0" fontId="27" fillId="2" borderId="89" xfId="4" applyFont="1" applyFill="1" applyBorder="1" applyAlignment="1">
      <alignment horizontal="center" vertical="center" wrapText="1"/>
    </xf>
    <xf numFmtId="0" fontId="27" fillId="2" borderId="78" xfId="4" applyFont="1" applyFill="1" applyBorder="1" applyAlignment="1">
      <alignment horizontal="center" vertical="center" wrapText="1"/>
    </xf>
    <xf numFmtId="0" fontId="27" fillId="2" borderId="65" xfId="4" applyFont="1" applyFill="1" applyBorder="1" applyAlignment="1">
      <alignment horizontal="center" vertical="center" wrapText="1"/>
    </xf>
    <xf numFmtId="0" fontId="27" fillId="2" borderId="88" xfId="4" applyFont="1" applyFill="1" applyBorder="1" applyAlignment="1">
      <alignment horizontal="center" vertical="center" wrapText="1"/>
    </xf>
    <xf numFmtId="0" fontId="27" fillId="2" borderId="56" xfId="4" applyFont="1" applyFill="1" applyBorder="1" applyAlignment="1">
      <alignment horizontal="center" vertical="center" wrapText="1"/>
    </xf>
    <xf numFmtId="0" fontId="27" fillId="2" borderId="55" xfId="4" applyFont="1" applyFill="1" applyBorder="1" applyAlignment="1">
      <alignment horizontal="center" vertical="center" wrapText="1"/>
    </xf>
    <xf numFmtId="0" fontId="13" fillId="12" borderId="65" xfId="0" applyFont="1" applyFill="1" applyBorder="1" applyAlignment="1">
      <alignment horizontal="center" vertical="center" wrapText="1"/>
    </xf>
    <xf numFmtId="0" fontId="13" fillId="12" borderId="79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>
      <alignment horizontal="center" vertical="center" wrapText="1"/>
    </xf>
    <xf numFmtId="0" fontId="13" fillId="13" borderId="80" xfId="0" applyFont="1" applyFill="1" applyBorder="1" applyAlignment="1">
      <alignment horizontal="center" vertical="center" wrapText="1"/>
    </xf>
    <xf numFmtId="0" fontId="13" fillId="13" borderId="79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27" fillId="18" borderId="66" xfId="4" applyFont="1" applyFill="1" applyBorder="1" applyAlignment="1">
      <alignment horizontal="center" vertical="center" wrapText="1"/>
    </xf>
    <xf numFmtId="0" fontId="27" fillId="8" borderId="82" xfId="4" applyFont="1" applyFill="1" applyBorder="1" applyAlignment="1">
      <alignment horizontal="center" vertical="center" wrapText="1"/>
    </xf>
    <xf numFmtId="0" fontId="27" fillId="8" borderId="66" xfId="4" applyFont="1" applyFill="1" applyBorder="1" applyAlignment="1">
      <alignment horizontal="center" vertical="center" wrapText="1"/>
    </xf>
    <xf numFmtId="0" fontId="27" fillId="8" borderId="70" xfId="4" applyFont="1" applyFill="1" applyBorder="1" applyAlignment="1">
      <alignment horizontal="center" vertical="center" wrapText="1"/>
    </xf>
    <xf numFmtId="0" fontId="27" fillId="19" borderId="82" xfId="4" applyFont="1" applyFill="1" applyBorder="1" applyAlignment="1">
      <alignment horizontal="center" vertical="center" wrapText="1"/>
    </xf>
    <xf numFmtId="0" fontId="27" fillId="19" borderId="66" xfId="4" applyFont="1" applyFill="1" applyBorder="1" applyAlignment="1">
      <alignment horizontal="center" vertical="center" wrapText="1"/>
    </xf>
    <xf numFmtId="0" fontId="27" fillId="19" borderId="70" xfId="4" applyFont="1" applyFill="1" applyBorder="1" applyAlignment="1">
      <alignment horizontal="center" vertical="center" wrapText="1"/>
    </xf>
    <xf numFmtId="0" fontId="27" fillId="18" borderId="82" xfId="4" applyFont="1" applyFill="1" applyBorder="1" applyAlignment="1">
      <alignment horizontal="center" vertical="center" wrapText="1"/>
    </xf>
    <xf numFmtId="0" fontId="27" fillId="18" borderId="70" xfId="4" applyFont="1" applyFill="1" applyBorder="1" applyAlignment="1">
      <alignment horizontal="center" vertical="center" wrapText="1"/>
    </xf>
    <xf numFmtId="0" fontId="27" fillId="6" borderId="84" xfId="4" applyFont="1" applyFill="1" applyBorder="1" applyAlignment="1">
      <alignment horizontal="center" vertical="center" wrapText="1"/>
    </xf>
    <xf numFmtId="0" fontId="27" fillId="6" borderId="87" xfId="4" applyFont="1" applyFill="1" applyBorder="1" applyAlignment="1">
      <alignment horizontal="center" vertical="center" wrapText="1"/>
    </xf>
    <xf numFmtId="0" fontId="27" fillId="6" borderId="77" xfId="4" applyFont="1" applyFill="1" applyBorder="1" applyAlignment="1">
      <alignment horizontal="center" vertical="center" wrapText="1"/>
    </xf>
    <xf numFmtId="0" fontId="27" fillId="6" borderId="76" xfId="4" applyFont="1" applyFill="1" applyBorder="1" applyAlignment="1">
      <alignment horizontal="center" vertical="center" wrapText="1"/>
    </xf>
    <xf numFmtId="0" fontId="27" fillId="7" borderId="86" xfId="4" applyFont="1" applyFill="1" applyBorder="1" applyAlignment="1">
      <alignment horizontal="center" vertical="center" wrapText="1"/>
    </xf>
    <xf numFmtId="0" fontId="27" fillId="7" borderId="85" xfId="4" applyFont="1" applyFill="1" applyBorder="1" applyAlignment="1">
      <alignment horizontal="center" vertical="center" wrapText="1"/>
    </xf>
    <xf numFmtId="0" fontId="27" fillId="7" borderId="75" xfId="4" applyFont="1" applyFill="1" applyBorder="1" applyAlignment="1">
      <alignment horizontal="center" vertical="center" wrapText="1"/>
    </xf>
    <xf numFmtId="0" fontId="27" fillId="7" borderId="46" xfId="4" applyFont="1" applyFill="1" applyBorder="1" applyAlignment="1">
      <alignment horizontal="center" vertical="center" wrapText="1"/>
    </xf>
    <xf numFmtId="0" fontId="27" fillId="14" borderId="82" xfId="4" applyFont="1" applyFill="1" applyBorder="1" applyAlignment="1">
      <alignment horizontal="center" vertical="center" wrapText="1"/>
    </xf>
    <xf numFmtId="0" fontId="27" fillId="14" borderId="66" xfId="4" applyFont="1" applyFill="1" applyBorder="1" applyAlignment="1">
      <alignment horizontal="center" vertical="center" wrapText="1"/>
    </xf>
    <xf numFmtId="0" fontId="27" fillId="14" borderId="70" xfId="4" applyFont="1" applyFill="1" applyBorder="1" applyAlignment="1">
      <alignment horizontal="center" vertical="center" wrapText="1"/>
    </xf>
    <xf numFmtId="0" fontId="13" fillId="2" borderId="84" xfId="4" applyFont="1" applyFill="1" applyBorder="1" applyAlignment="1">
      <alignment horizontal="center" vertical="center" wrapText="1"/>
    </xf>
    <xf numFmtId="0" fontId="13" fillId="2" borderId="83" xfId="4" applyFont="1" applyFill="1" applyBorder="1" applyAlignment="1">
      <alignment horizontal="center" vertical="center" wrapText="1"/>
    </xf>
    <xf numFmtId="0" fontId="27" fillId="5" borderId="74" xfId="4" applyFont="1" applyFill="1" applyBorder="1" applyAlignment="1">
      <alignment horizontal="center" vertical="center" wrapText="1"/>
    </xf>
    <xf numFmtId="0" fontId="27" fillId="5" borderId="72" xfId="4" applyFont="1" applyFill="1" applyBorder="1" applyAlignment="1">
      <alignment horizontal="center" vertical="center" wrapText="1"/>
    </xf>
    <xf numFmtId="0" fontId="27" fillId="8" borderId="73" xfId="4" applyFont="1" applyFill="1" applyBorder="1" applyAlignment="1">
      <alignment horizontal="center" vertical="center" wrapText="1"/>
    </xf>
    <xf numFmtId="0" fontId="27" fillId="8" borderId="72" xfId="4" applyFont="1" applyFill="1" applyBorder="1" applyAlignment="1">
      <alignment horizontal="center" vertical="center" wrapText="1"/>
    </xf>
    <xf numFmtId="0" fontId="35" fillId="2" borderId="18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5" fillId="2" borderId="24" xfId="0" applyFont="1" applyFill="1" applyBorder="1" applyAlignment="1">
      <alignment horizontal="center" vertical="center"/>
    </xf>
    <xf numFmtId="0" fontId="35" fillId="2" borderId="25" xfId="0" applyFont="1" applyFill="1" applyBorder="1" applyAlignment="1">
      <alignment horizontal="center" vertical="center"/>
    </xf>
    <xf numFmtId="0" fontId="35" fillId="2" borderId="26" xfId="0" applyFont="1" applyFill="1" applyBorder="1" applyAlignment="1">
      <alignment horizontal="center" vertical="center"/>
    </xf>
    <xf numFmtId="0" fontId="34" fillId="0" borderId="93" xfId="0" applyFont="1" applyBorder="1" applyAlignment="1">
      <alignment horizontal="center" vertical="center"/>
    </xf>
    <xf numFmtId="0" fontId="34" fillId="0" borderId="92" xfId="0" applyFont="1" applyBorder="1" applyAlignment="1">
      <alignment horizontal="center" vertical="center"/>
    </xf>
    <xf numFmtId="0" fontId="34" fillId="0" borderId="90" xfId="0" applyFont="1" applyBorder="1" applyAlignment="1">
      <alignment horizontal="center" vertical="center"/>
    </xf>
    <xf numFmtId="0" fontId="17" fillId="21" borderId="90" xfId="0" applyFont="1" applyFill="1" applyBorder="1" applyAlignment="1">
      <alignment horizontal="center" vertical="center" wrapText="1"/>
    </xf>
    <xf numFmtId="0" fontId="17" fillId="21" borderId="24" xfId="0" applyFont="1" applyFill="1" applyBorder="1" applyAlignment="1">
      <alignment horizontal="center" vertical="center" wrapText="1"/>
    </xf>
    <xf numFmtId="0" fontId="17" fillId="21" borderId="15" xfId="0" applyFont="1" applyFill="1" applyBorder="1" applyAlignment="1">
      <alignment horizontal="center" vertical="center" wrapText="1"/>
    </xf>
    <xf numFmtId="0" fontId="17" fillId="21" borderId="91" xfId="0" applyFont="1" applyFill="1" applyBorder="1" applyAlignment="1">
      <alignment horizontal="center" vertical="center" wrapText="1"/>
    </xf>
    <xf numFmtId="0" fontId="17" fillId="4" borderId="90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7" fillId="9" borderId="90" xfId="0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 wrapText="1"/>
    </xf>
    <xf numFmtId="0" fontId="17" fillId="20" borderId="90" xfId="0" applyFont="1" applyFill="1" applyBorder="1" applyAlignment="1">
      <alignment horizontal="center" vertical="center" wrapText="1"/>
    </xf>
    <xf numFmtId="0" fontId="17" fillId="20" borderId="15" xfId="0" applyFont="1" applyFill="1" applyBorder="1" applyAlignment="1">
      <alignment horizontal="center" vertical="center" wrapText="1"/>
    </xf>
    <xf numFmtId="0" fontId="12" fillId="2" borderId="90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</cellXfs>
  <cellStyles count="5">
    <cellStyle name="Comma 2" xfId="2"/>
    <cellStyle name="Normal" xfId="0" builtinId="0"/>
    <cellStyle name="Normal 3" xfId="4"/>
    <cellStyle name="Normal 6" xfId="3"/>
    <cellStyle name="Percent" xfId="1" builtinId="5"/>
  </cellStyles>
  <dxfs count="0"/>
  <tableStyles count="0" defaultTableStyle="TableStyleMedium2" defaultPivotStyle="PivotStyleLight16"/>
  <colors>
    <mruColors>
      <color rgb="FF30347C"/>
      <color rgb="FF38368E"/>
      <color rgb="FF6366F1"/>
      <color rgb="FF3D26E6"/>
      <color rgb="FF334775"/>
      <color rgb="FF1118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66"/>
  <sheetViews>
    <sheetView tabSelected="1" zoomScaleNormal="100" workbookViewId="0">
      <selection activeCell="B18" sqref="B18"/>
    </sheetView>
  </sheetViews>
  <sheetFormatPr defaultRowHeight="15" x14ac:dyDescent="0.25"/>
  <cols>
    <col min="1" max="1" width="3.140625" style="262" customWidth="1"/>
    <col min="2" max="2" width="21.85546875" style="1" customWidth="1"/>
    <col min="3" max="3" width="10.42578125" style="1" customWidth="1"/>
    <col min="4" max="4" width="8.5703125" style="1" customWidth="1"/>
    <col min="5" max="5" width="23.7109375" style="1" customWidth="1"/>
    <col min="6" max="6" width="9.5703125" style="1" customWidth="1"/>
    <col min="7" max="7" width="9.28515625" style="1" customWidth="1"/>
    <col min="8" max="9" width="16.7109375" style="1" customWidth="1"/>
    <col min="10" max="10" width="0.7109375" style="262" customWidth="1"/>
    <col min="11" max="11" width="9.140625" style="1" hidden="1" customWidth="1"/>
    <col min="12" max="12" width="13.28515625" style="1" customWidth="1"/>
    <col min="13" max="13" width="23.7109375" style="1" customWidth="1"/>
    <col min="14" max="14" width="13.140625" style="1" customWidth="1"/>
    <col min="15" max="15" width="11.5703125" style="1" customWidth="1"/>
    <col min="16" max="16" width="20.28515625" style="1" customWidth="1"/>
    <col min="17" max="17" width="22.28515625" style="262" customWidth="1"/>
    <col min="18" max="22" width="9.140625" style="262"/>
    <col min="23" max="16384" width="9.140625" style="1"/>
  </cols>
  <sheetData>
    <row r="1" spans="1:39" ht="15" customHeight="1" x14ac:dyDescent="0.25">
      <c r="A1" s="288" t="s">
        <v>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</row>
    <row r="2" spans="1:39" ht="15" customHeight="1" x14ac:dyDescent="0.25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</row>
    <row r="3" spans="1:39" ht="20.25" customHeight="1" x14ac:dyDescent="0.4">
      <c r="A3" s="288"/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63"/>
      <c r="R3" s="263"/>
      <c r="S3" s="263"/>
      <c r="T3" s="263"/>
      <c r="U3" s="263"/>
      <c r="V3" s="26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0.5" customHeight="1" x14ac:dyDescent="0.3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63"/>
      <c r="R4" s="263"/>
      <c r="S4" s="263"/>
      <c r="T4" s="263"/>
      <c r="U4" s="263"/>
      <c r="V4" s="263"/>
    </row>
    <row r="5" spans="1:39" ht="26.25" customHeight="1" x14ac:dyDescent="0.35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63"/>
      <c r="R5" s="263"/>
      <c r="S5" s="263"/>
      <c r="T5" s="263"/>
      <c r="U5" s="263"/>
      <c r="V5" s="263"/>
    </row>
    <row r="6" spans="1:39" x14ac:dyDescent="0.25">
      <c r="B6" s="262"/>
      <c r="C6" s="262"/>
      <c r="D6" s="262"/>
      <c r="E6" s="262"/>
      <c r="F6" s="262"/>
      <c r="G6" s="262"/>
      <c r="H6" s="262"/>
      <c r="I6" s="262"/>
      <c r="K6" s="264"/>
      <c r="L6" s="262"/>
      <c r="M6" s="262"/>
      <c r="N6" s="262"/>
      <c r="O6" s="262"/>
      <c r="P6" s="262"/>
    </row>
    <row r="7" spans="1:39" x14ac:dyDescent="0.25">
      <c r="B7" s="274"/>
      <c r="C7" s="264"/>
      <c r="D7" s="287"/>
      <c r="E7" s="287"/>
      <c r="F7" s="264"/>
      <c r="G7" s="287"/>
      <c r="H7" s="287"/>
      <c r="I7" s="264"/>
      <c r="J7" s="265"/>
      <c r="K7" s="265"/>
      <c r="L7" s="266"/>
      <c r="M7" s="266"/>
      <c r="N7" s="262"/>
      <c r="O7" s="266"/>
      <c r="P7" s="266"/>
      <c r="Q7" s="266"/>
    </row>
    <row r="8" spans="1:39" ht="21" x14ac:dyDescent="0.35">
      <c r="B8" s="279" t="s">
        <v>105</v>
      </c>
      <c r="C8" s="279"/>
      <c r="D8" s="267"/>
      <c r="E8" s="279" t="s">
        <v>106</v>
      </c>
      <c r="F8" s="279"/>
      <c r="G8" s="267"/>
      <c r="H8" s="279" t="s">
        <v>51</v>
      </c>
      <c r="I8" s="279"/>
      <c r="J8" s="279"/>
      <c r="K8" s="279"/>
      <c r="L8" s="279"/>
      <c r="M8" s="268"/>
      <c r="N8" s="255"/>
      <c r="O8" s="260"/>
      <c r="P8" s="261"/>
      <c r="Q8" s="261"/>
      <c r="R8" s="255"/>
    </row>
    <row r="9" spans="1:39" ht="23.25" customHeight="1" x14ac:dyDescent="0.35">
      <c r="B9" s="283">
        <f>'APRIL.2025 Detail Daily (2)'!CE38</f>
        <v>3301.7617599999999</v>
      </c>
      <c r="C9" s="285" t="s">
        <v>77</v>
      </c>
      <c r="D9" s="269"/>
      <c r="E9" s="284">
        <f>'APRIL.2025 Detail Daily (2)'!CC38</f>
        <v>-77368.560280000005</v>
      </c>
      <c r="F9" s="277" t="s">
        <v>77</v>
      </c>
      <c r="G9" s="270"/>
      <c r="H9" s="280">
        <f>'APRIL.2025 Detail Daily (2)'!CK39</f>
        <v>3309.8600241300001</v>
      </c>
      <c r="I9" s="281"/>
      <c r="J9" s="281"/>
      <c r="K9" s="281"/>
      <c r="L9" s="282" t="s">
        <v>77</v>
      </c>
      <c r="M9" s="268"/>
      <c r="N9" s="255"/>
      <c r="O9" s="260"/>
      <c r="P9" s="261"/>
      <c r="Q9" s="261"/>
      <c r="R9" s="255"/>
    </row>
    <row r="10" spans="1:39" ht="15" customHeight="1" x14ac:dyDescent="0.25">
      <c r="B10" s="284"/>
      <c r="C10" s="286"/>
      <c r="D10" s="266"/>
      <c r="E10" s="284"/>
      <c r="F10" s="278"/>
      <c r="G10" s="266"/>
      <c r="H10" s="281"/>
      <c r="I10" s="281"/>
      <c r="J10" s="281"/>
      <c r="K10" s="281"/>
      <c r="L10" s="282"/>
      <c r="M10" s="268"/>
      <c r="N10" s="255"/>
      <c r="O10" s="260"/>
      <c r="P10" s="261"/>
      <c r="Q10" s="261"/>
      <c r="R10" s="255"/>
    </row>
    <row r="11" spans="1:39" ht="18.75" x14ac:dyDescent="0.3">
      <c r="B11" s="275" t="s">
        <v>107</v>
      </c>
      <c r="C11" s="276"/>
      <c r="D11" s="266"/>
      <c r="E11" s="255"/>
      <c r="F11" s="255"/>
      <c r="G11" s="266"/>
      <c r="H11" s="281"/>
      <c r="I11" s="281"/>
      <c r="J11" s="281"/>
      <c r="K11" s="281"/>
      <c r="L11" s="282"/>
      <c r="M11" s="268"/>
      <c r="N11" s="255"/>
      <c r="O11" s="258"/>
      <c r="P11" s="258"/>
      <c r="Q11" s="258"/>
      <c r="R11" s="255"/>
    </row>
    <row r="12" spans="1:39" x14ac:dyDescent="0.25">
      <c r="B12" s="262"/>
      <c r="C12" s="262"/>
      <c r="D12" s="266"/>
      <c r="E12" s="266"/>
      <c r="F12" s="266"/>
      <c r="G12" s="266"/>
      <c r="H12" s="258"/>
      <c r="I12" s="258"/>
      <c r="J12" s="258"/>
      <c r="K12" s="258"/>
      <c r="L12" s="260"/>
      <c r="M12" s="268"/>
      <c r="N12" s="255"/>
      <c r="O12" s="258"/>
      <c r="P12" s="258"/>
      <c r="Q12" s="258"/>
      <c r="R12" s="255"/>
    </row>
    <row r="13" spans="1:39" x14ac:dyDescent="0.25">
      <c r="B13" s="262"/>
      <c r="C13" s="262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58"/>
      <c r="O13" s="258"/>
      <c r="P13" s="258"/>
      <c r="Q13" s="258"/>
      <c r="R13" s="255"/>
    </row>
    <row r="14" spans="1:39" x14ac:dyDescent="0.25">
      <c r="B14" s="255"/>
      <c r="C14" s="255"/>
      <c r="D14" s="258"/>
      <c r="E14" s="258"/>
      <c r="F14" s="258"/>
      <c r="G14" s="266"/>
      <c r="H14" s="258"/>
      <c r="I14" s="258"/>
      <c r="J14" s="258"/>
      <c r="K14" s="258"/>
      <c r="L14" s="258"/>
      <c r="M14" s="266"/>
      <c r="N14" s="258"/>
      <c r="O14" s="258"/>
      <c r="P14" s="258"/>
      <c r="Q14" s="258"/>
      <c r="R14" s="255"/>
    </row>
    <row r="15" spans="1:39" x14ac:dyDescent="0.25">
      <c r="B15" s="255"/>
      <c r="C15" s="255"/>
      <c r="D15" s="258"/>
      <c r="E15" s="258"/>
      <c r="F15" s="258"/>
      <c r="G15" s="266"/>
      <c r="H15" s="258"/>
      <c r="I15" s="258"/>
      <c r="J15" s="258"/>
      <c r="K15" s="258"/>
      <c r="L15" s="258"/>
      <c r="M15" s="266"/>
      <c r="N15" s="258"/>
      <c r="O15" s="258"/>
      <c r="P15" s="258"/>
      <c r="Q15" s="258"/>
      <c r="R15" s="255"/>
    </row>
    <row r="16" spans="1:39" x14ac:dyDescent="0.25">
      <c r="B16" s="255"/>
      <c r="C16" s="255"/>
      <c r="D16" s="258"/>
      <c r="E16" s="258"/>
      <c r="F16" s="258"/>
      <c r="G16" s="266"/>
      <c r="H16" s="258"/>
      <c r="I16" s="258"/>
      <c r="J16" s="258"/>
      <c r="K16" s="258"/>
      <c r="L16" s="258"/>
      <c r="M16" s="266"/>
      <c r="N16" s="258"/>
      <c r="O16" s="258"/>
      <c r="P16" s="258"/>
      <c r="Q16" s="258"/>
      <c r="R16" s="255"/>
    </row>
    <row r="17" spans="2:18" x14ac:dyDescent="0.25">
      <c r="B17" s="255"/>
      <c r="C17" s="255"/>
      <c r="D17" s="258"/>
      <c r="E17" s="258"/>
      <c r="F17" s="258"/>
      <c r="G17" s="266"/>
      <c r="H17" s="258"/>
      <c r="I17" s="258"/>
      <c r="J17" s="258"/>
      <c r="K17" s="258"/>
      <c r="L17" s="258"/>
      <c r="M17" s="266"/>
      <c r="N17" s="258"/>
      <c r="O17" s="258"/>
      <c r="P17" s="258"/>
      <c r="Q17" s="258"/>
      <c r="R17" s="255"/>
    </row>
    <row r="18" spans="2:18" x14ac:dyDescent="0.25">
      <c r="B18" s="255"/>
      <c r="C18" s="255"/>
      <c r="D18" s="258"/>
      <c r="E18" s="258"/>
      <c r="F18" s="258"/>
      <c r="G18" s="266"/>
      <c r="H18" s="258"/>
      <c r="I18" s="258"/>
      <c r="J18" s="258"/>
      <c r="K18" s="258"/>
      <c r="L18" s="258"/>
      <c r="M18" s="266"/>
      <c r="N18" s="258"/>
      <c r="O18" s="258"/>
      <c r="P18" s="258"/>
      <c r="Q18" s="258"/>
      <c r="R18" s="255"/>
    </row>
    <row r="19" spans="2:18" x14ac:dyDescent="0.25">
      <c r="B19" s="255"/>
      <c r="C19" s="255"/>
      <c r="D19" s="258"/>
      <c r="E19" s="258"/>
      <c r="F19" s="258"/>
      <c r="G19" s="266"/>
      <c r="H19" s="258"/>
      <c r="I19" s="258"/>
      <c r="J19" s="258"/>
      <c r="K19" s="258"/>
      <c r="L19" s="258"/>
      <c r="M19" s="266"/>
      <c r="N19" s="258"/>
      <c r="O19" s="258"/>
      <c r="P19" s="258"/>
      <c r="Q19" s="258"/>
      <c r="R19" s="255"/>
    </row>
    <row r="20" spans="2:18" x14ac:dyDescent="0.25">
      <c r="B20" s="255"/>
      <c r="C20" s="255"/>
      <c r="D20" s="258"/>
      <c r="E20" s="258"/>
      <c r="F20" s="258"/>
      <c r="G20" s="266"/>
      <c r="H20" s="258"/>
      <c r="I20" s="258"/>
      <c r="J20" s="258"/>
      <c r="K20" s="258"/>
      <c r="L20" s="258"/>
      <c r="M20" s="266"/>
      <c r="N20" s="258"/>
      <c r="O20" s="258"/>
      <c r="P20" s="258"/>
      <c r="Q20" s="258"/>
      <c r="R20" s="255"/>
    </row>
    <row r="21" spans="2:18" x14ac:dyDescent="0.25">
      <c r="B21" s="255"/>
      <c r="C21" s="255"/>
      <c r="D21" s="258"/>
      <c r="E21" s="258"/>
      <c r="F21" s="258"/>
      <c r="G21" s="266"/>
      <c r="H21" s="258"/>
      <c r="I21" s="258"/>
      <c r="J21" s="258"/>
      <c r="K21" s="258"/>
      <c r="L21" s="258"/>
      <c r="M21" s="266"/>
      <c r="N21" s="258"/>
      <c r="O21" s="258"/>
      <c r="P21" s="258"/>
      <c r="Q21" s="258"/>
      <c r="R21" s="255"/>
    </row>
    <row r="22" spans="2:18" x14ac:dyDescent="0.25">
      <c r="B22" s="255"/>
      <c r="C22" s="255"/>
      <c r="D22" s="258"/>
      <c r="E22" s="258"/>
      <c r="F22" s="258"/>
      <c r="G22" s="266"/>
      <c r="H22" s="258"/>
      <c r="I22" s="258"/>
      <c r="J22" s="258"/>
      <c r="K22" s="258"/>
      <c r="L22" s="258"/>
      <c r="M22" s="266"/>
      <c r="N22" s="258"/>
      <c r="O22" s="258"/>
      <c r="P22" s="258"/>
      <c r="Q22" s="258"/>
      <c r="R22" s="255"/>
    </row>
    <row r="23" spans="2:18" x14ac:dyDescent="0.25">
      <c r="B23" s="255"/>
      <c r="C23" s="255"/>
      <c r="D23" s="258"/>
      <c r="E23" s="258"/>
      <c r="F23" s="258"/>
      <c r="G23" s="266"/>
      <c r="H23" s="258"/>
      <c r="I23" s="258"/>
      <c r="J23" s="258"/>
      <c r="K23" s="258"/>
      <c r="L23" s="258"/>
      <c r="M23" s="266"/>
      <c r="N23" s="258"/>
      <c r="O23" s="258"/>
      <c r="P23" s="258"/>
      <c r="Q23" s="258"/>
      <c r="R23" s="255"/>
    </row>
    <row r="24" spans="2:18" x14ac:dyDescent="0.25">
      <c r="B24" s="255"/>
      <c r="C24" s="255"/>
      <c r="D24" s="258"/>
      <c r="E24" s="258"/>
      <c r="F24" s="258"/>
      <c r="G24" s="266"/>
      <c r="H24" s="258"/>
      <c r="I24" s="258"/>
      <c r="J24" s="258"/>
      <c r="K24" s="258"/>
      <c r="L24" s="258"/>
      <c r="M24" s="266"/>
      <c r="N24" s="258"/>
      <c r="O24" s="258"/>
      <c r="P24" s="258"/>
      <c r="Q24" s="258"/>
      <c r="R24" s="255"/>
    </row>
    <row r="25" spans="2:18" x14ac:dyDescent="0.25">
      <c r="B25" s="255"/>
      <c r="C25" s="255"/>
      <c r="D25" s="258"/>
      <c r="E25" s="258"/>
      <c r="F25" s="258"/>
      <c r="G25" s="266"/>
      <c r="H25" s="258"/>
      <c r="I25" s="258"/>
      <c r="J25" s="258"/>
      <c r="K25" s="258"/>
      <c r="L25" s="258"/>
      <c r="M25" s="266"/>
      <c r="N25" s="258"/>
      <c r="O25" s="258"/>
      <c r="P25" s="255"/>
      <c r="Q25" s="255"/>
      <c r="R25" s="255"/>
    </row>
    <row r="26" spans="2:18" x14ac:dyDescent="0.25">
      <c r="B26" s="255"/>
      <c r="C26" s="255"/>
      <c r="D26" s="255"/>
      <c r="E26" s="255"/>
      <c r="F26" s="255"/>
      <c r="G26" s="262"/>
      <c r="H26" s="255"/>
      <c r="I26" s="255"/>
      <c r="J26" s="255"/>
      <c r="K26" s="255"/>
      <c r="L26" s="255"/>
      <c r="M26" s="266"/>
      <c r="N26" s="258"/>
      <c r="O26" s="258"/>
      <c r="P26" s="255"/>
      <c r="Q26" s="255"/>
      <c r="R26" s="255"/>
    </row>
    <row r="27" spans="2:18" x14ac:dyDescent="0.25">
      <c r="B27" s="255"/>
      <c r="C27" s="255"/>
      <c r="D27" s="255"/>
      <c r="E27" s="255"/>
      <c r="F27" s="255"/>
      <c r="G27" s="262"/>
      <c r="H27" s="255"/>
      <c r="I27" s="255"/>
      <c r="J27" s="255"/>
      <c r="K27" s="255"/>
      <c r="L27" s="255"/>
      <c r="M27" s="266"/>
      <c r="N27" s="258"/>
      <c r="O27" s="258"/>
      <c r="P27" s="255"/>
      <c r="Q27" s="255"/>
      <c r="R27" s="255"/>
    </row>
    <row r="28" spans="2:18" x14ac:dyDescent="0.25">
      <c r="B28" s="255"/>
      <c r="C28" s="255"/>
      <c r="D28" s="255"/>
      <c r="E28" s="255"/>
      <c r="F28" s="255"/>
      <c r="G28" s="262"/>
      <c r="H28" s="255"/>
      <c r="I28" s="255"/>
      <c r="J28" s="255"/>
      <c r="K28" s="255"/>
      <c r="L28" s="255"/>
      <c r="M28" s="266"/>
      <c r="N28" s="255"/>
      <c r="O28" s="258"/>
      <c r="P28" s="255"/>
      <c r="Q28" s="255"/>
      <c r="R28" s="255"/>
    </row>
    <row r="29" spans="2:18" x14ac:dyDescent="0.25">
      <c r="B29" s="256"/>
      <c r="C29" s="256"/>
      <c r="D29" s="256"/>
      <c r="E29" s="256"/>
      <c r="F29" s="256"/>
      <c r="G29" s="264"/>
      <c r="H29" s="256"/>
      <c r="I29" s="256"/>
      <c r="J29" s="256"/>
      <c r="K29" s="256"/>
      <c r="L29" s="255"/>
      <c r="M29" s="266"/>
      <c r="N29" s="255"/>
      <c r="O29" s="258"/>
      <c r="P29" s="255"/>
      <c r="Q29" s="255"/>
      <c r="R29" s="255"/>
    </row>
    <row r="30" spans="2:18" x14ac:dyDescent="0.25">
      <c r="B30" s="256"/>
      <c r="C30" s="256"/>
      <c r="D30" s="256"/>
      <c r="E30" s="256"/>
      <c r="F30" s="256"/>
      <c r="G30" s="264"/>
      <c r="H30" s="256"/>
      <c r="I30" s="256"/>
      <c r="J30" s="256"/>
      <c r="K30" s="256"/>
      <c r="L30" s="255"/>
      <c r="M30" s="266"/>
      <c r="N30" s="255"/>
      <c r="O30" s="258"/>
      <c r="P30" s="255"/>
      <c r="Q30" s="255"/>
      <c r="R30" s="255"/>
    </row>
    <row r="31" spans="2:18" x14ac:dyDescent="0.25">
      <c r="B31" s="264"/>
      <c r="C31" s="264"/>
      <c r="D31" s="264"/>
      <c r="E31" s="264"/>
      <c r="F31" s="264"/>
      <c r="G31" s="264"/>
      <c r="H31" s="256"/>
      <c r="I31" s="256"/>
      <c r="J31" s="256"/>
      <c r="K31" s="256"/>
      <c r="L31" s="255"/>
      <c r="M31" s="266"/>
      <c r="N31" s="255"/>
      <c r="O31" s="258"/>
      <c r="P31" s="255"/>
      <c r="Q31" s="255"/>
      <c r="R31" s="255"/>
    </row>
    <row r="32" spans="2:18" x14ac:dyDescent="0.25">
      <c r="B32" s="267"/>
      <c r="C32" s="267"/>
      <c r="D32" s="267"/>
      <c r="E32" s="267"/>
      <c r="F32" s="267"/>
      <c r="G32" s="267"/>
      <c r="H32" s="259"/>
      <c r="I32" s="259"/>
      <c r="J32" s="257"/>
      <c r="K32" s="257"/>
      <c r="L32" s="255"/>
      <c r="M32" s="266"/>
      <c r="N32" s="255"/>
      <c r="O32" s="258"/>
      <c r="P32" s="255"/>
      <c r="Q32" s="255"/>
      <c r="R32" s="255"/>
    </row>
    <row r="33" spans="2:18" x14ac:dyDescent="0.25">
      <c r="B33" s="272"/>
      <c r="C33" s="273"/>
      <c r="D33" s="272"/>
      <c r="E33" s="272"/>
      <c r="F33" s="272"/>
      <c r="G33" s="271"/>
      <c r="H33" s="272"/>
      <c r="I33" s="272"/>
      <c r="J33" s="257"/>
      <c r="K33" s="257"/>
      <c r="L33" s="255"/>
      <c r="M33" s="266"/>
      <c r="N33" s="255"/>
      <c r="O33" s="258"/>
      <c r="P33" s="255"/>
      <c r="Q33" s="255"/>
      <c r="R33" s="255"/>
    </row>
    <row r="34" spans="2:18" x14ac:dyDescent="0.25">
      <c r="B34" s="259"/>
      <c r="C34" s="259"/>
      <c r="D34" s="259"/>
      <c r="E34" s="257"/>
      <c r="F34" s="257"/>
      <c r="G34" s="265"/>
      <c r="H34" s="257"/>
      <c r="I34" s="257"/>
      <c r="J34" s="257"/>
      <c r="K34" s="257"/>
      <c r="L34" s="255"/>
      <c r="M34" s="266"/>
      <c r="N34" s="255"/>
      <c r="O34" s="258"/>
      <c r="P34" s="255"/>
      <c r="Q34" s="255"/>
      <c r="R34" s="255"/>
    </row>
    <row r="35" spans="2:18" x14ac:dyDescent="0.25">
      <c r="B35" s="259"/>
      <c r="C35" s="259"/>
      <c r="D35" s="259"/>
      <c r="E35" s="257"/>
      <c r="F35" s="257"/>
      <c r="G35" s="265"/>
      <c r="H35" s="257"/>
      <c r="I35" s="257"/>
      <c r="J35" s="257"/>
      <c r="K35" s="257"/>
      <c r="L35" s="255"/>
      <c r="M35" s="266"/>
      <c r="N35" s="255"/>
      <c r="O35" s="258"/>
      <c r="P35" s="255"/>
      <c r="Q35" s="255"/>
      <c r="R35" s="255"/>
    </row>
    <row r="36" spans="2:18" x14ac:dyDescent="0.25">
      <c r="B36" s="258"/>
      <c r="C36" s="258"/>
      <c r="D36" s="255"/>
      <c r="E36" s="255"/>
      <c r="F36" s="255"/>
      <c r="G36" s="262"/>
      <c r="H36" s="255"/>
      <c r="I36" s="255"/>
      <c r="J36" s="255"/>
      <c r="K36" s="255"/>
      <c r="L36" s="255"/>
      <c r="M36" s="266"/>
      <c r="N36" s="255"/>
      <c r="O36" s="258"/>
      <c r="P36" s="255"/>
      <c r="Q36" s="255"/>
      <c r="R36" s="255"/>
    </row>
    <row r="37" spans="2:18" x14ac:dyDescent="0.25">
      <c r="B37" s="258"/>
      <c r="C37" s="258"/>
      <c r="D37" s="255"/>
      <c r="E37" s="255"/>
      <c r="F37" s="255"/>
      <c r="G37" s="262"/>
      <c r="H37" s="255"/>
      <c r="I37" s="255"/>
      <c r="J37" s="255"/>
      <c r="K37" s="255"/>
      <c r="L37" s="255"/>
      <c r="M37" s="266"/>
      <c r="N37" s="255"/>
      <c r="O37" s="258"/>
      <c r="P37" s="255"/>
      <c r="Q37" s="255"/>
      <c r="R37" s="255"/>
    </row>
    <row r="38" spans="2:18" x14ac:dyDescent="0.25">
      <c r="B38" s="258"/>
      <c r="C38" s="258"/>
      <c r="D38" s="255"/>
      <c r="E38" s="255"/>
      <c r="F38" s="255"/>
      <c r="G38" s="262"/>
      <c r="H38" s="255"/>
      <c r="I38" s="255"/>
      <c r="J38" s="255"/>
      <c r="K38" s="255"/>
      <c r="L38" s="255"/>
      <c r="M38" s="266"/>
      <c r="N38" s="255"/>
      <c r="O38" s="258"/>
      <c r="P38" s="255"/>
      <c r="Q38" s="255"/>
      <c r="R38" s="255"/>
    </row>
    <row r="39" spans="2:18" x14ac:dyDescent="0.25">
      <c r="B39" s="258"/>
      <c r="C39" s="258"/>
      <c r="D39" s="255"/>
      <c r="E39" s="255"/>
      <c r="F39" s="255"/>
      <c r="G39" s="262"/>
      <c r="H39" s="255"/>
      <c r="I39" s="255"/>
      <c r="J39" s="255"/>
      <c r="K39" s="255"/>
      <c r="L39" s="255"/>
      <c r="M39" s="266"/>
      <c r="N39" s="255"/>
      <c r="O39" s="258"/>
      <c r="P39" s="255"/>
      <c r="Q39" s="255"/>
      <c r="R39" s="255"/>
    </row>
    <row r="40" spans="2:18" x14ac:dyDescent="0.25">
      <c r="B40" s="258"/>
      <c r="C40" s="258"/>
      <c r="D40" s="255"/>
      <c r="E40" s="255"/>
      <c r="F40" s="255"/>
      <c r="G40" s="262"/>
      <c r="H40" s="255"/>
      <c r="I40" s="255"/>
      <c r="J40" s="255"/>
      <c r="K40" s="255"/>
      <c r="L40" s="255"/>
      <c r="M40" s="266"/>
      <c r="N40" s="255"/>
      <c r="O40" s="258"/>
      <c r="P40" s="255"/>
      <c r="Q40" s="255"/>
      <c r="R40" s="255"/>
    </row>
    <row r="41" spans="2:18" x14ac:dyDescent="0.25">
      <c r="B41" s="258"/>
      <c r="C41" s="258"/>
      <c r="D41" s="255"/>
      <c r="E41" s="255"/>
      <c r="F41" s="255"/>
      <c r="G41" s="262"/>
      <c r="H41" s="255"/>
      <c r="I41" s="255"/>
      <c r="J41" s="255"/>
      <c r="K41" s="255"/>
      <c r="L41" s="255"/>
      <c r="M41" s="266"/>
      <c r="N41" s="255"/>
      <c r="O41" s="258"/>
      <c r="P41" s="255"/>
      <c r="Q41" s="255"/>
      <c r="R41" s="255"/>
    </row>
    <row r="42" spans="2:18" x14ac:dyDescent="0.25">
      <c r="B42" s="258"/>
      <c r="C42" s="258"/>
      <c r="D42" s="255"/>
      <c r="E42" s="255"/>
      <c r="F42" s="255"/>
      <c r="G42" s="262"/>
      <c r="H42" s="255"/>
      <c r="I42" s="255"/>
      <c r="J42" s="255"/>
      <c r="K42" s="255"/>
      <c r="L42" s="255"/>
      <c r="M42" s="266"/>
      <c r="N42" s="255"/>
      <c r="O42" s="258"/>
      <c r="P42" s="255"/>
      <c r="Q42" s="255"/>
      <c r="R42" s="255"/>
    </row>
    <row r="43" spans="2:18" x14ac:dyDescent="0.25">
      <c r="B43" s="258"/>
      <c r="C43" s="258"/>
      <c r="D43" s="255"/>
      <c r="E43" s="255"/>
      <c r="F43" s="255"/>
      <c r="G43" s="262"/>
      <c r="H43" s="255"/>
      <c r="I43" s="255"/>
      <c r="J43" s="255"/>
      <c r="K43" s="255"/>
      <c r="L43" s="255"/>
      <c r="M43" s="266"/>
      <c r="N43" s="255"/>
      <c r="O43" s="258"/>
      <c r="P43" s="255"/>
      <c r="Q43" s="255"/>
      <c r="R43" s="255"/>
    </row>
    <row r="44" spans="2:18" x14ac:dyDescent="0.25">
      <c r="B44" s="258"/>
      <c r="C44" s="258"/>
      <c r="D44" s="255"/>
      <c r="E44" s="255"/>
      <c r="F44" s="255"/>
      <c r="G44" s="262"/>
      <c r="H44" s="255"/>
      <c r="I44" s="255"/>
      <c r="J44" s="255"/>
      <c r="K44" s="255"/>
      <c r="L44" s="255"/>
      <c r="M44" s="266"/>
      <c r="N44" s="255"/>
      <c r="O44" s="258"/>
      <c r="P44" s="255"/>
      <c r="Q44" s="255"/>
      <c r="R44" s="255"/>
    </row>
    <row r="45" spans="2:18" x14ac:dyDescent="0.25">
      <c r="B45" s="258"/>
      <c r="C45" s="258"/>
      <c r="D45" s="255"/>
      <c r="E45" s="255"/>
      <c r="F45" s="255"/>
      <c r="G45" s="262"/>
      <c r="H45" s="255"/>
      <c r="I45" s="255"/>
      <c r="J45" s="255"/>
      <c r="K45" s="255"/>
      <c r="L45" s="255"/>
      <c r="M45" s="266"/>
      <c r="N45" s="255"/>
      <c r="O45" s="258"/>
      <c r="P45" s="255"/>
      <c r="Q45" s="255"/>
      <c r="R45" s="255"/>
    </row>
    <row r="46" spans="2:18" x14ac:dyDescent="0.25">
      <c r="B46" s="258"/>
      <c r="C46" s="258"/>
      <c r="D46" s="255"/>
      <c r="E46" s="255"/>
      <c r="F46" s="255"/>
      <c r="G46" s="262"/>
      <c r="H46" s="255"/>
      <c r="I46" s="255"/>
      <c r="J46" s="255"/>
      <c r="K46" s="255"/>
      <c r="L46" s="255"/>
      <c r="M46" s="266"/>
      <c r="N46" s="255"/>
      <c r="O46" s="258"/>
      <c r="P46" s="255"/>
      <c r="Q46" s="255"/>
      <c r="R46" s="255"/>
    </row>
    <row r="47" spans="2:18" x14ac:dyDescent="0.25">
      <c r="B47" s="258"/>
      <c r="C47" s="258"/>
      <c r="D47" s="255"/>
      <c r="E47" s="255"/>
      <c r="F47" s="255"/>
      <c r="G47" s="262"/>
      <c r="H47" s="255"/>
      <c r="I47" s="255"/>
      <c r="J47" s="255"/>
      <c r="K47" s="255"/>
      <c r="L47" s="255"/>
      <c r="M47" s="266"/>
      <c r="N47" s="255"/>
      <c r="O47" s="258"/>
      <c r="P47" s="255"/>
      <c r="Q47" s="255"/>
      <c r="R47" s="255"/>
    </row>
    <row r="48" spans="2:18" x14ac:dyDescent="0.25">
      <c r="B48" s="258"/>
      <c r="C48" s="258"/>
      <c r="D48" s="255"/>
      <c r="E48" s="255"/>
      <c r="F48" s="255"/>
      <c r="G48" s="262"/>
      <c r="H48" s="255"/>
      <c r="I48" s="255"/>
      <c r="J48" s="255"/>
      <c r="K48" s="255"/>
      <c r="L48" s="255"/>
      <c r="M48" s="266"/>
      <c r="N48" s="255"/>
      <c r="O48" s="258"/>
      <c r="P48" s="255"/>
      <c r="Q48" s="255"/>
      <c r="R48" s="255"/>
    </row>
    <row r="49" spans="2:16" x14ac:dyDescent="0.25">
      <c r="B49" s="266"/>
      <c r="C49" s="266"/>
      <c r="D49" s="262"/>
      <c r="E49" s="262"/>
      <c r="F49" s="262"/>
      <c r="G49" s="262"/>
      <c r="H49" s="262"/>
      <c r="I49" s="262"/>
      <c r="K49" s="262"/>
      <c r="L49" s="262"/>
      <c r="M49" s="266"/>
      <c r="N49" s="262"/>
      <c r="O49" s="266"/>
      <c r="P49" s="262"/>
    </row>
    <row r="50" spans="2:16" x14ac:dyDescent="0.25">
      <c r="B50" s="262"/>
      <c r="C50" s="262"/>
      <c r="D50" s="262"/>
      <c r="E50" s="262"/>
      <c r="F50" s="262"/>
      <c r="G50" s="262"/>
      <c r="H50" s="262"/>
      <c r="I50" s="262"/>
      <c r="K50" s="262"/>
      <c r="L50" s="262"/>
      <c r="M50" s="266"/>
      <c r="N50" s="262"/>
      <c r="O50" s="266"/>
      <c r="P50" s="262"/>
    </row>
    <row r="51" spans="2:16" x14ac:dyDescent="0.25">
      <c r="B51" s="262"/>
      <c r="C51" s="262"/>
      <c r="D51" s="262"/>
      <c r="E51" s="262"/>
      <c r="F51" s="262"/>
      <c r="G51" s="262"/>
      <c r="H51" s="262"/>
      <c r="I51" s="262"/>
      <c r="K51" s="262"/>
      <c r="L51" s="262"/>
      <c r="M51" s="266"/>
      <c r="N51" s="262"/>
      <c r="O51" s="266"/>
      <c r="P51" s="262"/>
    </row>
    <row r="52" spans="2:16" x14ac:dyDescent="0.25">
      <c r="B52" s="262"/>
      <c r="C52" s="262"/>
      <c r="D52" s="262"/>
      <c r="E52" s="262"/>
      <c r="F52" s="262"/>
      <c r="G52" s="262"/>
      <c r="H52" s="262"/>
      <c r="I52" s="262"/>
      <c r="K52" s="262"/>
      <c r="L52" s="262"/>
      <c r="M52" s="266"/>
      <c r="N52" s="262"/>
      <c r="O52" s="266"/>
      <c r="P52" s="262"/>
    </row>
    <row r="53" spans="2:16" x14ac:dyDescent="0.25">
      <c r="B53" s="262"/>
      <c r="C53" s="262"/>
      <c r="D53" s="262"/>
      <c r="E53" s="262"/>
      <c r="F53" s="262"/>
      <c r="G53" s="262"/>
      <c r="H53" s="262"/>
      <c r="I53" s="262"/>
      <c r="K53" s="262"/>
      <c r="L53" s="262"/>
      <c r="M53" s="266"/>
      <c r="N53" s="262"/>
      <c r="O53" s="266"/>
      <c r="P53" s="262"/>
    </row>
    <row r="54" spans="2:16" x14ac:dyDescent="0.25">
      <c r="B54" s="262"/>
      <c r="C54" s="262"/>
      <c r="D54" s="262"/>
      <c r="E54" s="262"/>
      <c r="F54" s="262"/>
      <c r="G54" s="262"/>
      <c r="H54" s="262"/>
      <c r="I54" s="262"/>
      <c r="K54" s="262"/>
      <c r="L54" s="262"/>
      <c r="M54" s="266"/>
      <c r="N54" s="262"/>
      <c r="O54" s="266"/>
      <c r="P54" s="262"/>
    </row>
    <row r="55" spans="2:16" x14ac:dyDescent="0.25">
      <c r="B55" s="262"/>
      <c r="C55" s="262"/>
      <c r="D55" s="262"/>
      <c r="E55" s="262"/>
      <c r="F55" s="262"/>
      <c r="G55" s="262"/>
      <c r="H55" s="262"/>
      <c r="I55" s="262"/>
      <c r="K55" s="262"/>
      <c r="L55" s="262"/>
      <c r="M55" s="266"/>
      <c r="N55" s="262"/>
      <c r="O55" s="266"/>
      <c r="P55" s="262"/>
    </row>
    <row r="56" spans="2:16" x14ac:dyDescent="0.25">
      <c r="B56" s="262"/>
      <c r="C56" s="262"/>
      <c r="D56" s="262"/>
      <c r="E56" s="262"/>
      <c r="F56" s="262"/>
      <c r="G56" s="262"/>
      <c r="H56" s="262"/>
      <c r="I56" s="262"/>
      <c r="K56" s="262"/>
      <c r="L56" s="262"/>
      <c r="M56" s="266"/>
      <c r="N56" s="262"/>
      <c r="O56" s="266"/>
      <c r="P56" s="262"/>
    </row>
    <row r="57" spans="2:16" x14ac:dyDescent="0.25">
      <c r="B57" s="262"/>
      <c r="C57" s="262"/>
      <c r="D57" s="262"/>
      <c r="E57" s="262"/>
      <c r="F57" s="262"/>
      <c r="G57" s="262"/>
      <c r="H57" s="262"/>
      <c r="I57" s="262"/>
      <c r="K57" s="262"/>
      <c r="L57" s="262"/>
      <c r="M57" s="266"/>
      <c r="N57" s="262"/>
      <c r="O57" s="266"/>
      <c r="P57" s="262"/>
    </row>
    <row r="58" spans="2:16" x14ac:dyDescent="0.25">
      <c r="B58" s="262"/>
      <c r="C58" s="262"/>
      <c r="D58" s="262"/>
      <c r="E58" s="262"/>
      <c r="F58" s="262"/>
      <c r="G58" s="262"/>
      <c r="H58" s="262"/>
      <c r="I58" s="262"/>
      <c r="K58" s="262"/>
      <c r="L58" s="262"/>
      <c r="M58" s="266"/>
      <c r="N58" s="262"/>
      <c r="O58" s="266"/>
      <c r="P58" s="262"/>
    </row>
    <row r="59" spans="2:16" x14ac:dyDescent="0.25">
      <c r="B59" s="262"/>
      <c r="C59" s="262"/>
      <c r="D59" s="262"/>
      <c r="E59" s="262"/>
      <c r="F59" s="262"/>
      <c r="G59" s="262"/>
      <c r="H59" s="262"/>
      <c r="I59" s="262"/>
      <c r="K59" s="262"/>
      <c r="L59" s="262"/>
      <c r="M59" s="266"/>
      <c r="N59" s="262"/>
      <c r="O59" s="266"/>
      <c r="P59" s="262"/>
    </row>
    <row r="60" spans="2:16" x14ac:dyDescent="0.25">
      <c r="B60" s="262"/>
      <c r="C60" s="262"/>
      <c r="D60" s="262"/>
      <c r="E60" s="262"/>
      <c r="F60" s="262"/>
      <c r="G60" s="262"/>
      <c r="H60" s="262"/>
      <c r="I60" s="262"/>
      <c r="K60" s="262"/>
      <c r="L60" s="262"/>
      <c r="M60" s="266"/>
      <c r="N60" s="262"/>
      <c r="O60" s="262"/>
      <c r="P60" s="262"/>
    </row>
    <row r="61" spans="2:16" x14ac:dyDescent="0.25">
      <c r="B61" s="262"/>
      <c r="C61" s="262"/>
      <c r="D61" s="262"/>
      <c r="E61" s="262"/>
      <c r="F61" s="262"/>
      <c r="G61" s="262"/>
      <c r="H61" s="262"/>
      <c r="I61" s="262"/>
      <c r="K61" s="262"/>
      <c r="L61" s="262"/>
      <c r="M61" s="266"/>
      <c r="N61" s="262"/>
      <c r="O61" s="262"/>
      <c r="P61" s="262"/>
    </row>
    <row r="62" spans="2:16" x14ac:dyDescent="0.25">
      <c r="B62" s="262"/>
      <c r="C62" s="262"/>
      <c r="D62" s="262"/>
      <c r="E62" s="262"/>
      <c r="F62" s="262"/>
      <c r="G62" s="262"/>
      <c r="H62" s="262"/>
      <c r="I62" s="262"/>
      <c r="K62" s="262"/>
      <c r="L62" s="262"/>
      <c r="M62" s="266"/>
      <c r="N62" s="262"/>
      <c r="O62" s="262"/>
      <c r="P62" s="262"/>
    </row>
    <row r="63" spans="2:16" x14ac:dyDescent="0.25">
      <c r="B63" s="262"/>
      <c r="C63" s="262"/>
      <c r="D63" s="262"/>
      <c r="E63" s="262"/>
      <c r="F63" s="262"/>
      <c r="G63" s="262"/>
      <c r="H63" s="262"/>
      <c r="I63" s="262"/>
      <c r="K63" s="262"/>
      <c r="L63" s="262"/>
      <c r="M63" s="262"/>
      <c r="N63" s="262"/>
      <c r="O63" s="262"/>
      <c r="P63" s="262"/>
    </row>
    <row r="64" spans="2:16" x14ac:dyDescent="0.25">
      <c r="B64" s="262"/>
      <c r="C64" s="262"/>
      <c r="D64" s="262"/>
      <c r="E64" s="262"/>
      <c r="F64" s="262"/>
      <c r="G64" s="262"/>
      <c r="H64" s="262"/>
      <c r="I64" s="262"/>
      <c r="K64" s="262"/>
      <c r="L64" s="262"/>
      <c r="M64" s="262"/>
      <c r="N64" s="262"/>
      <c r="O64" s="262"/>
      <c r="P64" s="262"/>
    </row>
    <row r="65" spans="2:16" x14ac:dyDescent="0.25">
      <c r="B65" s="262"/>
      <c r="C65" s="262"/>
      <c r="D65" s="262"/>
      <c r="E65" s="262"/>
      <c r="F65" s="262"/>
      <c r="G65" s="262"/>
      <c r="H65" s="262"/>
      <c r="I65" s="262"/>
      <c r="K65" s="262"/>
      <c r="L65" s="262"/>
      <c r="M65" s="262"/>
      <c r="N65" s="262"/>
      <c r="O65" s="262"/>
      <c r="P65" s="262"/>
    </row>
    <row r="66" spans="2:16" x14ac:dyDescent="0.25">
      <c r="B66" s="262"/>
      <c r="C66" s="262"/>
      <c r="D66" s="262"/>
      <c r="E66" s="262"/>
      <c r="F66" s="262"/>
      <c r="G66" s="262"/>
      <c r="H66" s="262"/>
      <c r="I66" s="262"/>
      <c r="K66" s="262"/>
      <c r="L66" s="262"/>
      <c r="M66" s="262"/>
      <c r="N66" s="262"/>
      <c r="O66" s="262"/>
      <c r="P66" s="262"/>
    </row>
  </sheetData>
  <mergeCells count="12">
    <mergeCell ref="G7:H7"/>
    <mergeCell ref="A1:P5"/>
    <mergeCell ref="B8:C8"/>
    <mergeCell ref="B9:B10"/>
    <mergeCell ref="C9:C10"/>
    <mergeCell ref="E9:E10"/>
    <mergeCell ref="D7:E7"/>
    <mergeCell ref="F9:F10"/>
    <mergeCell ref="E8:F8"/>
    <mergeCell ref="H8:L8"/>
    <mergeCell ref="H9:K11"/>
    <mergeCell ref="L9:L11"/>
  </mergeCells>
  <phoneticPr fontId="4" type="noConversion"/>
  <conditionalFormatting sqref="J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{88CB5D75-8E77-46F3-B5EF-C2DF3FD4D8E8}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CB5D75-8E77-46F3-B5EF-C2DF3FD4D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V40"/>
  <sheetViews>
    <sheetView view="pageBreakPreview" zoomScale="40" zoomScaleNormal="100" zoomScaleSheetLayoutView="40" workbookViewId="0">
      <pane xSplit="1" ySplit="6" topLeftCell="AT7" activePane="bottomRight" state="frozen"/>
      <selection pane="topRight" activeCell="B1" sqref="B1"/>
      <selection pane="bottomLeft" activeCell="A4" sqref="A4"/>
      <selection pane="bottomRight" activeCell="A2" sqref="A2:A37"/>
    </sheetView>
  </sheetViews>
  <sheetFormatPr defaultColWidth="9.28515625" defaultRowHeight="15" x14ac:dyDescent="0.25"/>
  <cols>
    <col min="1" max="1" width="23" style="151" customWidth="1"/>
    <col min="2" max="11" width="20.7109375" style="151" customWidth="1"/>
    <col min="12" max="33" width="23.5703125" style="151" customWidth="1"/>
    <col min="34" max="46" width="20.42578125" style="151" customWidth="1"/>
    <col min="47" max="47" width="26.28515625" style="151" customWidth="1"/>
    <col min="48" max="63" width="23.5703125" style="151" customWidth="1"/>
    <col min="64" max="64" width="27.7109375" style="151" customWidth="1"/>
    <col min="65" max="65" width="29" style="151" customWidth="1"/>
    <col min="66" max="66" width="27.42578125" style="151" customWidth="1"/>
    <col min="67" max="67" width="24.42578125" style="151" customWidth="1"/>
    <col min="68" max="68" width="28.42578125" style="151" customWidth="1"/>
    <col min="69" max="69" width="25.28515625" style="151" customWidth="1"/>
    <col min="70" max="70" width="28.42578125" style="151" customWidth="1"/>
    <col min="71" max="71" width="26.7109375" style="151" customWidth="1"/>
    <col min="72" max="72" width="26.5703125" style="151" customWidth="1"/>
    <col min="73" max="79" width="26.42578125" style="151" customWidth="1"/>
    <col min="80" max="80" width="24.28515625" style="151" customWidth="1"/>
    <col min="81" max="81" width="41.140625" style="151" customWidth="1"/>
    <col min="82" max="82" width="31.42578125" style="151" customWidth="1"/>
    <col min="83" max="83" width="28" style="151" customWidth="1"/>
    <col min="84" max="84" width="79.140625" style="151" customWidth="1"/>
    <col min="85" max="99" width="40.5703125" style="151" customWidth="1"/>
    <col min="100" max="100" width="52.5703125" style="151" customWidth="1"/>
    <col min="101" max="16384" width="9.28515625" style="151"/>
  </cols>
  <sheetData>
    <row r="1" spans="1:100" s="7" customFormat="1" ht="56.25" customHeight="1" thickBot="1" x14ac:dyDescent="0.3">
      <c r="A1" s="289" t="s">
        <v>11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</row>
    <row r="2" spans="1:100" s="7" customFormat="1" ht="44.1" customHeight="1" thickBot="1" x14ac:dyDescent="0.3">
      <c r="A2" s="293" t="s">
        <v>0</v>
      </c>
      <c r="B2" s="294" t="s">
        <v>12</v>
      </c>
      <c r="C2" s="294"/>
      <c r="D2" s="294"/>
      <c r="E2" s="294"/>
      <c r="F2" s="294"/>
      <c r="G2" s="294"/>
      <c r="H2" s="294"/>
      <c r="I2" s="294"/>
      <c r="J2" s="294"/>
      <c r="K2" s="294"/>
      <c r="L2" s="330" t="s">
        <v>13</v>
      </c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2"/>
      <c r="AC2" s="337" t="s">
        <v>14</v>
      </c>
      <c r="AD2" s="337"/>
      <c r="AE2" s="337"/>
      <c r="AF2" s="337"/>
      <c r="AG2" s="337"/>
      <c r="AH2" s="336" t="s">
        <v>15</v>
      </c>
      <c r="AI2" s="336"/>
      <c r="AJ2" s="336"/>
      <c r="AK2" s="336"/>
      <c r="AL2" s="336"/>
      <c r="AM2" s="336"/>
      <c r="AN2" s="336"/>
      <c r="AO2" s="336"/>
      <c r="AP2" s="336"/>
      <c r="AQ2" s="336"/>
      <c r="AR2" s="336"/>
      <c r="AS2" s="336"/>
      <c r="AT2" s="336"/>
      <c r="AU2" s="338" t="s">
        <v>16</v>
      </c>
      <c r="AV2" s="338"/>
      <c r="AW2" s="338"/>
      <c r="AX2" s="338"/>
      <c r="AY2" s="338"/>
      <c r="AZ2" s="338"/>
      <c r="BA2" s="338"/>
      <c r="BB2" s="338"/>
      <c r="BC2" s="347" t="s">
        <v>17</v>
      </c>
      <c r="BD2" s="347"/>
      <c r="BE2" s="347"/>
      <c r="BF2" s="347"/>
      <c r="BG2" s="347"/>
      <c r="BH2" s="347"/>
      <c r="BI2" s="361" t="s">
        <v>18</v>
      </c>
      <c r="BJ2" s="362"/>
      <c r="BK2" s="363"/>
      <c r="BL2" s="340" t="s">
        <v>19</v>
      </c>
      <c r="BM2" s="340"/>
      <c r="BN2" s="341" t="s">
        <v>20</v>
      </c>
      <c r="BO2" s="342"/>
      <c r="BP2" s="342"/>
      <c r="BQ2" s="342"/>
      <c r="BR2" s="342"/>
      <c r="BS2" s="342"/>
      <c r="BT2" s="342"/>
      <c r="BU2" s="342"/>
      <c r="BV2" s="342"/>
      <c r="BW2" s="342"/>
      <c r="BX2" s="342"/>
      <c r="BY2" s="342"/>
      <c r="BZ2" s="342"/>
      <c r="CA2" s="342"/>
      <c r="CB2" s="342"/>
      <c r="CC2" s="342"/>
      <c r="CD2" s="342"/>
      <c r="CE2" s="342"/>
      <c r="CF2" s="343"/>
      <c r="CG2" s="314" t="s">
        <v>21</v>
      </c>
      <c r="CH2" s="315"/>
      <c r="CI2" s="315"/>
      <c r="CJ2" s="315"/>
      <c r="CK2" s="315"/>
      <c r="CL2" s="315"/>
      <c r="CM2" s="315"/>
      <c r="CN2" s="315"/>
      <c r="CO2" s="315"/>
      <c r="CP2" s="315"/>
      <c r="CQ2" s="315"/>
      <c r="CR2" s="315"/>
      <c r="CS2" s="315"/>
      <c r="CT2" s="315"/>
      <c r="CU2" s="316"/>
      <c r="CV2" s="317"/>
    </row>
    <row r="3" spans="1:100" s="7" customFormat="1" ht="90.75" customHeight="1" thickBot="1" x14ac:dyDescent="0.3">
      <c r="A3" s="293"/>
      <c r="B3" s="339" t="s">
        <v>9</v>
      </c>
      <c r="C3" s="339"/>
      <c r="D3" s="339"/>
      <c r="E3" s="339"/>
      <c r="F3" s="339" t="s">
        <v>10</v>
      </c>
      <c r="G3" s="339"/>
      <c r="H3" s="339"/>
      <c r="I3" s="339"/>
      <c r="J3" s="294" t="s">
        <v>22</v>
      </c>
      <c r="K3" s="294"/>
      <c r="L3" s="333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334"/>
      <c r="Z3" s="334"/>
      <c r="AA3" s="334"/>
      <c r="AB3" s="335"/>
      <c r="AC3" s="337"/>
      <c r="AD3" s="337"/>
      <c r="AE3" s="337"/>
      <c r="AF3" s="337"/>
      <c r="AG3" s="337"/>
      <c r="AH3" s="336"/>
      <c r="AI3" s="336"/>
      <c r="AJ3" s="336"/>
      <c r="AK3" s="336"/>
      <c r="AL3" s="336"/>
      <c r="AM3" s="336"/>
      <c r="AN3" s="336"/>
      <c r="AO3" s="336"/>
      <c r="AP3" s="336"/>
      <c r="AQ3" s="336"/>
      <c r="AR3" s="336"/>
      <c r="AS3" s="336"/>
      <c r="AT3" s="336"/>
      <c r="AU3" s="338"/>
      <c r="AV3" s="338"/>
      <c r="AW3" s="338"/>
      <c r="AX3" s="338"/>
      <c r="AY3" s="338"/>
      <c r="AZ3" s="338"/>
      <c r="BA3" s="338"/>
      <c r="BB3" s="338"/>
      <c r="BC3" s="347"/>
      <c r="BD3" s="347"/>
      <c r="BE3" s="347"/>
      <c r="BF3" s="347"/>
      <c r="BG3" s="347"/>
      <c r="BH3" s="347"/>
      <c r="BI3" s="364"/>
      <c r="BJ3" s="365"/>
      <c r="BK3" s="366"/>
      <c r="BL3" s="340"/>
      <c r="BM3" s="340"/>
      <c r="BN3" s="344"/>
      <c r="BO3" s="345"/>
      <c r="BP3" s="345"/>
      <c r="BQ3" s="345"/>
      <c r="BR3" s="345"/>
      <c r="BS3" s="345"/>
      <c r="BT3" s="345"/>
      <c r="BU3" s="345"/>
      <c r="BV3" s="345"/>
      <c r="BW3" s="345"/>
      <c r="BX3" s="345"/>
      <c r="BY3" s="345"/>
      <c r="BZ3" s="345"/>
      <c r="CA3" s="345"/>
      <c r="CB3" s="345"/>
      <c r="CC3" s="345"/>
      <c r="CD3" s="345"/>
      <c r="CE3" s="345"/>
      <c r="CF3" s="346"/>
      <c r="CG3" s="8"/>
      <c r="CH3" s="9"/>
      <c r="CI3" s="10"/>
      <c r="CJ3" s="9"/>
      <c r="CK3" s="10"/>
      <c r="CL3" s="11"/>
      <c r="CM3" s="11"/>
      <c r="CN3" s="11"/>
      <c r="CO3" s="11"/>
      <c r="CP3" s="11"/>
      <c r="CQ3" s="11"/>
      <c r="CR3" s="11"/>
      <c r="CS3" s="11"/>
      <c r="CT3" s="11"/>
      <c r="CU3" s="9"/>
      <c r="CV3" s="12"/>
    </row>
    <row r="4" spans="1:100" ht="69" customHeight="1" thickBot="1" x14ac:dyDescent="0.3">
      <c r="A4" s="293"/>
      <c r="B4" s="300" t="s">
        <v>23</v>
      </c>
      <c r="C4" s="300"/>
      <c r="D4" s="300" t="s">
        <v>24</v>
      </c>
      <c r="E4" s="300"/>
      <c r="F4" s="300" t="s">
        <v>6</v>
      </c>
      <c r="G4" s="300"/>
      <c r="H4" s="300" t="s">
        <v>25</v>
      </c>
      <c r="I4" s="300"/>
      <c r="J4" s="300" t="s">
        <v>26</v>
      </c>
      <c r="K4" s="300"/>
      <c r="L4" s="301" t="s">
        <v>27</v>
      </c>
      <c r="M4" s="301"/>
      <c r="N4" s="301"/>
      <c r="O4" s="301" t="s">
        <v>28</v>
      </c>
      <c r="P4" s="301"/>
      <c r="Q4" s="301"/>
      <c r="R4" s="301" t="s">
        <v>29</v>
      </c>
      <c r="S4" s="301"/>
      <c r="T4" s="301"/>
      <c r="U4" s="301" t="s">
        <v>30</v>
      </c>
      <c r="V4" s="301"/>
      <c r="W4" s="301"/>
      <c r="X4" s="301" t="s">
        <v>31</v>
      </c>
      <c r="Y4" s="301"/>
      <c r="Z4" s="301"/>
      <c r="AA4" s="328" t="s">
        <v>4</v>
      </c>
      <c r="AB4" s="328"/>
      <c r="AC4" s="298" t="s">
        <v>32</v>
      </c>
      <c r="AD4" s="298"/>
      <c r="AE4" s="298"/>
      <c r="AF4" s="298" t="s">
        <v>33</v>
      </c>
      <c r="AG4" s="298"/>
      <c r="AH4" s="297" t="s">
        <v>34</v>
      </c>
      <c r="AI4" s="297"/>
      <c r="AJ4" s="297"/>
      <c r="AK4" s="297" t="s">
        <v>35</v>
      </c>
      <c r="AL4" s="297"/>
      <c r="AM4" s="297"/>
      <c r="AN4" s="297" t="s">
        <v>36</v>
      </c>
      <c r="AO4" s="297"/>
      <c r="AP4" s="297" t="s">
        <v>37</v>
      </c>
      <c r="AQ4" s="297"/>
      <c r="AR4" s="297"/>
      <c r="AS4" s="297" t="s">
        <v>38</v>
      </c>
      <c r="AT4" s="297"/>
      <c r="AU4" s="299" t="s">
        <v>39</v>
      </c>
      <c r="AV4" s="299"/>
      <c r="AW4" s="299" t="s">
        <v>40</v>
      </c>
      <c r="AX4" s="299"/>
      <c r="AY4" s="299" t="s">
        <v>41</v>
      </c>
      <c r="AZ4" s="299"/>
      <c r="BA4" s="299" t="s">
        <v>42</v>
      </c>
      <c r="BB4" s="299"/>
      <c r="BC4" s="348" t="s">
        <v>43</v>
      </c>
      <c r="BD4" s="348"/>
      <c r="BE4" s="348"/>
      <c r="BF4" s="348" t="s">
        <v>44</v>
      </c>
      <c r="BG4" s="348"/>
      <c r="BH4" s="348"/>
      <c r="BI4" s="367" t="s">
        <v>45</v>
      </c>
      <c r="BJ4" s="367"/>
      <c r="BK4" s="367"/>
      <c r="BL4" s="329" t="s">
        <v>46</v>
      </c>
      <c r="BM4" s="329"/>
      <c r="BN4" s="357" t="s">
        <v>1</v>
      </c>
      <c r="BO4" s="358"/>
      <c r="BP4" s="359" t="s">
        <v>2</v>
      </c>
      <c r="BQ4" s="360"/>
      <c r="BR4" s="13" t="s">
        <v>3</v>
      </c>
      <c r="BS4" s="357" t="s">
        <v>1</v>
      </c>
      <c r="BT4" s="358"/>
      <c r="BU4" s="359" t="s">
        <v>2</v>
      </c>
      <c r="BV4" s="360"/>
      <c r="BW4" s="370" t="s">
        <v>3</v>
      </c>
      <c r="BX4" s="295" t="s">
        <v>1</v>
      </c>
      <c r="BY4" s="326" t="s">
        <v>2</v>
      </c>
      <c r="BZ4" s="370" t="s">
        <v>3</v>
      </c>
      <c r="CA4" s="368" t="s">
        <v>47</v>
      </c>
      <c r="CB4" s="349" t="s">
        <v>48</v>
      </c>
      <c r="CC4" s="350"/>
      <c r="CD4" s="353" t="s">
        <v>49</v>
      </c>
      <c r="CE4" s="354"/>
      <c r="CF4" s="290" t="s">
        <v>5</v>
      </c>
      <c r="CG4" s="303" t="s">
        <v>0</v>
      </c>
      <c r="CH4" s="310" t="s">
        <v>50</v>
      </c>
      <c r="CI4" s="311"/>
      <c r="CJ4" s="306" t="s">
        <v>51</v>
      </c>
      <c r="CK4" s="307"/>
      <c r="CL4" s="318" t="s">
        <v>52</v>
      </c>
      <c r="CM4" s="318" t="s">
        <v>53</v>
      </c>
      <c r="CN4" s="318" t="s">
        <v>54</v>
      </c>
      <c r="CO4" s="318" t="s">
        <v>55</v>
      </c>
      <c r="CP4" s="318" t="s">
        <v>56</v>
      </c>
      <c r="CQ4" s="318" t="s">
        <v>57</v>
      </c>
      <c r="CR4" s="318" t="s">
        <v>58</v>
      </c>
      <c r="CS4" s="318" t="s">
        <v>59</v>
      </c>
      <c r="CT4" s="318" t="s">
        <v>60</v>
      </c>
      <c r="CU4" s="319" t="s">
        <v>8</v>
      </c>
      <c r="CV4" s="321" t="s">
        <v>5</v>
      </c>
    </row>
    <row r="5" spans="1:100" ht="96.6" customHeight="1" thickBot="1" x14ac:dyDescent="0.3">
      <c r="A5" s="293"/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28"/>
      <c r="AB5" s="328"/>
      <c r="AC5" s="298"/>
      <c r="AD5" s="298"/>
      <c r="AE5" s="298"/>
      <c r="AF5" s="298"/>
      <c r="AG5" s="298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7"/>
      <c r="AU5" s="299"/>
      <c r="AV5" s="299"/>
      <c r="AW5" s="299"/>
      <c r="AX5" s="299"/>
      <c r="AY5" s="299"/>
      <c r="AZ5" s="299"/>
      <c r="BA5" s="299"/>
      <c r="BB5" s="299"/>
      <c r="BC5" s="348"/>
      <c r="BD5" s="348"/>
      <c r="BE5" s="348"/>
      <c r="BF5" s="348"/>
      <c r="BG5" s="348"/>
      <c r="BH5" s="348"/>
      <c r="BI5" s="367"/>
      <c r="BJ5" s="367"/>
      <c r="BK5" s="367"/>
      <c r="BL5" s="329"/>
      <c r="BM5" s="329"/>
      <c r="BN5" s="14" t="s">
        <v>61</v>
      </c>
      <c r="BO5" s="15" t="s">
        <v>62</v>
      </c>
      <c r="BP5" s="16" t="s">
        <v>63</v>
      </c>
      <c r="BQ5" s="17" t="s">
        <v>64</v>
      </c>
      <c r="BR5" s="18" t="s">
        <v>65</v>
      </c>
      <c r="BS5" s="14" t="s">
        <v>61</v>
      </c>
      <c r="BT5" s="15" t="s">
        <v>62</v>
      </c>
      <c r="BU5" s="16" t="s">
        <v>63</v>
      </c>
      <c r="BV5" s="17" t="s">
        <v>64</v>
      </c>
      <c r="BW5" s="371"/>
      <c r="BX5" s="296"/>
      <c r="BY5" s="327"/>
      <c r="BZ5" s="371"/>
      <c r="CA5" s="369"/>
      <c r="CB5" s="351"/>
      <c r="CC5" s="352"/>
      <c r="CD5" s="355"/>
      <c r="CE5" s="356"/>
      <c r="CF5" s="291"/>
      <c r="CG5" s="304"/>
      <c r="CH5" s="312"/>
      <c r="CI5" s="313"/>
      <c r="CJ5" s="308"/>
      <c r="CK5" s="309"/>
      <c r="CL5" s="319"/>
      <c r="CM5" s="319"/>
      <c r="CN5" s="319"/>
      <c r="CO5" s="319"/>
      <c r="CP5" s="319"/>
      <c r="CQ5" s="319"/>
      <c r="CR5" s="319"/>
      <c r="CS5" s="319"/>
      <c r="CT5" s="319"/>
      <c r="CU5" s="324"/>
      <c r="CV5" s="322"/>
    </row>
    <row r="6" spans="1:100" ht="110.25" customHeight="1" thickBot="1" x14ac:dyDescent="0.3">
      <c r="A6" s="293"/>
      <c r="B6" s="19" t="s">
        <v>66</v>
      </c>
      <c r="C6" s="19" t="s">
        <v>67</v>
      </c>
      <c r="D6" s="19" t="s">
        <v>66</v>
      </c>
      <c r="E6" s="19" t="s">
        <v>67</v>
      </c>
      <c r="F6" s="19" t="s">
        <v>66</v>
      </c>
      <c r="G6" s="19" t="s">
        <v>67</v>
      </c>
      <c r="H6" s="19" t="s">
        <v>66</v>
      </c>
      <c r="I6" s="19" t="s">
        <v>67</v>
      </c>
      <c r="J6" s="19" t="s">
        <v>66</v>
      </c>
      <c r="K6" s="19" t="s">
        <v>67</v>
      </c>
      <c r="L6" s="20" t="s">
        <v>68</v>
      </c>
      <c r="M6" s="20" t="s">
        <v>66</v>
      </c>
      <c r="N6" s="20" t="s">
        <v>67</v>
      </c>
      <c r="O6" s="20" t="s">
        <v>68</v>
      </c>
      <c r="P6" s="20" t="s">
        <v>66</v>
      </c>
      <c r="Q6" s="20" t="s">
        <v>67</v>
      </c>
      <c r="R6" s="20" t="s">
        <v>68</v>
      </c>
      <c r="S6" s="20" t="s">
        <v>66</v>
      </c>
      <c r="T6" s="20" t="s">
        <v>67</v>
      </c>
      <c r="U6" s="20" t="s">
        <v>68</v>
      </c>
      <c r="V6" s="20" t="s">
        <v>66</v>
      </c>
      <c r="W6" s="20" t="s">
        <v>67</v>
      </c>
      <c r="X6" s="20" t="s">
        <v>68</v>
      </c>
      <c r="Y6" s="20" t="s">
        <v>66</v>
      </c>
      <c r="Z6" s="20" t="s">
        <v>67</v>
      </c>
      <c r="AA6" s="20" t="s">
        <v>66</v>
      </c>
      <c r="AB6" s="20" t="s">
        <v>67</v>
      </c>
      <c r="AC6" s="21" t="s">
        <v>68</v>
      </c>
      <c r="AD6" s="21" t="s">
        <v>66</v>
      </c>
      <c r="AE6" s="21" t="s">
        <v>67</v>
      </c>
      <c r="AF6" s="21" t="s">
        <v>66</v>
      </c>
      <c r="AG6" s="21" t="s">
        <v>67</v>
      </c>
      <c r="AH6" s="22" t="s">
        <v>68</v>
      </c>
      <c r="AI6" s="22" t="s">
        <v>66</v>
      </c>
      <c r="AJ6" s="22" t="s">
        <v>67</v>
      </c>
      <c r="AK6" s="22" t="s">
        <v>68</v>
      </c>
      <c r="AL6" s="22" t="s">
        <v>66</v>
      </c>
      <c r="AM6" s="22" t="s">
        <v>67</v>
      </c>
      <c r="AN6" s="22" t="s">
        <v>66</v>
      </c>
      <c r="AO6" s="22" t="s">
        <v>67</v>
      </c>
      <c r="AP6" s="22" t="s">
        <v>68</v>
      </c>
      <c r="AQ6" s="22" t="s">
        <v>66</v>
      </c>
      <c r="AR6" s="22" t="s">
        <v>67</v>
      </c>
      <c r="AS6" s="22" t="s">
        <v>66</v>
      </c>
      <c r="AT6" s="22" t="s">
        <v>67</v>
      </c>
      <c r="AU6" s="23" t="s">
        <v>66</v>
      </c>
      <c r="AV6" s="23" t="s">
        <v>67</v>
      </c>
      <c r="AW6" s="23" t="s">
        <v>66</v>
      </c>
      <c r="AX6" s="23" t="s">
        <v>67</v>
      </c>
      <c r="AY6" s="23" t="s">
        <v>66</v>
      </c>
      <c r="AZ6" s="23" t="s">
        <v>67</v>
      </c>
      <c r="BA6" s="23" t="s">
        <v>66</v>
      </c>
      <c r="BB6" s="23" t="s">
        <v>67</v>
      </c>
      <c r="BC6" s="24" t="s">
        <v>68</v>
      </c>
      <c r="BD6" s="24" t="s">
        <v>66</v>
      </c>
      <c r="BE6" s="24" t="s">
        <v>67</v>
      </c>
      <c r="BF6" s="24" t="s">
        <v>68</v>
      </c>
      <c r="BG6" s="24" t="s">
        <v>66</v>
      </c>
      <c r="BH6" s="24" t="s">
        <v>67</v>
      </c>
      <c r="BI6" s="25" t="s">
        <v>68</v>
      </c>
      <c r="BJ6" s="25" t="s">
        <v>66</v>
      </c>
      <c r="BK6" s="25" t="s">
        <v>67</v>
      </c>
      <c r="BL6" s="26" t="s">
        <v>66</v>
      </c>
      <c r="BM6" s="26" t="s">
        <v>67</v>
      </c>
      <c r="BN6" s="14" t="s">
        <v>66</v>
      </c>
      <c r="BO6" s="27" t="s">
        <v>66</v>
      </c>
      <c r="BP6" s="16" t="s">
        <v>66</v>
      </c>
      <c r="BQ6" s="17" t="s">
        <v>66</v>
      </c>
      <c r="BR6" s="18" t="s">
        <v>66</v>
      </c>
      <c r="BS6" s="14" t="s">
        <v>67</v>
      </c>
      <c r="BT6" s="28" t="s">
        <v>67</v>
      </c>
      <c r="BU6" s="16" t="s">
        <v>67</v>
      </c>
      <c r="BV6" s="17" t="s">
        <v>67</v>
      </c>
      <c r="BW6" s="18" t="s">
        <v>67</v>
      </c>
      <c r="BX6" s="29" t="s">
        <v>67</v>
      </c>
      <c r="BY6" s="30" t="s">
        <v>67</v>
      </c>
      <c r="BZ6" s="18" t="s">
        <v>67</v>
      </c>
      <c r="CA6" s="22" t="s">
        <v>67</v>
      </c>
      <c r="CB6" s="31" t="s">
        <v>66</v>
      </c>
      <c r="CC6" s="31" t="s">
        <v>67</v>
      </c>
      <c r="CD6" s="32" t="s">
        <v>66</v>
      </c>
      <c r="CE6" s="32" t="s">
        <v>67</v>
      </c>
      <c r="CF6" s="292"/>
      <c r="CG6" s="305"/>
      <c r="CH6" s="33" t="s">
        <v>69</v>
      </c>
      <c r="CI6" s="34" t="s">
        <v>70</v>
      </c>
      <c r="CJ6" s="33" t="s">
        <v>71</v>
      </c>
      <c r="CK6" s="35" t="s">
        <v>72</v>
      </c>
      <c r="CL6" s="320"/>
      <c r="CM6" s="320"/>
      <c r="CN6" s="320"/>
      <c r="CO6" s="320"/>
      <c r="CP6" s="320"/>
      <c r="CQ6" s="320"/>
      <c r="CR6" s="320"/>
      <c r="CS6" s="320"/>
      <c r="CT6" s="320"/>
      <c r="CU6" s="325"/>
      <c r="CV6" s="323"/>
    </row>
    <row r="7" spans="1:100" customFormat="1" ht="80.099999999999994" customHeight="1" thickBot="1" x14ac:dyDescent="0.3">
      <c r="A7" s="36">
        <v>45747</v>
      </c>
      <c r="B7" s="37"/>
      <c r="C7" s="38"/>
      <c r="D7" s="37"/>
      <c r="E7" s="38"/>
      <c r="F7" s="37"/>
      <c r="G7" s="38"/>
      <c r="H7" s="155"/>
      <c r="I7" s="38"/>
      <c r="J7" s="155"/>
      <c r="K7" s="39"/>
      <c r="L7" s="40">
        <v>99524780</v>
      </c>
      <c r="M7" s="41"/>
      <c r="N7" s="42">
        <f t="shared" ref="N7:N37" si="0">M7*220/1000000</f>
        <v>0</v>
      </c>
      <c r="O7" s="40">
        <v>95722059</v>
      </c>
      <c r="P7" s="41"/>
      <c r="Q7" s="42">
        <f t="shared" ref="Q7:Q37" si="1">P7*220/1000000</f>
        <v>0</v>
      </c>
      <c r="R7" s="40">
        <v>149539800</v>
      </c>
      <c r="S7" s="41"/>
      <c r="T7" s="42">
        <f t="shared" ref="T7:T37" si="2">S7*220/1000000</f>
        <v>0</v>
      </c>
      <c r="U7" s="40">
        <v>4515558</v>
      </c>
      <c r="V7" s="41"/>
      <c r="W7" s="42">
        <f t="shared" ref="W7:W37" si="3">V7*220/1000000</f>
        <v>0</v>
      </c>
      <c r="X7" s="40">
        <v>6278045</v>
      </c>
      <c r="Y7" s="41"/>
      <c r="Z7" s="42">
        <f t="shared" ref="Z7:Z37" si="4">Y7*220/1000000</f>
        <v>0</v>
      </c>
      <c r="AA7" s="154">
        <f t="shared" ref="AA7:AA37" si="5">M7+P7+S7+V7+Y7</f>
        <v>0</v>
      </c>
      <c r="AB7" s="42">
        <f t="shared" ref="AB7:AB37" si="6">AA7*220/1000000</f>
        <v>0</v>
      </c>
      <c r="AC7" s="40"/>
      <c r="AD7" s="43"/>
      <c r="AE7" s="44"/>
      <c r="AF7" s="43">
        <f t="shared" ref="AF7:AF37" si="7">M7-AN7</f>
        <v>0</v>
      </c>
      <c r="AG7" s="44">
        <f t="shared" ref="AG7:AG37" si="8">AF7*220/1000000</f>
        <v>0</v>
      </c>
      <c r="AH7" s="40">
        <v>2873997</v>
      </c>
      <c r="AI7" s="45"/>
      <c r="AJ7" s="46">
        <f t="shared" ref="AJ7:AJ37" si="9">AI7*220/1000000</f>
        <v>0</v>
      </c>
      <c r="AK7" s="40">
        <v>702807</v>
      </c>
      <c r="AL7" s="45"/>
      <c r="AM7" s="46">
        <f t="shared" ref="AM7:AM37" si="10">AL7*220/1000000</f>
        <v>0</v>
      </c>
      <c r="AN7" s="45"/>
      <c r="AO7" s="46">
        <f t="shared" ref="AO7:AO37" si="11">AN7*220/1000000</f>
        <v>0</v>
      </c>
      <c r="AP7" s="40">
        <v>2264900</v>
      </c>
      <c r="AQ7" s="45"/>
      <c r="AR7" s="46">
        <f t="shared" ref="AR7:AR37" si="12">AQ7*220/1000000</f>
        <v>0</v>
      </c>
      <c r="AS7" s="45">
        <f t="shared" ref="AS7:AS37" si="13">H7-AD7</f>
        <v>0</v>
      </c>
      <c r="AT7" s="46">
        <f t="shared" ref="AT7:AT37" si="14">AS7*220/1000000</f>
        <v>0</v>
      </c>
      <c r="AU7" s="47">
        <f>F7-AQ7</f>
        <v>0</v>
      </c>
      <c r="AV7" s="48">
        <f t="shared" ref="AV7:AV37" si="15">AU7*220/1000000</f>
        <v>0</v>
      </c>
      <c r="AW7" s="47">
        <f t="shared" ref="AW7:AW37" si="16">S7</f>
        <v>0</v>
      </c>
      <c r="AX7" s="48">
        <f t="shared" ref="AX7:AX37" si="17">AW7*220/1000000</f>
        <v>0</v>
      </c>
      <c r="AY7" s="47">
        <f t="shared" ref="AY7:AY37" si="18">V7</f>
        <v>0</v>
      </c>
      <c r="AZ7" s="48">
        <f t="shared" ref="AZ7:AZ37" si="19">AY7*220/1000000</f>
        <v>0</v>
      </c>
      <c r="BA7" s="47">
        <f t="shared" ref="BA7:BA37" si="20">Y7</f>
        <v>0</v>
      </c>
      <c r="BB7" s="48">
        <f t="shared" ref="BB7:BB37" si="21">BA7*220/1000000</f>
        <v>0</v>
      </c>
      <c r="BC7" s="40">
        <v>28832771</v>
      </c>
      <c r="BD7" s="49"/>
      <c r="BE7" s="50">
        <f t="shared" ref="BE7:BE37" si="22">BD7*220/1000000</f>
        <v>0</v>
      </c>
      <c r="BF7" s="40">
        <v>49633083</v>
      </c>
      <c r="BG7" s="49"/>
      <c r="BH7" s="50"/>
      <c r="BI7" s="40"/>
      <c r="BJ7" s="51"/>
      <c r="BK7" s="52">
        <f t="shared" ref="BK7:BK37" si="23">BJ7*220/1000000</f>
        <v>0</v>
      </c>
      <c r="BL7" s="53"/>
      <c r="BM7" s="54">
        <f t="shared" ref="BM7:BM37" si="24">BL7*220/1000000</f>
        <v>0</v>
      </c>
      <c r="BN7" s="55"/>
      <c r="BO7" s="56"/>
      <c r="BP7" s="57"/>
      <c r="BQ7" s="58"/>
      <c r="BR7" s="59"/>
      <c r="BS7" s="60"/>
      <c r="BT7" s="61"/>
      <c r="BU7" s="62"/>
      <c r="BV7" s="63"/>
      <c r="BW7" s="64"/>
      <c r="BX7" s="65"/>
      <c r="BY7" s="66"/>
      <c r="BZ7" s="67"/>
      <c r="CA7" s="68"/>
      <c r="CB7" s="69"/>
      <c r="CC7" s="70"/>
      <c r="CD7" s="71"/>
      <c r="CE7" s="72"/>
      <c r="CF7" s="73"/>
      <c r="CG7" s="36">
        <v>45747</v>
      </c>
      <c r="CH7" s="74"/>
      <c r="CI7" s="75"/>
      <c r="CJ7" s="74">
        <f t="shared" ref="CJ7:CJ37" si="25">(CL7+CM7+CN7+CO7+CP7+CQ7+CR7+CS7+CT7)*5240.91</f>
        <v>741117.08310000016</v>
      </c>
      <c r="CK7" s="76">
        <f t="shared" ref="CK7:CK37" si="26">CJ7*220/1000000</f>
        <v>163.04575828200004</v>
      </c>
      <c r="CL7" s="4">
        <v>15.68</v>
      </c>
      <c r="CM7" s="4">
        <v>15.71</v>
      </c>
      <c r="CN7" s="4">
        <v>15.74</v>
      </c>
      <c r="CO7" s="5">
        <v>15.69</v>
      </c>
      <c r="CP7" s="5">
        <v>15.71</v>
      </c>
      <c r="CQ7" s="5">
        <v>15.68</v>
      </c>
      <c r="CR7" s="5">
        <v>15.68</v>
      </c>
      <c r="CS7" s="5">
        <v>15.73</v>
      </c>
      <c r="CT7" s="5">
        <v>15.79</v>
      </c>
      <c r="CU7" s="6">
        <v>15.618888888888888</v>
      </c>
      <c r="CV7" s="77"/>
    </row>
    <row r="8" spans="1:100" ht="80.099999999999994" customHeight="1" thickBot="1" x14ac:dyDescent="0.3">
      <c r="A8" s="36">
        <v>45748</v>
      </c>
      <c r="B8" s="37">
        <v>269520</v>
      </c>
      <c r="C8" s="38">
        <f t="shared" ref="C8:C37" si="27">B8*220/1000000</f>
        <v>59.294400000000003</v>
      </c>
      <c r="D8" s="37">
        <v>268624</v>
      </c>
      <c r="E8" s="38">
        <f t="shared" ref="E8:E37" si="28">D8*220/1000000</f>
        <v>59.097279999999998</v>
      </c>
      <c r="F8" s="37">
        <v>0</v>
      </c>
      <c r="G8" s="38">
        <f t="shared" ref="G8:G37" si="29">F8*220/1000000</f>
        <v>0</v>
      </c>
      <c r="H8" s="155">
        <v>143824</v>
      </c>
      <c r="I8" s="38">
        <f t="shared" ref="I8:I37" si="30">H8*220/1000000</f>
        <v>31.641279999999998</v>
      </c>
      <c r="J8" s="155">
        <f t="shared" ref="J8:J37" si="31">B8+D8+F8+H8</f>
        <v>681968</v>
      </c>
      <c r="K8" s="39">
        <f t="shared" ref="K8:K37" si="32">J8*220/1000000</f>
        <v>150.03296</v>
      </c>
      <c r="L8" s="40">
        <v>99698780</v>
      </c>
      <c r="M8" s="41">
        <f t="shared" ref="M8:M37" si="33">L8-L7</f>
        <v>174000</v>
      </c>
      <c r="N8" s="42">
        <f t="shared" si="0"/>
        <v>38.28</v>
      </c>
      <c r="O8" s="40">
        <v>95895296</v>
      </c>
      <c r="P8" s="41">
        <f t="shared" ref="P8:P37" si="34">O8-O7</f>
        <v>173237</v>
      </c>
      <c r="Q8" s="42">
        <f t="shared" si="1"/>
        <v>38.112139999999997</v>
      </c>
      <c r="R8" s="40">
        <v>149705200</v>
      </c>
      <c r="S8" s="41">
        <f t="shared" ref="S8:S37" si="35">R8-R7</f>
        <v>165400</v>
      </c>
      <c r="T8" s="42">
        <f t="shared" si="2"/>
        <v>36.387999999999998</v>
      </c>
      <c r="U8" s="40">
        <v>4539187</v>
      </c>
      <c r="V8" s="41">
        <f t="shared" ref="V8:V37" si="36">U8-U7</f>
        <v>23629</v>
      </c>
      <c r="W8" s="42">
        <f t="shared" si="3"/>
        <v>5.1983800000000002</v>
      </c>
      <c r="X8" s="40">
        <v>6309310</v>
      </c>
      <c r="Y8" s="41">
        <f t="shared" ref="Y8:Y37" si="37">X8-X7</f>
        <v>31265</v>
      </c>
      <c r="Z8" s="42">
        <f t="shared" si="4"/>
        <v>6.8783000000000003</v>
      </c>
      <c r="AA8" s="154">
        <f t="shared" si="5"/>
        <v>567531</v>
      </c>
      <c r="AB8" s="42">
        <f t="shared" si="6"/>
        <v>124.85682</v>
      </c>
      <c r="AC8" s="40"/>
      <c r="AD8" s="43">
        <f t="shared" ref="AD8:AD37" si="38">AE8/220*1000000</f>
        <v>102734.60829999995</v>
      </c>
      <c r="AE8" s="44">
        <v>22.601613825999987</v>
      </c>
      <c r="AF8" s="43">
        <f t="shared" si="7"/>
        <v>169425</v>
      </c>
      <c r="AG8" s="44">
        <f t="shared" si="8"/>
        <v>37.273499999999999</v>
      </c>
      <c r="AH8" s="40">
        <v>2878100</v>
      </c>
      <c r="AI8" s="45">
        <f t="shared" ref="AI8:AI37" si="39">AH8-AH7</f>
        <v>4103</v>
      </c>
      <c r="AJ8" s="46">
        <f t="shared" si="9"/>
        <v>0.90266000000000002</v>
      </c>
      <c r="AK8" s="40">
        <v>703279</v>
      </c>
      <c r="AL8" s="45">
        <f t="shared" ref="AL8:AL37" si="40">AK8-AK7</f>
        <v>472</v>
      </c>
      <c r="AM8" s="46">
        <f t="shared" si="10"/>
        <v>0.10384</v>
      </c>
      <c r="AN8" s="45">
        <f t="shared" ref="AN8:AN37" si="41">AI8+AL8</f>
        <v>4575</v>
      </c>
      <c r="AO8" s="46">
        <f t="shared" si="11"/>
        <v>1.0065</v>
      </c>
      <c r="AP8" s="40">
        <v>2265400</v>
      </c>
      <c r="AQ8" s="45">
        <f t="shared" ref="AQ8:AQ37" si="42">AP8-AP7</f>
        <v>500</v>
      </c>
      <c r="AR8" s="46">
        <f t="shared" si="12"/>
        <v>0.11</v>
      </c>
      <c r="AS8" s="45">
        <f t="shared" si="13"/>
        <v>41089.391700000051</v>
      </c>
      <c r="AT8" s="46">
        <f t="shared" si="14"/>
        <v>9.0396661740000113</v>
      </c>
      <c r="AU8" s="47">
        <f>F8</f>
        <v>0</v>
      </c>
      <c r="AV8" s="48">
        <f t="shared" si="15"/>
        <v>0</v>
      </c>
      <c r="AW8" s="47">
        <f t="shared" si="16"/>
        <v>165400</v>
      </c>
      <c r="AX8" s="48">
        <f t="shared" si="17"/>
        <v>36.387999999999998</v>
      </c>
      <c r="AY8" s="47">
        <f t="shared" si="18"/>
        <v>23629</v>
      </c>
      <c r="AZ8" s="48">
        <f t="shared" si="19"/>
        <v>5.1983800000000002</v>
      </c>
      <c r="BA8" s="47">
        <f t="shared" si="20"/>
        <v>31265</v>
      </c>
      <c r="BB8" s="48">
        <f t="shared" si="21"/>
        <v>6.8783000000000003</v>
      </c>
      <c r="BC8" s="40">
        <v>28931281</v>
      </c>
      <c r="BD8" s="49">
        <f t="shared" ref="BD8:BD37" si="43">BC8-BC7</f>
        <v>98510</v>
      </c>
      <c r="BE8" s="50">
        <f t="shared" si="22"/>
        <v>21.6722</v>
      </c>
      <c r="BF8" s="40">
        <v>49704689</v>
      </c>
      <c r="BG8" s="49">
        <f t="shared" ref="BG8:BG37" si="44">BF8-BF7</f>
        <v>71606</v>
      </c>
      <c r="BH8" s="50">
        <f t="shared" ref="BH8:BH37" si="45">BG8*220/1000000</f>
        <v>15.75332</v>
      </c>
      <c r="BI8" s="40"/>
      <c r="BJ8" s="51">
        <f t="shared" ref="BJ8:BJ37" si="46">P8-(BD8+BG8)</f>
        <v>3121</v>
      </c>
      <c r="BK8" s="52">
        <f t="shared" si="23"/>
        <v>0.68662000000000001</v>
      </c>
      <c r="BL8" s="53">
        <f t="shared" ref="BL8:BL37" si="47">(B8+D8)-AA8</f>
        <v>-29387</v>
      </c>
      <c r="BM8" s="54">
        <f t="shared" si="24"/>
        <v>-6.4651399999999999</v>
      </c>
      <c r="BN8" s="55">
        <f t="shared" ref="BN8:BN37" si="48">AD8+AF8</f>
        <v>272159.60829999996</v>
      </c>
      <c r="BO8" s="56">
        <f t="shared" ref="BO8:BO37" si="49">AN8+AQ8+AS8</f>
        <v>46164.391700000051</v>
      </c>
      <c r="BP8" s="57">
        <f>AU8+AW8+AY8+BA8-AQ8</f>
        <v>219794</v>
      </c>
      <c r="BQ8" s="58">
        <f t="shared" ref="BQ8:BQ37" si="50">BD8+BG8</f>
        <v>170116</v>
      </c>
      <c r="BR8" s="59">
        <f t="shared" ref="BR8:BR37" si="51">BJ8</f>
        <v>3121</v>
      </c>
      <c r="BS8" s="60">
        <f t="shared" ref="BS8:BS37" si="52">BN8*220/1000000</f>
        <v>59.875113825999989</v>
      </c>
      <c r="BT8" s="61">
        <f t="shared" ref="BT8:BT37" si="53">BO8*220/1000000</f>
        <v>10.156166174000012</v>
      </c>
      <c r="BU8" s="62">
        <f t="shared" ref="BU8:BU37" si="54">BP8*220/1000000</f>
        <v>48.354680000000002</v>
      </c>
      <c r="BV8" s="63">
        <f t="shared" ref="BV8:BV37" si="55">BQ8*220/1000000</f>
        <v>37.425519999999999</v>
      </c>
      <c r="BW8" s="64">
        <f t="shared" ref="BW8:BW37" si="56">BR8*220/1000000</f>
        <v>0.68662000000000001</v>
      </c>
      <c r="BX8" s="65">
        <f t="shared" ref="BX8:BX37" si="57">BS8+BT8</f>
        <v>70.031279999999995</v>
      </c>
      <c r="BY8" s="66">
        <f t="shared" ref="BY8:BY37" si="58">BU8+BV8</f>
        <v>85.780200000000008</v>
      </c>
      <c r="BZ8" s="67">
        <f t="shared" ref="BZ8:BZ37" si="59">BR8*220/1000000</f>
        <v>0.68662000000000001</v>
      </c>
      <c r="CA8" s="68">
        <f t="shared" ref="CA8:CA37" si="60">BM8</f>
        <v>-6.4651399999999999</v>
      </c>
      <c r="CB8" s="69">
        <f t="shared" ref="CB8:CB37" si="61">BN8+BO8+BP8+BQ8+BR8</f>
        <v>711355</v>
      </c>
      <c r="CC8" s="70">
        <f t="shared" ref="CC8:CC37" si="62">BX8+BY8+BZ8</f>
        <v>156.49810000000002</v>
      </c>
      <c r="CD8" s="71">
        <f t="shared" ref="CD8:CD37" si="63">J8</f>
        <v>681968</v>
      </c>
      <c r="CE8" s="72">
        <f t="shared" ref="CE8:CE37" si="64">K8</f>
        <v>150.03296</v>
      </c>
      <c r="CF8" s="73"/>
      <c r="CG8" s="36">
        <v>45748</v>
      </c>
      <c r="CH8" s="74">
        <f t="shared" ref="CH8:CH37" si="65">CJ8-CJ7</f>
        <v>-23007.594900000142</v>
      </c>
      <c r="CI8" s="75">
        <f t="shared" ref="CI8:CI38" si="66">CH8*220/1000000</f>
        <v>-5.0616708780000312</v>
      </c>
      <c r="CJ8" s="74">
        <f t="shared" si="25"/>
        <v>718109.48820000002</v>
      </c>
      <c r="CK8" s="76">
        <f t="shared" si="26"/>
        <v>157.98408740400001</v>
      </c>
      <c r="CL8" s="4">
        <v>15.2</v>
      </c>
      <c r="CM8" s="4">
        <v>15.24</v>
      </c>
      <c r="CN8" s="4">
        <v>15.26</v>
      </c>
      <c r="CO8" s="4">
        <v>15.2</v>
      </c>
      <c r="CP8" s="4">
        <v>15.24</v>
      </c>
      <c r="CQ8" s="4">
        <v>15.21</v>
      </c>
      <c r="CR8" s="4">
        <v>15.21</v>
      </c>
      <c r="CS8" s="4">
        <v>15.24</v>
      </c>
      <c r="CT8" s="4">
        <v>15.22</v>
      </c>
      <c r="CU8" s="6">
        <f t="shared" ref="CU8:CU38" si="67">(CL8+CM8+CN8+CO8+CP8+CQ8+CR8+CS8+CT8)/9</f>
        <v>15.224444444444446</v>
      </c>
      <c r="CV8" s="78"/>
    </row>
    <row r="9" spans="1:100" ht="80.099999999999994" customHeight="1" thickBot="1" x14ac:dyDescent="0.3">
      <c r="A9" s="36">
        <v>45749</v>
      </c>
      <c r="B9" s="37">
        <v>252768</v>
      </c>
      <c r="C9" s="38">
        <f t="shared" si="27"/>
        <v>55.608960000000003</v>
      </c>
      <c r="D9" s="37">
        <v>249632</v>
      </c>
      <c r="E9" s="38">
        <f t="shared" si="28"/>
        <v>54.919040000000003</v>
      </c>
      <c r="F9" s="37">
        <v>35636</v>
      </c>
      <c r="G9" s="38">
        <f t="shared" si="29"/>
        <v>7.8399200000000002</v>
      </c>
      <c r="H9" s="155">
        <v>144144</v>
      </c>
      <c r="I9" s="38">
        <f t="shared" si="30"/>
        <v>31.711680000000001</v>
      </c>
      <c r="J9" s="155">
        <f t="shared" si="31"/>
        <v>682180</v>
      </c>
      <c r="K9" s="39">
        <f t="shared" si="32"/>
        <v>150.0796</v>
      </c>
      <c r="L9" s="40">
        <v>99873250</v>
      </c>
      <c r="M9" s="41">
        <f t="shared" si="33"/>
        <v>174470</v>
      </c>
      <c r="N9" s="42">
        <f t="shared" si="0"/>
        <v>38.383400000000002</v>
      </c>
      <c r="O9" s="40">
        <v>96059410</v>
      </c>
      <c r="P9" s="41">
        <f t="shared" si="34"/>
        <v>164114</v>
      </c>
      <c r="Q9" s="42">
        <f t="shared" si="1"/>
        <v>36.105080000000001</v>
      </c>
      <c r="R9" s="40">
        <v>149870100</v>
      </c>
      <c r="S9" s="41">
        <f t="shared" si="35"/>
        <v>164900</v>
      </c>
      <c r="T9" s="42">
        <f t="shared" si="2"/>
        <v>36.277999999999999</v>
      </c>
      <c r="U9" s="40">
        <v>4547185</v>
      </c>
      <c r="V9" s="41">
        <f t="shared" si="36"/>
        <v>7998</v>
      </c>
      <c r="W9" s="42">
        <f t="shared" si="3"/>
        <v>1.75956</v>
      </c>
      <c r="X9" s="40">
        <v>6319603</v>
      </c>
      <c r="Y9" s="41">
        <f t="shared" si="37"/>
        <v>10293</v>
      </c>
      <c r="Z9" s="42">
        <f t="shared" si="4"/>
        <v>2.2644600000000001</v>
      </c>
      <c r="AA9" s="154">
        <f t="shared" si="5"/>
        <v>521775</v>
      </c>
      <c r="AB9" s="42">
        <f t="shared" si="6"/>
        <v>114.79049999999999</v>
      </c>
      <c r="AC9" s="40"/>
      <c r="AD9" s="43">
        <f t="shared" si="38"/>
        <v>103158.00000000001</v>
      </c>
      <c r="AE9" s="44">
        <v>22.694760000000002</v>
      </c>
      <c r="AF9" s="43">
        <f t="shared" si="7"/>
        <v>166639</v>
      </c>
      <c r="AG9" s="44">
        <f t="shared" si="8"/>
        <v>36.660580000000003</v>
      </c>
      <c r="AH9" s="40">
        <v>2884648</v>
      </c>
      <c r="AI9" s="45">
        <f t="shared" si="39"/>
        <v>6548</v>
      </c>
      <c r="AJ9" s="46">
        <f t="shared" si="9"/>
        <v>1.4405600000000001</v>
      </c>
      <c r="AK9" s="40">
        <v>704562</v>
      </c>
      <c r="AL9" s="45">
        <f t="shared" si="40"/>
        <v>1283</v>
      </c>
      <c r="AM9" s="46">
        <f t="shared" si="10"/>
        <v>0.28226000000000001</v>
      </c>
      <c r="AN9" s="45">
        <f t="shared" si="41"/>
        <v>7831</v>
      </c>
      <c r="AO9" s="46">
        <f t="shared" si="11"/>
        <v>1.72282</v>
      </c>
      <c r="AP9" s="40">
        <v>2265900</v>
      </c>
      <c r="AQ9" s="45">
        <f t="shared" si="42"/>
        <v>500</v>
      </c>
      <c r="AR9" s="46">
        <f t="shared" si="12"/>
        <v>0.11</v>
      </c>
      <c r="AS9" s="45">
        <f t="shared" si="13"/>
        <v>40985.999999999985</v>
      </c>
      <c r="AT9" s="46">
        <f t="shared" si="14"/>
        <v>9.0169199999999972</v>
      </c>
      <c r="AU9" s="47">
        <f t="shared" ref="AU9:AU21" si="68">F9-AQ9</f>
        <v>35136</v>
      </c>
      <c r="AV9" s="48">
        <f t="shared" si="15"/>
        <v>7.7299199999999999</v>
      </c>
      <c r="AW9" s="47">
        <f t="shared" si="16"/>
        <v>164900</v>
      </c>
      <c r="AX9" s="48">
        <f t="shared" si="17"/>
        <v>36.277999999999999</v>
      </c>
      <c r="AY9" s="47">
        <f t="shared" si="18"/>
        <v>7998</v>
      </c>
      <c r="AZ9" s="48">
        <f t="shared" si="19"/>
        <v>1.75956</v>
      </c>
      <c r="BA9" s="47">
        <f t="shared" si="20"/>
        <v>10293</v>
      </c>
      <c r="BB9" s="48">
        <f t="shared" si="21"/>
        <v>2.2644600000000001</v>
      </c>
      <c r="BC9" s="40">
        <v>29025206</v>
      </c>
      <c r="BD9" s="49">
        <f t="shared" si="43"/>
        <v>93925</v>
      </c>
      <c r="BE9" s="50">
        <f t="shared" si="22"/>
        <v>20.663499999999999</v>
      </c>
      <c r="BF9" s="40">
        <v>49772827</v>
      </c>
      <c r="BG9" s="49">
        <f t="shared" si="44"/>
        <v>68138</v>
      </c>
      <c r="BH9" s="50">
        <f t="shared" si="45"/>
        <v>14.990360000000001</v>
      </c>
      <c r="BI9" s="40"/>
      <c r="BJ9" s="51">
        <f t="shared" si="46"/>
        <v>2051</v>
      </c>
      <c r="BK9" s="52">
        <f t="shared" si="23"/>
        <v>0.45122000000000001</v>
      </c>
      <c r="BL9" s="53">
        <f t="shared" si="47"/>
        <v>-19375</v>
      </c>
      <c r="BM9" s="54">
        <f t="shared" si="24"/>
        <v>-4.2625000000000002</v>
      </c>
      <c r="BN9" s="55">
        <f t="shared" si="48"/>
        <v>269797</v>
      </c>
      <c r="BO9" s="56">
        <f t="shared" si="49"/>
        <v>49316.999999999985</v>
      </c>
      <c r="BP9" s="57">
        <f t="shared" ref="BP9:BP21" si="69">AU9+AW9+AY9+BA9</f>
        <v>218327</v>
      </c>
      <c r="BQ9" s="58">
        <f t="shared" si="50"/>
        <v>162063</v>
      </c>
      <c r="BR9" s="59">
        <f t="shared" si="51"/>
        <v>2051</v>
      </c>
      <c r="BS9" s="60">
        <f t="shared" si="52"/>
        <v>59.355339999999998</v>
      </c>
      <c r="BT9" s="61">
        <f t="shared" si="53"/>
        <v>10.849739999999997</v>
      </c>
      <c r="BU9" s="62">
        <f t="shared" si="54"/>
        <v>48.031939999999999</v>
      </c>
      <c r="BV9" s="63">
        <f t="shared" si="55"/>
        <v>35.653860000000002</v>
      </c>
      <c r="BW9" s="64">
        <f t="shared" si="56"/>
        <v>0.45122000000000001</v>
      </c>
      <c r="BX9" s="65">
        <f t="shared" si="57"/>
        <v>70.205079999999995</v>
      </c>
      <c r="BY9" s="66">
        <f t="shared" si="58"/>
        <v>83.6858</v>
      </c>
      <c r="BZ9" s="67">
        <f t="shared" si="59"/>
        <v>0.45122000000000001</v>
      </c>
      <c r="CA9" s="68">
        <f t="shared" si="60"/>
        <v>-4.2625000000000002</v>
      </c>
      <c r="CB9" s="69">
        <f t="shared" si="61"/>
        <v>701555</v>
      </c>
      <c r="CC9" s="70">
        <f t="shared" si="62"/>
        <v>154.34209999999999</v>
      </c>
      <c r="CD9" s="71">
        <f t="shared" si="63"/>
        <v>682180</v>
      </c>
      <c r="CE9" s="72">
        <f t="shared" si="64"/>
        <v>150.0796</v>
      </c>
      <c r="CF9" s="73"/>
      <c r="CG9" s="36">
        <v>45749</v>
      </c>
      <c r="CH9" s="74">
        <f t="shared" si="65"/>
        <v>-15513.093600000022</v>
      </c>
      <c r="CI9" s="75">
        <f t="shared" si="66"/>
        <v>-3.4128805920000049</v>
      </c>
      <c r="CJ9" s="74">
        <f t="shared" si="25"/>
        <v>702596.3946</v>
      </c>
      <c r="CK9" s="76">
        <f t="shared" si="26"/>
        <v>154.57120681200001</v>
      </c>
      <c r="CL9" s="4">
        <v>14.88</v>
      </c>
      <c r="CM9" s="4">
        <v>14.91</v>
      </c>
      <c r="CN9" s="4">
        <v>14.93</v>
      </c>
      <c r="CO9" s="4">
        <v>14.88</v>
      </c>
      <c r="CP9" s="4">
        <v>14.91</v>
      </c>
      <c r="CQ9" s="4">
        <v>14.87</v>
      </c>
      <c r="CR9" s="4">
        <v>14.87</v>
      </c>
      <c r="CS9" s="4">
        <v>14.92</v>
      </c>
      <c r="CT9" s="4">
        <v>14.89</v>
      </c>
      <c r="CU9" s="6">
        <f t="shared" si="67"/>
        <v>14.895555555555555</v>
      </c>
      <c r="CV9" s="79"/>
    </row>
    <row r="10" spans="1:100" ht="80.099999999999994" customHeight="1" thickBot="1" x14ac:dyDescent="0.3">
      <c r="A10" s="36">
        <v>45750</v>
      </c>
      <c r="B10" s="37">
        <v>242160</v>
      </c>
      <c r="C10" s="38">
        <f t="shared" si="27"/>
        <v>53.275199999999998</v>
      </c>
      <c r="D10" s="37">
        <v>240048</v>
      </c>
      <c r="E10" s="38">
        <f t="shared" si="28"/>
        <v>52.810560000000002</v>
      </c>
      <c r="F10" s="37">
        <v>55256</v>
      </c>
      <c r="G10" s="38">
        <f t="shared" si="29"/>
        <v>12.156319999999999</v>
      </c>
      <c r="H10" s="155">
        <v>144704</v>
      </c>
      <c r="I10" s="38">
        <f t="shared" si="30"/>
        <v>31.834879999999998</v>
      </c>
      <c r="J10" s="155">
        <f t="shared" si="31"/>
        <v>682168</v>
      </c>
      <c r="K10" s="39">
        <f t="shared" si="32"/>
        <v>150.07696000000001</v>
      </c>
      <c r="L10" s="40">
        <v>100047600</v>
      </c>
      <c r="M10" s="41">
        <f t="shared" si="33"/>
        <v>174350</v>
      </c>
      <c r="N10" s="42">
        <f t="shared" si="0"/>
        <v>38.356999999999999</v>
      </c>
      <c r="O10" s="40">
        <v>96226384</v>
      </c>
      <c r="P10" s="41">
        <f t="shared" si="34"/>
        <v>166974</v>
      </c>
      <c r="Q10" s="42">
        <f t="shared" si="1"/>
        <v>36.734279999999998</v>
      </c>
      <c r="R10" s="40">
        <v>150022100</v>
      </c>
      <c r="S10" s="41">
        <f t="shared" si="35"/>
        <v>152000</v>
      </c>
      <c r="T10" s="42">
        <f t="shared" si="2"/>
        <v>33.44</v>
      </c>
      <c r="U10" s="40">
        <v>4547185</v>
      </c>
      <c r="V10" s="41">
        <f t="shared" si="36"/>
        <v>0</v>
      </c>
      <c r="W10" s="42">
        <f t="shared" si="3"/>
        <v>0</v>
      </c>
      <c r="X10" s="40">
        <v>6319603</v>
      </c>
      <c r="Y10" s="41">
        <f t="shared" si="37"/>
        <v>0</v>
      </c>
      <c r="Z10" s="42">
        <f t="shared" si="4"/>
        <v>0</v>
      </c>
      <c r="AA10" s="154">
        <f t="shared" si="5"/>
        <v>493324</v>
      </c>
      <c r="AB10" s="42">
        <f t="shared" si="6"/>
        <v>108.53128</v>
      </c>
      <c r="AC10" s="40"/>
      <c r="AD10" s="43">
        <f t="shared" si="38"/>
        <v>104179.00000000001</v>
      </c>
      <c r="AE10" s="44">
        <v>22.91938</v>
      </c>
      <c r="AF10" s="43">
        <f t="shared" si="7"/>
        <v>167227</v>
      </c>
      <c r="AG10" s="44">
        <f t="shared" si="8"/>
        <v>36.789940000000001</v>
      </c>
      <c r="AH10" s="40">
        <v>2890657</v>
      </c>
      <c r="AI10" s="45">
        <f t="shared" si="39"/>
        <v>6009</v>
      </c>
      <c r="AJ10" s="46">
        <f t="shared" si="9"/>
        <v>1.3219799999999999</v>
      </c>
      <c r="AK10" s="40">
        <v>705676</v>
      </c>
      <c r="AL10" s="45">
        <f t="shared" si="40"/>
        <v>1114</v>
      </c>
      <c r="AM10" s="46">
        <f t="shared" si="10"/>
        <v>0.24507999999999999</v>
      </c>
      <c r="AN10" s="45">
        <f t="shared" si="41"/>
        <v>7123</v>
      </c>
      <c r="AO10" s="46">
        <f t="shared" si="11"/>
        <v>1.5670599999999999</v>
      </c>
      <c r="AP10" s="40">
        <v>2266400</v>
      </c>
      <c r="AQ10" s="45">
        <f t="shared" si="42"/>
        <v>500</v>
      </c>
      <c r="AR10" s="46">
        <f t="shared" si="12"/>
        <v>0.11</v>
      </c>
      <c r="AS10" s="45">
        <f t="shared" si="13"/>
        <v>40524.999999999985</v>
      </c>
      <c r="AT10" s="46">
        <f t="shared" si="14"/>
        <v>8.9154999999999962</v>
      </c>
      <c r="AU10" s="47">
        <f t="shared" si="68"/>
        <v>54756</v>
      </c>
      <c r="AV10" s="48">
        <f t="shared" si="15"/>
        <v>12.04632</v>
      </c>
      <c r="AW10" s="47">
        <f t="shared" si="16"/>
        <v>152000</v>
      </c>
      <c r="AX10" s="48">
        <f t="shared" si="17"/>
        <v>33.44</v>
      </c>
      <c r="AY10" s="47">
        <f t="shared" si="18"/>
        <v>0</v>
      </c>
      <c r="AZ10" s="48">
        <f t="shared" si="19"/>
        <v>0</v>
      </c>
      <c r="BA10" s="47">
        <f t="shared" si="20"/>
        <v>0</v>
      </c>
      <c r="BB10" s="48">
        <f t="shared" si="21"/>
        <v>0</v>
      </c>
      <c r="BC10" s="40">
        <v>29118895</v>
      </c>
      <c r="BD10" s="49">
        <f t="shared" si="43"/>
        <v>93689</v>
      </c>
      <c r="BE10" s="50">
        <f t="shared" si="22"/>
        <v>20.61158</v>
      </c>
      <c r="BF10" s="40">
        <v>49843896</v>
      </c>
      <c r="BG10" s="49">
        <f t="shared" si="44"/>
        <v>71069</v>
      </c>
      <c r="BH10" s="50">
        <f t="shared" si="45"/>
        <v>15.63518</v>
      </c>
      <c r="BI10" s="40"/>
      <c r="BJ10" s="51">
        <f t="shared" si="46"/>
        <v>2216</v>
      </c>
      <c r="BK10" s="52">
        <f t="shared" si="23"/>
        <v>0.48752000000000001</v>
      </c>
      <c r="BL10" s="53">
        <f t="shared" si="47"/>
        <v>-11116</v>
      </c>
      <c r="BM10" s="54">
        <f t="shared" si="24"/>
        <v>-2.4455200000000001</v>
      </c>
      <c r="BN10" s="55">
        <f t="shared" si="48"/>
        <v>271406</v>
      </c>
      <c r="BO10" s="56">
        <f t="shared" si="49"/>
        <v>48147.999999999985</v>
      </c>
      <c r="BP10" s="57">
        <f t="shared" si="69"/>
        <v>206756</v>
      </c>
      <c r="BQ10" s="58">
        <f t="shared" si="50"/>
        <v>164758</v>
      </c>
      <c r="BR10" s="59">
        <f t="shared" si="51"/>
        <v>2216</v>
      </c>
      <c r="BS10" s="60">
        <f t="shared" si="52"/>
        <v>59.709319999999998</v>
      </c>
      <c r="BT10" s="61">
        <f t="shared" si="53"/>
        <v>10.592559999999997</v>
      </c>
      <c r="BU10" s="62">
        <f t="shared" si="54"/>
        <v>45.486319999999999</v>
      </c>
      <c r="BV10" s="63">
        <f t="shared" si="55"/>
        <v>36.246760000000002</v>
      </c>
      <c r="BW10" s="64">
        <f t="shared" si="56"/>
        <v>0.48752000000000001</v>
      </c>
      <c r="BX10" s="65">
        <f t="shared" si="57"/>
        <v>70.301879999999997</v>
      </c>
      <c r="BY10" s="66">
        <f t="shared" si="58"/>
        <v>81.733080000000001</v>
      </c>
      <c r="BZ10" s="80">
        <f t="shared" si="59"/>
        <v>0.48752000000000001</v>
      </c>
      <c r="CA10" s="68">
        <f t="shared" si="60"/>
        <v>-2.4455200000000001</v>
      </c>
      <c r="CB10" s="69">
        <f t="shared" si="61"/>
        <v>693284</v>
      </c>
      <c r="CC10" s="70">
        <f t="shared" si="62"/>
        <v>152.52248</v>
      </c>
      <c r="CD10" s="71">
        <f t="shared" si="63"/>
        <v>682168</v>
      </c>
      <c r="CE10" s="72">
        <f t="shared" si="64"/>
        <v>150.07696000000001</v>
      </c>
      <c r="CF10" s="73"/>
      <c r="CG10" s="36">
        <v>45750</v>
      </c>
      <c r="CH10" s="74">
        <f t="shared" si="65"/>
        <v>-6708.3647999999812</v>
      </c>
      <c r="CI10" s="75">
        <f t="shared" si="66"/>
        <v>-1.4758402559999959</v>
      </c>
      <c r="CJ10" s="74">
        <f t="shared" si="25"/>
        <v>695888.02980000002</v>
      </c>
      <c r="CK10" s="76">
        <f t="shared" si="26"/>
        <v>153.09536655599999</v>
      </c>
      <c r="CL10" s="4">
        <v>14.74</v>
      </c>
      <c r="CM10" s="4">
        <v>14.76</v>
      </c>
      <c r="CN10" s="4">
        <v>14.79</v>
      </c>
      <c r="CO10" s="4">
        <v>14.74</v>
      </c>
      <c r="CP10" s="4">
        <v>14.77</v>
      </c>
      <c r="CQ10" s="4">
        <v>14.73</v>
      </c>
      <c r="CR10" s="4">
        <v>14.73</v>
      </c>
      <c r="CS10" s="4">
        <v>14.77</v>
      </c>
      <c r="CT10" s="4">
        <v>14.75</v>
      </c>
      <c r="CU10" s="6">
        <f t="shared" si="67"/>
        <v>14.753333333333334</v>
      </c>
      <c r="CV10" s="77"/>
    </row>
    <row r="11" spans="1:100" ht="80.099999999999994" customHeight="1" thickBot="1" x14ac:dyDescent="0.3">
      <c r="A11" s="36">
        <v>45751</v>
      </c>
      <c r="B11" s="37">
        <v>241328</v>
      </c>
      <c r="C11" s="38">
        <f t="shared" si="27"/>
        <v>53.09216</v>
      </c>
      <c r="D11" s="37">
        <v>239664</v>
      </c>
      <c r="E11" s="38">
        <f t="shared" si="28"/>
        <v>52.726080000000003</v>
      </c>
      <c r="F11" s="37">
        <v>55832</v>
      </c>
      <c r="G11" s="38">
        <f t="shared" si="29"/>
        <v>12.28304</v>
      </c>
      <c r="H11" s="155">
        <v>145472</v>
      </c>
      <c r="I11" s="38">
        <f t="shared" si="30"/>
        <v>32.003839999999997</v>
      </c>
      <c r="J11" s="155">
        <f t="shared" si="31"/>
        <v>682296</v>
      </c>
      <c r="K11" s="39">
        <f t="shared" si="32"/>
        <v>150.10512</v>
      </c>
      <c r="L11" s="40">
        <v>100222100</v>
      </c>
      <c r="M11" s="41">
        <f t="shared" si="33"/>
        <v>174500</v>
      </c>
      <c r="N11" s="42">
        <f t="shared" si="0"/>
        <v>38.39</v>
      </c>
      <c r="O11" s="40">
        <v>96389400</v>
      </c>
      <c r="P11" s="41">
        <f t="shared" si="34"/>
        <v>163016</v>
      </c>
      <c r="Q11" s="42">
        <f t="shared" si="1"/>
        <v>35.863520000000001</v>
      </c>
      <c r="R11" s="40">
        <v>150164500</v>
      </c>
      <c r="S11" s="41">
        <f t="shared" si="35"/>
        <v>142400</v>
      </c>
      <c r="T11" s="42">
        <f t="shared" si="2"/>
        <v>31.327999999999999</v>
      </c>
      <c r="U11" s="40">
        <v>4547185</v>
      </c>
      <c r="V11" s="41">
        <f t="shared" si="36"/>
        <v>0</v>
      </c>
      <c r="W11" s="42">
        <f t="shared" si="3"/>
        <v>0</v>
      </c>
      <c r="X11" s="40">
        <v>6319603</v>
      </c>
      <c r="Y11" s="41">
        <f t="shared" si="37"/>
        <v>0</v>
      </c>
      <c r="Z11" s="42">
        <f t="shared" si="4"/>
        <v>0</v>
      </c>
      <c r="AA11" s="154">
        <f t="shared" si="5"/>
        <v>479916</v>
      </c>
      <c r="AB11" s="42">
        <f t="shared" si="6"/>
        <v>105.58152</v>
      </c>
      <c r="AC11" s="40"/>
      <c r="AD11" s="43">
        <f t="shared" si="38"/>
        <v>101786.00000000001</v>
      </c>
      <c r="AE11" s="44">
        <v>22.392920000000004</v>
      </c>
      <c r="AF11" s="43">
        <f t="shared" si="7"/>
        <v>167036</v>
      </c>
      <c r="AG11" s="44">
        <f t="shared" si="8"/>
        <v>36.747920000000001</v>
      </c>
      <c r="AH11" s="40">
        <v>2896962</v>
      </c>
      <c r="AI11" s="45">
        <f t="shared" si="39"/>
        <v>6305</v>
      </c>
      <c r="AJ11" s="46">
        <f t="shared" si="9"/>
        <v>1.3871</v>
      </c>
      <c r="AK11" s="40">
        <v>706835</v>
      </c>
      <c r="AL11" s="45">
        <f t="shared" si="40"/>
        <v>1159</v>
      </c>
      <c r="AM11" s="46">
        <f t="shared" si="10"/>
        <v>0.25497999999999998</v>
      </c>
      <c r="AN11" s="45">
        <f t="shared" si="41"/>
        <v>7464</v>
      </c>
      <c r="AO11" s="46">
        <f t="shared" si="11"/>
        <v>1.64208</v>
      </c>
      <c r="AP11" s="40">
        <v>2266900</v>
      </c>
      <c r="AQ11" s="45">
        <f t="shared" si="42"/>
        <v>500</v>
      </c>
      <c r="AR11" s="46">
        <f t="shared" si="12"/>
        <v>0.11</v>
      </c>
      <c r="AS11" s="45">
        <f t="shared" si="13"/>
        <v>43685.999999999985</v>
      </c>
      <c r="AT11" s="46">
        <f t="shared" si="14"/>
        <v>9.6109199999999966</v>
      </c>
      <c r="AU11" s="47">
        <f t="shared" si="68"/>
        <v>55332</v>
      </c>
      <c r="AV11" s="48">
        <f t="shared" si="15"/>
        <v>12.17304</v>
      </c>
      <c r="AW11" s="47">
        <f t="shared" si="16"/>
        <v>142400</v>
      </c>
      <c r="AX11" s="48">
        <f t="shared" si="17"/>
        <v>31.327999999999999</v>
      </c>
      <c r="AY11" s="47">
        <f t="shared" si="18"/>
        <v>0</v>
      </c>
      <c r="AZ11" s="48">
        <f t="shared" si="19"/>
        <v>0</v>
      </c>
      <c r="BA11" s="47">
        <f t="shared" si="20"/>
        <v>0</v>
      </c>
      <c r="BB11" s="48">
        <f t="shared" si="21"/>
        <v>0</v>
      </c>
      <c r="BC11" s="40">
        <v>29212567</v>
      </c>
      <c r="BD11" s="49">
        <f t="shared" si="43"/>
        <v>93672</v>
      </c>
      <c r="BE11" s="50">
        <f t="shared" si="22"/>
        <v>20.607839999999999</v>
      </c>
      <c r="BF11" s="40">
        <v>49909895</v>
      </c>
      <c r="BG11" s="49">
        <f t="shared" si="44"/>
        <v>65999</v>
      </c>
      <c r="BH11" s="50">
        <f t="shared" si="45"/>
        <v>14.519780000000001</v>
      </c>
      <c r="BI11" s="40"/>
      <c r="BJ11" s="51">
        <f t="shared" si="46"/>
        <v>3345</v>
      </c>
      <c r="BK11" s="52">
        <f t="shared" si="23"/>
        <v>0.7359</v>
      </c>
      <c r="BL11" s="53">
        <f t="shared" si="47"/>
        <v>1076</v>
      </c>
      <c r="BM11" s="54">
        <f t="shared" si="24"/>
        <v>0.23672000000000001</v>
      </c>
      <c r="BN11" s="55">
        <f t="shared" si="48"/>
        <v>268822</v>
      </c>
      <c r="BO11" s="56">
        <f t="shared" si="49"/>
        <v>51649.999999999985</v>
      </c>
      <c r="BP11" s="57">
        <f t="shared" si="69"/>
        <v>197732</v>
      </c>
      <c r="BQ11" s="58">
        <f t="shared" si="50"/>
        <v>159671</v>
      </c>
      <c r="BR11" s="59">
        <f t="shared" si="51"/>
        <v>3345</v>
      </c>
      <c r="BS11" s="60">
        <f t="shared" si="52"/>
        <v>59.140839999999997</v>
      </c>
      <c r="BT11" s="61">
        <f t="shared" si="53"/>
        <v>11.362999999999996</v>
      </c>
      <c r="BU11" s="62">
        <f t="shared" si="54"/>
        <v>43.501040000000003</v>
      </c>
      <c r="BV11" s="63">
        <f t="shared" si="55"/>
        <v>35.12762</v>
      </c>
      <c r="BW11" s="64">
        <f t="shared" si="56"/>
        <v>0.7359</v>
      </c>
      <c r="BX11" s="65">
        <f t="shared" si="57"/>
        <v>70.503839999999997</v>
      </c>
      <c r="BY11" s="66">
        <f t="shared" si="58"/>
        <v>78.628659999999996</v>
      </c>
      <c r="BZ11" s="67">
        <f t="shared" si="59"/>
        <v>0.7359</v>
      </c>
      <c r="CA11" s="68">
        <f t="shared" si="60"/>
        <v>0.23672000000000001</v>
      </c>
      <c r="CB11" s="69">
        <f t="shared" si="61"/>
        <v>681220</v>
      </c>
      <c r="CC11" s="70">
        <f t="shared" si="62"/>
        <v>149.86839999999998</v>
      </c>
      <c r="CD11" s="71">
        <f t="shared" si="63"/>
        <v>682296</v>
      </c>
      <c r="CE11" s="72">
        <f t="shared" si="64"/>
        <v>150.10512</v>
      </c>
      <c r="CF11" s="73"/>
      <c r="CG11" s="36">
        <v>45751</v>
      </c>
      <c r="CH11" s="74">
        <f t="shared" si="65"/>
        <v>5031.2735999999568</v>
      </c>
      <c r="CI11" s="75">
        <f t="shared" si="66"/>
        <v>1.1068801919999904</v>
      </c>
      <c r="CJ11" s="74">
        <f t="shared" si="25"/>
        <v>700919.30339999998</v>
      </c>
      <c r="CK11" s="76">
        <f t="shared" si="26"/>
        <v>154.20224674799999</v>
      </c>
      <c r="CL11" s="4">
        <v>14.85</v>
      </c>
      <c r="CM11" s="4">
        <v>14.88</v>
      </c>
      <c r="CN11" s="4">
        <v>14.88</v>
      </c>
      <c r="CO11" s="4">
        <v>14.85</v>
      </c>
      <c r="CP11" s="4">
        <v>14.87</v>
      </c>
      <c r="CQ11" s="4">
        <v>14.84</v>
      </c>
      <c r="CR11" s="4">
        <v>14.84</v>
      </c>
      <c r="CS11" s="4">
        <v>14.88</v>
      </c>
      <c r="CT11" s="4">
        <v>14.85</v>
      </c>
      <c r="CU11" s="6">
        <f t="shared" si="67"/>
        <v>14.860000000000001</v>
      </c>
      <c r="CV11" s="77"/>
    </row>
    <row r="12" spans="1:100" customFormat="1" ht="77.849999999999994" customHeight="1" thickBot="1" x14ac:dyDescent="0.3">
      <c r="A12" s="36">
        <v>45752</v>
      </c>
      <c r="B12" s="37">
        <v>240688</v>
      </c>
      <c r="C12" s="38">
        <f t="shared" si="27"/>
        <v>52.951360000000001</v>
      </c>
      <c r="D12" s="37">
        <v>240256</v>
      </c>
      <c r="E12" s="38">
        <f t="shared" si="28"/>
        <v>52.856319999999997</v>
      </c>
      <c r="F12" s="37">
        <v>56172</v>
      </c>
      <c r="G12" s="38">
        <f t="shared" si="29"/>
        <v>12.357839999999999</v>
      </c>
      <c r="H12" s="155">
        <v>145424</v>
      </c>
      <c r="I12" s="38">
        <f t="shared" si="30"/>
        <v>31.993279999999999</v>
      </c>
      <c r="J12" s="155">
        <f t="shared" si="31"/>
        <v>682540</v>
      </c>
      <c r="K12" s="39">
        <f t="shared" si="32"/>
        <v>150.15880000000001</v>
      </c>
      <c r="L12" s="40">
        <v>100397000</v>
      </c>
      <c r="M12" s="41">
        <f t="shared" si="33"/>
        <v>174900</v>
      </c>
      <c r="N12" s="42">
        <f t="shared" si="0"/>
        <v>38.478000000000002</v>
      </c>
      <c r="O12" s="40">
        <v>96548964</v>
      </c>
      <c r="P12" s="41">
        <f t="shared" si="34"/>
        <v>159564</v>
      </c>
      <c r="Q12" s="42">
        <f t="shared" si="1"/>
        <v>35.104080000000003</v>
      </c>
      <c r="R12" s="40">
        <v>150306200</v>
      </c>
      <c r="S12" s="41">
        <f t="shared" si="35"/>
        <v>141700</v>
      </c>
      <c r="T12" s="42">
        <f t="shared" si="2"/>
        <v>31.173999999999999</v>
      </c>
      <c r="U12" s="40">
        <v>4547185</v>
      </c>
      <c r="V12" s="41">
        <f t="shared" si="36"/>
        <v>0</v>
      </c>
      <c r="W12" s="42">
        <f t="shared" si="3"/>
        <v>0</v>
      </c>
      <c r="X12" s="40">
        <v>6319603</v>
      </c>
      <c r="Y12" s="41">
        <f t="shared" si="37"/>
        <v>0</v>
      </c>
      <c r="Z12" s="42">
        <f t="shared" si="4"/>
        <v>0</v>
      </c>
      <c r="AA12" s="154">
        <f t="shared" si="5"/>
        <v>476164</v>
      </c>
      <c r="AB12" s="42">
        <f t="shared" si="6"/>
        <v>104.75608</v>
      </c>
      <c r="AC12" s="40"/>
      <c r="AD12" s="43">
        <f t="shared" si="38"/>
        <v>103705.99999999999</v>
      </c>
      <c r="AE12" s="44">
        <v>22.81532</v>
      </c>
      <c r="AF12" s="43">
        <f t="shared" si="7"/>
        <v>168986</v>
      </c>
      <c r="AG12" s="81">
        <f t="shared" si="8"/>
        <v>37.176920000000003</v>
      </c>
      <c r="AH12" s="40">
        <v>2902022</v>
      </c>
      <c r="AI12" s="45">
        <f t="shared" si="39"/>
        <v>5060</v>
      </c>
      <c r="AJ12" s="46">
        <f t="shared" si="9"/>
        <v>1.1132</v>
      </c>
      <c r="AK12" s="40">
        <v>707689</v>
      </c>
      <c r="AL12" s="45">
        <f t="shared" si="40"/>
        <v>854</v>
      </c>
      <c r="AM12" s="46">
        <f t="shared" si="10"/>
        <v>0.18787999999999999</v>
      </c>
      <c r="AN12" s="45">
        <f t="shared" si="41"/>
        <v>5914</v>
      </c>
      <c r="AO12" s="46">
        <f t="shared" si="11"/>
        <v>1.30108</v>
      </c>
      <c r="AP12" s="40">
        <v>2267400</v>
      </c>
      <c r="AQ12" s="45">
        <f t="shared" si="42"/>
        <v>500</v>
      </c>
      <c r="AR12" s="46">
        <f t="shared" si="12"/>
        <v>0.11</v>
      </c>
      <c r="AS12" s="45">
        <f t="shared" si="13"/>
        <v>41718.000000000015</v>
      </c>
      <c r="AT12" s="46">
        <f t="shared" si="14"/>
        <v>9.1779600000000041</v>
      </c>
      <c r="AU12" s="47">
        <f t="shared" si="68"/>
        <v>55672</v>
      </c>
      <c r="AV12" s="48">
        <f t="shared" si="15"/>
        <v>12.24784</v>
      </c>
      <c r="AW12" s="47">
        <f t="shared" si="16"/>
        <v>141700</v>
      </c>
      <c r="AX12" s="48">
        <f t="shared" si="17"/>
        <v>31.173999999999999</v>
      </c>
      <c r="AY12" s="47">
        <f t="shared" si="18"/>
        <v>0</v>
      </c>
      <c r="AZ12" s="48">
        <f t="shared" si="19"/>
        <v>0</v>
      </c>
      <c r="BA12" s="47">
        <f t="shared" si="20"/>
        <v>0</v>
      </c>
      <c r="BB12" s="48">
        <f t="shared" si="21"/>
        <v>0</v>
      </c>
      <c r="BC12" s="40">
        <v>29310904</v>
      </c>
      <c r="BD12" s="49">
        <f t="shared" si="43"/>
        <v>98337</v>
      </c>
      <c r="BE12" s="50">
        <f t="shared" si="22"/>
        <v>21.634139999999999</v>
      </c>
      <c r="BF12" s="40">
        <v>49970773</v>
      </c>
      <c r="BG12" s="49">
        <f t="shared" si="44"/>
        <v>60878</v>
      </c>
      <c r="BH12" s="50">
        <f t="shared" si="45"/>
        <v>13.39316</v>
      </c>
      <c r="BI12" s="40"/>
      <c r="BJ12" s="51">
        <f t="shared" si="46"/>
        <v>349</v>
      </c>
      <c r="BK12" s="52">
        <f t="shared" si="23"/>
        <v>7.6780000000000001E-2</v>
      </c>
      <c r="BL12" s="53">
        <f t="shared" si="47"/>
        <v>4780</v>
      </c>
      <c r="BM12" s="54">
        <f t="shared" si="24"/>
        <v>1.0516000000000001</v>
      </c>
      <c r="BN12" s="55">
        <f t="shared" si="48"/>
        <v>272692</v>
      </c>
      <c r="BO12" s="56">
        <f t="shared" si="49"/>
        <v>48132.000000000015</v>
      </c>
      <c r="BP12" s="57">
        <f t="shared" si="69"/>
        <v>197372</v>
      </c>
      <c r="BQ12" s="58">
        <f t="shared" si="50"/>
        <v>159215</v>
      </c>
      <c r="BR12" s="59">
        <f t="shared" si="51"/>
        <v>349</v>
      </c>
      <c r="BS12" s="60">
        <f t="shared" si="52"/>
        <v>59.992240000000002</v>
      </c>
      <c r="BT12" s="61">
        <f t="shared" si="53"/>
        <v>10.589040000000004</v>
      </c>
      <c r="BU12" s="62">
        <f t="shared" si="54"/>
        <v>43.421840000000003</v>
      </c>
      <c r="BV12" s="63">
        <f t="shared" si="55"/>
        <v>35.027299999999997</v>
      </c>
      <c r="BW12" s="64">
        <f t="shared" si="56"/>
        <v>7.6780000000000001E-2</v>
      </c>
      <c r="BX12" s="65">
        <f t="shared" si="57"/>
        <v>70.581280000000007</v>
      </c>
      <c r="BY12" s="66">
        <f t="shared" si="58"/>
        <v>78.44914</v>
      </c>
      <c r="BZ12" s="67">
        <f t="shared" si="59"/>
        <v>7.6780000000000001E-2</v>
      </c>
      <c r="CA12" s="68">
        <f t="shared" si="60"/>
        <v>1.0516000000000001</v>
      </c>
      <c r="CB12" s="69">
        <f t="shared" si="61"/>
        <v>677760</v>
      </c>
      <c r="CC12" s="70">
        <f t="shared" si="62"/>
        <v>149.10720000000001</v>
      </c>
      <c r="CD12" s="71">
        <f t="shared" si="63"/>
        <v>682540</v>
      </c>
      <c r="CE12" s="72">
        <f t="shared" si="64"/>
        <v>150.15880000000001</v>
      </c>
      <c r="CF12" s="73"/>
      <c r="CG12" s="36">
        <v>45752</v>
      </c>
      <c r="CH12" s="74">
        <f t="shared" si="65"/>
        <v>8123.4104999999981</v>
      </c>
      <c r="CI12" s="75">
        <f t="shared" si="66"/>
        <v>1.7871503099999997</v>
      </c>
      <c r="CJ12" s="74">
        <f t="shared" si="25"/>
        <v>709042.71389999997</v>
      </c>
      <c r="CK12" s="76">
        <f t="shared" si="26"/>
        <v>155.98939705800001</v>
      </c>
      <c r="CL12" s="4">
        <v>15.02</v>
      </c>
      <c r="CM12" s="4">
        <v>15.05</v>
      </c>
      <c r="CN12" s="4">
        <v>15.06</v>
      </c>
      <c r="CO12" s="4">
        <v>15.02</v>
      </c>
      <c r="CP12" s="4">
        <v>15.04</v>
      </c>
      <c r="CQ12" s="4">
        <v>15.01</v>
      </c>
      <c r="CR12" s="4">
        <v>15.01</v>
      </c>
      <c r="CS12" s="4">
        <v>15.05</v>
      </c>
      <c r="CT12" s="4">
        <v>15.03</v>
      </c>
      <c r="CU12" s="6">
        <f t="shared" si="67"/>
        <v>15.032222222222222</v>
      </c>
      <c r="CV12" s="82"/>
    </row>
    <row r="13" spans="1:100" customFormat="1" ht="80.099999999999994" customHeight="1" thickBot="1" x14ac:dyDescent="0.3">
      <c r="A13" s="36">
        <v>45753</v>
      </c>
      <c r="B13" s="37">
        <v>239440</v>
      </c>
      <c r="C13" s="38">
        <f t="shared" si="27"/>
        <v>52.6768</v>
      </c>
      <c r="D13" s="37">
        <v>239792</v>
      </c>
      <c r="E13" s="38">
        <f t="shared" si="28"/>
        <v>52.754240000000003</v>
      </c>
      <c r="F13" s="37">
        <v>57600</v>
      </c>
      <c r="G13" s="38">
        <f t="shared" si="29"/>
        <v>12.672000000000001</v>
      </c>
      <c r="H13" s="155">
        <v>145680</v>
      </c>
      <c r="I13" s="38">
        <f t="shared" si="30"/>
        <v>32.049599999999998</v>
      </c>
      <c r="J13" s="155">
        <f t="shared" si="31"/>
        <v>682512</v>
      </c>
      <c r="K13" s="39">
        <f t="shared" si="32"/>
        <v>150.15263999999999</v>
      </c>
      <c r="L13" s="40">
        <v>100573200</v>
      </c>
      <c r="M13" s="41">
        <f t="shared" si="33"/>
        <v>176200</v>
      </c>
      <c r="N13" s="42">
        <f t="shared" si="0"/>
        <v>38.764000000000003</v>
      </c>
      <c r="O13" s="40">
        <v>96708550</v>
      </c>
      <c r="P13" s="41">
        <f t="shared" si="34"/>
        <v>159586</v>
      </c>
      <c r="Q13" s="42">
        <f t="shared" si="1"/>
        <v>35.108919999999998</v>
      </c>
      <c r="R13" s="40">
        <v>150448000</v>
      </c>
      <c r="S13" s="41">
        <f t="shared" si="35"/>
        <v>141800</v>
      </c>
      <c r="T13" s="42">
        <f t="shared" si="2"/>
        <v>31.196000000000002</v>
      </c>
      <c r="U13" s="40">
        <v>4547185</v>
      </c>
      <c r="V13" s="41">
        <f t="shared" si="36"/>
        <v>0</v>
      </c>
      <c r="W13" s="42">
        <f t="shared" si="3"/>
        <v>0</v>
      </c>
      <c r="X13" s="40">
        <v>6319603</v>
      </c>
      <c r="Y13" s="41">
        <f t="shared" si="37"/>
        <v>0</v>
      </c>
      <c r="Z13" s="42">
        <f t="shared" si="4"/>
        <v>0</v>
      </c>
      <c r="AA13" s="154">
        <f t="shared" si="5"/>
        <v>477586</v>
      </c>
      <c r="AB13" s="42">
        <f t="shared" si="6"/>
        <v>105.06892000000001</v>
      </c>
      <c r="AC13" s="40"/>
      <c r="AD13" s="43">
        <f t="shared" si="38"/>
        <v>100942</v>
      </c>
      <c r="AE13" s="44">
        <v>22.207240000000002</v>
      </c>
      <c r="AF13" s="43">
        <f t="shared" si="7"/>
        <v>168865</v>
      </c>
      <c r="AG13" s="44">
        <f t="shared" si="8"/>
        <v>37.150300000000001</v>
      </c>
      <c r="AH13" s="40">
        <v>2908115</v>
      </c>
      <c r="AI13" s="45">
        <f t="shared" si="39"/>
        <v>6093</v>
      </c>
      <c r="AJ13" s="46">
        <f t="shared" si="9"/>
        <v>1.34046</v>
      </c>
      <c r="AK13" s="40">
        <v>708931</v>
      </c>
      <c r="AL13" s="45">
        <f t="shared" si="40"/>
        <v>1242</v>
      </c>
      <c r="AM13" s="46">
        <f t="shared" si="10"/>
        <v>0.27323999999999998</v>
      </c>
      <c r="AN13" s="45">
        <f t="shared" si="41"/>
        <v>7335</v>
      </c>
      <c r="AO13" s="46">
        <f t="shared" si="11"/>
        <v>1.6136999999999999</v>
      </c>
      <c r="AP13" s="40">
        <v>2267900</v>
      </c>
      <c r="AQ13" s="45">
        <f t="shared" si="42"/>
        <v>500</v>
      </c>
      <c r="AR13" s="46">
        <f t="shared" si="12"/>
        <v>0.11</v>
      </c>
      <c r="AS13" s="45">
        <f t="shared" si="13"/>
        <v>44738</v>
      </c>
      <c r="AT13" s="46">
        <f t="shared" si="14"/>
        <v>9.8423599999999993</v>
      </c>
      <c r="AU13" s="47">
        <f t="shared" si="68"/>
        <v>57100</v>
      </c>
      <c r="AV13" s="48">
        <f t="shared" si="15"/>
        <v>12.561999999999999</v>
      </c>
      <c r="AW13" s="47">
        <f t="shared" si="16"/>
        <v>141800</v>
      </c>
      <c r="AX13" s="48">
        <f t="shared" si="17"/>
        <v>31.196000000000002</v>
      </c>
      <c r="AY13" s="47">
        <f t="shared" si="18"/>
        <v>0</v>
      </c>
      <c r="AZ13" s="48">
        <f t="shared" si="19"/>
        <v>0</v>
      </c>
      <c r="BA13" s="47">
        <f t="shared" si="20"/>
        <v>0</v>
      </c>
      <c r="BB13" s="48">
        <f t="shared" si="21"/>
        <v>0</v>
      </c>
      <c r="BC13" s="40">
        <v>29396146</v>
      </c>
      <c r="BD13" s="49">
        <f t="shared" si="43"/>
        <v>85242</v>
      </c>
      <c r="BE13" s="50">
        <f t="shared" si="22"/>
        <v>18.753240000000002</v>
      </c>
      <c r="BF13" s="40">
        <v>50042477</v>
      </c>
      <c r="BG13" s="49">
        <f t="shared" si="44"/>
        <v>71704</v>
      </c>
      <c r="BH13" s="50">
        <f t="shared" si="45"/>
        <v>15.77488</v>
      </c>
      <c r="BI13" s="40"/>
      <c r="BJ13" s="51">
        <f t="shared" si="46"/>
        <v>2640</v>
      </c>
      <c r="BK13" s="52">
        <f t="shared" si="23"/>
        <v>0.58079999999999998</v>
      </c>
      <c r="BL13" s="53">
        <f t="shared" si="47"/>
        <v>1646</v>
      </c>
      <c r="BM13" s="54">
        <f t="shared" si="24"/>
        <v>0.36212</v>
      </c>
      <c r="BN13" s="55">
        <f t="shared" si="48"/>
        <v>269807</v>
      </c>
      <c r="BO13" s="56">
        <f t="shared" si="49"/>
        <v>52573</v>
      </c>
      <c r="BP13" s="57">
        <f t="shared" si="69"/>
        <v>198900</v>
      </c>
      <c r="BQ13" s="58">
        <f t="shared" si="50"/>
        <v>156946</v>
      </c>
      <c r="BR13" s="59">
        <f t="shared" si="51"/>
        <v>2640</v>
      </c>
      <c r="BS13" s="60">
        <f t="shared" si="52"/>
        <v>59.35754</v>
      </c>
      <c r="BT13" s="61">
        <f t="shared" si="53"/>
        <v>11.56606</v>
      </c>
      <c r="BU13" s="62">
        <f t="shared" si="54"/>
        <v>43.758000000000003</v>
      </c>
      <c r="BV13" s="63">
        <f t="shared" si="55"/>
        <v>34.528120000000001</v>
      </c>
      <c r="BW13" s="64">
        <f t="shared" si="56"/>
        <v>0.58079999999999998</v>
      </c>
      <c r="BX13" s="65">
        <f t="shared" si="57"/>
        <v>70.923599999999993</v>
      </c>
      <c r="BY13" s="66">
        <f t="shared" si="58"/>
        <v>78.286120000000011</v>
      </c>
      <c r="BZ13" s="67">
        <f t="shared" si="59"/>
        <v>0.58079999999999998</v>
      </c>
      <c r="CA13" s="68">
        <f t="shared" si="60"/>
        <v>0.36212</v>
      </c>
      <c r="CB13" s="69">
        <f t="shared" si="61"/>
        <v>680866</v>
      </c>
      <c r="CC13" s="70">
        <f t="shared" si="62"/>
        <v>149.79052000000001</v>
      </c>
      <c r="CD13" s="71">
        <f t="shared" si="63"/>
        <v>682512</v>
      </c>
      <c r="CE13" s="72">
        <f t="shared" si="64"/>
        <v>150.15263999999999</v>
      </c>
      <c r="CF13" s="73"/>
      <c r="CG13" s="36">
        <v>45753</v>
      </c>
      <c r="CH13" s="74">
        <f t="shared" si="65"/>
        <v>6236.6828999998979</v>
      </c>
      <c r="CI13" s="75">
        <f t="shared" si="66"/>
        <v>1.3720702379999776</v>
      </c>
      <c r="CJ13" s="74">
        <f t="shared" si="25"/>
        <v>715279.39679999987</v>
      </c>
      <c r="CK13" s="76">
        <f t="shared" si="26"/>
        <v>157.36146729599997</v>
      </c>
      <c r="CL13" s="4">
        <v>15.15</v>
      </c>
      <c r="CM13" s="4">
        <v>15.18</v>
      </c>
      <c r="CN13" s="4">
        <v>15.2</v>
      </c>
      <c r="CO13" s="4">
        <v>15.16</v>
      </c>
      <c r="CP13" s="4">
        <v>15.17</v>
      </c>
      <c r="CQ13" s="4">
        <v>15.14</v>
      </c>
      <c r="CR13" s="4">
        <v>15.14</v>
      </c>
      <c r="CS13" s="4">
        <v>15.18</v>
      </c>
      <c r="CT13" s="4">
        <v>15.16</v>
      </c>
      <c r="CU13" s="6">
        <f t="shared" si="67"/>
        <v>15.164444444444444</v>
      </c>
      <c r="CV13" s="82"/>
    </row>
    <row r="14" spans="1:100" customFormat="1" ht="80.099999999999994" customHeight="1" thickBot="1" x14ac:dyDescent="0.3">
      <c r="A14" s="36">
        <v>45754</v>
      </c>
      <c r="B14" s="37">
        <v>238960</v>
      </c>
      <c r="C14" s="38">
        <f t="shared" si="27"/>
        <v>52.571199999999997</v>
      </c>
      <c r="D14" s="37">
        <v>238752</v>
      </c>
      <c r="E14" s="38">
        <f t="shared" si="28"/>
        <v>52.525440000000003</v>
      </c>
      <c r="F14" s="37">
        <v>58296</v>
      </c>
      <c r="G14" s="38">
        <f t="shared" si="29"/>
        <v>12.82512</v>
      </c>
      <c r="H14" s="155">
        <v>146272</v>
      </c>
      <c r="I14" s="38">
        <f t="shared" si="30"/>
        <v>32.179839999999999</v>
      </c>
      <c r="J14" s="155">
        <f t="shared" si="31"/>
        <v>682280</v>
      </c>
      <c r="K14" s="39">
        <f t="shared" si="32"/>
        <v>150.10159999999999</v>
      </c>
      <c r="L14" s="40">
        <v>100718200</v>
      </c>
      <c r="M14" s="41">
        <f t="shared" si="33"/>
        <v>145000</v>
      </c>
      <c r="N14" s="42">
        <f t="shared" si="0"/>
        <v>31.9</v>
      </c>
      <c r="O14" s="40">
        <v>96881496</v>
      </c>
      <c r="P14" s="41">
        <f t="shared" si="34"/>
        <v>172946</v>
      </c>
      <c r="Q14" s="42">
        <f t="shared" si="1"/>
        <v>38.048119999999997</v>
      </c>
      <c r="R14" s="40">
        <v>150584000</v>
      </c>
      <c r="S14" s="41">
        <f t="shared" si="35"/>
        <v>136000</v>
      </c>
      <c r="T14" s="42">
        <f t="shared" si="2"/>
        <v>29.92</v>
      </c>
      <c r="U14" s="40">
        <v>4547185</v>
      </c>
      <c r="V14" s="41">
        <f t="shared" si="36"/>
        <v>0</v>
      </c>
      <c r="W14" s="42">
        <f t="shared" si="3"/>
        <v>0</v>
      </c>
      <c r="X14" s="40">
        <v>6319603</v>
      </c>
      <c r="Y14" s="41">
        <f t="shared" si="37"/>
        <v>0</v>
      </c>
      <c r="Z14" s="42">
        <f t="shared" si="4"/>
        <v>0</v>
      </c>
      <c r="AA14" s="154">
        <f t="shared" si="5"/>
        <v>453946</v>
      </c>
      <c r="AB14" s="42">
        <f t="shared" si="6"/>
        <v>99.868120000000005</v>
      </c>
      <c r="AC14" s="40"/>
      <c r="AD14" s="43">
        <f t="shared" si="38"/>
        <v>102619</v>
      </c>
      <c r="AE14" s="44">
        <v>22.576180000000001</v>
      </c>
      <c r="AF14" s="43">
        <f t="shared" si="7"/>
        <v>137734</v>
      </c>
      <c r="AG14" s="44">
        <f t="shared" si="8"/>
        <v>30.301480000000002</v>
      </c>
      <c r="AH14" s="40">
        <v>2914139</v>
      </c>
      <c r="AI14" s="45">
        <f t="shared" si="39"/>
        <v>6024</v>
      </c>
      <c r="AJ14" s="46">
        <f t="shared" si="9"/>
        <v>1.32528</v>
      </c>
      <c r="AK14" s="40">
        <v>710173</v>
      </c>
      <c r="AL14" s="45">
        <f t="shared" si="40"/>
        <v>1242</v>
      </c>
      <c r="AM14" s="46">
        <f t="shared" si="10"/>
        <v>0.27323999999999998</v>
      </c>
      <c r="AN14" s="45">
        <f t="shared" si="41"/>
        <v>7266</v>
      </c>
      <c r="AO14" s="46">
        <f t="shared" si="11"/>
        <v>1.5985199999999999</v>
      </c>
      <c r="AP14" s="40">
        <v>2268400</v>
      </c>
      <c r="AQ14" s="45">
        <f t="shared" si="42"/>
        <v>500</v>
      </c>
      <c r="AR14" s="46">
        <f t="shared" si="12"/>
        <v>0.11</v>
      </c>
      <c r="AS14" s="45">
        <f t="shared" si="13"/>
        <v>43653</v>
      </c>
      <c r="AT14" s="46">
        <f t="shared" si="14"/>
        <v>9.6036599999999996</v>
      </c>
      <c r="AU14" s="47">
        <f t="shared" si="68"/>
        <v>57796</v>
      </c>
      <c r="AV14" s="48">
        <f t="shared" si="15"/>
        <v>12.715120000000001</v>
      </c>
      <c r="AW14" s="47">
        <f t="shared" si="16"/>
        <v>136000</v>
      </c>
      <c r="AX14" s="48">
        <f t="shared" si="17"/>
        <v>29.92</v>
      </c>
      <c r="AY14" s="47">
        <f t="shared" si="18"/>
        <v>0</v>
      </c>
      <c r="AZ14" s="48">
        <f t="shared" si="19"/>
        <v>0</v>
      </c>
      <c r="BA14" s="47">
        <f t="shared" si="20"/>
        <v>0</v>
      </c>
      <c r="BB14" s="48">
        <f t="shared" si="21"/>
        <v>0</v>
      </c>
      <c r="BC14" s="40">
        <v>29493551</v>
      </c>
      <c r="BD14" s="49">
        <f t="shared" si="43"/>
        <v>97405</v>
      </c>
      <c r="BE14" s="50">
        <f t="shared" si="22"/>
        <v>21.429099999999998</v>
      </c>
      <c r="BF14" s="40">
        <v>50115568</v>
      </c>
      <c r="BG14" s="49">
        <f t="shared" si="44"/>
        <v>73091</v>
      </c>
      <c r="BH14" s="50">
        <f t="shared" si="45"/>
        <v>16.080020000000001</v>
      </c>
      <c r="BI14" s="40"/>
      <c r="BJ14" s="51">
        <f t="shared" si="46"/>
        <v>2450</v>
      </c>
      <c r="BK14" s="52">
        <f t="shared" si="23"/>
        <v>0.53900000000000003</v>
      </c>
      <c r="BL14" s="53">
        <f t="shared" si="47"/>
        <v>23766</v>
      </c>
      <c r="BM14" s="54">
        <f t="shared" si="24"/>
        <v>5.2285199999999996</v>
      </c>
      <c r="BN14" s="55">
        <f t="shared" si="48"/>
        <v>240353</v>
      </c>
      <c r="BO14" s="56">
        <f t="shared" si="49"/>
        <v>51419</v>
      </c>
      <c r="BP14" s="57">
        <f t="shared" si="69"/>
        <v>193796</v>
      </c>
      <c r="BQ14" s="58">
        <f t="shared" si="50"/>
        <v>170496</v>
      </c>
      <c r="BR14" s="59">
        <f t="shared" si="51"/>
        <v>2450</v>
      </c>
      <c r="BS14" s="60">
        <f t="shared" si="52"/>
        <v>52.877659999999999</v>
      </c>
      <c r="BT14" s="61">
        <f t="shared" si="53"/>
        <v>11.31218</v>
      </c>
      <c r="BU14" s="62">
        <f t="shared" si="54"/>
        <v>42.635120000000001</v>
      </c>
      <c r="BV14" s="63">
        <f t="shared" si="55"/>
        <v>37.509120000000003</v>
      </c>
      <c r="BW14" s="64">
        <f t="shared" si="56"/>
        <v>0.53900000000000003</v>
      </c>
      <c r="BX14" s="65">
        <f t="shared" si="57"/>
        <v>64.189840000000004</v>
      </c>
      <c r="BY14" s="66">
        <f t="shared" si="58"/>
        <v>80.144239999999996</v>
      </c>
      <c r="BZ14" s="67">
        <f t="shared" si="59"/>
        <v>0.53900000000000003</v>
      </c>
      <c r="CA14" s="68">
        <f t="shared" si="60"/>
        <v>5.2285199999999996</v>
      </c>
      <c r="CB14" s="69">
        <f t="shared" si="61"/>
        <v>658514</v>
      </c>
      <c r="CC14" s="70">
        <f t="shared" si="62"/>
        <v>144.87307999999999</v>
      </c>
      <c r="CD14" s="71">
        <f t="shared" si="63"/>
        <v>682280</v>
      </c>
      <c r="CE14" s="72">
        <f t="shared" si="64"/>
        <v>150.10159999999999</v>
      </c>
      <c r="CF14" s="73"/>
      <c r="CG14" s="36">
        <v>45754</v>
      </c>
      <c r="CH14" s="74">
        <f t="shared" si="65"/>
        <v>26833.459200000274</v>
      </c>
      <c r="CI14" s="75">
        <f t="shared" si="66"/>
        <v>5.90336102400006</v>
      </c>
      <c r="CJ14" s="74">
        <f t="shared" si="25"/>
        <v>742112.85600000015</v>
      </c>
      <c r="CK14" s="76">
        <f t="shared" si="26"/>
        <v>163.26482832000002</v>
      </c>
      <c r="CL14" s="4">
        <v>15.72</v>
      </c>
      <c r="CM14" s="4">
        <v>15.75</v>
      </c>
      <c r="CN14" s="4">
        <v>15.77</v>
      </c>
      <c r="CO14" s="4">
        <v>15.72</v>
      </c>
      <c r="CP14" s="4">
        <v>15.74</v>
      </c>
      <c r="CQ14" s="4">
        <v>15.71</v>
      </c>
      <c r="CR14" s="4">
        <v>15.71</v>
      </c>
      <c r="CS14" s="4">
        <v>15.76</v>
      </c>
      <c r="CT14" s="4">
        <v>15.72</v>
      </c>
      <c r="CU14" s="6">
        <f t="shared" si="67"/>
        <v>15.733333333333336</v>
      </c>
      <c r="CV14" s="82"/>
    </row>
    <row r="15" spans="1:100" customFormat="1" ht="87" customHeight="1" thickBot="1" x14ac:dyDescent="0.3">
      <c r="A15" s="36">
        <v>45755</v>
      </c>
      <c r="B15" s="37">
        <v>240704</v>
      </c>
      <c r="C15" s="38">
        <f t="shared" si="27"/>
        <v>52.954880000000003</v>
      </c>
      <c r="D15" s="37">
        <v>238912</v>
      </c>
      <c r="E15" s="38">
        <f t="shared" si="28"/>
        <v>52.560639999999999</v>
      </c>
      <c r="F15" s="37">
        <v>56128</v>
      </c>
      <c r="G15" s="38">
        <f t="shared" si="29"/>
        <v>12.34816</v>
      </c>
      <c r="H15" s="155">
        <v>146272</v>
      </c>
      <c r="I15" s="38">
        <f t="shared" si="30"/>
        <v>32.179839999999999</v>
      </c>
      <c r="J15" s="155">
        <f t="shared" si="31"/>
        <v>682016</v>
      </c>
      <c r="K15" s="39">
        <f t="shared" si="32"/>
        <v>150.04352</v>
      </c>
      <c r="L15" s="40">
        <v>100897200</v>
      </c>
      <c r="M15" s="41">
        <f t="shared" si="33"/>
        <v>179000</v>
      </c>
      <c r="N15" s="42">
        <f t="shared" si="0"/>
        <v>39.380000000000003</v>
      </c>
      <c r="O15" s="40">
        <v>97055439</v>
      </c>
      <c r="P15" s="41">
        <f t="shared" si="34"/>
        <v>173943</v>
      </c>
      <c r="Q15" s="42">
        <f t="shared" si="1"/>
        <v>38.26746</v>
      </c>
      <c r="R15" s="40">
        <v>150712800</v>
      </c>
      <c r="S15" s="41">
        <f t="shared" si="35"/>
        <v>128800</v>
      </c>
      <c r="T15" s="42">
        <f t="shared" si="2"/>
        <v>28.335999999999999</v>
      </c>
      <c r="U15" s="40">
        <v>4547185</v>
      </c>
      <c r="V15" s="41">
        <f t="shared" si="36"/>
        <v>0</v>
      </c>
      <c r="W15" s="42">
        <f t="shared" si="3"/>
        <v>0</v>
      </c>
      <c r="X15" s="40">
        <v>6319603</v>
      </c>
      <c r="Y15" s="41">
        <f t="shared" si="37"/>
        <v>0</v>
      </c>
      <c r="Z15" s="42">
        <f t="shared" si="4"/>
        <v>0</v>
      </c>
      <c r="AA15" s="154">
        <f t="shared" si="5"/>
        <v>481743</v>
      </c>
      <c r="AB15" s="42">
        <f t="shared" si="6"/>
        <v>105.98345999999999</v>
      </c>
      <c r="AC15" s="40"/>
      <c r="AD15" s="43">
        <f t="shared" si="38"/>
        <v>100552.99999999999</v>
      </c>
      <c r="AE15" s="44">
        <v>22.121659999999999</v>
      </c>
      <c r="AF15" s="43">
        <f t="shared" si="7"/>
        <v>171241</v>
      </c>
      <c r="AG15" s="44">
        <f t="shared" si="8"/>
        <v>37.673020000000001</v>
      </c>
      <c r="AH15" s="40">
        <v>2920676</v>
      </c>
      <c r="AI15" s="45">
        <f t="shared" si="39"/>
        <v>6537</v>
      </c>
      <c r="AJ15" s="46">
        <f t="shared" si="9"/>
        <v>1.43814</v>
      </c>
      <c r="AK15" s="40">
        <v>711395</v>
      </c>
      <c r="AL15" s="45">
        <f t="shared" si="40"/>
        <v>1222</v>
      </c>
      <c r="AM15" s="46">
        <f t="shared" si="10"/>
        <v>0.26884000000000002</v>
      </c>
      <c r="AN15" s="45">
        <f t="shared" si="41"/>
        <v>7759</v>
      </c>
      <c r="AO15" s="46">
        <f t="shared" si="11"/>
        <v>1.7069799999999999</v>
      </c>
      <c r="AP15" s="40">
        <v>2268900</v>
      </c>
      <c r="AQ15" s="45">
        <f t="shared" si="42"/>
        <v>500</v>
      </c>
      <c r="AR15" s="46">
        <f t="shared" si="12"/>
        <v>0.11</v>
      </c>
      <c r="AS15" s="45">
        <f t="shared" si="13"/>
        <v>45719.000000000015</v>
      </c>
      <c r="AT15" s="46">
        <f t="shared" si="14"/>
        <v>10.058180000000004</v>
      </c>
      <c r="AU15" s="47">
        <f t="shared" si="68"/>
        <v>55628</v>
      </c>
      <c r="AV15" s="48">
        <f t="shared" si="15"/>
        <v>12.238160000000001</v>
      </c>
      <c r="AW15" s="47">
        <f t="shared" si="16"/>
        <v>128800</v>
      </c>
      <c r="AX15" s="48">
        <f t="shared" si="17"/>
        <v>28.335999999999999</v>
      </c>
      <c r="AY15" s="47">
        <f t="shared" si="18"/>
        <v>0</v>
      </c>
      <c r="AZ15" s="48">
        <f t="shared" si="19"/>
        <v>0</v>
      </c>
      <c r="BA15" s="47">
        <f t="shared" si="20"/>
        <v>0</v>
      </c>
      <c r="BB15" s="48">
        <f t="shared" si="21"/>
        <v>0</v>
      </c>
      <c r="BC15" s="40">
        <v>29593064</v>
      </c>
      <c r="BD15" s="49">
        <f t="shared" si="43"/>
        <v>99513</v>
      </c>
      <c r="BE15" s="50">
        <f t="shared" si="22"/>
        <v>21.892859999999999</v>
      </c>
      <c r="BF15" s="40">
        <v>50186453</v>
      </c>
      <c r="BG15" s="49">
        <f t="shared" si="44"/>
        <v>70885</v>
      </c>
      <c r="BH15" s="50">
        <f t="shared" si="45"/>
        <v>15.5947</v>
      </c>
      <c r="BI15" s="40"/>
      <c r="BJ15" s="51">
        <f t="shared" si="46"/>
        <v>3545</v>
      </c>
      <c r="BK15" s="52">
        <f t="shared" si="23"/>
        <v>0.77990000000000004</v>
      </c>
      <c r="BL15" s="53">
        <f t="shared" si="47"/>
        <v>-2127</v>
      </c>
      <c r="BM15" s="54">
        <f t="shared" si="24"/>
        <v>-0.46794000000000002</v>
      </c>
      <c r="BN15" s="55">
        <f t="shared" si="48"/>
        <v>271794</v>
      </c>
      <c r="BO15" s="56">
        <f t="shared" si="49"/>
        <v>53978.000000000015</v>
      </c>
      <c r="BP15" s="57">
        <f t="shared" si="69"/>
        <v>184428</v>
      </c>
      <c r="BQ15" s="58">
        <f t="shared" si="50"/>
        <v>170398</v>
      </c>
      <c r="BR15" s="59">
        <f t="shared" si="51"/>
        <v>3545</v>
      </c>
      <c r="BS15" s="60">
        <f t="shared" si="52"/>
        <v>59.79468</v>
      </c>
      <c r="BT15" s="61">
        <f t="shared" si="53"/>
        <v>11.875160000000005</v>
      </c>
      <c r="BU15" s="62">
        <f t="shared" si="54"/>
        <v>40.574159999999999</v>
      </c>
      <c r="BV15" s="63">
        <f t="shared" si="55"/>
        <v>37.487560000000002</v>
      </c>
      <c r="BW15" s="64">
        <f t="shared" si="56"/>
        <v>0.77990000000000004</v>
      </c>
      <c r="BX15" s="65">
        <f t="shared" si="57"/>
        <v>71.669840000000008</v>
      </c>
      <c r="BY15" s="66">
        <f t="shared" si="58"/>
        <v>78.061720000000008</v>
      </c>
      <c r="BZ15" s="67">
        <f t="shared" si="59"/>
        <v>0.77990000000000004</v>
      </c>
      <c r="CA15" s="68">
        <f t="shared" si="60"/>
        <v>-0.46794000000000002</v>
      </c>
      <c r="CB15" s="69">
        <f t="shared" si="61"/>
        <v>684143</v>
      </c>
      <c r="CC15" s="70">
        <f t="shared" si="62"/>
        <v>150.51146</v>
      </c>
      <c r="CD15" s="71">
        <f t="shared" si="63"/>
        <v>682016</v>
      </c>
      <c r="CE15" s="72">
        <f t="shared" si="64"/>
        <v>150.04352</v>
      </c>
      <c r="CF15" s="73"/>
      <c r="CG15" s="36">
        <v>45755</v>
      </c>
      <c r="CH15" s="74">
        <f t="shared" si="65"/>
        <v>3301.7732999997679</v>
      </c>
      <c r="CI15" s="75">
        <f t="shared" si="66"/>
        <v>0.7263901259999489</v>
      </c>
      <c r="CJ15" s="74">
        <f t="shared" si="25"/>
        <v>745414.62929999991</v>
      </c>
      <c r="CK15" s="76">
        <f t="shared" si="26"/>
        <v>163.99121844599998</v>
      </c>
      <c r="CL15" s="4">
        <v>15.78</v>
      </c>
      <c r="CM15" s="4">
        <v>15.82</v>
      </c>
      <c r="CN15" s="4">
        <v>15.84</v>
      </c>
      <c r="CO15" s="4">
        <v>15.79</v>
      </c>
      <c r="CP15" s="4">
        <v>15.82</v>
      </c>
      <c r="CQ15" s="4">
        <v>15.78</v>
      </c>
      <c r="CR15" s="4">
        <v>15.78</v>
      </c>
      <c r="CS15" s="4">
        <v>15.83</v>
      </c>
      <c r="CT15" s="4">
        <v>15.79</v>
      </c>
      <c r="CU15" s="6">
        <f t="shared" si="67"/>
        <v>15.803333333333333</v>
      </c>
      <c r="CV15" s="77"/>
    </row>
    <row r="16" spans="1:100" customFormat="1" ht="78.599999999999994" customHeight="1" thickBot="1" x14ac:dyDescent="0.3">
      <c r="A16" s="36">
        <v>45756</v>
      </c>
      <c r="B16" s="37">
        <v>239632</v>
      </c>
      <c r="C16" s="38">
        <f t="shared" si="27"/>
        <v>52.71904</v>
      </c>
      <c r="D16" s="37">
        <v>239696</v>
      </c>
      <c r="E16" s="38">
        <f t="shared" si="28"/>
        <v>52.73312</v>
      </c>
      <c r="F16" s="37">
        <v>55880</v>
      </c>
      <c r="G16" s="38">
        <f t="shared" si="29"/>
        <v>12.2936</v>
      </c>
      <c r="H16" s="155">
        <v>146816</v>
      </c>
      <c r="I16" s="38">
        <f t="shared" si="30"/>
        <v>32.299520000000001</v>
      </c>
      <c r="J16" s="155">
        <f t="shared" si="31"/>
        <v>682024</v>
      </c>
      <c r="K16" s="39">
        <f t="shared" si="32"/>
        <v>150.04527999999999</v>
      </c>
      <c r="L16" s="40">
        <v>101104900</v>
      </c>
      <c r="M16" s="41">
        <f t="shared" si="33"/>
        <v>207700</v>
      </c>
      <c r="N16" s="42">
        <f t="shared" si="0"/>
        <v>45.694000000000003</v>
      </c>
      <c r="O16" s="40">
        <v>97229330</v>
      </c>
      <c r="P16" s="41">
        <f t="shared" si="34"/>
        <v>173891</v>
      </c>
      <c r="Q16" s="42">
        <f t="shared" si="1"/>
        <v>38.256019999999999</v>
      </c>
      <c r="R16" s="40">
        <v>150827900</v>
      </c>
      <c r="S16" s="41">
        <f t="shared" si="35"/>
        <v>115100</v>
      </c>
      <c r="T16" s="42">
        <f t="shared" si="2"/>
        <v>25.321999999999999</v>
      </c>
      <c r="U16" s="40">
        <v>4547185</v>
      </c>
      <c r="V16" s="41">
        <f t="shared" si="36"/>
        <v>0</v>
      </c>
      <c r="W16" s="42">
        <f t="shared" si="3"/>
        <v>0</v>
      </c>
      <c r="X16" s="40">
        <v>6319603</v>
      </c>
      <c r="Y16" s="41">
        <f t="shared" si="37"/>
        <v>0</v>
      </c>
      <c r="Z16" s="42">
        <f t="shared" si="4"/>
        <v>0</v>
      </c>
      <c r="AA16" s="154">
        <f t="shared" si="5"/>
        <v>496691</v>
      </c>
      <c r="AB16" s="42">
        <f t="shared" si="6"/>
        <v>109.27202</v>
      </c>
      <c r="AC16" s="40"/>
      <c r="AD16" s="43">
        <f t="shared" si="38"/>
        <v>102626</v>
      </c>
      <c r="AE16" s="44">
        <v>22.577719999999999</v>
      </c>
      <c r="AF16" s="43">
        <f t="shared" si="7"/>
        <v>200813</v>
      </c>
      <c r="AG16" s="44">
        <f t="shared" si="8"/>
        <v>44.17886</v>
      </c>
      <c r="AH16" s="40">
        <v>2926461</v>
      </c>
      <c r="AI16" s="45">
        <f t="shared" si="39"/>
        <v>5785</v>
      </c>
      <c r="AJ16" s="46">
        <f t="shared" si="9"/>
        <v>1.2726999999999999</v>
      </c>
      <c r="AK16" s="40">
        <v>712497</v>
      </c>
      <c r="AL16" s="45">
        <f t="shared" si="40"/>
        <v>1102</v>
      </c>
      <c r="AM16" s="46">
        <f t="shared" si="10"/>
        <v>0.24243999999999999</v>
      </c>
      <c r="AN16" s="45">
        <f t="shared" si="41"/>
        <v>6887</v>
      </c>
      <c r="AO16" s="46">
        <f t="shared" si="11"/>
        <v>1.5151399999999999</v>
      </c>
      <c r="AP16" s="40">
        <v>2269400</v>
      </c>
      <c r="AQ16" s="45">
        <f t="shared" si="42"/>
        <v>500</v>
      </c>
      <c r="AR16" s="46">
        <f t="shared" si="12"/>
        <v>0.11</v>
      </c>
      <c r="AS16" s="45">
        <f t="shared" si="13"/>
        <v>44190</v>
      </c>
      <c r="AT16" s="46">
        <f t="shared" si="14"/>
        <v>9.7218</v>
      </c>
      <c r="AU16" s="47">
        <f t="shared" si="68"/>
        <v>55380</v>
      </c>
      <c r="AV16" s="48">
        <f t="shared" si="15"/>
        <v>12.1836</v>
      </c>
      <c r="AW16" s="47">
        <f t="shared" si="16"/>
        <v>115100</v>
      </c>
      <c r="AX16" s="48">
        <f t="shared" si="17"/>
        <v>25.321999999999999</v>
      </c>
      <c r="AY16" s="47">
        <f t="shared" si="18"/>
        <v>0</v>
      </c>
      <c r="AZ16" s="48">
        <f t="shared" si="19"/>
        <v>0</v>
      </c>
      <c r="BA16" s="47">
        <f t="shared" si="20"/>
        <v>0</v>
      </c>
      <c r="BB16" s="48">
        <f t="shared" si="21"/>
        <v>0</v>
      </c>
      <c r="BC16" s="40">
        <v>29692106</v>
      </c>
      <c r="BD16" s="49">
        <f t="shared" si="43"/>
        <v>99042</v>
      </c>
      <c r="BE16" s="50">
        <f t="shared" si="22"/>
        <v>21.789239999999999</v>
      </c>
      <c r="BF16" s="40">
        <v>50260085</v>
      </c>
      <c r="BG16" s="49">
        <f t="shared" si="44"/>
        <v>73632</v>
      </c>
      <c r="BH16" s="50">
        <f t="shared" si="45"/>
        <v>16.19904</v>
      </c>
      <c r="BI16" s="40"/>
      <c r="BJ16" s="51">
        <f t="shared" si="46"/>
        <v>1217</v>
      </c>
      <c r="BK16" s="52">
        <f t="shared" si="23"/>
        <v>0.26773999999999998</v>
      </c>
      <c r="BL16" s="53">
        <f t="shared" si="47"/>
        <v>-17363</v>
      </c>
      <c r="BM16" s="54">
        <f t="shared" si="24"/>
        <v>-3.8198599999999998</v>
      </c>
      <c r="BN16" s="55">
        <f t="shared" si="48"/>
        <v>303439</v>
      </c>
      <c r="BO16" s="56">
        <f t="shared" si="49"/>
        <v>51577</v>
      </c>
      <c r="BP16" s="57">
        <f t="shared" si="69"/>
        <v>170480</v>
      </c>
      <c r="BQ16" s="58">
        <f t="shared" si="50"/>
        <v>172674</v>
      </c>
      <c r="BR16" s="59">
        <f t="shared" si="51"/>
        <v>1217</v>
      </c>
      <c r="BS16" s="60">
        <f t="shared" si="52"/>
        <v>66.75658</v>
      </c>
      <c r="BT16" s="61">
        <f t="shared" si="53"/>
        <v>11.34694</v>
      </c>
      <c r="BU16" s="62">
        <f t="shared" si="54"/>
        <v>37.505600000000001</v>
      </c>
      <c r="BV16" s="63">
        <f t="shared" si="55"/>
        <v>37.988280000000003</v>
      </c>
      <c r="BW16" s="64">
        <f t="shared" si="56"/>
        <v>0.26773999999999998</v>
      </c>
      <c r="BX16" s="65">
        <f t="shared" si="57"/>
        <v>78.103520000000003</v>
      </c>
      <c r="BY16" s="66">
        <f t="shared" si="58"/>
        <v>75.493880000000004</v>
      </c>
      <c r="BZ16" s="67">
        <f t="shared" si="59"/>
        <v>0.26773999999999998</v>
      </c>
      <c r="CA16" s="68">
        <f t="shared" si="60"/>
        <v>-3.8198599999999998</v>
      </c>
      <c r="CB16" s="69">
        <f t="shared" si="61"/>
        <v>699387</v>
      </c>
      <c r="CC16" s="70">
        <f t="shared" si="62"/>
        <v>153.86514</v>
      </c>
      <c r="CD16" s="71">
        <f t="shared" si="63"/>
        <v>682024</v>
      </c>
      <c r="CE16" s="72">
        <f t="shared" si="64"/>
        <v>150.04527999999999</v>
      </c>
      <c r="CF16" s="73"/>
      <c r="CG16" s="36">
        <v>45756</v>
      </c>
      <c r="CH16" s="74">
        <f t="shared" si="65"/>
        <v>-12787.820399999968</v>
      </c>
      <c r="CI16" s="75">
        <f t="shared" si="66"/>
        <v>-2.8133204879999929</v>
      </c>
      <c r="CJ16" s="74">
        <f t="shared" si="25"/>
        <v>732626.80889999995</v>
      </c>
      <c r="CK16" s="76">
        <f t="shared" si="26"/>
        <v>161.17789795799999</v>
      </c>
      <c r="CL16" s="4">
        <v>15.52</v>
      </c>
      <c r="CM16" s="4">
        <v>15.54</v>
      </c>
      <c r="CN16" s="4">
        <v>15.57</v>
      </c>
      <c r="CO16" s="4">
        <v>15.52</v>
      </c>
      <c r="CP16" s="4">
        <v>15.54</v>
      </c>
      <c r="CQ16" s="4">
        <v>15.51</v>
      </c>
      <c r="CR16" s="4">
        <v>15.51</v>
      </c>
      <c r="CS16" s="4">
        <v>15.55</v>
      </c>
      <c r="CT16" s="4">
        <v>15.53</v>
      </c>
      <c r="CU16" s="6">
        <f t="shared" si="67"/>
        <v>15.532222222222222</v>
      </c>
      <c r="CV16" s="77"/>
    </row>
    <row r="17" spans="1:100" customFormat="1" ht="80.099999999999994" customHeight="1" thickBot="1" x14ac:dyDescent="0.3">
      <c r="A17" s="36">
        <v>45757</v>
      </c>
      <c r="B17" s="37">
        <v>239632</v>
      </c>
      <c r="C17" s="38">
        <f t="shared" si="27"/>
        <v>52.71904</v>
      </c>
      <c r="D17" s="37">
        <v>239296</v>
      </c>
      <c r="E17" s="38">
        <f t="shared" si="28"/>
        <v>52.645119999999999</v>
      </c>
      <c r="F17" s="37">
        <v>56792</v>
      </c>
      <c r="G17" s="38">
        <f t="shared" si="29"/>
        <v>12.49424</v>
      </c>
      <c r="H17" s="155">
        <v>146448</v>
      </c>
      <c r="I17" s="38">
        <f t="shared" si="30"/>
        <v>32.218559999999997</v>
      </c>
      <c r="J17" s="155">
        <f t="shared" si="31"/>
        <v>682168</v>
      </c>
      <c r="K17" s="39">
        <f t="shared" si="32"/>
        <v>150.07696000000001</v>
      </c>
      <c r="L17" s="40">
        <v>101309200</v>
      </c>
      <c r="M17" s="41">
        <f t="shared" si="33"/>
        <v>204300</v>
      </c>
      <c r="N17" s="42">
        <f t="shared" si="0"/>
        <v>44.945999999999998</v>
      </c>
      <c r="O17" s="40">
        <v>97406144</v>
      </c>
      <c r="P17" s="41">
        <f t="shared" si="34"/>
        <v>176814</v>
      </c>
      <c r="Q17" s="42">
        <f t="shared" si="1"/>
        <v>38.899079999999998</v>
      </c>
      <c r="R17" s="40">
        <v>150941700</v>
      </c>
      <c r="S17" s="41">
        <f t="shared" si="35"/>
        <v>113800</v>
      </c>
      <c r="T17" s="42">
        <f t="shared" si="2"/>
        <v>25.036000000000001</v>
      </c>
      <c r="U17" s="40">
        <v>4547185</v>
      </c>
      <c r="V17" s="41">
        <f t="shared" si="36"/>
        <v>0</v>
      </c>
      <c r="W17" s="42">
        <f t="shared" si="3"/>
        <v>0</v>
      </c>
      <c r="X17" s="40">
        <v>6319603</v>
      </c>
      <c r="Y17" s="41">
        <f t="shared" si="37"/>
        <v>0</v>
      </c>
      <c r="Z17" s="42">
        <f t="shared" si="4"/>
        <v>0</v>
      </c>
      <c r="AA17" s="154">
        <f t="shared" si="5"/>
        <v>494914</v>
      </c>
      <c r="AB17" s="42">
        <f t="shared" si="6"/>
        <v>108.88108</v>
      </c>
      <c r="AC17" s="40"/>
      <c r="AD17" s="43">
        <f t="shared" si="38"/>
        <v>100264</v>
      </c>
      <c r="AE17" s="44">
        <v>22.05808</v>
      </c>
      <c r="AF17" s="43">
        <f t="shared" si="7"/>
        <v>197416</v>
      </c>
      <c r="AG17" s="44">
        <f t="shared" si="8"/>
        <v>43.431519999999999</v>
      </c>
      <c r="AH17" s="40">
        <v>2932303</v>
      </c>
      <c r="AI17" s="45">
        <f t="shared" si="39"/>
        <v>5842</v>
      </c>
      <c r="AJ17" s="46">
        <f t="shared" si="9"/>
        <v>1.2852399999999999</v>
      </c>
      <c r="AK17" s="40">
        <v>713539</v>
      </c>
      <c r="AL17" s="45">
        <f t="shared" si="40"/>
        <v>1042</v>
      </c>
      <c r="AM17" s="46">
        <f t="shared" si="10"/>
        <v>0.22924</v>
      </c>
      <c r="AN17" s="45">
        <f t="shared" si="41"/>
        <v>6884</v>
      </c>
      <c r="AO17" s="46">
        <f t="shared" si="11"/>
        <v>1.51448</v>
      </c>
      <c r="AP17" s="40">
        <v>2269900</v>
      </c>
      <c r="AQ17" s="45">
        <f t="shared" si="42"/>
        <v>500</v>
      </c>
      <c r="AR17" s="46">
        <f t="shared" si="12"/>
        <v>0.11</v>
      </c>
      <c r="AS17" s="45">
        <f t="shared" si="13"/>
        <v>46184</v>
      </c>
      <c r="AT17" s="46">
        <f t="shared" si="14"/>
        <v>10.16048</v>
      </c>
      <c r="AU17" s="47">
        <f t="shared" si="68"/>
        <v>56292</v>
      </c>
      <c r="AV17" s="48">
        <f t="shared" si="15"/>
        <v>12.38424</v>
      </c>
      <c r="AW17" s="47">
        <f t="shared" si="16"/>
        <v>113800</v>
      </c>
      <c r="AX17" s="48">
        <f t="shared" si="17"/>
        <v>25.036000000000001</v>
      </c>
      <c r="AY17" s="47">
        <f t="shared" si="18"/>
        <v>0</v>
      </c>
      <c r="AZ17" s="48">
        <f t="shared" si="19"/>
        <v>0</v>
      </c>
      <c r="BA17" s="47">
        <f t="shared" si="20"/>
        <v>0</v>
      </c>
      <c r="BB17" s="48">
        <f t="shared" si="21"/>
        <v>0</v>
      </c>
      <c r="BC17" s="40">
        <v>29794579</v>
      </c>
      <c r="BD17" s="49">
        <f t="shared" si="43"/>
        <v>102473</v>
      </c>
      <c r="BE17" s="50">
        <f t="shared" si="22"/>
        <v>22.544060000000002</v>
      </c>
      <c r="BF17" s="40">
        <v>50332407</v>
      </c>
      <c r="BG17" s="49">
        <f t="shared" si="44"/>
        <v>72322</v>
      </c>
      <c r="BH17" s="50">
        <f t="shared" si="45"/>
        <v>15.91084</v>
      </c>
      <c r="BI17" s="40"/>
      <c r="BJ17" s="51">
        <f t="shared" si="46"/>
        <v>2019</v>
      </c>
      <c r="BK17" s="52">
        <f t="shared" si="23"/>
        <v>0.44418000000000002</v>
      </c>
      <c r="BL17" s="53">
        <f t="shared" si="47"/>
        <v>-15986</v>
      </c>
      <c r="BM17" s="54">
        <f t="shared" si="24"/>
        <v>-3.5169199999999998</v>
      </c>
      <c r="BN17" s="55">
        <f t="shared" si="48"/>
        <v>297680</v>
      </c>
      <c r="BO17" s="56">
        <f t="shared" si="49"/>
        <v>53568</v>
      </c>
      <c r="BP17" s="57">
        <f t="shared" si="69"/>
        <v>170092</v>
      </c>
      <c r="BQ17" s="58">
        <f t="shared" si="50"/>
        <v>174795</v>
      </c>
      <c r="BR17" s="59">
        <f t="shared" si="51"/>
        <v>2019</v>
      </c>
      <c r="BS17" s="60">
        <f t="shared" si="52"/>
        <v>65.489599999999996</v>
      </c>
      <c r="BT17" s="61">
        <f t="shared" si="53"/>
        <v>11.78496</v>
      </c>
      <c r="BU17" s="62">
        <f t="shared" si="54"/>
        <v>37.42024</v>
      </c>
      <c r="BV17" s="63">
        <f t="shared" si="55"/>
        <v>38.454900000000002</v>
      </c>
      <c r="BW17" s="64">
        <f t="shared" si="56"/>
        <v>0.44418000000000002</v>
      </c>
      <c r="BX17" s="65">
        <f t="shared" si="57"/>
        <v>77.274559999999994</v>
      </c>
      <c r="BY17" s="66">
        <f t="shared" si="58"/>
        <v>75.875140000000002</v>
      </c>
      <c r="BZ17" s="67">
        <f t="shared" si="59"/>
        <v>0.44418000000000002</v>
      </c>
      <c r="CA17" s="68">
        <f t="shared" si="60"/>
        <v>-3.5169199999999998</v>
      </c>
      <c r="CB17" s="69">
        <f t="shared" si="61"/>
        <v>698154</v>
      </c>
      <c r="CC17" s="70">
        <f t="shared" si="62"/>
        <v>153.59387999999998</v>
      </c>
      <c r="CD17" s="71">
        <f t="shared" si="63"/>
        <v>682168</v>
      </c>
      <c r="CE17" s="72">
        <f t="shared" si="64"/>
        <v>150.07696000000001</v>
      </c>
      <c r="CF17" s="73"/>
      <c r="CG17" s="36">
        <v>45757</v>
      </c>
      <c r="CH17" s="74">
        <f t="shared" si="65"/>
        <v>-12787.820399999968</v>
      </c>
      <c r="CI17" s="75">
        <f t="shared" si="66"/>
        <v>-2.8133204879999929</v>
      </c>
      <c r="CJ17" s="74">
        <f t="shared" si="25"/>
        <v>719838.98849999998</v>
      </c>
      <c r="CK17" s="76">
        <f t="shared" si="26"/>
        <v>158.36457747</v>
      </c>
      <c r="CL17" s="4">
        <v>15.25</v>
      </c>
      <c r="CM17" s="4">
        <v>15.27</v>
      </c>
      <c r="CN17" s="4">
        <v>15.3</v>
      </c>
      <c r="CO17" s="4">
        <v>15.25</v>
      </c>
      <c r="CP17" s="4">
        <v>15.27</v>
      </c>
      <c r="CQ17" s="4">
        <v>15.24</v>
      </c>
      <c r="CR17" s="4">
        <v>15.24</v>
      </c>
      <c r="CS17" s="4">
        <v>15.28</v>
      </c>
      <c r="CT17" s="4">
        <v>15.25</v>
      </c>
      <c r="CU17" s="6">
        <f t="shared" si="67"/>
        <v>15.261111111111111</v>
      </c>
      <c r="CV17" s="77"/>
    </row>
    <row r="18" spans="1:100" customFormat="1" ht="80.099999999999994" customHeight="1" thickBot="1" x14ac:dyDescent="0.3">
      <c r="A18" s="36">
        <v>45758</v>
      </c>
      <c r="B18" s="37">
        <v>241472</v>
      </c>
      <c r="C18" s="38">
        <f t="shared" si="27"/>
        <v>53.123840000000001</v>
      </c>
      <c r="D18" s="37">
        <v>236800</v>
      </c>
      <c r="E18" s="38">
        <f t="shared" si="28"/>
        <v>52.095999999999997</v>
      </c>
      <c r="F18" s="37">
        <v>57176</v>
      </c>
      <c r="G18" s="38">
        <f t="shared" si="29"/>
        <v>12.578720000000001</v>
      </c>
      <c r="H18" s="155">
        <v>146528</v>
      </c>
      <c r="I18" s="38">
        <f t="shared" si="30"/>
        <v>32.236159999999998</v>
      </c>
      <c r="J18" s="155">
        <f t="shared" si="31"/>
        <v>681976</v>
      </c>
      <c r="K18" s="39">
        <f t="shared" si="32"/>
        <v>150.03471999999999</v>
      </c>
      <c r="L18" s="40">
        <v>101512900</v>
      </c>
      <c r="M18" s="41">
        <f t="shared" si="33"/>
        <v>203700</v>
      </c>
      <c r="N18" s="42">
        <f t="shared" si="0"/>
        <v>44.814</v>
      </c>
      <c r="O18" s="40">
        <v>97587496</v>
      </c>
      <c r="P18" s="41">
        <f t="shared" si="34"/>
        <v>181352</v>
      </c>
      <c r="Q18" s="42">
        <f t="shared" si="1"/>
        <v>39.897440000000003</v>
      </c>
      <c r="R18" s="40">
        <v>151052400</v>
      </c>
      <c r="S18" s="41">
        <f t="shared" si="35"/>
        <v>110700</v>
      </c>
      <c r="T18" s="42">
        <f t="shared" si="2"/>
        <v>24.353999999999999</v>
      </c>
      <c r="U18" s="40">
        <v>4547185</v>
      </c>
      <c r="V18" s="41">
        <f t="shared" si="36"/>
        <v>0</v>
      </c>
      <c r="W18" s="42">
        <f t="shared" si="3"/>
        <v>0</v>
      </c>
      <c r="X18" s="40">
        <v>6319603</v>
      </c>
      <c r="Y18" s="41">
        <f t="shared" si="37"/>
        <v>0</v>
      </c>
      <c r="Z18" s="42">
        <f t="shared" si="4"/>
        <v>0</v>
      </c>
      <c r="AA18" s="154">
        <f t="shared" si="5"/>
        <v>495752</v>
      </c>
      <c r="AB18" s="42">
        <f t="shared" si="6"/>
        <v>109.06544</v>
      </c>
      <c r="AC18" s="40"/>
      <c r="AD18" s="43">
        <f t="shared" si="38"/>
        <v>103120.00000000001</v>
      </c>
      <c r="AE18" s="44">
        <v>22.686400000000003</v>
      </c>
      <c r="AF18" s="43">
        <f t="shared" si="7"/>
        <v>197693</v>
      </c>
      <c r="AG18" s="44">
        <f t="shared" si="8"/>
        <v>43.492460000000001</v>
      </c>
      <c r="AH18" s="40">
        <v>2937581</v>
      </c>
      <c r="AI18" s="45">
        <f t="shared" si="39"/>
        <v>5278</v>
      </c>
      <c r="AJ18" s="46">
        <f t="shared" si="9"/>
        <v>1.16116</v>
      </c>
      <c r="AK18" s="40">
        <v>714268</v>
      </c>
      <c r="AL18" s="45">
        <f t="shared" si="40"/>
        <v>729</v>
      </c>
      <c r="AM18" s="46">
        <f t="shared" si="10"/>
        <v>0.16037999999999999</v>
      </c>
      <c r="AN18" s="45">
        <f t="shared" si="41"/>
        <v>6007</v>
      </c>
      <c r="AO18" s="46">
        <f t="shared" si="11"/>
        <v>1.3215399999999999</v>
      </c>
      <c r="AP18" s="40">
        <v>2270971</v>
      </c>
      <c r="AQ18" s="45">
        <f t="shared" si="42"/>
        <v>1071</v>
      </c>
      <c r="AR18" s="46">
        <f t="shared" si="12"/>
        <v>0.23562</v>
      </c>
      <c r="AS18" s="45">
        <f t="shared" si="13"/>
        <v>43407.999999999985</v>
      </c>
      <c r="AT18" s="46">
        <f t="shared" si="14"/>
        <v>9.5497599999999956</v>
      </c>
      <c r="AU18" s="47">
        <f t="shared" si="68"/>
        <v>56105</v>
      </c>
      <c r="AV18" s="48">
        <f t="shared" si="15"/>
        <v>12.3431</v>
      </c>
      <c r="AW18" s="47">
        <f t="shared" si="16"/>
        <v>110700</v>
      </c>
      <c r="AX18" s="48">
        <f t="shared" si="17"/>
        <v>24.353999999999999</v>
      </c>
      <c r="AY18" s="47">
        <f t="shared" si="18"/>
        <v>0</v>
      </c>
      <c r="AZ18" s="48">
        <f t="shared" si="19"/>
        <v>0</v>
      </c>
      <c r="BA18" s="47">
        <f t="shared" si="20"/>
        <v>0</v>
      </c>
      <c r="BB18" s="48">
        <f t="shared" si="21"/>
        <v>0</v>
      </c>
      <c r="BC18" s="40">
        <v>29904265</v>
      </c>
      <c r="BD18" s="49">
        <f t="shared" si="43"/>
        <v>109686</v>
      </c>
      <c r="BE18" s="50">
        <f t="shared" si="22"/>
        <v>24.13092</v>
      </c>
      <c r="BF18" s="40">
        <v>50399847</v>
      </c>
      <c r="BG18" s="49">
        <f t="shared" si="44"/>
        <v>67440</v>
      </c>
      <c r="BH18" s="50">
        <f t="shared" si="45"/>
        <v>14.8368</v>
      </c>
      <c r="BI18" s="40"/>
      <c r="BJ18" s="51">
        <f t="shared" si="46"/>
        <v>4226</v>
      </c>
      <c r="BK18" s="52">
        <f t="shared" si="23"/>
        <v>0.92971999999999999</v>
      </c>
      <c r="BL18" s="53">
        <f t="shared" si="47"/>
        <v>-17480</v>
      </c>
      <c r="BM18" s="54">
        <f t="shared" si="24"/>
        <v>-3.8456000000000001</v>
      </c>
      <c r="BN18" s="55">
        <f t="shared" si="48"/>
        <v>300813</v>
      </c>
      <c r="BO18" s="56">
        <f t="shared" si="49"/>
        <v>50485.999999999985</v>
      </c>
      <c r="BP18" s="57">
        <f t="shared" si="69"/>
        <v>166805</v>
      </c>
      <c r="BQ18" s="58">
        <f t="shared" si="50"/>
        <v>177126</v>
      </c>
      <c r="BR18" s="59">
        <f t="shared" si="51"/>
        <v>4226</v>
      </c>
      <c r="BS18" s="60">
        <f t="shared" si="52"/>
        <v>66.17886</v>
      </c>
      <c r="BT18" s="61">
        <f t="shared" si="53"/>
        <v>11.106919999999997</v>
      </c>
      <c r="BU18" s="62">
        <f t="shared" si="54"/>
        <v>36.697099999999999</v>
      </c>
      <c r="BV18" s="63">
        <f t="shared" si="55"/>
        <v>38.96772</v>
      </c>
      <c r="BW18" s="64">
        <f t="shared" si="56"/>
        <v>0.92971999999999999</v>
      </c>
      <c r="BX18" s="65">
        <f t="shared" si="57"/>
        <v>77.285780000000003</v>
      </c>
      <c r="BY18" s="66">
        <f t="shared" si="58"/>
        <v>75.664819999999992</v>
      </c>
      <c r="BZ18" s="67">
        <f t="shared" si="59"/>
        <v>0.92971999999999999</v>
      </c>
      <c r="CA18" s="68">
        <f t="shared" si="60"/>
        <v>-3.8456000000000001</v>
      </c>
      <c r="CB18" s="69">
        <f t="shared" si="61"/>
        <v>699456</v>
      </c>
      <c r="CC18" s="70">
        <f t="shared" si="62"/>
        <v>153.88032000000001</v>
      </c>
      <c r="CD18" s="71">
        <f t="shared" si="63"/>
        <v>681976</v>
      </c>
      <c r="CE18" s="72">
        <f t="shared" si="64"/>
        <v>150.03471999999999</v>
      </c>
      <c r="CF18" s="73"/>
      <c r="CG18" s="36">
        <v>45758</v>
      </c>
      <c r="CH18" s="74">
        <f t="shared" si="65"/>
        <v>-11372.774699999951</v>
      </c>
      <c r="CI18" s="75">
        <f t="shared" si="66"/>
        <v>-2.5020104339999891</v>
      </c>
      <c r="CJ18" s="74">
        <f t="shared" si="25"/>
        <v>708466.21380000003</v>
      </c>
      <c r="CK18" s="76">
        <f t="shared" si="26"/>
        <v>155.862567036</v>
      </c>
      <c r="CL18" s="4">
        <v>15</v>
      </c>
      <c r="CM18" s="4">
        <v>15.03</v>
      </c>
      <c r="CN18" s="4">
        <v>15.05</v>
      </c>
      <c r="CO18" s="4">
        <v>15.01</v>
      </c>
      <c r="CP18" s="4">
        <v>15.03</v>
      </c>
      <c r="CQ18" s="4">
        <v>15</v>
      </c>
      <c r="CR18" s="4">
        <v>15</v>
      </c>
      <c r="CS18" s="4">
        <v>15.04</v>
      </c>
      <c r="CT18" s="4">
        <v>15.02</v>
      </c>
      <c r="CU18" s="6">
        <f t="shared" si="67"/>
        <v>15.020000000000001</v>
      </c>
      <c r="CV18" s="82"/>
    </row>
    <row r="19" spans="1:100" customFormat="1" ht="80.099999999999994" customHeight="1" thickBot="1" x14ac:dyDescent="0.3">
      <c r="A19" s="36">
        <v>45759</v>
      </c>
      <c r="B19" s="37">
        <v>239008</v>
      </c>
      <c r="C19" s="38">
        <f t="shared" si="27"/>
        <v>52.581760000000003</v>
      </c>
      <c r="D19" s="37">
        <v>237680</v>
      </c>
      <c r="E19" s="38">
        <f t="shared" si="28"/>
        <v>52.2896</v>
      </c>
      <c r="F19" s="37">
        <v>58656</v>
      </c>
      <c r="G19" s="38">
        <f t="shared" si="29"/>
        <v>12.90432</v>
      </c>
      <c r="H19" s="155">
        <v>146576</v>
      </c>
      <c r="I19" s="38">
        <f t="shared" si="30"/>
        <v>32.246720000000003</v>
      </c>
      <c r="J19" s="155">
        <f t="shared" si="31"/>
        <v>681920</v>
      </c>
      <c r="K19" s="39">
        <f t="shared" si="32"/>
        <v>150.0224</v>
      </c>
      <c r="L19" s="40">
        <v>101712400</v>
      </c>
      <c r="M19" s="41">
        <f t="shared" si="33"/>
        <v>199500</v>
      </c>
      <c r="N19" s="42">
        <f t="shared" si="0"/>
        <v>43.89</v>
      </c>
      <c r="O19" s="40">
        <v>97768458</v>
      </c>
      <c r="P19" s="41">
        <f t="shared" si="34"/>
        <v>180962</v>
      </c>
      <c r="Q19" s="42">
        <f t="shared" si="1"/>
        <v>39.811639999999997</v>
      </c>
      <c r="R19" s="40">
        <v>151163300</v>
      </c>
      <c r="S19" s="41">
        <f t="shared" si="35"/>
        <v>110900</v>
      </c>
      <c r="T19" s="42">
        <f t="shared" si="2"/>
        <v>24.398</v>
      </c>
      <c r="U19" s="40">
        <v>4547185</v>
      </c>
      <c r="V19" s="41">
        <f t="shared" si="36"/>
        <v>0</v>
      </c>
      <c r="W19" s="42">
        <f t="shared" si="3"/>
        <v>0</v>
      </c>
      <c r="X19" s="40">
        <v>6319603</v>
      </c>
      <c r="Y19" s="41">
        <f t="shared" si="37"/>
        <v>0</v>
      </c>
      <c r="Z19" s="42">
        <f t="shared" si="4"/>
        <v>0</v>
      </c>
      <c r="AA19" s="154">
        <f t="shared" si="5"/>
        <v>491362</v>
      </c>
      <c r="AB19" s="42">
        <f t="shared" si="6"/>
        <v>108.09963999999999</v>
      </c>
      <c r="AC19" s="40"/>
      <c r="AD19" s="43">
        <f t="shared" si="38"/>
        <v>102591.99999999999</v>
      </c>
      <c r="AE19" s="44">
        <v>22.570239999999998</v>
      </c>
      <c r="AF19" s="43">
        <f t="shared" si="7"/>
        <v>191891</v>
      </c>
      <c r="AG19" s="44">
        <f t="shared" si="8"/>
        <v>42.21602</v>
      </c>
      <c r="AH19" s="40">
        <v>2943939</v>
      </c>
      <c r="AI19" s="45">
        <f t="shared" si="39"/>
        <v>6358</v>
      </c>
      <c r="AJ19" s="46">
        <f t="shared" si="9"/>
        <v>1.39876</v>
      </c>
      <c r="AK19" s="40">
        <v>715519</v>
      </c>
      <c r="AL19" s="45">
        <f t="shared" si="40"/>
        <v>1251</v>
      </c>
      <c r="AM19" s="46">
        <f t="shared" si="10"/>
        <v>0.27522000000000002</v>
      </c>
      <c r="AN19" s="45">
        <f t="shared" si="41"/>
        <v>7609</v>
      </c>
      <c r="AO19" s="46">
        <f t="shared" si="11"/>
        <v>1.67398</v>
      </c>
      <c r="AP19" s="40">
        <v>2271541</v>
      </c>
      <c r="AQ19" s="45">
        <f t="shared" si="42"/>
        <v>570</v>
      </c>
      <c r="AR19" s="46">
        <f t="shared" si="12"/>
        <v>0.12540000000000001</v>
      </c>
      <c r="AS19" s="45">
        <f t="shared" si="13"/>
        <v>43984.000000000015</v>
      </c>
      <c r="AT19" s="46">
        <f t="shared" si="14"/>
        <v>9.6764800000000033</v>
      </c>
      <c r="AU19" s="47">
        <f t="shared" si="68"/>
        <v>58086</v>
      </c>
      <c r="AV19" s="48">
        <f t="shared" si="15"/>
        <v>12.778919999999999</v>
      </c>
      <c r="AW19" s="47">
        <f t="shared" si="16"/>
        <v>110900</v>
      </c>
      <c r="AX19" s="48">
        <f t="shared" si="17"/>
        <v>24.398</v>
      </c>
      <c r="AY19" s="47">
        <f t="shared" si="18"/>
        <v>0</v>
      </c>
      <c r="AZ19" s="48">
        <f t="shared" si="19"/>
        <v>0</v>
      </c>
      <c r="BA19" s="47">
        <f t="shared" si="20"/>
        <v>0</v>
      </c>
      <c r="BB19" s="48">
        <f t="shared" si="21"/>
        <v>0</v>
      </c>
      <c r="BC19" s="40">
        <v>30017350</v>
      </c>
      <c r="BD19" s="49">
        <f t="shared" si="43"/>
        <v>113085</v>
      </c>
      <c r="BE19" s="50">
        <f t="shared" si="22"/>
        <v>24.878699999999998</v>
      </c>
      <c r="BF19" s="40">
        <v>50466414</v>
      </c>
      <c r="BG19" s="49">
        <f t="shared" si="44"/>
        <v>66567</v>
      </c>
      <c r="BH19" s="50">
        <f t="shared" si="45"/>
        <v>14.644740000000001</v>
      </c>
      <c r="BI19" s="40"/>
      <c r="BJ19" s="51">
        <f t="shared" si="46"/>
        <v>1310</v>
      </c>
      <c r="BK19" s="52">
        <f t="shared" si="23"/>
        <v>0.28820000000000001</v>
      </c>
      <c r="BL19" s="53">
        <f t="shared" si="47"/>
        <v>-14674</v>
      </c>
      <c r="BM19" s="54">
        <f t="shared" si="24"/>
        <v>-3.2282799999999998</v>
      </c>
      <c r="BN19" s="55">
        <f t="shared" si="48"/>
        <v>294483</v>
      </c>
      <c r="BO19" s="56">
        <f t="shared" si="49"/>
        <v>52163.000000000015</v>
      </c>
      <c r="BP19" s="57">
        <f t="shared" si="69"/>
        <v>168986</v>
      </c>
      <c r="BQ19" s="58">
        <f t="shared" si="50"/>
        <v>179652</v>
      </c>
      <c r="BR19" s="59">
        <f t="shared" si="51"/>
        <v>1310</v>
      </c>
      <c r="BS19" s="60">
        <f t="shared" si="52"/>
        <v>64.786259999999999</v>
      </c>
      <c r="BT19" s="61">
        <f t="shared" si="53"/>
        <v>11.475860000000004</v>
      </c>
      <c r="BU19" s="62">
        <f t="shared" si="54"/>
        <v>37.176920000000003</v>
      </c>
      <c r="BV19" s="63">
        <f t="shared" si="55"/>
        <v>39.523440000000001</v>
      </c>
      <c r="BW19" s="64">
        <f t="shared" si="56"/>
        <v>0.28820000000000001</v>
      </c>
      <c r="BX19" s="65">
        <f t="shared" si="57"/>
        <v>76.26212000000001</v>
      </c>
      <c r="BY19" s="66">
        <f t="shared" si="58"/>
        <v>76.700360000000003</v>
      </c>
      <c r="BZ19" s="67">
        <f t="shared" si="59"/>
        <v>0.28820000000000001</v>
      </c>
      <c r="CA19" s="68">
        <f t="shared" si="60"/>
        <v>-3.2282799999999998</v>
      </c>
      <c r="CB19" s="69">
        <f t="shared" si="61"/>
        <v>696594</v>
      </c>
      <c r="CC19" s="70">
        <f t="shared" si="62"/>
        <v>153.25068000000002</v>
      </c>
      <c r="CD19" s="71">
        <f t="shared" si="63"/>
        <v>681920</v>
      </c>
      <c r="CE19" s="72">
        <f t="shared" si="64"/>
        <v>150.0224</v>
      </c>
      <c r="CF19" s="73"/>
      <c r="CG19" s="36">
        <v>45759</v>
      </c>
      <c r="CH19" s="74">
        <f t="shared" si="65"/>
        <v>-7022.8194000001531</v>
      </c>
      <c r="CI19" s="75">
        <f t="shared" si="66"/>
        <v>-1.5450202680000338</v>
      </c>
      <c r="CJ19" s="74">
        <f t="shared" si="25"/>
        <v>701443.39439999987</v>
      </c>
      <c r="CK19" s="76">
        <f t="shared" si="26"/>
        <v>154.31754676799997</v>
      </c>
      <c r="CL19" s="4">
        <v>14.86</v>
      </c>
      <c r="CM19" s="4">
        <v>14.89</v>
      </c>
      <c r="CN19" s="4">
        <v>14.91</v>
      </c>
      <c r="CO19" s="4">
        <v>14.86</v>
      </c>
      <c r="CP19" s="4">
        <v>14.88</v>
      </c>
      <c r="CQ19" s="4">
        <v>14.84</v>
      </c>
      <c r="CR19" s="4">
        <v>14.85</v>
      </c>
      <c r="CS19" s="4">
        <v>14.89</v>
      </c>
      <c r="CT19" s="4">
        <v>14.86</v>
      </c>
      <c r="CU19" s="6">
        <f t="shared" si="67"/>
        <v>14.871111111111109</v>
      </c>
      <c r="CV19" s="82"/>
    </row>
    <row r="20" spans="1:100" customFormat="1" ht="80.099999999999994" customHeight="1" thickBot="1" x14ac:dyDescent="0.3">
      <c r="A20" s="36">
        <v>45760</v>
      </c>
      <c r="B20" s="37">
        <v>239184</v>
      </c>
      <c r="C20" s="38">
        <f t="shared" si="27"/>
        <v>52.620480000000001</v>
      </c>
      <c r="D20" s="37">
        <v>237504</v>
      </c>
      <c r="E20" s="38">
        <f t="shared" si="28"/>
        <v>52.250880000000002</v>
      </c>
      <c r="F20" s="37">
        <v>58424</v>
      </c>
      <c r="G20" s="38">
        <f t="shared" si="29"/>
        <v>12.85328</v>
      </c>
      <c r="H20" s="155">
        <v>147008</v>
      </c>
      <c r="I20" s="38">
        <f t="shared" si="30"/>
        <v>32.341760000000001</v>
      </c>
      <c r="J20" s="155">
        <f t="shared" si="31"/>
        <v>682120</v>
      </c>
      <c r="K20" s="39">
        <f t="shared" si="32"/>
        <v>150.06639999999999</v>
      </c>
      <c r="L20" s="40">
        <v>101910600</v>
      </c>
      <c r="M20" s="41">
        <f t="shared" si="33"/>
        <v>198200</v>
      </c>
      <c r="N20" s="42">
        <f t="shared" si="0"/>
        <v>43.603999999999999</v>
      </c>
      <c r="O20" s="40">
        <v>97948480</v>
      </c>
      <c r="P20" s="41">
        <f t="shared" si="34"/>
        <v>180022</v>
      </c>
      <c r="Q20" s="42">
        <f t="shared" si="1"/>
        <v>39.604840000000003</v>
      </c>
      <c r="R20" s="40">
        <v>151274700</v>
      </c>
      <c r="S20" s="41">
        <f t="shared" si="35"/>
        <v>111400</v>
      </c>
      <c r="T20" s="42">
        <f t="shared" si="2"/>
        <v>24.507999999999999</v>
      </c>
      <c r="U20" s="40">
        <v>4547185</v>
      </c>
      <c r="V20" s="41">
        <f t="shared" si="36"/>
        <v>0</v>
      </c>
      <c r="W20" s="42">
        <f t="shared" si="3"/>
        <v>0</v>
      </c>
      <c r="X20" s="40">
        <v>6319603</v>
      </c>
      <c r="Y20" s="41">
        <f t="shared" si="37"/>
        <v>0</v>
      </c>
      <c r="Z20" s="42">
        <f t="shared" si="4"/>
        <v>0</v>
      </c>
      <c r="AA20" s="154">
        <f t="shared" si="5"/>
        <v>489622</v>
      </c>
      <c r="AB20" s="42">
        <f t="shared" si="6"/>
        <v>107.71684</v>
      </c>
      <c r="AC20" s="40"/>
      <c r="AD20" s="43">
        <f t="shared" si="38"/>
        <v>101655.00000000001</v>
      </c>
      <c r="AE20" s="44">
        <v>22.364100000000001</v>
      </c>
      <c r="AF20" s="43">
        <f t="shared" si="7"/>
        <v>191611</v>
      </c>
      <c r="AG20" s="44">
        <f t="shared" si="8"/>
        <v>42.154420000000002</v>
      </c>
      <c r="AH20" s="40">
        <v>2949357</v>
      </c>
      <c r="AI20" s="45">
        <f t="shared" si="39"/>
        <v>5418</v>
      </c>
      <c r="AJ20" s="46">
        <f t="shared" si="9"/>
        <v>1.1919599999999999</v>
      </c>
      <c r="AK20" s="40">
        <v>716690</v>
      </c>
      <c r="AL20" s="45">
        <f t="shared" si="40"/>
        <v>1171</v>
      </c>
      <c r="AM20" s="46">
        <f t="shared" si="10"/>
        <v>0.25762000000000002</v>
      </c>
      <c r="AN20" s="45">
        <f t="shared" si="41"/>
        <v>6589</v>
      </c>
      <c r="AO20" s="46">
        <f t="shared" si="11"/>
        <v>1.4495800000000001</v>
      </c>
      <c r="AP20" s="40">
        <v>2272041</v>
      </c>
      <c r="AQ20" s="45">
        <f t="shared" si="42"/>
        <v>500</v>
      </c>
      <c r="AR20" s="46">
        <f t="shared" si="12"/>
        <v>0.11</v>
      </c>
      <c r="AS20" s="45">
        <f t="shared" si="13"/>
        <v>45352.999999999985</v>
      </c>
      <c r="AT20" s="46">
        <f t="shared" si="14"/>
        <v>9.9776599999999966</v>
      </c>
      <c r="AU20" s="47">
        <f t="shared" si="68"/>
        <v>57924</v>
      </c>
      <c r="AV20" s="48">
        <f t="shared" si="15"/>
        <v>12.74328</v>
      </c>
      <c r="AW20" s="47">
        <f t="shared" si="16"/>
        <v>111400</v>
      </c>
      <c r="AX20" s="48">
        <f t="shared" si="17"/>
        <v>24.507999999999999</v>
      </c>
      <c r="AY20" s="47">
        <f t="shared" si="18"/>
        <v>0</v>
      </c>
      <c r="AZ20" s="48">
        <f t="shared" si="19"/>
        <v>0</v>
      </c>
      <c r="BA20" s="47">
        <f t="shared" si="20"/>
        <v>0</v>
      </c>
      <c r="BB20" s="48">
        <f t="shared" si="21"/>
        <v>0</v>
      </c>
      <c r="BC20" s="40">
        <v>30122856</v>
      </c>
      <c r="BD20" s="49">
        <f t="shared" si="43"/>
        <v>105506</v>
      </c>
      <c r="BE20" s="50">
        <f t="shared" si="22"/>
        <v>23.211320000000001</v>
      </c>
      <c r="BF20" s="40">
        <v>50539359</v>
      </c>
      <c r="BG20" s="49">
        <f t="shared" si="44"/>
        <v>72945</v>
      </c>
      <c r="BH20" s="50">
        <f t="shared" si="45"/>
        <v>16.047899999999998</v>
      </c>
      <c r="BI20" s="40"/>
      <c r="BJ20" s="51">
        <f t="shared" si="46"/>
        <v>1571</v>
      </c>
      <c r="BK20" s="52">
        <f t="shared" si="23"/>
        <v>0.34561999999999998</v>
      </c>
      <c r="BL20" s="53">
        <f t="shared" si="47"/>
        <v>-12934</v>
      </c>
      <c r="BM20" s="54">
        <f t="shared" si="24"/>
        <v>-2.8454799999999998</v>
      </c>
      <c r="BN20" s="55">
        <f t="shared" si="48"/>
        <v>293266</v>
      </c>
      <c r="BO20" s="56">
        <f t="shared" si="49"/>
        <v>52441.999999999985</v>
      </c>
      <c r="BP20" s="57">
        <f t="shared" si="69"/>
        <v>169324</v>
      </c>
      <c r="BQ20" s="58">
        <f t="shared" si="50"/>
        <v>178451</v>
      </c>
      <c r="BR20" s="59">
        <f t="shared" si="51"/>
        <v>1571</v>
      </c>
      <c r="BS20" s="60">
        <f t="shared" si="52"/>
        <v>64.518519999999995</v>
      </c>
      <c r="BT20" s="61">
        <f t="shared" si="53"/>
        <v>11.537239999999997</v>
      </c>
      <c r="BU20" s="62">
        <f t="shared" si="54"/>
        <v>37.251280000000001</v>
      </c>
      <c r="BV20" s="63">
        <f t="shared" si="55"/>
        <v>39.259219999999999</v>
      </c>
      <c r="BW20" s="64">
        <f t="shared" si="56"/>
        <v>0.34561999999999998</v>
      </c>
      <c r="BX20" s="65">
        <f t="shared" si="57"/>
        <v>76.055759999999992</v>
      </c>
      <c r="BY20" s="66">
        <f t="shared" si="58"/>
        <v>76.510500000000008</v>
      </c>
      <c r="BZ20" s="67">
        <f t="shared" si="59"/>
        <v>0.34561999999999998</v>
      </c>
      <c r="CA20" s="68">
        <f t="shared" si="60"/>
        <v>-2.8454799999999998</v>
      </c>
      <c r="CB20" s="69">
        <f t="shared" si="61"/>
        <v>695054</v>
      </c>
      <c r="CC20" s="70">
        <f t="shared" si="62"/>
        <v>152.91188</v>
      </c>
      <c r="CD20" s="71">
        <f t="shared" si="63"/>
        <v>682120</v>
      </c>
      <c r="CE20" s="72">
        <f t="shared" si="64"/>
        <v>150.06639999999999</v>
      </c>
      <c r="CF20" s="73"/>
      <c r="CG20" s="36">
        <v>45760</v>
      </c>
      <c r="CH20" s="74">
        <f t="shared" si="65"/>
        <v>-7127.6375999999</v>
      </c>
      <c r="CI20" s="75">
        <f t="shared" si="66"/>
        <v>-1.568080271999978</v>
      </c>
      <c r="CJ20" s="74">
        <f t="shared" si="25"/>
        <v>694315.75679999997</v>
      </c>
      <c r="CK20" s="76">
        <f t="shared" si="26"/>
        <v>152.749466496</v>
      </c>
      <c r="CL20" s="4">
        <v>14.7</v>
      </c>
      <c r="CM20" s="4">
        <v>14.74</v>
      </c>
      <c r="CN20" s="4">
        <v>14.76</v>
      </c>
      <c r="CO20" s="4">
        <v>14.71</v>
      </c>
      <c r="CP20" s="4">
        <v>14.73</v>
      </c>
      <c r="CQ20" s="4">
        <v>14.69</v>
      </c>
      <c r="CR20" s="4">
        <v>14.7</v>
      </c>
      <c r="CS20" s="4">
        <v>14.74</v>
      </c>
      <c r="CT20" s="4">
        <v>14.71</v>
      </c>
      <c r="CU20" s="6">
        <f t="shared" si="67"/>
        <v>14.719999999999999</v>
      </c>
      <c r="CV20" s="82"/>
    </row>
    <row r="21" spans="1:100" customFormat="1" ht="80.099999999999994" customHeight="1" thickBot="1" x14ac:dyDescent="0.3">
      <c r="A21" s="36">
        <v>45761</v>
      </c>
      <c r="B21" s="37">
        <v>258192</v>
      </c>
      <c r="C21" s="38">
        <f t="shared" si="27"/>
        <v>56.802239999999998</v>
      </c>
      <c r="D21" s="37">
        <v>256448</v>
      </c>
      <c r="E21" s="38">
        <f t="shared" si="28"/>
        <v>56.418559999999999</v>
      </c>
      <c r="F21" s="37">
        <v>20496</v>
      </c>
      <c r="G21" s="38">
        <f t="shared" si="29"/>
        <v>4.5091200000000002</v>
      </c>
      <c r="H21" s="155">
        <v>147008</v>
      </c>
      <c r="I21" s="38">
        <f t="shared" si="30"/>
        <v>32.341760000000001</v>
      </c>
      <c r="J21" s="155">
        <f t="shared" si="31"/>
        <v>682144</v>
      </c>
      <c r="K21" s="39">
        <f t="shared" si="32"/>
        <v>150.07167999999999</v>
      </c>
      <c r="L21" s="40">
        <v>102108400</v>
      </c>
      <c r="M21" s="41">
        <f t="shared" si="33"/>
        <v>197800</v>
      </c>
      <c r="N21" s="42">
        <f t="shared" si="0"/>
        <v>43.515999999999998</v>
      </c>
      <c r="O21" s="40">
        <v>98128947</v>
      </c>
      <c r="P21" s="41">
        <f t="shared" si="34"/>
        <v>180467</v>
      </c>
      <c r="Q21" s="42">
        <f t="shared" si="1"/>
        <v>39.702739999999999</v>
      </c>
      <c r="R21" s="40">
        <v>151394500</v>
      </c>
      <c r="S21" s="41">
        <f t="shared" si="35"/>
        <v>119800</v>
      </c>
      <c r="T21" s="42">
        <f t="shared" si="2"/>
        <v>26.356000000000002</v>
      </c>
      <c r="U21" s="40">
        <v>4562868</v>
      </c>
      <c r="V21" s="41">
        <f t="shared" si="36"/>
        <v>15683</v>
      </c>
      <c r="W21" s="42">
        <f t="shared" si="3"/>
        <v>3.4502600000000001</v>
      </c>
      <c r="X21" s="40">
        <v>6341267</v>
      </c>
      <c r="Y21" s="41">
        <f t="shared" si="37"/>
        <v>21664</v>
      </c>
      <c r="Z21" s="42">
        <f t="shared" si="4"/>
        <v>4.7660799999999997</v>
      </c>
      <c r="AA21" s="154">
        <f t="shared" si="5"/>
        <v>535414</v>
      </c>
      <c r="AB21" s="42">
        <f t="shared" si="6"/>
        <v>117.79107999999999</v>
      </c>
      <c r="AC21" s="40"/>
      <c r="AD21" s="43">
        <f t="shared" si="38"/>
        <v>101733</v>
      </c>
      <c r="AE21" s="44">
        <v>22.381260000000001</v>
      </c>
      <c r="AF21" s="43">
        <f t="shared" si="7"/>
        <v>190530</v>
      </c>
      <c r="AG21" s="44">
        <f t="shared" si="8"/>
        <v>41.916600000000003</v>
      </c>
      <c r="AH21" s="40">
        <v>2955423</v>
      </c>
      <c r="AI21" s="45">
        <f t="shared" si="39"/>
        <v>6066</v>
      </c>
      <c r="AJ21" s="46">
        <f t="shared" si="9"/>
        <v>1.3345199999999999</v>
      </c>
      <c r="AK21" s="40">
        <v>717894</v>
      </c>
      <c r="AL21" s="45">
        <f t="shared" si="40"/>
        <v>1204</v>
      </c>
      <c r="AM21" s="46">
        <f t="shared" si="10"/>
        <v>0.26488</v>
      </c>
      <c r="AN21" s="45">
        <f t="shared" si="41"/>
        <v>7270</v>
      </c>
      <c r="AO21" s="46">
        <f t="shared" si="11"/>
        <v>1.5993999999999999</v>
      </c>
      <c r="AP21" s="40">
        <v>2272541</v>
      </c>
      <c r="AQ21" s="45">
        <f t="shared" si="42"/>
        <v>500</v>
      </c>
      <c r="AR21" s="46">
        <f t="shared" si="12"/>
        <v>0.11</v>
      </c>
      <c r="AS21" s="45">
        <f t="shared" si="13"/>
        <v>45275</v>
      </c>
      <c r="AT21" s="46">
        <f t="shared" si="14"/>
        <v>9.9604999999999997</v>
      </c>
      <c r="AU21" s="47">
        <f t="shared" si="68"/>
        <v>19996</v>
      </c>
      <c r="AV21" s="48">
        <f t="shared" si="15"/>
        <v>4.3991199999999999</v>
      </c>
      <c r="AW21" s="47">
        <f t="shared" si="16"/>
        <v>119800</v>
      </c>
      <c r="AX21" s="48">
        <f t="shared" si="17"/>
        <v>26.356000000000002</v>
      </c>
      <c r="AY21" s="47">
        <f t="shared" si="18"/>
        <v>15683</v>
      </c>
      <c r="AZ21" s="48">
        <f t="shared" si="19"/>
        <v>3.4502600000000001</v>
      </c>
      <c r="BA21" s="47">
        <f t="shared" si="20"/>
        <v>21664</v>
      </c>
      <c r="BB21" s="48">
        <f t="shared" si="21"/>
        <v>4.7660799999999997</v>
      </c>
      <c r="BC21" s="40">
        <v>30226629</v>
      </c>
      <c r="BD21" s="49">
        <f t="shared" si="43"/>
        <v>103773</v>
      </c>
      <c r="BE21" s="50">
        <f t="shared" si="22"/>
        <v>22.83006</v>
      </c>
      <c r="BF21" s="40">
        <v>50613789</v>
      </c>
      <c r="BG21" s="49">
        <f t="shared" si="44"/>
        <v>74430</v>
      </c>
      <c r="BH21" s="50">
        <f t="shared" si="45"/>
        <v>16.374600000000001</v>
      </c>
      <c r="BI21" s="40"/>
      <c r="BJ21" s="51">
        <f t="shared" si="46"/>
        <v>2264</v>
      </c>
      <c r="BK21" s="52">
        <f t="shared" si="23"/>
        <v>0.49808000000000002</v>
      </c>
      <c r="BL21" s="53">
        <f t="shared" si="47"/>
        <v>-20774</v>
      </c>
      <c r="BM21" s="54">
        <f t="shared" si="24"/>
        <v>-4.5702800000000003</v>
      </c>
      <c r="BN21" s="55">
        <f t="shared" si="48"/>
        <v>292263</v>
      </c>
      <c r="BO21" s="56">
        <f t="shared" si="49"/>
        <v>53045</v>
      </c>
      <c r="BP21" s="57">
        <f t="shared" si="69"/>
        <v>177143</v>
      </c>
      <c r="BQ21" s="58">
        <f t="shared" si="50"/>
        <v>178203</v>
      </c>
      <c r="BR21" s="59">
        <f t="shared" si="51"/>
        <v>2264</v>
      </c>
      <c r="BS21" s="60">
        <f t="shared" si="52"/>
        <v>64.29786</v>
      </c>
      <c r="BT21" s="61">
        <f t="shared" si="53"/>
        <v>11.6699</v>
      </c>
      <c r="BU21" s="62">
        <f t="shared" si="54"/>
        <v>38.97146</v>
      </c>
      <c r="BV21" s="63">
        <f t="shared" si="55"/>
        <v>39.204659999999997</v>
      </c>
      <c r="BW21" s="64">
        <f t="shared" si="56"/>
        <v>0.49808000000000002</v>
      </c>
      <c r="BX21" s="65">
        <f t="shared" si="57"/>
        <v>75.967759999999998</v>
      </c>
      <c r="BY21" s="66">
        <f t="shared" si="58"/>
        <v>78.176119999999997</v>
      </c>
      <c r="BZ21" s="67">
        <f t="shared" si="59"/>
        <v>0.49808000000000002</v>
      </c>
      <c r="CA21" s="68">
        <f t="shared" si="60"/>
        <v>-4.5702800000000003</v>
      </c>
      <c r="CB21" s="69">
        <f t="shared" si="61"/>
        <v>702918</v>
      </c>
      <c r="CC21" s="70">
        <f t="shared" si="62"/>
        <v>154.64195999999998</v>
      </c>
      <c r="CD21" s="71">
        <f t="shared" si="63"/>
        <v>682144</v>
      </c>
      <c r="CE21" s="72">
        <f t="shared" si="64"/>
        <v>150.07167999999999</v>
      </c>
      <c r="CF21" s="73"/>
      <c r="CG21" s="36">
        <v>45761</v>
      </c>
      <c r="CH21" s="74">
        <f t="shared" si="65"/>
        <v>-14412.502500000061</v>
      </c>
      <c r="CI21" s="75">
        <f t="shared" si="66"/>
        <v>-3.1707505500000135</v>
      </c>
      <c r="CJ21" s="74">
        <f t="shared" si="25"/>
        <v>679903.25429999991</v>
      </c>
      <c r="CK21" s="76">
        <f t="shared" si="26"/>
        <v>149.57871594599999</v>
      </c>
      <c r="CL21" s="4">
        <v>14.39</v>
      </c>
      <c r="CM21" s="4">
        <v>14.43</v>
      </c>
      <c r="CN21" s="4">
        <v>14.45</v>
      </c>
      <c r="CO21" s="4">
        <v>14.4</v>
      </c>
      <c r="CP21" s="4">
        <v>14.43</v>
      </c>
      <c r="CQ21" s="4">
        <v>14.39</v>
      </c>
      <c r="CR21" s="4">
        <v>14.39</v>
      </c>
      <c r="CS21" s="4">
        <v>14.44</v>
      </c>
      <c r="CT21" s="4">
        <v>14.41</v>
      </c>
      <c r="CU21" s="6">
        <f t="shared" si="67"/>
        <v>14.414444444444444</v>
      </c>
      <c r="CV21" s="77"/>
    </row>
    <row r="22" spans="1:100" customFormat="1" ht="81" customHeight="1" thickBot="1" x14ac:dyDescent="0.3">
      <c r="A22" s="36">
        <v>45762</v>
      </c>
      <c r="B22" s="37">
        <v>269088</v>
      </c>
      <c r="C22" s="38">
        <f t="shared" si="27"/>
        <v>59.199359999999999</v>
      </c>
      <c r="D22" s="37">
        <v>266352</v>
      </c>
      <c r="E22" s="38">
        <f t="shared" si="28"/>
        <v>58.597439999999999</v>
      </c>
      <c r="F22" s="37">
        <v>0</v>
      </c>
      <c r="G22" s="38">
        <f t="shared" si="29"/>
        <v>0</v>
      </c>
      <c r="H22" s="155">
        <v>147424</v>
      </c>
      <c r="I22" s="38">
        <f t="shared" si="30"/>
        <v>32.433280000000003</v>
      </c>
      <c r="J22" s="155">
        <f t="shared" si="31"/>
        <v>682864</v>
      </c>
      <c r="K22" s="39">
        <f t="shared" si="32"/>
        <v>150.23007999999999</v>
      </c>
      <c r="L22" s="40">
        <v>102293500</v>
      </c>
      <c r="M22" s="41">
        <f t="shared" si="33"/>
        <v>185100</v>
      </c>
      <c r="N22" s="42">
        <f t="shared" si="0"/>
        <v>40.722000000000001</v>
      </c>
      <c r="O22" s="40">
        <v>98311950</v>
      </c>
      <c r="P22" s="41">
        <f t="shared" si="34"/>
        <v>183003</v>
      </c>
      <c r="Q22" s="42">
        <f t="shared" si="1"/>
        <v>40.260660000000001</v>
      </c>
      <c r="R22" s="40">
        <v>151522700</v>
      </c>
      <c r="S22" s="41">
        <f t="shared" si="35"/>
        <v>128200</v>
      </c>
      <c r="T22" s="42">
        <f t="shared" si="2"/>
        <v>28.204000000000001</v>
      </c>
      <c r="U22" s="40">
        <v>4587803</v>
      </c>
      <c r="V22" s="41">
        <f t="shared" si="36"/>
        <v>24935</v>
      </c>
      <c r="W22" s="42">
        <f t="shared" si="3"/>
        <v>5.4856999999999996</v>
      </c>
      <c r="X22" s="40">
        <v>6374138</v>
      </c>
      <c r="Y22" s="41">
        <f t="shared" si="37"/>
        <v>32871</v>
      </c>
      <c r="Z22" s="42">
        <f t="shared" si="4"/>
        <v>7.2316200000000004</v>
      </c>
      <c r="AA22" s="154">
        <f t="shared" si="5"/>
        <v>554109</v>
      </c>
      <c r="AB22" s="42">
        <f t="shared" si="6"/>
        <v>121.90398</v>
      </c>
      <c r="AC22" s="40"/>
      <c r="AD22" s="43">
        <f t="shared" si="38"/>
        <v>103446.99999999999</v>
      </c>
      <c r="AE22" s="44">
        <v>22.758339999999997</v>
      </c>
      <c r="AF22" s="43">
        <f t="shared" si="7"/>
        <v>178657</v>
      </c>
      <c r="AG22" s="44">
        <f t="shared" si="8"/>
        <v>39.304540000000003</v>
      </c>
      <c r="AH22" s="40">
        <v>2960692</v>
      </c>
      <c r="AI22" s="45">
        <f t="shared" si="39"/>
        <v>5269</v>
      </c>
      <c r="AJ22" s="46">
        <f t="shared" si="9"/>
        <v>1.1591800000000001</v>
      </c>
      <c r="AK22" s="40">
        <v>719068</v>
      </c>
      <c r="AL22" s="45">
        <f t="shared" si="40"/>
        <v>1174</v>
      </c>
      <c r="AM22" s="46">
        <f t="shared" si="10"/>
        <v>0.25828000000000001</v>
      </c>
      <c r="AN22" s="45">
        <f t="shared" si="41"/>
        <v>6443</v>
      </c>
      <c r="AO22" s="46">
        <f t="shared" si="11"/>
        <v>1.4174599999999999</v>
      </c>
      <c r="AP22" s="40">
        <v>2273041</v>
      </c>
      <c r="AQ22" s="45">
        <f t="shared" si="42"/>
        <v>500</v>
      </c>
      <c r="AR22" s="46">
        <f t="shared" si="12"/>
        <v>0.11</v>
      </c>
      <c r="AS22" s="45">
        <f t="shared" si="13"/>
        <v>43977.000000000015</v>
      </c>
      <c r="AT22" s="46">
        <f t="shared" si="14"/>
        <v>9.674940000000003</v>
      </c>
      <c r="AU22" s="47">
        <f t="shared" ref="AU22:AU29" si="70">F22</f>
        <v>0</v>
      </c>
      <c r="AV22" s="48">
        <f t="shared" si="15"/>
        <v>0</v>
      </c>
      <c r="AW22" s="47">
        <f t="shared" si="16"/>
        <v>128200</v>
      </c>
      <c r="AX22" s="48">
        <f t="shared" si="17"/>
        <v>28.204000000000001</v>
      </c>
      <c r="AY22" s="47">
        <f t="shared" si="18"/>
        <v>24935</v>
      </c>
      <c r="AZ22" s="48">
        <f t="shared" si="19"/>
        <v>5.4856999999999996</v>
      </c>
      <c r="BA22" s="47">
        <f t="shared" si="20"/>
        <v>32871</v>
      </c>
      <c r="BB22" s="48">
        <f t="shared" si="21"/>
        <v>7.2316200000000004</v>
      </c>
      <c r="BC22" s="40">
        <v>30330265</v>
      </c>
      <c r="BD22" s="49">
        <f t="shared" si="43"/>
        <v>103636</v>
      </c>
      <c r="BE22" s="50">
        <f t="shared" si="22"/>
        <v>22.79992</v>
      </c>
      <c r="BF22" s="40">
        <v>50688374</v>
      </c>
      <c r="BG22" s="49">
        <f t="shared" si="44"/>
        <v>74585</v>
      </c>
      <c r="BH22" s="50">
        <f t="shared" si="45"/>
        <v>16.4087</v>
      </c>
      <c r="BI22" s="40"/>
      <c r="BJ22" s="51">
        <f t="shared" si="46"/>
        <v>4782</v>
      </c>
      <c r="BK22" s="52">
        <f t="shared" si="23"/>
        <v>1.0520400000000001</v>
      </c>
      <c r="BL22" s="53">
        <f t="shared" si="47"/>
        <v>-18669</v>
      </c>
      <c r="BM22" s="54">
        <f t="shared" si="24"/>
        <v>-4.1071799999999996</v>
      </c>
      <c r="BN22" s="55">
        <f t="shared" si="48"/>
        <v>282104</v>
      </c>
      <c r="BO22" s="56">
        <f t="shared" si="49"/>
        <v>50920.000000000015</v>
      </c>
      <c r="BP22" s="57">
        <f t="shared" ref="BP22:BP29" si="71">AU22+AW22+AY22+BA22-AQ21</f>
        <v>185506</v>
      </c>
      <c r="BQ22" s="58">
        <f t="shared" si="50"/>
        <v>178221</v>
      </c>
      <c r="BR22" s="59">
        <f t="shared" si="51"/>
        <v>4782</v>
      </c>
      <c r="BS22" s="60">
        <f t="shared" si="52"/>
        <v>62.06288</v>
      </c>
      <c r="BT22" s="61">
        <f t="shared" si="53"/>
        <v>11.202400000000004</v>
      </c>
      <c r="BU22" s="62">
        <f t="shared" si="54"/>
        <v>40.811320000000002</v>
      </c>
      <c r="BV22" s="63">
        <f t="shared" si="55"/>
        <v>39.208620000000003</v>
      </c>
      <c r="BW22" s="64">
        <f t="shared" si="56"/>
        <v>1.0520400000000001</v>
      </c>
      <c r="BX22" s="65">
        <f t="shared" si="57"/>
        <v>73.265280000000004</v>
      </c>
      <c r="BY22" s="66">
        <f t="shared" si="58"/>
        <v>80.019940000000005</v>
      </c>
      <c r="BZ22" s="67">
        <f t="shared" si="59"/>
        <v>1.0520400000000001</v>
      </c>
      <c r="CA22" s="68">
        <f t="shared" si="60"/>
        <v>-4.1071799999999996</v>
      </c>
      <c r="CB22" s="69">
        <f t="shared" si="61"/>
        <v>701533</v>
      </c>
      <c r="CC22" s="70">
        <f t="shared" si="62"/>
        <v>154.33726000000001</v>
      </c>
      <c r="CD22" s="71">
        <f t="shared" si="63"/>
        <v>682864</v>
      </c>
      <c r="CE22" s="72">
        <f t="shared" si="64"/>
        <v>150.23007999999999</v>
      </c>
      <c r="CF22" s="73"/>
      <c r="CG22" s="36">
        <v>45762</v>
      </c>
      <c r="CH22" s="74">
        <f t="shared" si="65"/>
        <v>-7389.6831000000238</v>
      </c>
      <c r="CI22" s="75">
        <f t="shared" si="66"/>
        <v>-1.6257302820000052</v>
      </c>
      <c r="CJ22" s="74">
        <f t="shared" si="25"/>
        <v>672513.57119999989</v>
      </c>
      <c r="CK22" s="76">
        <f t="shared" si="26"/>
        <v>147.95298566399998</v>
      </c>
      <c r="CL22" s="4">
        <v>14.25</v>
      </c>
      <c r="CM22" s="4">
        <v>14.27</v>
      </c>
      <c r="CN22" s="4">
        <v>14.29</v>
      </c>
      <c r="CO22" s="4">
        <v>14.24</v>
      </c>
      <c r="CP22" s="4">
        <v>14.27</v>
      </c>
      <c r="CQ22" s="4">
        <v>14.24</v>
      </c>
      <c r="CR22" s="4">
        <v>14.23</v>
      </c>
      <c r="CS22" s="4">
        <v>14.28</v>
      </c>
      <c r="CT22" s="4">
        <v>14.25</v>
      </c>
      <c r="CU22" s="6">
        <f t="shared" si="67"/>
        <v>14.257777777777777</v>
      </c>
      <c r="CV22" s="77"/>
    </row>
    <row r="23" spans="1:100" customFormat="1" ht="86.85" customHeight="1" thickBot="1" x14ac:dyDescent="0.3">
      <c r="A23" s="36">
        <v>45763</v>
      </c>
      <c r="B23" s="37">
        <v>268864</v>
      </c>
      <c r="C23" s="38">
        <f t="shared" si="27"/>
        <v>59.150080000000003</v>
      </c>
      <c r="D23" s="37">
        <v>265728</v>
      </c>
      <c r="E23" s="38">
        <f t="shared" si="28"/>
        <v>58.460160000000002</v>
      </c>
      <c r="F23" s="37">
        <v>0</v>
      </c>
      <c r="G23" s="38">
        <f t="shared" si="29"/>
        <v>0</v>
      </c>
      <c r="H23" s="155">
        <v>147584</v>
      </c>
      <c r="I23" s="38">
        <f t="shared" si="30"/>
        <v>32.46848</v>
      </c>
      <c r="J23" s="155">
        <f t="shared" si="31"/>
        <v>682176</v>
      </c>
      <c r="K23" s="39">
        <f t="shared" si="32"/>
        <v>150.07872</v>
      </c>
      <c r="L23" s="40">
        <v>102478000</v>
      </c>
      <c r="M23" s="41">
        <f t="shared" si="33"/>
        <v>184500</v>
      </c>
      <c r="N23" s="42">
        <f t="shared" si="0"/>
        <v>40.590000000000003</v>
      </c>
      <c r="O23" s="40">
        <v>98493089</v>
      </c>
      <c r="P23" s="41">
        <f t="shared" si="34"/>
        <v>181139</v>
      </c>
      <c r="Q23" s="42">
        <f t="shared" si="1"/>
        <v>39.850580000000001</v>
      </c>
      <c r="R23" s="40">
        <v>151656500</v>
      </c>
      <c r="S23" s="41">
        <f t="shared" si="35"/>
        <v>133800</v>
      </c>
      <c r="T23" s="42">
        <f t="shared" si="2"/>
        <v>29.436</v>
      </c>
      <c r="U23" s="40">
        <v>4612731</v>
      </c>
      <c r="V23" s="41">
        <f t="shared" si="36"/>
        <v>24928</v>
      </c>
      <c r="W23" s="42">
        <f t="shared" si="3"/>
        <v>5.4841600000000001</v>
      </c>
      <c r="X23" s="40">
        <v>6407013</v>
      </c>
      <c r="Y23" s="41">
        <f t="shared" si="37"/>
        <v>32875</v>
      </c>
      <c r="Z23" s="42">
        <f t="shared" si="4"/>
        <v>7.2324999999999999</v>
      </c>
      <c r="AA23" s="154">
        <f t="shared" si="5"/>
        <v>557242</v>
      </c>
      <c r="AB23" s="42">
        <f t="shared" si="6"/>
        <v>122.59323999999999</v>
      </c>
      <c r="AC23" s="40"/>
      <c r="AD23" s="43">
        <f t="shared" si="38"/>
        <v>101939</v>
      </c>
      <c r="AE23" s="44">
        <v>22.426580000000001</v>
      </c>
      <c r="AF23" s="43">
        <f t="shared" si="7"/>
        <v>176859</v>
      </c>
      <c r="AG23" s="44">
        <f t="shared" si="8"/>
        <v>38.90898</v>
      </c>
      <c r="AH23" s="40">
        <v>2967104</v>
      </c>
      <c r="AI23" s="45">
        <f t="shared" si="39"/>
        <v>6412</v>
      </c>
      <c r="AJ23" s="46">
        <f t="shared" si="9"/>
        <v>1.4106399999999999</v>
      </c>
      <c r="AK23" s="40">
        <v>720297</v>
      </c>
      <c r="AL23" s="45">
        <f t="shared" si="40"/>
        <v>1229</v>
      </c>
      <c r="AM23" s="46">
        <f t="shared" si="10"/>
        <v>0.27038000000000001</v>
      </c>
      <c r="AN23" s="45">
        <f t="shared" si="41"/>
        <v>7641</v>
      </c>
      <c r="AO23" s="46">
        <f t="shared" si="11"/>
        <v>1.68102</v>
      </c>
      <c r="AP23" s="40">
        <v>2273541</v>
      </c>
      <c r="AQ23" s="45">
        <f t="shared" si="42"/>
        <v>500</v>
      </c>
      <c r="AR23" s="46">
        <f t="shared" si="12"/>
        <v>0.11</v>
      </c>
      <c r="AS23" s="45">
        <f t="shared" si="13"/>
        <v>45645</v>
      </c>
      <c r="AT23" s="46">
        <f t="shared" si="14"/>
        <v>10.0419</v>
      </c>
      <c r="AU23" s="47">
        <f t="shared" si="70"/>
        <v>0</v>
      </c>
      <c r="AV23" s="48">
        <f t="shared" si="15"/>
        <v>0</v>
      </c>
      <c r="AW23" s="47">
        <f t="shared" si="16"/>
        <v>133800</v>
      </c>
      <c r="AX23" s="48">
        <f t="shared" si="17"/>
        <v>29.436</v>
      </c>
      <c r="AY23" s="47">
        <f t="shared" si="18"/>
        <v>24928</v>
      </c>
      <c r="AZ23" s="48">
        <f t="shared" si="19"/>
        <v>5.4841600000000001</v>
      </c>
      <c r="BA23" s="47">
        <f t="shared" si="20"/>
        <v>32875</v>
      </c>
      <c r="BB23" s="48">
        <f t="shared" si="21"/>
        <v>7.2324999999999999</v>
      </c>
      <c r="BC23" s="40">
        <v>30436300</v>
      </c>
      <c r="BD23" s="49">
        <f t="shared" si="43"/>
        <v>106035</v>
      </c>
      <c r="BE23" s="50">
        <f t="shared" si="22"/>
        <v>23.3277</v>
      </c>
      <c r="BF23" s="40">
        <v>50762240</v>
      </c>
      <c r="BG23" s="49">
        <f t="shared" si="44"/>
        <v>73866</v>
      </c>
      <c r="BH23" s="50">
        <f t="shared" si="45"/>
        <v>16.250520000000002</v>
      </c>
      <c r="BI23" s="40"/>
      <c r="BJ23" s="51">
        <f t="shared" si="46"/>
        <v>1238</v>
      </c>
      <c r="BK23" s="52">
        <f t="shared" si="23"/>
        <v>0.27235999999999999</v>
      </c>
      <c r="BL23" s="53">
        <f t="shared" si="47"/>
        <v>-22650</v>
      </c>
      <c r="BM23" s="54">
        <f t="shared" si="24"/>
        <v>-4.9829999999999997</v>
      </c>
      <c r="BN23" s="55">
        <f t="shared" si="48"/>
        <v>278798</v>
      </c>
      <c r="BO23" s="56">
        <f t="shared" si="49"/>
        <v>53786</v>
      </c>
      <c r="BP23" s="57">
        <f t="shared" si="71"/>
        <v>191103</v>
      </c>
      <c r="BQ23" s="58">
        <f t="shared" si="50"/>
        <v>179901</v>
      </c>
      <c r="BR23" s="59">
        <f t="shared" si="51"/>
        <v>1238</v>
      </c>
      <c r="BS23" s="60">
        <f t="shared" si="52"/>
        <v>61.335560000000001</v>
      </c>
      <c r="BT23" s="61">
        <f t="shared" si="53"/>
        <v>11.83292</v>
      </c>
      <c r="BU23" s="62">
        <f t="shared" si="54"/>
        <v>42.042659999999998</v>
      </c>
      <c r="BV23" s="63">
        <f t="shared" si="55"/>
        <v>39.578220000000002</v>
      </c>
      <c r="BW23" s="64">
        <f t="shared" si="56"/>
        <v>0.27235999999999999</v>
      </c>
      <c r="BX23" s="65">
        <f t="shared" si="57"/>
        <v>73.168480000000002</v>
      </c>
      <c r="BY23" s="66">
        <f t="shared" si="58"/>
        <v>81.62088</v>
      </c>
      <c r="BZ23" s="67">
        <f t="shared" si="59"/>
        <v>0.27235999999999999</v>
      </c>
      <c r="CA23" s="68">
        <f t="shared" si="60"/>
        <v>-4.9829999999999997</v>
      </c>
      <c r="CB23" s="69">
        <f t="shared" si="61"/>
        <v>704826</v>
      </c>
      <c r="CC23" s="70">
        <f t="shared" si="62"/>
        <v>155.06171999999998</v>
      </c>
      <c r="CD23" s="71">
        <f t="shared" si="63"/>
        <v>682176</v>
      </c>
      <c r="CE23" s="72">
        <f t="shared" si="64"/>
        <v>150.07872</v>
      </c>
      <c r="CF23" s="73"/>
      <c r="CG23" s="36">
        <v>45763</v>
      </c>
      <c r="CH23" s="74">
        <f t="shared" si="65"/>
        <v>-15198.63899999985</v>
      </c>
      <c r="CI23" s="75">
        <f t="shared" si="66"/>
        <v>-3.3437005799999668</v>
      </c>
      <c r="CJ23" s="74">
        <f t="shared" si="25"/>
        <v>657314.93220000004</v>
      </c>
      <c r="CK23" s="76">
        <f t="shared" si="26"/>
        <v>144.60928508400002</v>
      </c>
      <c r="CL23" s="4">
        <v>13.92</v>
      </c>
      <c r="CM23" s="4">
        <v>13.95</v>
      </c>
      <c r="CN23" s="4">
        <v>13.99</v>
      </c>
      <c r="CO23" s="4">
        <v>13.92</v>
      </c>
      <c r="CP23" s="4">
        <v>13.95</v>
      </c>
      <c r="CQ23" s="4">
        <v>13.91</v>
      </c>
      <c r="CR23" s="4">
        <v>13.91</v>
      </c>
      <c r="CS23" s="4">
        <v>13.95</v>
      </c>
      <c r="CT23" s="4">
        <v>13.92</v>
      </c>
      <c r="CU23" s="6">
        <f t="shared" si="67"/>
        <v>13.935555555555556</v>
      </c>
      <c r="CV23" s="77"/>
    </row>
    <row r="24" spans="1:100" customFormat="1" ht="80.099999999999994" customHeight="1" thickBot="1" x14ac:dyDescent="0.3">
      <c r="A24" s="36">
        <v>45764</v>
      </c>
      <c r="B24" s="37">
        <v>269136</v>
      </c>
      <c r="C24" s="38">
        <f t="shared" si="27"/>
        <v>59.209919999999997</v>
      </c>
      <c r="D24" s="37">
        <v>264880</v>
      </c>
      <c r="E24" s="38">
        <f t="shared" si="28"/>
        <v>58.273600000000002</v>
      </c>
      <c r="F24" s="37">
        <v>0</v>
      </c>
      <c r="G24" s="38">
        <f t="shared" si="29"/>
        <v>0</v>
      </c>
      <c r="H24" s="155">
        <v>148064</v>
      </c>
      <c r="I24" s="38">
        <f t="shared" si="30"/>
        <v>32.574080000000002</v>
      </c>
      <c r="J24" s="155">
        <f t="shared" si="31"/>
        <v>682080</v>
      </c>
      <c r="K24" s="39">
        <f t="shared" si="32"/>
        <v>150.05760000000001</v>
      </c>
      <c r="L24" s="40">
        <v>102679600</v>
      </c>
      <c r="M24" s="41">
        <f t="shared" si="33"/>
        <v>201600</v>
      </c>
      <c r="N24" s="42">
        <f t="shared" si="0"/>
        <v>44.351999999999997</v>
      </c>
      <c r="O24" s="40">
        <v>98668027</v>
      </c>
      <c r="P24" s="41">
        <f t="shared" si="34"/>
        <v>174938</v>
      </c>
      <c r="Q24" s="42">
        <f t="shared" si="1"/>
        <v>38.486359999999998</v>
      </c>
      <c r="R24" s="40">
        <v>151793200</v>
      </c>
      <c r="S24" s="41">
        <f t="shared" si="35"/>
        <v>136700</v>
      </c>
      <c r="T24" s="42">
        <f t="shared" si="2"/>
        <v>30.074000000000002</v>
      </c>
      <c r="U24" s="40">
        <v>4638024</v>
      </c>
      <c r="V24" s="41">
        <f t="shared" si="36"/>
        <v>25293</v>
      </c>
      <c r="W24" s="42">
        <f t="shared" si="3"/>
        <v>5.5644600000000004</v>
      </c>
      <c r="X24" s="40">
        <v>6440340</v>
      </c>
      <c r="Y24" s="41">
        <f t="shared" si="37"/>
        <v>33327</v>
      </c>
      <c r="Z24" s="42">
        <f t="shared" si="4"/>
        <v>7.3319400000000003</v>
      </c>
      <c r="AA24" s="154">
        <f t="shared" si="5"/>
        <v>571858</v>
      </c>
      <c r="AB24" s="42">
        <f t="shared" si="6"/>
        <v>125.80876000000001</v>
      </c>
      <c r="AC24" s="40"/>
      <c r="AD24" s="43">
        <f t="shared" si="38"/>
        <v>101363</v>
      </c>
      <c r="AE24" s="44">
        <v>22.299859999999999</v>
      </c>
      <c r="AF24" s="43">
        <f t="shared" si="7"/>
        <v>195356</v>
      </c>
      <c r="AG24" s="44">
        <f t="shared" si="8"/>
        <v>42.978319999999997</v>
      </c>
      <c r="AH24" s="40">
        <v>2972263</v>
      </c>
      <c r="AI24" s="45">
        <f t="shared" si="39"/>
        <v>5159</v>
      </c>
      <c r="AJ24" s="46">
        <f t="shared" si="9"/>
        <v>1.1349800000000001</v>
      </c>
      <c r="AK24" s="40">
        <v>721382</v>
      </c>
      <c r="AL24" s="45">
        <f t="shared" si="40"/>
        <v>1085</v>
      </c>
      <c r="AM24" s="46">
        <f t="shared" si="10"/>
        <v>0.2387</v>
      </c>
      <c r="AN24" s="45">
        <f t="shared" si="41"/>
        <v>6244</v>
      </c>
      <c r="AO24" s="46">
        <f t="shared" si="11"/>
        <v>1.37368</v>
      </c>
      <c r="AP24" s="40">
        <v>2274041</v>
      </c>
      <c r="AQ24" s="45">
        <f t="shared" si="42"/>
        <v>500</v>
      </c>
      <c r="AR24" s="46">
        <f t="shared" si="12"/>
        <v>0.11</v>
      </c>
      <c r="AS24" s="45">
        <f t="shared" si="13"/>
        <v>46701</v>
      </c>
      <c r="AT24" s="46">
        <f t="shared" si="14"/>
        <v>10.27422</v>
      </c>
      <c r="AU24" s="47">
        <f t="shared" si="70"/>
        <v>0</v>
      </c>
      <c r="AV24" s="48">
        <f t="shared" si="15"/>
        <v>0</v>
      </c>
      <c r="AW24" s="47">
        <f t="shared" si="16"/>
        <v>136700</v>
      </c>
      <c r="AX24" s="48">
        <f t="shared" si="17"/>
        <v>30.074000000000002</v>
      </c>
      <c r="AY24" s="47">
        <f t="shared" si="18"/>
        <v>25293</v>
      </c>
      <c r="AZ24" s="48">
        <f t="shared" si="19"/>
        <v>5.5644600000000004</v>
      </c>
      <c r="BA24" s="47">
        <f t="shared" si="20"/>
        <v>33327</v>
      </c>
      <c r="BB24" s="48">
        <f t="shared" si="21"/>
        <v>7.3319400000000003</v>
      </c>
      <c r="BC24" s="40">
        <v>30538860</v>
      </c>
      <c r="BD24" s="49">
        <f t="shared" si="43"/>
        <v>102560</v>
      </c>
      <c r="BE24" s="50">
        <f t="shared" si="22"/>
        <v>22.563199999999998</v>
      </c>
      <c r="BF24" s="40">
        <v>50830875</v>
      </c>
      <c r="BG24" s="49">
        <f t="shared" si="44"/>
        <v>68635</v>
      </c>
      <c r="BH24" s="50">
        <f t="shared" si="45"/>
        <v>15.0997</v>
      </c>
      <c r="BI24" s="40"/>
      <c r="BJ24" s="51">
        <f t="shared" si="46"/>
        <v>3743</v>
      </c>
      <c r="BK24" s="52">
        <f t="shared" si="23"/>
        <v>0.82345999999999997</v>
      </c>
      <c r="BL24" s="53">
        <f t="shared" si="47"/>
        <v>-37842</v>
      </c>
      <c r="BM24" s="54">
        <f t="shared" si="24"/>
        <v>-8.3252400000000009</v>
      </c>
      <c r="BN24" s="55">
        <f t="shared" si="48"/>
        <v>296719</v>
      </c>
      <c r="BO24" s="56">
        <f t="shared" si="49"/>
        <v>53445</v>
      </c>
      <c r="BP24" s="57">
        <f t="shared" si="71"/>
        <v>194820</v>
      </c>
      <c r="BQ24" s="58">
        <f t="shared" si="50"/>
        <v>171195</v>
      </c>
      <c r="BR24" s="59">
        <f t="shared" si="51"/>
        <v>3743</v>
      </c>
      <c r="BS24" s="60">
        <f t="shared" si="52"/>
        <v>65.278180000000006</v>
      </c>
      <c r="BT24" s="61">
        <f t="shared" si="53"/>
        <v>11.757899999999999</v>
      </c>
      <c r="BU24" s="62">
        <f t="shared" si="54"/>
        <v>42.860399999999998</v>
      </c>
      <c r="BV24" s="63">
        <f t="shared" si="55"/>
        <v>37.6629</v>
      </c>
      <c r="BW24" s="64">
        <f t="shared" si="56"/>
        <v>0.82345999999999997</v>
      </c>
      <c r="BX24" s="65">
        <f t="shared" si="57"/>
        <v>77.036079999999998</v>
      </c>
      <c r="BY24" s="66">
        <f t="shared" si="58"/>
        <v>80.523300000000006</v>
      </c>
      <c r="BZ24" s="67">
        <f t="shared" si="59"/>
        <v>0.82345999999999997</v>
      </c>
      <c r="CA24" s="68">
        <f t="shared" si="60"/>
        <v>-8.3252400000000009</v>
      </c>
      <c r="CB24" s="69">
        <f t="shared" si="61"/>
        <v>719922</v>
      </c>
      <c r="CC24" s="70">
        <f t="shared" si="62"/>
        <v>158.38284000000002</v>
      </c>
      <c r="CD24" s="71">
        <f t="shared" si="63"/>
        <v>682080</v>
      </c>
      <c r="CE24" s="72">
        <f t="shared" si="64"/>
        <v>150.05760000000001</v>
      </c>
      <c r="CF24" s="73"/>
      <c r="CG24" s="36">
        <v>45764</v>
      </c>
      <c r="CH24" s="74">
        <f t="shared" si="65"/>
        <v>-31812.323700000066</v>
      </c>
      <c r="CI24" s="75">
        <f t="shared" si="66"/>
        <v>-6.9987112140000143</v>
      </c>
      <c r="CJ24" s="74">
        <f t="shared" si="25"/>
        <v>625502.60849999997</v>
      </c>
      <c r="CK24" s="76">
        <f t="shared" si="26"/>
        <v>137.61057387</v>
      </c>
      <c r="CL24" s="4">
        <v>13.24</v>
      </c>
      <c r="CM24" s="4">
        <v>13.27</v>
      </c>
      <c r="CN24" s="4">
        <v>13.31</v>
      </c>
      <c r="CO24" s="4">
        <v>13.25</v>
      </c>
      <c r="CP24" s="4">
        <v>13.27</v>
      </c>
      <c r="CQ24" s="4">
        <v>13.23</v>
      </c>
      <c r="CR24" s="4">
        <v>13.24</v>
      </c>
      <c r="CS24" s="4">
        <v>13.29</v>
      </c>
      <c r="CT24" s="4">
        <v>13.25</v>
      </c>
      <c r="CU24" s="6">
        <f t="shared" si="67"/>
        <v>13.261111111111111</v>
      </c>
      <c r="CV24" s="77"/>
    </row>
    <row r="25" spans="1:100" customFormat="1" ht="80.099999999999994" customHeight="1" thickBot="1" x14ac:dyDescent="0.3">
      <c r="A25" s="36">
        <v>45765</v>
      </c>
      <c r="B25" s="37">
        <v>268960</v>
      </c>
      <c r="C25" s="38">
        <f t="shared" si="27"/>
        <v>59.171199999999999</v>
      </c>
      <c r="D25" s="37">
        <v>265152</v>
      </c>
      <c r="E25" s="38">
        <f t="shared" si="28"/>
        <v>58.333440000000003</v>
      </c>
      <c r="F25" s="37">
        <v>0</v>
      </c>
      <c r="G25" s="38">
        <f t="shared" si="29"/>
        <v>0</v>
      </c>
      <c r="H25" s="155">
        <v>147984</v>
      </c>
      <c r="I25" s="38">
        <f t="shared" si="30"/>
        <v>32.556480000000001</v>
      </c>
      <c r="J25" s="155">
        <f t="shared" si="31"/>
        <v>682096</v>
      </c>
      <c r="K25" s="39">
        <f t="shared" si="32"/>
        <v>150.06111999999999</v>
      </c>
      <c r="L25" s="40">
        <v>102880100</v>
      </c>
      <c r="M25" s="41">
        <f t="shared" si="33"/>
        <v>200500</v>
      </c>
      <c r="N25" s="42">
        <f t="shared" si="0"/>
        <v>44.11</v>
      </c>
      <c r="O25" s="40">
        <v>98849902</v>
      </c>
      <c r="P25" s="41">
        <f t="shared" si="34"/>
        <v>181875</v>
      </c>
      <c r="Q25" s="42">
        <f t="shared" si="1"/>
        <v>40.012500000000003</v>
      </c>
      <c r="R25" s="40">
        <v>151914500</v>
      </c>
      <c r="S25" s="41">
        <f t="shared" si="35"/>
        <v>121300</v>
      </c>
      <c r="T25" s="42">
        <f t="shared" si="2"/>
        <v>26.686</v>
      </c>
      <c r="U25" s="40">
        <v>4663444</v>
      </c>
      <c r="V25" s="41">
        <f t="shared" si="36"/>
        <v>25420</v>
      </c>
      <c r="W25" s="42">
        <f t="shared" si="3"/>
        <v>5.5923999999999996</v>
      </c>
      <c r="X25" s="40">
        <v>6473655</v>
      </c>
      <c r="Y25" s="41">
        <f t="shared" si="37"/>
        <v>33315</v>
      </c>
      <c r="Z25" s="42">
        <f t="shared" si="4"/>
        <v>7.3292999999999999</v>
      </c>
      <c r="AA25" s="154">
        <f t="shared" si="5"/>
        <v>562410</v>
      </c>
      <c r="AB25" s="42">
        <f t="shared" si="6"/>
        <v>123.7302</v>
      </c>
      <c r="AC25" s="40"/>
      <c r="AD25" s="43">
        <f t="shared" si="38"/>
        <v>102126</v>
      </c>
      <c r="AE25" s="44">
        <v>22.46772</v>
      </c>
      <c r="AF25" s="43">
        <f t="shared" si="7"/>
        <v>192535</v>
      </c>
      <c r="AG25" s="44">
        <f t="shared" si="8"/>
        <v>42.357700000000001</v>
      </c>
      <c r="AH25" s="40">
        <v>2978812</v>
      </c>
      <c r="AI25" s="45">
        <f t="shared" si="39"/>
        <v>6549</v>
      </c>
      <c r="AJ25" s="46">
        <f t="shared" si="9"/>
        <v>1.4407799999999999</v>
      </c>
      <c r="AK25" s="40">
        <v>722798</v>
      </c>
      <c r="AL25" s="45">
        <f t="shared" si="40"/>
        <v>1416</v>
      </c>
      <c r="AM25" s="46">
        <f t="shared" si="10"/>
        <v>0.31152000000000002</v>
      </c>
      <c r="AN25" s="45">
        <f t="shared" si="41"/>
        <v>7965</v>
      </c>
      <c r="AO25" s="46">
        <f t="shared" si="11"/>
        <v>1.7523</v>
      </c>
      <c r="AP25" s="40">
        <v>2274541</v>
      </c>
      <c r="AQ25" s="45">
        <f t="shared" si="42"/>
        <v>500</v>
      </c>
      <c r="AR25" s="46">
        <f t="shared" si="12"/>
        <v>0.11</v>
      </c>
      <c r="AS25" s="45">
        <f t="shared" si="13"/>
        <v>45858</v>
      </c>
      <c r="AT25" s="46">
        <f t="shared" si="14"/>
        <v>10.088760000000001</v>
      </c>
      <c r="AU25" s="47">
        <f t="shared" si="70"/>
        <v>0</v>
      </c>
      <c r="AV25" s="48">
        <f t="shared" si="15"/>
        <v>0</v>
      </c>
      <c r="AW25" s="47">
        <f t="shared" si="16"/>
        <v>121300</v>
      </c>
      <c r="AX25" s="48">
        <f t="shared" si="17"/>
        <v>26.686</v>
      </c>
      <c r="AY25" s="47">
        <f t="shared" si="18"/>
        <v>25420</v>
      </c>
      <c r="AZ25" s="48">
        <f t="shared" si="19"/>
        <v>5.5923999999999996</v>
      </c>
      <c r="BA25" s="47">
        <f t="shared" si="20"/>
        <v>33315</v>
      </c>
      <c r="BB25" s="48">
        <f t="shared" si="21"/>
        <v>7.3292999999999999</v>
      </c>
      <c r="BC25" s="40">
        <v>30647267</v>
      </c>
      <c r="BD25" s="49">
        <f t="shared" si="43"/>
        <v>108407</v>
      </c>
      <c r="BE25" s="50">
        <f t="shared" si="22"/>
        <v>23.849540000000001</v>
      </c>
      <c r="BF25" s="40">
        <v>50903023</v>
      </c>
      <c r="BG25" s="49">
        <f t="shared" si="44"/>
        <v>72148</v>
      </c>
      <c r="BH25" s="50">
        <f t="shared" si="45"/>
        <v>15.87256</v>
      </c>
      <c r="BI25" s="40"/>
      <c r="BJ25" s="51">
        <f t="shared" si="46"/>
        <v>1320</v>
      </c>
      <c r="BK25" s="52">
        <f t="shared" si="23"/>
        <v>0.29039999999999999</v>
      </c>
      <c r="BL25" s="53">
        <f t="shared" si="47"/>
        <v>-28298</v>
      </c>
      <c r="BM25" s="54">
        <f t="shared" si="24"/>
        <v>-6.2255599999999998</v>
      </c>
      <c r="BN25" s="55">
        <f t="shared" si="48"/>
        <v>294661</v>
      </c>
      <c r="BO25" s="56">
        <f t="shared" si="49"/>
        <v>54323</v>
      </c>
      <c r="BP25" s="57">
        <f t="shared" si="71"/>
        <v>179535</v>
      </c>
      <c r="BQ25" s="58">
        <f t="shared" si="50"/>
        <v>180555</v>
      </c>
      <c r="BR25" s="59">
        <f t="shared" si="51"/>
        <v>1320</v>
      </c>
      <c r="BS25" s="60">
        <f t="shared" si="52"/>
        <v>64.825419999999994</v>
      </c>
      <c r="BT25" s="61">
        <f t="shared" si="53"/>
        <v>11.95106</v>
      </c>
      <c r="BU25" s="62">
        <f t="shared" si="54"/>
        <v>39.497700000000002</v>
      </c>
      <c r="BV25" s="63">
        <f t="shared" si="55"/>
        <v>39.722099999999998</v>
      </c>
      <c r="BW25" s="64">
        <f t="shared" si="56"/>
        <v>0.29039999999999999</v>
      </c>
      <c r="BX25" s="65">
        <f t="shared" si="57"/>
        <v>76.776479999999992</v>
      </c>
      <c r="BY25" s="66">
        <f t="shared" si="58"/>
        <v>79.219799999999992</v>
      </c>
      <c r="BZ25" s="67">
        <f t="shared" si="59"/>
        <v>0.29039999999999999</v>
      </c>
      <c r="CA25" s="68">
        <f t="shared" si="60"/>
        <v>-6.2255599999999998</v>
      </c>
      <c r="CB25" s="69">
        <f t="shared" si="61"/>
        <v>710394</v>
      </c>
      <c r="CC25" s="70">
        <f t="shared" si="62"/>
        <v>156.28667999999999</v>
      </c>
      <c r="CD25" s="71">
        <f t="shared" si="63"/>
        <v>682096</v>
      </c>
      <c r="CE25" s="72">
        <f t="shared" si="64"/>
        <v>150.06111999999999</v>
      </c>
      <c r="CF25" s="73"/>
      <c r="CG25" s="36">
        <v>45765</v>
      </c>
      <c r="CH25" s="74">
        <f t="shared" si="65"/>
        <v>-21278.094599999953</v>
      </c>
      <c r="CI25" s="75">
        <f t="shared" si="66"/>
        <v>-4.6811808119999894</v>
      </c>
      <c r="CJ25" s="74">
        <f t="shared" si="25"/>
        <v>604224.51390000002</v>
      </c>
      <c r="CK25" s="76">
        <f t="shared" si="26"/>
        <v>132.92939305799999</v>
      </c>
      <c r="CL25" s="4">
        <v>12.79</v>
      </c>
      <c r="CM25" s="4">
        <v>12.82</v>
      </c>
      <c r="CN25" s="4">
        <v>12.85</v>
      </c>
      <c r="CO25" s="4">
        <v>12.8</v>
      </c>
      <c r="CP25" s="4">
        <v>12.82</v>
      </c>
      <c r="CQ25" s="4">
        <v>12.78</v>
      </c>
      <c r="CR25" s="4">
        <v>12.79</v>
      </c>
      <c r="CS25" s="4">
        <v>12.83</v>
      </c>
      <c r="CT25" s="4">
        <v>12.81</v>
      </c>
      <c r="CU25" s="6">
        <f t="shared" si="67"/>
        <v>12.81</v>
      </c>
      <c r="CV25" s="77"/>
    </row>
    <row r="26" spans="1:100" customFormat="1" ht="80.099999999999994" customHeight="1" thickBot="1" x14ac:dyDescent="0.3">
      <c r="A26" s="36">
        <v>45766</v>
      </c>
      <c r="B26" s="37">
        <v>268704</v>
      </c>
      <c r="C26" s="38">
        <f t="shared" si="27"/>
        <v>59.114879999999999</v>
      </c>
      <c r="D26" s="37">
        <v>265872</v>
      </c>
      <c r="E26" s="38">
        <f t="shared" si="28"/>
        <v>58.491840000000003</v>
      </c>
      <c r="F26" s="37">
        <v>0</v>
      </c>
      <c r="G26" s="38">
        <f t="shared" si="29"/>
        <v>0</v>
      </c>
      <c r="H26" s="155">
        <v>147456</v>
      </c>
      <c r="I26" s="38">
        <f t="shared" si="30"/>
        <v>32.44032</v>
      </c>
      <c r="J26" s="155">
        <f t="shared" si="31"/>
        <v>682032</v>
      </c>
      <c r="K26" s="39">
        <f t="shared" si="32"/>
        <v>150.04704000000001</v>
      </c>
      <c r="L26" s="40">
        <v>103068200</v>
      </c>
      <c r="M26" s="41">
        <f t="shared" si="33"/>
        <v>188100</v>
      </c>
      <c r="N26" s="42">
        <f t="shared" si="0"/>
        <v>41.381999999999998</v>
      </c>
      <c r="O26" s="40">
        <v>99023538</v>
      </c>
      <c r="P26" s="41">
        <f t="shared" si="34"/>
        <v>173636</v>
      </c>
      <c r="Q26" s="42">
        <f t="shared" si="1"/>
        <v>38.199919999999999</v>
      </c>
      <c r="R26" s="40">
        <v>152032800</v>
      </c>
      <c r="S26" s="41">
        <f t="shared" si="35"/>
        <v>118300</v>
      </c>
      <c r="T26" s="42">
        <f t="shared" si="2"/>
        <v>26.026</v>
      </c>
      <c r="U26" s="40">
        <v>4688871</v>
      </c>
      <c r="V26" s="41">
        <f t="shared" si="36"/>
        <v>25427</v>
      </c>
      <c r="W26" s="42">
        <f t="shared" si="3"/>
        <v>5.5939399999999999</v>
      </c>
      <c r="X26" s="40">
        <v>6506953</v>
      </c>
      <c r="Y26" s="41">
        <f t="shared" si="37"/>
        <v>33298</v>
      </c>
      <c r="Z26" s="42">
        <f t="shared" si="4"/>
        <v>7.3255600000000003</v>
      </c>
      <c r="AA26" s="154">
        <f t="shared" si="5"/>
        <v>538761</v>
      </c>
      <c r="AB26" s="42">
        <f t="shared" si="6"/>
        <v>118.52742000000001</v>
      </c>
      <c r="AC26" s="40"/>
      <c r="AD26" s="43">
        <f t="shared" si="38"/>
        <v>100604</v>
      </c>
      <c r="AE26" s="44">
        <v>22.13288</v>
      </c>
      <c r="AF26" s="43">
        <f t="shared" si="7"/>
        <v>181892</v>
      </c>
      <c r="AG26" s="44">
        <f t="shared" si="8"/>
        <v>40.016240000000003</v>
      </c>
      <c r="AH26" s="40">
        <v>2984140</v>
      </c>
      <c r="AI26" s="45">
        <f t="shared" si="39"/>
        <v>5328</v>
      </c>
      <c r="AJ26" s="46">
        <f t="shared" si="9"/>
        <v>1.1721600000000001</v>
      </c>
      <c r="AK26" s="40">
        <v>723678</v>
      </c>
      <c r="AL26" s="45">
        <f t="shared" si="40"/>
        <v>880</v>
      </c>
      <c r="AM26" s="46">
        <f t="shared" si="10"/>
        <v>0.19359999999999999</v>
      </c>
      <c r="AN26" s="45">
        <f t="shared" si="41"/>
        <v>6208</v>
      </c>
      <c r="AO26" s="46">
        <f t="shared" si="11"/>
        <v>1.3657600000000001</v>
      </c>
      <c r="AP26" s="40">
        <v>2275041</v>
      </c>
      <c r="AQ26" s="45">
        <f t="shared" si="42"/>
        <v>500</v>
      </c>
      <c r="AR26" s="46">
        <f t="shared" si="12"/>
        <v>0.11</v>
      </c>
      <c r="AS26" s="45">
        <f t="shared" si="13"/>
        <v>46852</v>
      </c>
      <c r="AT26" s="46">
        <f t="shared" si="14"/>
        <v>10.30744</v>
      </c>
      <c r="AU26" s="47">
        <f t="shared" si="70"/>
        <v>0</v>
      </c>
      <c r="AV26" s="48">
        <f t="shared" si="15"/>
        <v>0</v>
      </c>
      <c r="AW26" s="47">
        <f t="shared" si="16"/>
        <v>118300</v>
      </c>
      <c r="AX26" s="48">
        <f t="shared" si="17"/>
        <v>26.026</v>
      </c>
      <c r="AY26" s="47">
        <f t="shared" si="18"/>
        <v>25427</v>
      </c>
      <c r="AZ26" s="48">
        <f t="shared" si="19"/>
        <v>5.5939399999999999</v>
      </c>
      <c r="BA26" s="47">
        <f t="shared" si="20"/>
        <v>33298</v>
      </c>
      <c r="BB26" s="48">
        <f t="shared" si="21"/>
        <v>7.3255600000000003</v>
      </c>
      <c r="BC26" s="40">
        <v>30751149</v>
      </c>
      <c r="BD26" s="49">
        <f t="shared" si="43"/>
        <v>103882</v>
      </c>
      <c r="BE26" s="50">
        <f t="shared" si="22"/>
        <v>22.854040000000001</v>
      </c>
      <c r="BF26" s="40">
        <v>50969364</v>
      </c>
      <c r="BG26" s="49">
        <f t="shared" si="44"/>
        <v>66341</v>
      </c>
      <c r="BH26" s="50">
        <f t="shared" si="45"/>
        <v>14.59502</v>
      </c>
      <c r="BI26" s="40"/>
      <c r="BJ26" s="51">
        <f t="shared" si="46"/>
        <v>3413</v>
      </c>
      <c r="BK26" s="52">
        <f t="shared" si="23"/>
        <v>0.75085999999999997</v>
      </c>
      <c r="BL26" s="53">
        <f t="shared" si="47"/>
        <v>-4185</v>
      </c>
      <c r="BM26" s="54">
        <f t="shared" si="24"/>
        <v>-0.92069999999999996</v>
      </c>
      <c r="BN26" s="55">
        <f t="shared" si="48"/>
        <v>282496</v>
      </c>
      <c r="BO26" s="56">
        <f t="shared" si="49"/>
        <v>53560</v>
      </c>
      <c r="BP26" s="57">
        <f t="shared" si="71"/>
        <v>176525</v>
      </c>
      <c r="BQ26" s="58">
        <f t="shared" si="50"/>
        <v>170223</v>
      </c>
      <c r="BR26" s="59">
        <f t="shared" si="51"/>
        <v>3413</v>
      </c>
      <c r="BS26" s="60">
        <f t="shared" si="52"/>
        <v>62.149120000000003</v>
      </c>
      <c r="BT26" s="61">
        <f t="shared" si="53"/>
        <v>11.783200000000001</v>
      </c>
      <c r="BU26" s="62">
        <f t="shared" si="54"/>
        <v>38.835500000000003</v>
      </c>
      <c r="BV26" s="63">
        <f t="shared" si="55"/>
        <v>37.449060000000003</v>
      </c>
      <c r="BW26" s="64">
        <f t="shared" si="56"/>
        <v>0.75085999999999997</v>
      </c>
      <c r="BX26" s="65">
        <f t="shared" si="57"/>
        <v>73.932320000000004</v>
      </c>
      <c r="BY26" s="66">
        <f t="shared" si="58"/>
        <v>76.284559999999999</v>
      </c>
      <c r="BZ26" s="67">
        <f t="shared" si="59"/>
        <v>0.75085999999999997</v>
      </c>
      <c r="CA26" s="68">
        <f t="shared" si="60"/>
        <v>-0.92069999999999996</v>
      </c>
      <c r="CB26" s="69">
        <f t="shared" si="61"/>
        <v>686217</v>
      </c>
      <c r="CC26" s="70">
        <f t="shared" si="62"/>
        <v>150.96773999999999</v>
      </c>
      <c r="CD26" s="71">
        <f t="shared" si="63"/>
        <v>682032</v>
      </c>
      <c r="CE26" s="72">
        <f t="shared" si="64"/>
        <v>150.04704000000001</v>
      </c>
      <c r="CF26" s="73"/>
      <c r="CG26" s="36">
        <v>45766</v>
      </c>
      <c r="CH26" s="74">
        <f t="shared" si="65"/>
        <v>5502.9554999999236</v>
      </c>
      <c r="CI26" s="75">
        <f t="shared" si="66"/>
        <v>1.2106502099999832</v>
      </c>
      <c r="CJ26" s="74">
        <f t="shared" si="25"/>
        <v>609727.46939999994</v>
      </c>
      <c r="CK26" s="76">
        <f t="shared" si="26"/>
        <v>134.140043268</v>
      </c>
      <c r="CL26" s="4">
        <v>12.91</v>
      </c>
      <c r="CM26" s="4">
        <v>12.94</v>
      </c>
      <c r="CN26" s="4">
        <v>12.98</v>
      </c>
      <c r="CO26" s="4">
        <v>12.91</v>
      </c>
      <c r="CP26" s="4">
        <v>12.94</v>
      </c>
      <c r="CQ26" s="4">
        <v>12.89</v>
      </c>
      <c r="CR26" s="4">
        <v>12.91</v>
      </c>
      <c r="CS26" s="4">
        <v>12.95</v>
      </c>
      <c r="CT26" s="4">
        <v>12.91</v>
      </c>
      <c r="CU26" s="6">
        <f t="shared" si="67"/>
        <v>12.926666666666666</v>
      </c>
      <c r="CV26" s="77"/>
    </row>
    <row r="27" spans="1:100" customFormat="1" ht="80.099999999999994" customHeight="1" thickBot="1" x14ac:dyDescent="0.3">
      <c r="A27" s="36">
        <v>45767</v>
      </c>
      <c r="B27" s="37">
        <v>266384</v>
      </c>
      <c r="C27" s="38">
        <f t="shared" si="27"/>
        <v>58.604480000000002</v>
      </c>
      <c r="D27" s="37">
        <v>268880</v>
      </c>
      <c r="E27" s="38">
        <f t="shared" si="28"/>
        <v>59.153599999999997</v>
      </c>
      <c r="F27" s="37">
        <v>0</v>
      </c>
      <c r="G27" s="38">
        <f t="shared" si="29"/>
        <v>0</v>
      </c>
      <c r="H27" s="155">
        <v>147008</v>
      </c>
      <c r="I27" s="38">
        <f t="shared" si="30"/>
        <v>32.341760000000001</v>
      </c>
      <c r="J27" s="155">
        <f t="shared" si="31"/>
        <v>682272</v>
      </c>
      <c r="K27" s="39">
        <f t="shared" si="32"/>
        <v>150.09984</v>
      </c>
      <c r="L27" s="40">
        <v>103242300</v>
      </c>
      <c r="M27" s="41">
        <f t="shared" si="33"/>
        <v>174100</v>
      </c>
      <c r="N27" s="42">
        <f t="shared" si="0"/>
        <v>38.302</v>
      </c>
      <c r="O27" s="40">
        <v>99198898</v>
      </c>
      <c r="P27" s="41">
        <f t="shared" si="34"/>
        <v>175360</v>
      </c>
      <c r="Q27" s="42">
        <f t="shared" si="1"/>
        <v>38.5792</v>
      </c>
      <c r="R27" s="40">
        <v>152153700</v>
      </c>
      <c r="S27" s="41">
        <f t="shared" si="35"/>
        <v>120900</v>
      </c>
      <c r="T27" s="42">
        <f t="shared" si="2"/>
        <v>26.597999999999999</v>
      </c>
      <c r="U27" s="40">
        <v>4714201</v>
      </c>
      <c r="V27" s="41">
        <f t="shared" si="36"/>
        <v>25330</v>
      </c>
      <c r="W27" s="42">
        <f t="shared" si="3"/>
        <v>5.5726000000000004</v>
      </c>
      <c r="X27" s="40">
        <v>6540148</v>
      </c>
      <c r="Y27" s="41">
        <f t="shared" si="37"/>
        <v>33195</v>
      </c>
      <c r="Z27" s="42">
        <f t="shared" si="4"/>
        <v>7.3029000000000002</v>
      </c>
      <c r="AA27" s="154">
        <f t="shared" si="5"/>
        <v>528885</v>
      </c>
      <c r="AB27" s="42">
        <f t="shared" si="6"/>
        <v>116.35469999999999</v>
      </c>
      <c r="AC27" s="40"/>
      <c r="AD27" s="43">
        <f t="shared" si="38"/>
        <v>103683</v>
      </c>
      <c r="AE27" s="44">
        <v>22.81026</v>
      </c>
      <c r="AF27" s="43">
        <f t="shared" si="7"/>
        <v>166928</v>
      </c>
      <c r="AG27" s="44">
        <f t="shared" si="8"/>
        <v>36.724159999999998</v>
      </c>
      <c r="AH27" s="40">
        <v>2990322</v>
      </c>
      <c r="AI27" s="45">
        <f t="shared" si="39"/>
        <v>6182</v>
      </c>
      <c r="AJ27" s="46">
        <f t="shared" si="9"/>
        <v>1.3600399999999999</v>
      </c>
      <c r="AK27" s="40">
        <v>724668</v>
      </c>
      <c r="AL27" s="45">
        <f t="shared" si="40"/>
        <v>990</v>
      </c>
      <c r="AM27" s="46">
        <f t="shared" si="10"/>
        <v>0.21779999999999999</v>
      </c>
      <c r="AN27" s="45">
        <f t="shared" si="41"/>
        <v>7172</v>
      </c>
      <c r="AO27" s="46">
        <f t="shared" si="11"/>
        <v>1.5778399999999999</v>
      </c>
      <c r="AP27" s="40">
        <v>2275485</v>
      </c>
      <c r="AQ27" s="45">
        <f t="shared" si="42"/>
        <v>444</v>
      </c>
      <c r="AR27" s="46">
        <f t="shared" si="12"/>
        <v>9.7680000000000003E-2</v>
      </c>
      <c r="AS27" s="45">
        <f t="shared" si="13"/>
        <v>43325</v>
      </c>
      <c r="AT27" s="46">
        <f t="shared" si="14"/>
        <v>9.5314999999999994</v>
      </c>
      <c r="AU27" s="47">
        <f t="shared" si="70"/>
        <v>0</v>
      </c>
      <c r="AV27" s="48">
        <f t="shared" si="15"/>
        <v>0</v>
      </c>
      <c r="AW27" s="47">
        <f t="shared" si="16"/>
        <v>120900</v>
      </c>
      <c r="AX27" s="48">
        <f t="shared" si="17"/>
        <v>26.597999999999999</v>
      </c>
      <c r="AY27" s="47">
        <f t="shared" si="18"/>
        <v>25330</v>
      </c>
      <c r="AZ27" s="48">
        <f t="shared" si="19"/>
        <v>5.5726000000000004</v>
      </c>
      <c r="BA27" s="47">
        <f t="shared" si="20"/>
        <v>33195</v>
      </c>
      <c r="BB27" s="48">
        <f t="shared" si="21"/>
        <v>7.3029000000000002</v>
      </c>
      <c r="BC27" s="40">
        <v>30854161</v>
      </c>
      <c r="BD27" s="49">
        <f t="shared" si="43"/>
        <v>103012</v>
      </c>
      <c r="BE27" s="50">
        <f t="shared" si="22"/>
        <v>22.66264</v>
      </c>
      <c r="BF27" s="40">
        <v>51039865</v>
      </c>
      <c r="BG27" s="49">
        <f t="shared" si="44"/>
        <v>70501</v>
      </c>
      <c r="BH27" s="50">
        <f t="shared" si="45"/>
        <v>15.51022</v>
      </c>
      <c r="BI27" s="40"/>
      <c r="BJ27" s="51">
        <f t="shared" si="46"/>
        <v>1847</v>
      </c>
      <c r="BK27" s="52">
        <f t="shared" si="23"/>
        <v>0.40633999999999998</v>
      </c>
      <c r="BL27" s="53">
        <f t="shared" si="47"/>
        <v>6379</v>
      </c>
      <c r="BM27" s="54">
        <f t="shared" si="24"/>
        <v>1.4033800000000001</v>
      </c>
      <c r="BN27" s="55">
        <f t="shared" si="48"/>
        <v>270611</v>
      </c>
      <c r="BO27" s="56">
        <f t="shared" si="49"/>
        <v>50941</v>
      </c>
      <c r="BP27" s="57">
        <f t="shared" si="71"/>
        <v>178925</v>
      </c>
      <c r="BQ27" s="58">
        <f t="shared" si="50"/>
        <v>173513</v>
      </c>
      <c r="BR27" s="59">
        <f t="shared" si="51"/>
        <v>1847</v>
      </c>
      <c r="BS27" s="60">
        <f t="shared" si="52"/>
        <v>59.534419999999997</v>
      </c>
      <c r="BT27" s="61">
        <f t="shared" si="53"/>
        <v>11.20702</v>
      </c>
      <c r="BU27" s="62">
        <f t="shared" si="54"/>
        <v>39.363500000000002</v>
      </c>
      <c r="BV27" s="63">
        <f t="shared" si="55"/>
        <v>38.17286</v>
      </c>
      <c r="BW27" s="64">
        <f t="shared" si="56"/>
        <v>0.40633999999999998</v>
      </c>
      <c r="BX27" s="65">
        <f t="shared" si="57"/>
        <v>70.741439999999997</v>
      </c>
      <c r="BY27" s="66">
        <f t="shared" si="58"/>
        <v>77.536360000000002</v>
      </c>
      <c r="BZ27" s="67">
        <f t="shared" si="59"/>
        <v>0.40633999999999998</v>
      </c>
      <c r="CA27" s="68">
        <f t="shared" si="60"/>
        <v>1.4033800000000001</v>
      </c>
      <c r="CB27" s="69">
        <f t="shared" si="61"/>
        <v>675837</v>
      </c>
      <c r="CC27" s="70">
        <f t="shared" si="62"/>
        <v>148.68414000000001</v>
      </c>
      <c r="CD27" s="71">
        <f t="shared" si="63"/>
        <v>682272</v>
      </c>
      <c r="CE27" s="72">
        <f t="shared" si="64"/>
        <v>150.09984</v>
      </c>
      <c r="CF27" s="73"/>
      <c r="CG27" s="36">
        <v>45767</v>
      </c>
      <c r="CH27" s="74">
        <f t="shared" si="65"/>
        <v>11425.183799999999</v>
      </c>
      <c r="CI27" s="75">
        <f t="shared" si="66"/>
        <v>2.5135404359999995</v>
      </c>
      <c r="CJ27" s="74">
        <f t="shared" si="25"/>
        <v>621152.65319999994</v>
      </c>
      <c r="CK27" s="76">
        <f t="shared" si="26"/>
        <v>136.653583704</v>
      </c>
      <c r="CL27" s="4">
        <v>13.15</v>
      </c>
      <c r="CM27" s="4">
        <v>13.18</v>
      </c>
      <c r="CN27" s="4">
        <v>13.22</v>
      </c>
      <c r="CO27" s="4">
        <v>13.16</v>
      </c>
      <c r="CP27" s="4">
        <v>13.18</v>
      </c>
      <c r="CQ27" s="4">
        <v>13.13</v>
      </c>
      <c r="CR27" s="4">
        <v>13.15</v>
      </c>
      <c r="CS27" s="4">
        <v>13.19</v>
      </c>
      <c r="CT27" s="4">
        <v>13.16</v>
      </c>
      <c r="CU27" s="6">
        <f t="shared" si="67"/>
        <v>13.168888888888887</v>
      </c>
      <c r="CV27" s="82"/>
    </row>
    <row r="28" spans="1:100" customFormat="1" ht="80.099999999999994" customHeight="1" thickBot="1" x14ac:dyDescent="0.3">
      <c r="A28" s="36">
        <v>45768</v>
      </c>
      <c r="B28" s="37">
        <v>267712</v>
      </c>
      <c r="C28" s="38">
        <f t="shared" si="27"/>
        <v>58.896639999999998</v>
      </c>
      <c r="D28" s="37">
        <v>267040</v>
      </c>
      <c r="E28" s="38">
        <f t="shared" si="28"/>
        <v>58.748800000000003</v>
      </c>
      <c r="F28" s="37">
        <v>0</v>
      </c>
      <c r="G28" s="38">
        <f t="shared" si="29"/>
        <v>0</v>
      </c>
      <c r="H28" s="155">
        <v>147360</v>
      </c>
      <c r="I28" s="38">
        <f t="shared" si="30"/>
        <v>32.419199999999996</v>
      </c>
      <c r="J28" s="155">
        <f t="shared" si="31"/>
        <v>682112</v>
      </c>
      <c r="K28" s="39">
        <f t="shared" si="32"/>
        <v>150.06464</v>
      </c>
      <c r="L28" s="40">
        <v>103410300</v>
      </c>
      <c r="M28" s="41">
        <f t="shared" si="33"/>
        <v>168000</v>
      </c>
      <c r="N28" s="42">
        <f t="shared" si="0"/>
        <v>36.96</v>
      </c>
      <c r="O28" s="40">
        <v>99370265</v>
      </c>
      <c r="P28" s="41">
        <f t="shared" si="34"/>
        <v>171367</v>
      </c>
      <c r="Q28" s="42">
        <f t="shared" si="1"/>
        <v>37.700740000000003</v>
      </c>
      <c r="R28" s="40">
        <v>152279900</v>
      </c>
      <c r="S28" s="41">
        <f t="shared" si="35"/>
        <v>126200</v>
      </c>
      <c r="T28" s="42">
        <f t="shared" si="2"/>
        <v>27.763999999999999</v>
      </c>
      <c r="U28" s="40">
        <v>4739481</v>
      </c>
      <c r="V28" s="41">
        <f t="shared" si="36"/>
        <v>25280</v>
      </c>
      <c r="W28" s="42">
        <f t="shared" si="3"/>
        <v>5.5616000000000003</v>
      </c>
      <c r="X28" s="40">
        <v>6573531</v>
      </c>
      <c r="Y28" s="41">
        <f t="shared" si="37"/>
        <v>33383</v>
      </c>
      <c r="Z28" s="42">
        <f t="shared" si="4"/>
        <v>7.3442600000000002</v>
      </c>
      <c r="AA28" s="154">
        <f t="shared" si="5"/>
        <v>524230</v>
      </c>
      <c r="AB28" s="42">
        <f t="shared" si="6"/>
        <v>115.3306</v>
      </c>
      <c r="AC28" s="40"/>
      <c r="AD28" s="43">
        <f t="shared" si="38"/>
        <v>100813</v>
      </c>
      <c r="AE28" s="44">
        <v>22.17886</v>
      </c>
      <c r="AF28" s="43">
        <f t="shared" si="7"/>
        <v>161236</v>
      </c>
      <c r="AG28" s="44">
        <f t="shared" si="8"/>
        <v>35.471919999999997</v>
      </c>
      <c r="AH28" s="40">
        <v>2996089</v>
      </c>
      <c r="AI28" s="45">
        <f t="shared" si="39"/>
        <v>5767</v>
      </c>
      <c r="AJ28" s="46">
        <f t="shared" si="9"/>
        <v>1.26874</v>
      </c>
      <c r="AK28" s="40">
        <v>725665</v>
      </c>
      <c r="AL28" s="45">
        <f t="shared" si="40"/>
        <v>997</v>
      </c>
      <c r="AM28" s="46">
        <f t="shared" si="10"/>
        <v>0.21934000000000001</v>
      </c>
      <c r="AN28" s="45">
        <f t="shared" si="41"/>
        <v>6764</v>
      </c>
      <c r="AO28" s="46">
        <f t="shared" si="11"/>
        <v>1.4880800000000001</v>
      </c>
      <c r="AP28" s="40">
        <v>2275985</v>
      </c>
      <c r="AQ28" s="45">
        <f t="shared" si="42"/>
        <v>500</v>
      </c>
      <c r="AR28" s="46">
        <f t="shared" si="12"/>
        <v>0.11</v>
      </c>
      <c r="AS28" s="45">
        <f t="shared" si="13"/>
        <v>46547</v>
      </c>
      <c r="AT28" s="46">
        <f t="shared" si="14"/>
        <v>10.24034</v>
      </c>
      <c r="AU28" s="47">
        <f t="shared" si="70"/>
        <v>0</v>
      </c>
      <c r="AV28" s="48">
        <f t="shared" si="15"/>
        <v>0</v>
      </c>
      <c r="AW28" s="47">
        <f t="shared" si="16"/>
        <v>126200</v>
      </c>
      <c r="AX28" s="48">
        <f t="shared" si="17"/>
        <v>27.763999999999999</v>
      </c>
      <c r="AY28" s="47">
        <f t="shared" si="18"/>
        <v>25280</v>
      </c>
      <c r="AZ28" s="48">
        <f t="shared" si="19"/>
        <v>5.5616000000000003</v>
      </c>
      <c r="BA28" s="47">
        <f t="shared" si="20"/>
        <v>33383</v>
      </c>
      <c r="BB28" s="48">
        <f t="shared" si="21"/>
        <v>7.3442600000000002</v>
      </c>
      <c r="BC28" s="40">
        <v>30954334</v>
      </c>
      <c r="BD28" s="49">
        <f t="shared" si="43"/>
        <v>100173</v>
      </c>
      <c r="BE28" s="50">
        <f t="shared" si="22"/>
        <v>22.038060000000002</v>
      </c>
      <c r="BF28" s="40">
        <v>51109739</v>
      </c>
      <c r="BG28" s="49">
        <f t="shared" si="44"/>
        <v>69874</v>
      </c>
      <c r="BH28" s="50">
        <f t="shared" si="45"/>
        <v>15.37228</v>
      </c>
      <c r="BI28" s="40"/>
      <c r="BJ28" s="51">
        <f t="shared" si="46"/>
        <v>1320</v>
      </c>
      <c r="BK28" s="52">
        <f t="shared" si="23"/>
        <v>0.29039999999999999</v>
      </c>
      <c r="BL28" s="53">
        <f t="shared" si="47"/>
        <v>10522</v>
      </c>
      <c r="BM28" s="54">
        <f t="shared" si="24"/>
        <v>2.3148399999999998</v>
      </c>
      <c r="BN28" s="55">
        <f t="shared" si="48"/>
        <v>262049</v>
      </c>
      <c r="BO28" s="56">
        <f t="shared" si="49"/>
        <v>53811</v>
      </c>
      <c r="BP28" s="57">
        <f t="shared" si="71"/>
        <v>184419</v>
      </c>
      <c r="BQ28" s="58">
        <f t="shared" si="50"/>
        <v>170047</v>
      </c>
      <c r="BR28" s="59">
        <f t="shared" si="51"/>
        <v>1320</v>
      </c>
      <c r="BS28" s="60">
        <f t="shared" si="52"/>
        <v>57.650779999999997</v>
      </c>
      <c r="BT28" s="61">
        <f t="shared" si="53"/>
        <v>11.838419999999999</v>
      </c>
      <c r="BU28" s="62">
        <f t="shared" si="54"/>
        <v>40.572180000000003</v>
      </c>
      <c r="BV28" s="63">
        <f t="shared" si="55"/>
        <v>37.410339999999998</v>
      </c>
      <c r="BW28" s="64">
        <f t="shared" si="56"/>
        <v>0.29039999999999999</v>
      </c>
      <c r="BX28" s="65">
        <f t="shared" si="57"/>
        <v>69.489199999999997</v>
      </c>
      <c r="BY28" s="66">
        <f t="shared" si="58"/>
        <v>77.982519999999994</v>
      </c>
      <c r="BZ28" s="67">
        <f t="shared" si="59"/>
        <v>0.29039999999999999</v>
      </c>
      <c r="CA28" s="68">
        <f t="shared" si="60"/>
        <v>2.3148399999999998</v>
      </c>
      <c r="CB28" s="69">
        <f t="shared" si="61"/>
        <v>671646</v>
      </c>
      <c r="CC28" s="70">
        <f t="shared" si="62"/>
        <v>147.76212000000001</v>
      </c>
      <c r="CD28" s="71">
        <f t="shared" si="63"/>
        <v>682112</v>
      </c>
      <c r="CE28" s="72">
        <f t="shared" si="64"/>
        <v>150.06464</v>
      </c>
      <c r="CF28" s="73"/>
      <c r="CG28" s="36">
        <v>45768</v>
      </c>
      <c r="CH28" s="74">
        <f t="shared" si="65"/>
        <v>16142.002800000017</v>
      </c>
      <c r="CI28" s="75">
        <f t="shared" si="66"/>
        <v>3.5512406160000038</v>
      </c>
      <c r="CJ28" s="74">
        <f t="shared" si="25"/>
        <v>637294.65599999996</v>
      </c>
      <c r="CK28" s="76">
        <f t="shared" si="26"/>
        <v>140.20482432</v>
      </c>
      <c r="CL28" s="4">
        <v>13.49</v>
      </c>
      <c r="CM28" s="4">
        <v>13.53</v>
      </c>
      <c r="CN28" s="4">
        <v>13.56</v>
      </c>
      <c r="CO28" s="4">
        <v>13.5</v>
      </c>
      <c r="CP28" s="4">
        <v>13.52</v>
      </c>
      <c r="CQ28" s="4">
        <v>13.48</v>
      </c>
      <c r="CR28" s="4">
        <v>13.49</v>
      </c>
      <c r="CS28" s="4">
        <v>13.53</v>
      </c>
      <c r="CT28" s="4">
        <v>13.5</v>
      </c>
      <c r="CU28" s="6">
        <f t="shared" si="67"/>
        <v>13.511111111111111</v>
      </c>
      <c r="CV28" s="77"/>
    </row>
    <row r="29" spans="1:100" customFormat="1" ht="85.5" customHeight="1" thickBot="1" x14ac:dyDescent="0.3">
      <c r="A29" s="36">
        <v>45769</v>
      </c>
      <c r="B29" s="37">
        <v>267984</v>
      </c>
      <c r="C29" s="38">
        <f t="shared" si="27"/>
        <v>58.956479999999999</v>
      </c>
      <c r="D29" s="37">
        <v>266512</v>
      </c>
      <c r="E29" s="38">
        <f t="shared" si="28"/>
        <v>58.632640000000002</v>
      </c>
      <c r="F29" s="37">
        <v>0</v>
      </c>
      <c r="G29" s="38">
        <f t="shared" si="29"/>
        <v>0</v>
      </c>
      <c r="H29" s="155">
        <v>147568</v>
      </c>
      <c r="I29" s="38">
        <f t="shared" si="30"/>
        <v>32.464959999999998</v>
      </c>
      <c r="J29" s="155">
        <f t="shared" si="31"/>
        <v>682064</v>
      </c>
      <c r="K29" s="39">
        <f t="shared" si="32"/>
        <v>150.05408</v>
      </c>
      <c r="L29" s="40">
        <v>103570900</v>
      </c>
      <c r="M29" s="41">
        <f t="shared" si="33"/>
        <v>160600</v>
      </c>
      <c r="N29" s="42">
        <f t="shared" si="0"/>
        <v>35.332000000000001</v>
      </c>
      <c r="O29" s="40">
        <v>99550083</v>
      </c>
      <c r="P29" s="41">
        <f t="shared" si="34"/>
        <v>179818</v>
      </c>
      <c r="Q29" s="42">
        <f t="shared" si="1"/>
        <v>39.559959999999997</v>
      </c>
      <c r="R29" s="40">
        <v>152411500</v>
      </c>
      <c r="S29" s="41">
        <f t="shared" si="35"/>
        <v>131600</v>
      </c>
      <c r="T29" s="42">
        <f t="shared" si="2"/>
        <v>28.952000000000002</v>
      </c>
      <c r="U29" s="40">
        <v>4764503</v>
      </c>
      <c r="V29" s="41">
        <f t="shared" si="36"/>
        <v>25022</v>
      </c>
      <c r="W29" s="42">
        <f t="shared" si="3"/>
        <v>5.5048399999999997</v>
      </c>
      <c r="X29" s="40">
        <v>6606689</v>
      </c>
      <c r="Y29" s="41">
        <f t="shared" si="37"/>
        <v>33158</v>
      </c>
      <c r="Z29" s="42">
        <f t="shared" si="4"/>
        <v>7.2947600000000001</v>
      </c>
      <c r="AA29" s="154">
        <f t="shared" si="5"/>
        <v>530198</v>
      </c>
      <c r="AB29" s="42">
        <f t="shared" si="6"/>
        <v>116.64355999999999</v>
      </c>
      <c r="AC29" s="40"/>
      <c r="AD29" s="43">
        <f t="shared" si="38"/>
        <v>102136</v>
      </c>
      <c r="AE29" s="44">
        <v>22.469920000000002</v>
      </c>
      <c r="AF29" s="43">
        <f t="shared" si="7"/>
        <v>153858</v>
      </c>
      <c r="AG29" s="44">
        <f t="shared" si="8"/>
        <v>33.848759999999999</v>
      </c>
      <c r="AH29" s="40">
        <v>3001694</v>
      </c>
      <c r="AI29" s="45">
        <f t="shared" si="39"/>
        <v>5605</v>
      </c>
      <c r="AJ29" s="46">
        <f t="shared" si="9"/>
        <v>1.2331000000000001</v>
      </c>
      <c r="AK29" s="40">
        <v>726802</v>
      </c>
      <c r="AL29" s="45">
        <f t="shared" si="40"/>
        <v>1137</v>
      </c>
      <c r="AM29" s="46">
        <f t="shared" si="10"/>
        <v>0.25013999999999997</v>
      </c>
      <c r="AN29" s="45">
        <f t="shared" si="41"/>
        <v>6742</v>
      </c>
      <c r="AO29" s="46">
        <f t="shared" si="11"/>
        <v>1.4832399999999999</v>
      </c>
      <c r="AP29" s="40">
        <v>2276485</v>
      </c>
      <c r="AQ29" s="45">
        <f t="shared" si="42"/>
        <v>500</v>
      </c>
      <c r="AR29" s="46">
        <f t="shared" si="12"/>
        <v>0.11</v>
      </c>
      <c r="AS29" s="45">
        <f t="shared" si="13"/>
        <v>45432</v>
      </c>
      <c r="AT29" s="46">
        <f t="shared" si="14"/>
        <v>9.9950399999999995</v>
      </c>
      <c r="AU29" s="47">
        <f t="shared" si="70"/>
        <v>0</v>
      </c>
      <c r="AV29" s="48">
        <f t="shared" si="15"/>
        <v>0</v>
      </c>
      <c r="AW29" s="47">
        <f t="shared" si="16"/>
        <v>131600</v>
      </c>
      <c r="AX29" s="48">
        <f t="shared" si="17"/>
        <v>28.952000000000002</v>
      </c>
      <c r="AY29" s="47">
        <f t="shared" si="18"/>
        <v>25022</v>
      </c>
      <c r="AZ29" s="48">
        <f t="shared" si="19"/>
        <v>5.5048399999999997</v>
      </c>
      <c r="BA29" s="47">
        <f t="shared" si="20"/>
        <v>33158</v>
      </c>
      <c r="BB29" s="48">
        <f t="shared" si="21"/>
        <v>7.2947600000000001</v>
      </c>
      <c r="BC29" s="40">
        <v>31058348</v>
      </c>
      <c r="BD29" s="49">
        <f t="shared" si="43"/>
        <v>104014</v>
      </c>
      <c r="BE29" s="50">
        <f t="shared" si="22"/>
        <v>22.88308</v>
      </c>
      <c r="BF29" s="40">
        <v>51181347</v>
      </c>
      <c r="BG29" s="49">
        <f t="shared" si="44"/>
        <v>71608</v>
      </c>
      <c r="BH29" s="50">
        <f t="shared" si="45"/>
        <v>15.75376</v>
      </c>
      <c r="BI29" s="40"/>
      <c r="BJ29" s="51">
        <f t="shared" si="46"/>
        <v>4196</v>
      </c>
      <c r="BK29" s="52">
        <f t="shared" si="23"/>
        <v>0.92312000000000005</v>
      </c>
      <c r="BL29" s="53">
        <f t="shared" si="47"/>
        <v>4298</v>
      </c>
      <c r="BM29" s="54">
        <f t="shared" si="24"/>
        <v>0.94555999999999996</v>
      </c>
      <c r="BN29" s="55">
        <f t="shared" si="48"/>
        <v>255994</v>
      </c>
      <c r="BO29" s="56">
        <f t="shared" si="49"/>
        <v>52674</v>
      </c>
      <c r="BP29" s="57">
        <f t="shared" si="71"/>
        <v>189280</v>
      </c>
      <c r="BQ29" s="58">
        <f t="shared" si="50"/>
        <v>175622</v>
      </c>
      <c r="BR29" s="59">
        <f t="shared" si="51"/>
        <v>4196</v>
      </c>
      <c r="BS29" s="60">
        <f t="shared" si="52"/>
        <v>56.318680000000001</v>
      </c>
      <c r="BT29" s="61">
        <f t="shared" si="53"/>
        <v>11.588279999999999</v>
      </c>
      <c r="BU29" s="62">
        <f t="shared" si="54"/>
        <v>41.641599999999997</v>
      </c>
      <c r="BV29" s="63">
        <f t="shared" si="55"/>
        <v>38.636839999999999</v>
      </c>
      <c r="BW29" s="64">
        <f t="shared" si="56"/>
        <v>0.92312000000000005</v>
      </c>
      <c r="BX29" s="65">
        <f t="shared" si="57"/>
        <v>67.906959999999998</v>
      </c>
      <c r="BY29" s="66">
        <f t="shared" si="58"/>
        <v>80.278439999999989</v>
      </c>
      <c r="BZ29" s="67">
        <f t="shared" si="59"/>
        <v>0.92312000000000005</v>
      </c>
      <c r="CA29" s="68">
        <f t="shared" si="60"/>
        <v>0.94555999999999996</v>
      </c>
      <c r="CB29" s="69">
        <f t="shared" si="61"/>
        <v>677766</v>
      </c>
      <c r="CC29" s="70">
        <f t="shared" si="62"/>
        <v>149.10852</v>
      </c>
      <c r="CD29" s="71">
        <f t="shared" si="63"/>
        <v>682064</v>
      </c>
      <c r="CE29" s="72">
        <f t="shared" si="64"/>
        <v>150.05408</v>
      </c>
      <c r="CF29" s="73"/>
      <c r="CG29" s="36">
        <v>45769</v>
      </c>
      <c r="CH29" s="74">
        <f t="shared" si="65"/>
        <v>13836.002399999998</v>
      </c>
      <c r="CI29" s="75">
        <f t="shared" si="66"/>
        <v>3.0439205279999997</v>
      </c>
      <c r="CJ29" s="74">
        <f t="shared" si="25"/>
        <v>651130.65839999996</v>
      </c>
      <c r="CK29" s="76">
        <f t="shared" si="26"/>
        <v>143.248744848</v>
      </c>
      <c r="CL29" s="4">
        <v>13.79</v>
      </c>
      <c r="CM29" s="4">
        <v>13.82</v>
      </c>
      <c r="CN29" s="4">
        <v>13.85</v>
      </c>
      <c r="CO29" s="4">
        <v>13.79</v>
      </c>
      <c r="CP29" s="4">
        <v>13.82</v>
      </c>
      <c r="CQ29" s="4">
        <v>13.77</v>
      </c>
      <c r="CR29" s="4">
        <v>13.78</v>
      </c>
      <c r="CS29" s="4">
        <v>13.82</v>
      </c>
      <c r="CT29" s="4">
        <v>13.8</v>
      </c>
      <c r="CU29" s="6">
        <f t="shared" si="67"/>
        <v>13.804444444444444</v>
      </c>
      <c r="CV29" s="77"/>
    </row>
    <row r="30" spans="1:100" customFormat="1" ht="87.6" customHeight="1" thickBot="1" x14ac:dyDescent="0.3">
      <c r="A30" s="36">
        <v>45770</v>
      </c>
      <c r="B30" s="37"/>
      <c r="C30" s="38">
        <f t="shared" si="27"/>
        <v>0</v>
      </c>
      <c r="D30" s="37"/>
      <c r="E30" s="38">
        <f t="shared" si="28"/>
        <v>0</v>
      </c>
      <c r="F30" s="37"/>
      <c r="G30" s="38">
        <f t="shared" si="29"/>
        <v>0</v>
      </c>
      <c r="H30" s="155"/>
      <c r="I30" s="38">
        <f t="shared" si="30"/>
        <v>0</v>
      </c>
      <c r="J30" s="155">
        <f t="shared" si="31"/>
        <v>0</v>
      </c>
      <c r="K30" s="39">
        <f t="shared" si="32"/>
        <v>0</v>
      </c>
      <c r="L30" s="40"/>
      <c r="M30" s="41">
        <f t="shared" si="33"/>
        <v>-103570900</v>
      </c>
      <c r="N30" s="42">
        <f t="shared" si="0"/>
        <v>-22785.598000000002</v>
      </c>
      <c r="O30" s="40"/>
      <c r="P30" s="41">
        <f t="shared" si="34"/>
        <v>-99550083</v>
      </c>
      <c r="Q30" s="42">
        <f t="shared" si="1"/>
        <v>-21901.018260000001</v>
      </c>
      <c r="R30" s="40"/>
      <c r="S30" s="41">
        <f t="shared" si="35"/>
        <v>-152411500</v>
      </c>
      <c r="T30" s="42">
        <f t="shared" si="2"/>
        <v>-33530.53</v>
      </c>
      <c r="U30" s="40"/>
      <c r="V30" s="41">
        <f t="shared" si="36"/>
        <v>-4764503</v>
      </c>
      <c r="W30" s="42">
        <f t="shared" si="3"/>
        <v>-1048.19066</v>
      </c>
      <c r="X30" s="40"/>
      <c r="Y30" s="41">
        <f t="shared" si="37"/>
        <v>-6606689</v>
      </c>
      <c r="Z30" s="42">
        <f t="shared" si="4"/>
        <v>-1453.4715799999999</v>
      </c>
      <c r="AA30" s="154">
        <f t="shared" si="5"/>
        <v>-366903675</v>
      </c>
      <c r="AB30" s="42">
        <f t="shared" si="6"/>
        <v>-80718.808499999999</v>
      </c>
      <c r="AC30" s="40"/>
      <c r="AD30" s="43">
        <f t="shared" si="38"/>
        <v>0</v>
      </c>
      <c r="AE30" s="44"/>
      <c r="AF30" s="43">
        <f t="shared" si="7"/>
        <v>-99842404</v>
      </c>
      <c r="AG30" s="44">
        <f t="shared" si="8"/>
        <v>-21965.328880000001</v>
      </c>
      <c r="AH30" s="40"/>
      <c r="AI30" s="45">
        <f t="shared" si="39"/>
        <v>-3001694</v>
      </c>
      <c r="AJ30" s="46">
        <f t="shared" si="9"/>
        <v>-660.37267999999995</v>
      </c>
      <c r="AK30" s="40"/>
      <c r="AL30" s="45">
        <f t="shared" si="40"/>
        <v>-726802</v>
      </c>
      <c r="AM30" s="46">
        <f t="shared" si="10"/>
        <v>-159.89644000000001</v>
      </c>
      <c r="AN30" s="45">
        <f t="shared" si="41"/>
        <v>-3728496</v>
      </c>
      <c r="AO30" s="46">
        <f t="shared" si="11"/>
        <v>-820.26912000000004</v>
      </c>
      <c r="AP30" s="40"/>
      <c r="AQ30" s="45">
        <f t="shared" si="42"/>
        <v>-2276485</v>
      </c>
      <c r="AR30" s="46">
        <f t="shared" si="12"/>
        <v>-500.82670000000002</v>
      </c>
      <c r="AS30" s="45">
        <f t="shared" si="13"/>
        <v>0</v>
      </c>
      <c r="AT30" s="46">
        <f t="shared" si="14"/>
        <v>0</v>
      </c>
      <c r="AU30" s="47">
        <f t="shared" ref="AU30:AU37" si="72">F30-AQ30</f>
        <v>2276485</v>
      </c>
      <c r="AV30" s="48">
        <f t="shared" si="15"/>
        <v>500.82670000000002</v>
      </c>
      <c r="AW30" s="47">
        <f t="shared" si="16"/>
        <v>-152411500</v>
      </c>
      <c r="AX30" s="48">
        <f t="shared" si="17"/>
        <v>-33530.53</v>
      </c>
      <c r="AY30" s="47">
        <f t="shared" si="18"/>
        <v>-4764503</v>
      </c>
      <c r="AZ30" s="48">
        <f t="shared" si="19"/>
        <v>-1048.19066</v>
      </c>
      <c r="BA30" s="47">
        <f t="shared" si="20"/>
        <v>-6606689</v>
      </c>
      <c r="BB30" s="48">
        <f t="shared" si="21"/>
        <v>-1453.4715799999999</v>
      </c>
      <c r="BC30" s="40"/>
      <c r="BD30" s="49">
        <f t="shared" si="43"/>
        <v>-31058348</v>
      </c>
      <c r="BE30" s="50">
        <f t="shared" si="22"/>
        <v>-6832.8365599999997</v>
      </c>
      <c r="BF30" s="40"/>
      <c r="BG30" s="49">
        <f t="shared" si="44"/>
        <v>-51181347</v>
      </c>
      <c r="BH30" s="50">
        <f t="shared" si="45"/>
        <v>-11259.896339999999</v>
      </c>
      <c r="BI30" s="40"/>
      <c r="BJ30" s="51">
        <f t="shared" si="46"/>
        <v>-17310388</v>
      </c>
      <c r="BK30" s="52">
        <f t="shared" si="23"/>
        <v>-3808.2853599999999</v>
      </c>
      <c r="BL30" s="53">
        <f t="shared" si="47"/>
        <v>366903675</v>
      </c>
      <c r="BM30" s="54">
        <f t="shared" si="24"/>
        <v>80718.808499999999</v>
      </c>
      <c r="BN30" s="55">
        <f t="shared" si="48"/>
        <v>-99842404</v>
      </c>
      <c r="BO30" s="56">
        <f t="shared" si="49"/>
        <v>-6004981</v>
      </c>
      <c r="BP30" s="57">
        <f t="shared" ref="BP30:BP37" si="73">AU30+AW30+AY30+BA30</f>
        <v>-161506207</v>
      </c>
      <c r="BQ30" s="58">
        <f t="shared" si="50"/>
        <v>-82239695</v>
      </c>
      <c r="BR30" s="59">
        <f t="shared" si="51"/>
        <v>-17310388</v>
      </c>
      <c r="BS30" s="60">
        <f t="shared" si="52"/>
        <v>-21965.328880000001</v>
      </c>
      <c r="BT30" s="61">
        <f t="shared" si="53"/>
        <v>-1321.09582</v>
      </c>
      <c r="BU30" s="62">
        <f t="shared" si="54"/>
        <v>-35531.365539999999</v>
      </c>
      <c r="BV30" s="63">
        <f t="shared" si="55"/>
        <v>-18092.732899999999</v>
      </c>
      <c r="BW30" s="64">
        <f t="shared" si="56"/>
        <v>-3808.2853599999999</v>
      </c>
      <c r="BX30" s="65">
        <f t="shared" si="57"/>
        <v>-23286.4247</v>
      </c>
      <c r="BY30" s="66">
        <f t="shared" si="58"/>
        <v>-53624.098440000002</v>
      </c>
      <c r="BZ30" s="67">
        <f t="shared" si="59"/>
        <v>-3808.2853599999999</v>
      </c>
      <c r="CA30" s="68">
        <f t="shared" si="60"/>
        <v>80718.808499999999</v>
      </c>
      <c r="CB30" s="69">
        <f t="shared" si="61"/>
        <v>-366903675</v>
      </c>
      <c r="CC30" s="70">
        <f t="shared" si="62"/>
        <v>-80718.808499999999</v>
      </c>
      <c r="CD30" s="71">
        <f t="shared" si="63"/>
        <v>0</v>
      </c>
      <c r="CE30" s="72">
        <f t="shared" si="64"/>
        <v>0</v>
      </c>
      <c r="CF30" s="73"/>
      <c r="CG30" s="36">
        <v>45770</v>
      </c>
      <c r="CH30" s="74">
        <f t="shared" si="65"/>
        <v>-651130.65839999996</v>
      </c>
      <c r="CI30" s="75">
        <f t="shared" si="66"/>
        <v>-143.248744848</v>
      </c>
      <c r="CJ30" s="74">
        <f t="shared" si="25"/>
        <v>0</v>
      </c>
      <c r="CK30" s="76">
        <f t="shared" si="26"/>
        <v>0</v>
      </c>
      <c r="CL30" s="4"/>
      <c r="CM30" s="4"/>
      <c r="CN30" s="4"/>
      <c r="CO30" s="4"/>
      <c r="CP30" s="4"/>
      <c r="CQ30" s="4"/>
      <c r="CR30" s="4"/>
      <c r="CS30" s="4"/>
      <c r="CT30" s="4"/>
      <c r="CU30" s="6">
        <f t="shared" si="67"/>
        <v>0</v>
      </c>
      <c r="CV30" s="77"/>
    </row>
    <row r="31" spans="1:100" customFormat="1" ht="80.099999999999994" customHeight="1" thickBot="1" x14ac:dyDescent="0.3">
      <c r="A31" s="36">
        <v>45771</v>
      </c>
      <c r="B31" s="37"/>
      <c r="C31" s="38">
        <f t="shared" si="27"/>
        <v>0</v>
      </c>
      <c r="D31" s="37"/>
      <c r="E31" s="38">
        <f t="shared" si="28"/>
        <v>0</v>
      </c>
      <c r="F31" s="37"/>
      <c r="G31" s="38">
        <f t="shared" si="29"/>
        <v>0</v>
      </c>
      <c r="H31" s="155"/>
      <c r="I31" s="38">
        <f t="shared" si="30"/>
        <v>0</v>
      </c>
      <c r="J31" s="155">
        <f t="shared" si="31"/>
        <v>0</v>
      </c>
      <c r="K31" s="39">
        <f t="shared" si="32"/>
        <v>0</v>
      </c>
      <c r="L31" s="40"/>
      <c r="M31" s="41">
        <f t="shared" si="33"/>
        <v>0</v>
      </c>
      <c r="N31" s="42">
        <f t="shared" si="0"/>
        <v>0</v>
      </c>
      <c r="O31" s="40"/>
      <c r="P31" s="41">
        <f t="shared" si="34"/>
        <v>0</v>
      </c>
      <c r="Q31" s="42">
        <f t="shared" si="1"/>
        <v>0</v>
      </c>
      <c r="R31" s="40"/>
      <c r="S31" s="41">
        <f t="shared" si="35"/>
        <v>0</v>
      </c>
      <c r="T31" s="42">
        <f t="shared" si="2"/>
        <v>0</v>
      </c>
      <c r="U31" s="40"/>
      <c r="V31" s="41">
        <f t="shared" si="36"/>
        <v>0</v>
      </c>
      <c r="W31" s="42">
        <f t="shared" si="3"/>
        <v>0</v>
      </c>
      <c r="X31" s="40"/>
      <c r="Y31" s="41">
        <f t="shared" si="37"/>
        <v>0</v>
      </c>
      <c r="Z31" s="42">
        <f t="shared" si="4"/>
        <v>0</v>
      </c>
      <c r="AA31" s="154">
        <f t="shared" si="5"/>
        <v>0</v>
      </c>
      <c r="AB31" s="42">
        <f t="shared" si="6"/>
        <v>0</v>
      </c>
      <c r="AC31" s="40"/>
      <c r="AD31" s="43">
        <f t="shared" si="38"/>
        <v>0</v>
      </c>
      <c r="AE31" s="44"/>
      <c r="AF31" s="43">
        <f t="shared" si="7"/>
        <v>0</v>
      </c>
      <c r="AG31" s="44">
        <f t="shared" si="8"/>
        <v>0</v>
      </c>
      <c r="AH31" s="40"/>
      <c r="AI31" s="45">
        <f t="shared" si="39"/>
        <v>0</v>
      </c>
      <c r="AJ31" s="46">
        <f t="shared" si="9"/>
        <v>0</v>
      </c>
      <c r="AK31" s="40"/>
      <c r="AL31" s="45">
        <f t="shared" si="40"/>
        <v>0</v>
      </c>
      <c r="AM31" s="46">
        <f t="shared" si="10"/>
        <v>0</v>
      </c>
      <c r="AN31" s="45">
        <f t="shared" si="41"/>
        <v>0</v>
      </c>
      <c r="AO31" s="46">
        <f t="shared" si="11"/>
        <v>0</v>
      </c>
      <c r="AP31" s="40"/>
      <c r="AQ31" s="45">
        <f t="shared" si="42"/>
        <v>0</v>
      </c>
      <c r="AR31" s="46">
        <f t="shared" si="12"/>
        <v>0</v>
      </c>
      <c r="AS31" s="45">
        <f t="shared" si="13"/>
        <v>0</v>
      </c>
      <c r="AT31" s="46">
        <f t="shared" si="14"/>
        <v>0</v>
      </c>
      <c r="AU31" s="47">
        <f t="shared" si="72"/>
        <v>0</v>
      </c>
      <c r="AV31" s="48">
        <f t="shared" si="15"/>
        <v>0</v>
      </c>
      <c r="AW31" s="47">
        <f t="shared" si="16"/>
        <v>0</v>
      </c>
      <c r="AX31" s="48">
        <f t="shared" si="17"/>
        <v>0</v>
      </c>
      <c r="AY31" s="47">
        <f t="shared" si="18"/>
        <v>0</v>
      </c>
      <c r="AZ31" s="48">
        <f t="shared" si="19"/>
        <v>0</v>
      </c>
      <c r="BA31" s="47">
        <f t="shared" si="20"/>
        <v>0</v>
      </c>
      <c r="BB31" s="48">
        <f t="shared" si="21"/>
        <v>0</v>
      </c>
      <c r="BC31" s="40"/>
      <c r="BD31" s="49">
        <f t="shared" si="43"/>
        <v>0</v>
      </c>
      <c r="BE31" s="50">
        <f t="shared" si="22"/>
        <v>0</v>
      </c>
      <c r="BF31" s="40"/>
      <c r="BG31" s="49">
        <f t="shared" si="44"/>
        <v>0</v>
      </c>
      <c r="BH31" s="50">
        <f t="shared" si="45"/>
        <v>0</v>
      </c>
      <c r="BI31" s="40"/>
      <c r="BJ31" s="51">
        <f t="shared" si="46"/>
        <v>0</v>
      </c>
      <c r="BK31" s="52">
        <f t="shared" si="23"/>
        <v>0</v>
      </c>
      <c r="BL31" s="53">
        <f t="shared" si="47"/>
        <v>0</v>
      </c>
      <c r="BM31" s="54">
        <f t="shared" si="24"/>
        <v>0</v>
      </c>
      <c r="BN31" s="55">
        <f t="shared" si="48"/>
        <v>0</v>
      </c>
      <c r="BO31" s="56">
        <f t="shared" si="49"/>
        <v>0</v>
      </c>
      <c r="BP31" s="57">
        <f t="shared" si="73"/>
        <v>0</v>
      </c>
      <c r="BQ31" s="58">
        <f t="shared" si="50"/>
        <v>0</v>
      </c>
      <c r="BR31" s="59">
        <f t="shared" si="51"/>
        <v>0</v>
      </c>
      <c r="BS31" s="60">
        <f t="shared" si="52"/>
        <v>0</v>
      </c>
      <c r="BT31" s="61">
        <f t="shared" si="53"/>
        <v>0</v>
      </c>
      <c r="BU31" s="62">
        <f t="shared" si="54"/>
        <v>0</v>
      </c>
      <c r="BV31" s="63">
        <f t="shared" si="55"/>
        <v>0</v>
      </c>
      <c r="BW31" s="64">
        <f t="shared" si="56"/>
        <v>0</v>
      </c>
      <c r="BX31" s="65">
        <f t="shared" si="57"/>
        <v>0</v>
      </c>
      <c r="BY31" s="66">
        <f t="shared" si="58"/>
        <v>0</v>
      </c>
      <c r="BZ31" s="67">
        <f t="shared" si="59"/>
        <v>0</v>
      </c>
      <c r="CA31" s="68">
        <f t="shared" si="60"/>
        <v>0</v>
      </c>
      <c r="CB31" s="69">
        <f t="shared" si="61"/>
        <v>0</v>
      </c>
      <c r="CC31" s="70">
        <f t="shared" si="62"/>
        <v>0</v>
      </c>
      <c r="CD31" s="71">
        <f t="shared" si="63"/>
        <v>0</v>
      </c>
      <c r="CE31" s="72">
        <f t="shared" si="64"/>
        <v>0</v>
      </c>
      <c r="CF31" s="73"/>
      <c r="CG31" s="36">
        <v>45771</v>
      </c>
      <c r="CH31" s="74">
        <f t="shared" si="65"/>
        <v>0</v>
      </c>
      <c r="CI31" s="75">
        <f t="shared" si="66"/>
        <v>0</v>
      </c>
      <c r="CJ31" s="74">
        <f t="shared" si="25"/>
        <v>0</v>
      </c>
      <c r="CK31" s="76">
        <f t="shared" si="26"/>
        <v>0</v>
      </c>
      <c r="CL31" s="4"/>
      <c r="CM31" s="4"/>
      <c r="CN31" s="4"/>
      <c r="CO31" s="4"/>
      <c r="CP31" s="4"/>
      <c r="CQ31" s="4"/>
      <c r="CR31" s="4"/>
      <c r="CS31" s="4"/>
      <c r="CT31" s="4"/>
      <c r="CU31" s="6">
        <f t="shared" si="67"/>
        <v>0</v>
      </c>
      <c r="CV31" s="77"/>
    </row>
    <row r="32" spans="1:100" customFormat="1" ht="80.099999999999994" customHeight="1" thickBot="1" x14ac:dyDescent="0.3">
      <c r="A32" s="36">
        <v>45772</v>
      </c>
      <c r="B32" s="37"/>
      <c r="C32" s="38">
        <f t="shared" si="27"/>
        <v>0</v>
      </c>
      <c r="D32" s="37"/>
      <c r="E32" s="38">
        <f t="shared" si="28"/>
        <v>0</v>
      </c>
      <c r="F32" s="37"/>
      <c r="G32" s="38">
        <f t="shared" si="29"/>
        <v>0</v>
      </c>
      <c r="H32" s="155"/>
      <c r="I32" s="38">
        <f t="shared" si="30"/>
        <v>0</v>
      </c>
      <c r="J32" s="155">
        <f t="shared" si="31"/>
        <v>0</v>
      </c>
      <c r="K32" s="39">
        <f t="shared" si="32"/>
        <v>0</v>
      </c>
      <c r="L32" s="40"/>
      <c r="M32" s="41">
        <f t="shared" si="33"/>
        <v>0</v>
      </c>
      <c r="N32" s="42">
        <f t="shared" si="0"/>
        <v>0</v>
      </c>
      <c r="O32" s="40"/>
      <c r="P32" s="41">
        <f t="shared" si="34"/>
        <v>0</v>
      </c>
      <c r="Q32" s="42">
        <f t="shared" si="1"/>
        <v>0</v>
      </c>
      <c r="R32" s="40"/>
      <c r="S32" s="41">
        <f t="shared" si="35"/>
        <v>0</v>
      </c>
      <c r="T32" s="42">
        <f t="shared" si="2"/>
        <v>0</v>
      </c>
      <c r="U32" s="40"/>
      <c r="V32" s="41">
        <f t="shared" si="36"/>
        <v>0</v>
      </c>
      <c r="W32" s="42">
        <f t="shared" si="3"/>
        <v>0</v>
      </c>
      <c r="X32" s="40"/>
      <c r="Y32" s="41">
        <f t="shared" si="37"/>
        <v>0</v>
      </c>
      <c r="Z32" s="42">
        <f t="shared" si="4"/>
        <v>0</v>
      </c>
      <c r="AA32" s="154">
        <f t="shared" si="5"/>
        <v>0</v>
      </c>
      <c r="AB32" s="42">
        <f t="shared" si="6"/>
        <v>0</v>
      </c>
      <c r="AC32" s="40"/>
      <c r="AD32" s="43">
        <f t="shared" si="38"/>
        <v>0</v>
      </c>
      <c r="AE32" s="44"/>
      <c r="AF32" s="43">
        <f t="shared" si="7"/>
        <v>0</v>
      </c>
      <c r="AG32" s="44">
        <f t="shared" si="8"/>
        <v>0</v>
      </c>
      <c r="AH32" s="40"/>
      <c r="AI32" s="45">
        <f t="shared" si="39"/>
        <v>0</v>
      </c>
      <c r="AJ32" s="46">
        <f t="shared" si="9"/>
        <v>0</v>
      </c>
      <c r="AK32" s="40"/>
      <c r="AL32" s="45">
        <f t="shared" si="40"/>
        <v>0</v>
      </c>
      <c r="AM32" s="46">
        <f t="shared" si="10"/>
        <v>0</v>
      </c>
      <c r="AN32" s="45">
        <f t="shared" si="41"/>
        <v>0</v>
      </c>
      <c r="AO32" s="46">
        <f t="shared" si="11"/>
        <v>0</v>
      </c>
      <c r="AP32" s="40"/>
      <c r="AQ32" s="45">
        <f t="shared" si="42"/>
        <v>0</v>
      </c>
      <c r="AR32" s="46">
        <f t="shared" si="12"/>
        <v>0</v>
      </c>
      <c r="AS32" s="45">
        <f t="shared" si="13"/>
        <v>0</v>
      </c>
      <c r="AT32" s="46">
        <f t="shared" si="14"/>
        <v>0</v>
      </c>
      <c r="AU32" s="47">
        <f t="shared" si="72"/>
        <v>0</v>
      </c>
      <c r="AV32" s="48">
        <f t="shared" si="15"/>
        <v>0</v>
      </c>
      <c r="AW32" s="47">
        <f t="shared" si="16"/>
        <v>0</v>
      </c>
      <c r="AX32" s="48">
        <f t="shared" si="17"/>
        <v>0</v>
      </c>
      <c r="AY32" s="47">
        <f t="shared" si="18"/>
        <v>0</v>
      </c>
      <c r="AZ32" s="48">
        <f t="shared" si="19"/>
        <v>0</v>
      </c>
      <c r="BA32" s="47">
        <f t="shared" si="20"/>
        <v>0</v>
      </c>
      <c r="BB32" s="48">
        <f t="shared" si="21"/>
        <v>0</v>
      </c>
      <c r="BC32" s="40"/>
      <c r="BD32" s="49">
        <f t="shared" si="43"/>
        <v>0</v>
      </c>
      <c r="BE32" s="50">
        <f t="shared" si="22"/>
        <v>0</v>
      </c>
      <c r="BF32" s="40"/>
      <c r="BG32" s="49">
        <f t="shared" si="44"/>
        <v>0</v>
      </c>
      <c r="BH32" s="50">
        <f t="shared" si="45"/>
        <v>0</v>
      </c>
      <c r="BI32" s="40"/>
      <c r="BJ32" s="51">
        <f t="shared" si="46"/>
        <v>0</v>
      </c>
      <c r="BK32" s="52">
        <f t="shared" si="23"/>
        <v>0</v>
      </c>
      <c r="BL32" s="53">
        <f t="shared" si="47"/>
        <v>0</v>
      </c>
      <c r="BM32" s="54">
        <f t="shared" si="24"/>
        <v>0</v>
      </c>
      <c r="BN32" s="55">
        <f t="shared" si="48"/>
        <v>0</v>
      </c>
      <c r="BO32" s="56">
        <f t="shared" si="49"/>
        <v>0</v>
      </c>
      <c r="BP32" s="57">
        <f t="shared" si="73"/>
        <v>0</v>
      </c>
      <c r="BQ32" s="58">
        <f t="shared" si="50"/>
        <v>0</v>
      </c>
      <c r="BR32" s="59">
        <f t="shared" si="51"/>
        <v>0</v>
      </c>
      <c r="BS32" s="60">
        <f t="shared" si="52"/>
        <v>0</v>
      </c>
      <c r="BT32" s="61">
        <f t="shared" si="53"/>
        <v>0</v>
      </c>
      <c r="BU32" s="62">
        <f t="shared" si="54"/>
        <v>0</v>
      </c>
      <c r="BV32" s="63">
        <f t="shared" si="55"/>
        <v>0</v>
      </c>
      <c r="BW32" s="64">
        <f t="shared" si="56"/>
        <v>0</v>
      </c>
      <c r="BX32" s="65">
        <f t="shared" si="57"/>
        <v>0</v>
      </c>
      <c r="BY32" s="66">
        <f t="shared" si="58"/>
        <v>0</v>
      </c>
      <c r="BZ32" s="67">
        <f t="shared" si="59"/>
        <v>0</v>
      </c>
      <c r="CA32" s="68">
        <f t="shared" si="60"/>
        <v>0</v>
      </c>
      <c r="CB32" s="69">
        <f t="shared" si="61"/>
        <v>0</v>
      </c>
      <c r="CC32" s="70">
        <f t="shared" si="62"/>
        <v>0</v>
      </c>
      <c r="CD32" s="71">
        <f t="shared" si="63"/>
        <v>0</v>
      </c>
      <c r="CE32" s="72">
        <f t="shared" si="64"/>
        <v>0</v>
      </c>
      <c r="CF32" s="73"/>
      <c r="CG32" s="36">
        <v>45772</v>
      </c>
      <c r="CH32" s="74">
        <f t="shared" si="65"/>
        <v>0</v>
      </c>
      <c r="CI32" s="75">
        <f t="shared" si="66"/>
        <v>0</v>
      </c>
      <c r="CJ32" s="74">
        <f t="shared" si="25"/>
        <v>0</v>
      </c>
      <c r="CK32" s="76">
        <f t="shared" si="26"/>
        <v>0</v>
      </c>
      <c r="CL32" s="4"/>
      <c r="CM32" s="4"/>
      <c r="CN32" s="4"/>
      <c r="CO32" s="4"/>
      <c r="CP32" s="4"/>
      <c r="CQ32" s="4"/>
      <c r="CR32" s="4"/>
      <c r="CS32" s="4"/>
      <c r="CT32" s="4"/>
      <c r="CU32" s="6">
        <f t="shared" si="67"/>
        <v>0</v>
      </c>
      <c r="CV32" s="77"/>
    </row>
    <row r="33" spans="1:100" customFormat="1" ht="80.099999999999994" customHeight="1" thickBot="1" x14ac:dyDescent="0.3">
      <c r="A33" s="36">
        <v>45773</v>
      </c>
      <c r="B33" s="37"/>
      <c r="C33" s="38">
        <f t="shared" si="27"/>
        <v>0</v>
      </c>
      <c r="D33" s="37"/>
      <c r="E33" s="38">
        <f t="shared" si="28"/>
        <v>0</v>
      </c>
      <c r="F33" s="37"/>
      <c r="G33" s="38">
        <f t="shared" si="29"/>
        <v>0</v>
      </c>
      <c r="H33" s="155"/>
      <c r="I33" s="38">
        <f t="shared" si="30"/>
        <v>0</v>
      </c>
      <c r="J33" s="155">
        <f t="shared" si="31"/>
        <v>0</v>
      </c>
      <c r="K33" s="39">
        <f t="shared" si="32"/>
        <v>0</v>
      </c>
      <c r="L33" s="40"/>
      <c r="M33" s="41">
        <f t="shared" si="33"/>
        <v>0</v>
      </c>
      <c r="N33" s="42">
        <f t="shared" si="0"/>
        <v>0</v>
      </c>
      <c r="O33" s="40"/>
      <c r="P33" s="41">
        <f t="shared" si="34"/>
        <v>0</v>
      </c>
      <c r="Q33" s="42">
        <f t="shared" si="1"/>
        <v>0</v>
      </c>
      <c r="R33" s="40"/>
      <c r="S33" s="41">
        <f t="shared" si="35"/>
        <v>0</v>
      </c>
      <c r="T33" s="42">
        <f t="shared" si="2"/>
        <v>0</v>
      </c>
      <c r="U33" s="40"/>
      <c r="V33" s="41">
        <f t="shared" si="36"/>
        <v>0</v>
      </c>
      <c r="W33" s="42">
        <f t="shared" si="3"/>
        <v>0</v>
      </c>
      <c r="X33" s="40"/>
      <c r="Y33" s="41">
        <f t="shared" si="37"/>
        <v>0</v>
      </c>
      <c r="Z33" s="42">
        <f t="shared" si="4"/>
        <v>0</v>
      </c>
      <c r="AA33" s="154">
        <f t="shared" si="5"/>
        <v>0</v>
      </c>
      <c r="AB33" s="42">
        <f t="shared" si="6"/>
        <v>0</v>
      </c>
      <c r="AC33" s="40"/>
      <c r="AD33" s="43">
        <f t="shared" si="38"/>
        <v>0</v>
      </c>
      <c r="AE33" s="44"/>
      <c r="AF33" s="43">
        <f t="shared" si="7"/>
        <v>0</v>
      </c>
      <c r="AG33" s="44">
        <f t="shared" si="8"/>
        <v>0</v>
      </c>
      <c r="AH33" s="40"/>
      <c r="AI33" s="45">
        <f t="shared" si="39"/>
        <v>0</v>
      </c>
      <c r="AJ33" s="46">
        <f t="shared" si="9"/>
        <v>0</v>
      </c>
      <c r="AK33" s="40"/>
      <c r="AL33" s="45">
        <f t="shared" si="40"/>
        <v>0</v>
      </c>
      <c r="AM33" s="46">
        <f t="shared" si="10"/>
        <v>0</v>
      </c>
      <c r="AN33" s="45">
        <f t="shared" si="41"/>
        <v>0</v>
      </c>
      <c r="AO33" s="46">
        <f t="shared" si="11"/>
        <v>0</v>
      </c>
      <c r="AP33" s="40"/>
      <c r="AQ33" s="45">
        <f t="shared" si="42"/>
        <v>0</v>
      </c>
      <c r="AR33" s="46">
        <f t="shared" si="12"/>
        <v>0</v>
      </c>
      <c r="AS33" s="45">
        <f t="shared" si="13"/>
        <v>0</v>
      </c>
      <c r="AT33" s="46">
        <f t="shared" si="14"/>
        <v>0</v>
      </c>
      <c r="AU33" s="47">
        <f t="shared" si="72"/>
        <v>0</v>
      </c>
      <c r="AV33" s="48">
        <f t="shared" si="15"/>
        <v>0</v>
      </c>
      <c r="AW33" s="47">
        <f t="shared" si="16"/>
        <v>0</v>
      </c>
      <c r="AX33" s="48">
        <f t="shared" si="17"/>
        <v>0</v>
      </c>
      <c r="AY33" s="47">
        <f t="shared" si="18"/>
        <v>0</v>
      </c>
      <c r="AZ33" s="48">
        <f t="shared" si="19"/>
        <v>0</v>
      </c>
      <c r="BA33" s="47">
        <f t="shared" si="20"/>
        <v>0</v>
      </c>
      <c r="BB33" s="48">
        <f t="shared" si="21"/>
        <v>0</v>
      </c>
      <c r="BC33" s="40"/>
      <c r="BD33" s="49">
        <f t="shared" si="43"/>
        <v>0</v>
      </c>
      <c r="BE33" s="50">
        <f t="shared" si="22"/>
        <v>0</v>
      </c>
      <c r="BF33" s="40"/>
      <c r="BG33" s="49">
        <f t="shared" si="44"/>
        <v>0</v>
      </c>
      <c r="BH33" s="50">
        <f t="shared" si="45"/>
        <v>0</v>
      </c>
      <c r="BI33" s="40"/>
      <c r="BJ33" s="51">
        <f t="shared" si="46"/>
        <v>0</v>
      </c>
      <c r="BK33" s="52">
        <f t="shared" si="23"/>
        <v>0</v>
      </c>
      <c r="BL33" s="53">
        <f t="shared" si="47"/>
        <v>0</v>
      </c>
      <c r="BM33" s="54">
        <f t="shared" si="24"/>
        <v>0</v>
      </c>
      <c r="BN33" s="55">
        <f t="shared" si="48"/>
        <v>0</v>
      </c>
      <c r="BO33" s="56">
        <f t="shared" si="49"/>
        <v>0</v>
      </c>
      <c r="BP33" s="57">
        <f t="shared" si="73"/>
        <v>0</v>
      </c>
      <c r="BQ33" s="58">
        <f t="shared" si="50"/>
        <v>0</v>
      </c>
      <c r="BR33" s="59">
        <f t="shared" si="51"/>
        <v>0</v>
      </c>
      <c r="BS33" s="60">
        <f t="shared" si="52"/>
        <v>0</v>
      </c>
      <c r="BT33" s="61">
        <f t="shared" si="53"/>
        <v>0</v>
      </c>
      <c r="BU33" s="62">
        <f t="shared" si="54"/>
        <v>0</v>
      </c>
      <c r="BV33" s="63">
        <f t="shared" si="55"/>
        <v>0</v>
      </c>
      <c r="BW33" s="64">
        <f t="shared" si="56"/>
        <v>0</v>
      </c>
      <c r="BX33" s="65">
        <f t="shared" si="57"/>
        <v>0</v>
      </c>
      <c r="BY33" s="66">
        <f t="shared" si="58"/>
        <v>0</v>
      </c>
      <c r="BZ33" s="67">
        <f t="shared" si="59"/>
        <v>0</v>
      </c>
      <c r="CA33" s="68">
        <f t="shared" si="60"/>
        <v>0</v>
      </c>
      <c r="CB33" s="69">
        <f t="shared" si="61"/>
        <v>0</v>
      </c>
      <c r="CC33" s="70">
        <f t="shared" si="62"/>
        <v>0</v>
      </c>
      <c r="CD33" s="71">
        <f t="shared" si="63"/>
        <v>0</v>
      </c>
      <c r="CE33" s="72">
        <f t="shared" si="64"/>
        <v>0</v>
      </c>
      <c r="CF33" s="73"/>
      <c r="CG33" s="36">
        <v>45773</v>
      </c>
      <c r="CH33" s="74">
        <f t="shared" si="65"/>
        <v>0</v>
      </c>
      <c r="CI33" s="75">
        <f t="shared" si="66"/>
        <v>0</v>
      </c>
      <c r="CJ33" s="74">
        <f t="shared" si="25"/>
        <v>0</v>
      </c>
      <c r="CK33" s="76">
        <f t="shared" si="26"/>
        <v>0</v>
      </c>
      <c r="CL33" s="4"/>
      <c r="CM33" s="4"/>
      <c r="CN33" s="4"/>
      <c r="CO33" s="4"/>
      <c r="CP33" s="4"/>
      <c r="CQ33" s="4"/>
      <c r="CR33" s="4"/>
      <c r="CS33" s="4"/>
      <c r="CT33" s="4"/>
      <c r="CU33" s="6">
        <f t="shared" si="67"/>
        <v>0</v>
      </c>
      <c r="CV33" s="77"/>
    </row>
    <row r="34" spans="1:100" customFormat="1" ht="80.099999999999994" customHeight="1" thickBot="1" x14ac:dyDescent="0.3">
      <c r="A34" s="36">
        <v>45774</v>
      </c>
      <c r="B34" s="37"/>
      <c r="C34" s="38">
        <f t="shared" si="27"/>
        <v>0</v>
      </c>
      <c r="D34" s="37"/>
      <c r="E34" s="38">
        <f t="shared" si="28"/>
        <v>0</v>
      </c>
      <c r="F34" s="37"/>
      <c r="G34" s="38">
        <f t="shared" si="29"/>
        <v>0</v>
      </c>
      <c r="H34" s="155"/>
      <c r="I34" s="38">
        <f t="shared" si="30"/>
        <v>0</v>
      </c>
      <c r="J34" s="155">
        <f t="shared" si="31"/>
        <v>0</v>
      </c>
      <c r="K34" s="39">
        <f t="shared" si="32"/>
        <v>0</v>
      </c>
      <c r="L34" s="40"/>
      <c r="M34" s="41">
        <f t="shared" si="33"/>
        <v>0</v>
      </c>
      <c r="N34" s="42">
        <f t="shared" si="0"/>
        <v>0</v>
      </c>
      <c r="O34" s="40"/>
      <c r="P34" s="41">
        <f t="shared" si="34"/>
        <v>0</v>
      </c>
      <c r="Q34" s="42">
        <f t="shared" si="1"/>
        <v>0</v>
      </c>
      <c r="R34" s="40"/>
      <c r="S34" s="41">
        <f t="shared" si="35"/>
        <v>0</v>
      </c>
      <c r="T34" s="42">
        <f t="shared" si="2"/>
        <v>0</v>
      </c>
      <c r="U34" s="40"/>
      <c r="V34" s="41">
        <f t="shared" si="36"/>
        <v>0</v>
      </c>
      <c r="W34" s="42">
        <f t="shared" si="3"/>
        <v>0</v>
      </c>
      <c r="X34" s="40"/>
      <c r="Y34" s="41">
        <f t="shared" si="37"/>
        <v>0</v>
      </c>
      <c r="Z34" s="42">
        <f t="shared" si="4"/>
        <v>0</v>
      </c>
      <c r="AA34" s="154">
        <f t="shared" si="5"/>
        <v>0</v>
      </c>
      <c r="AB34" s="42">
        <f t="shared" si="6"/>
        <v>0</v>
      </c>
      <c r="AC34" s="40"/>
      <c r="AD34" s="43">
        <f t="shared" si="38"/>
        <v>0</v>
      </c>
      <c r="AE34" s="44"/>
      <c r="AF34" s="43">
        <f t="shared" si="7"/>
        <v>0</v>
      </c>
      <c r="AG34" s="44">
        <f t="shared" si="8"/>
        <v>0</v>
      </c>
      <c r="AH34" s="40"/>
      <c r="AI34" s="45">
        <f t="shared" si="39"/>
        <v>0</v>
      </c>
      <c r="AJ34" s="46">
        <f t="shared" si="9"/>
        <v>0</v>
      </c>
      <c r="AK34" s="40"/>
      <c r="AL34" s="45">
        <f t="shared" si="40"/>
        <v>0</v>
      </c>
      <c r="AM34" s="46">
        <f t="shared" si="10"/>
        <v>0</v>
      </c>
      <c r="AN34" s="45">
        <f t="shared" si="41"/>
        <v>0</v>
      </c>
      <c r="AO34" s="46">
        <f t="shared" si="11"/>
        <v>0</v>
      </c>
      <c r="AP34" s="40"/>
      <c r="AQ34" s="45">
        <f t="shared" si="42"/>
        <v>0</v>
      </c>
      <c r="AR34" s="46">
        <f t="shared" si="12"/>
        <v>0</v>
      </c>
      <c r="AS34" s="45">
        <f t="shared" si="13"/>
        <v>0</v>
      </c>
      <c r="AT34" s="46">
        <f t="shared" si="14"/>
        <v>0</v>
      </c>
      <c r="AU34" s="47">
        <f t="shared" si="72"/>
        <v>0</v>
      </c>
      <c r="AV34" s="48">
        <f t="shared" si="15"/>
        <v>0</v>
      </c>
      <c r="AW34" s="47">
        <f t="shared" si="16"/>
        <v>0</v>
      </c>
      <c r="AX34" s="48">
        <f t="shared" si="17"/>
        <v>0</v>
      </c>
      <c r="AY34" s="47">
        <f t="shared" si="18"/>
        <v>0</v>
      </c>
      <c r="AZ34" s="48">
        <f t="shared" si="19"/>
        <v>0</v>
      </c>
      <c r="BA34" s="47">
        <f t="shared" si="20"/>
        <v>0</v>
      </c>
      <c r="BB34" s="48">
        <f t="shared" si="21"/>
        <v>0</v>
      </c>
      <c r="BC34" s="40"/>
      <c r="BD34" s="49">
        <f t="shared" si="43"/>
        <v>0</v>
      </c>
      <c r="BE34" s="50">
        <f t="shared" si="22"/>
        <v>0</v>
      </c>
      <c r="BF34" s="40"/>
      <c r="BG34" s="49">
        <f t="shared" si="44"/>
        <v>0</v>
      </c>
      <c r="BH34" s="50">
        <f t="shared" si="45"/>
        <v>0</v>
      </c>
      <c r="BI34" s="40"/>
      <c r="BJ34" s="51">
        <f t="shared" si="46"/>
        <v>0</v>
      </c>
      <c r="BK34" s="52">
        <f t="shared" si="23"/>
        <v>0</v>
      </c>
      <c r="BL34" s="53">
        <f t="shared" si="47"/>
        <v>0</v>
      </c>
      <c r="BM34" s="54">
        <f t="shared" si="24"/>
        <v>0</v>
      </c>
      <c r="BN34" s="55">
        <f t="shared" si="48"/>
        <v>0</v>
      </c>
      <c r="BO34" s="56">
        <f t="shared" si="49"/>
        <v>0</v>
      </c>
      <c r="BP34" s="57">
        <f t="shared" si="73"/>
        <v>0</v>
      </c>
      <c r="BQ34" s="58">
        <f t="shared" si="50"/>
        <v>0</v>
      </c>
      <c r="BR34" s="59">
        <f t="shared" si="51"/>
        <v>0</v>
      </c>
      <c r="BS34" s="60">
        <f t="shared" si="52"/>
        <v>0</v>
      </c>
      <c r="BT34" s="61">
        <f t="shared" si="53"/>
        <v>0</v>
      </c>
      <c r="BU34" s="62">
        <f t="shared" si="54"/>
        <v>0</v>
      </c>
      <c r="BV34" s="63">
        <f t="shared" si="55"/>
        <v>0</v>
      </c>
      <c r="BW34" s="64">
        <f t="shared" si="56"/>
        <v>0</v>
      </c>
      <c r="BX34" s="65">
        <f t="shared" si="57"/>
        <v>0</v>
      </c>
      <c r="BY34" s="66">
        <f t="shared" si="58"/>
        <v>0</v>
      </c>
      <c r="BZ34" s="67">
        <f t="shared" si="59"/>
        <v>0</v>
      </c>
      <c r="CA34" s="68">
        <f t="shared" si="60"/>
        <v>0</v>
      </c>
      <c r="CB34" s="69">
        <f t="shared" si="61"/>
        <v>0</v>
      </c>
      <c r="CC34" s="70">
        <f t="shared" si="62"/>
        <v>0</v>
      </c>
      <c r="CD34" s="71">
        <f t="shared" si="63"/>
        <v>0</v>
      </c>
      <c r="CE34" s="72">
        <f t="shared" si="64"/>
        <v>0</v>
      </c>
      <c r="CF34" s="73"/>
      <c r="CG34" s="36">
        <v>45774</v>
      </c>
      <c r="CH34" s="74">
        <f t="shared" si="65"/>
        <v>0</v>
      </c>
      <c r="CI34" s="75">
        <f t="shared" si="66"/>
        <v>0</v>
      </c>
      <c r="CJ34" s="74">
        <f t="shared" si="25"/>
        <v>0</v>
      </c>
      <c r="CK34" s="76">
        <f t="shared" si="26"/>
        <v>0</v>
      </c>
      <c r="CL34" s="4"/>
      <c r="CM34" s="4"/>
      <c r="CN34" s="4"/>
      <c r="CO34" s="5"/>
      <c r="CP34" s="5"/>
      <c r="CQ34" s="5"/>
      <c r="CR34" s="5"/>
      <c r="CS34" s="5"/>
      <c r="CT34" s="5"/>
      <c r="CU34" s="6">
        <f t="shared" si="67"/>
        <v>0</v>
      </c>
      <c r="CV34" s="77"/>
    </row>
    <row r="35" spans="1:100" customFormat="1" ht="80.099999999999994" customHeight="1" thickBot="1" x14ac:dyDescent="0.3">
      <c r="A35" s="36">
        <v>45775</v>
      </c>
      <c r="B35" s="37"/>
      <c r="C35" s="38">
        <f t="shared" si="27"/>
        <v>0</v>
      </c>
      <c r="D35" s="37"/>
      <c r="E35" s="38">
        <f t="shared" si="28"/>
        <v>0</v>
      </c>
      <c r="F35" s="37"/>
      <c r="G35" s="38">
        <f t="shared" si="29"/>
        <v>0</v>
      </c>
      <c r="H35" s="155"/>
      <c r="I35" s="38">
        <f t="shared" si="30"/>
        <v>0</v>
      </c>
      <c r="J35" s="155">
        <f t="shared" si="31"/>
        <v>0</v>
      </c>
      <c r="K35" s="39">
        <f t="shared" si="32"/>
        <v>0</v>
      </c>
      <c r="L35" s="40"/>
      <c r="M35" s="41">
        <f t="shared" si="33"/>
        <v>0</v>
      </c>
      <c r="N35" s="42">
        <f t="shared" si="0"/>
        <v>0</v>
      </c>
      <c r="O35" s="40"/>
      <c r="P35" s="41">
        <f t="shared" si="34"/>
        <v>0</v>
      </c>
      <c r="Q35" s="42">
        <f t="shared" si="1"/>
        <v>0</v>
      </c>
      <c r="R35" s="40"/>
      <c r="S35" s="41">
        <f t="shared" si="35"/>
        <v>0</v>
      </c>
      <c r="T35" s="42">
        <f t="shared" si="2"/>
        <v>0</v>
      </c>
      <c r="U35" s="40"/>
      <c r="V35" s="41">
        <f t="shared" si="36"/>
        <v>0</v>
      </c>
      <c r="W35" s="42">
        <f t="shared" si="3"/>
        <v>0</v>
      </c>
      <c r="X35" s="40"/>
      <c r="Y35" s="41">
        <f t="shared" si="37"/>
        <v>0</v>
      </c>
      <c r="Z35" s="42">
        <f t="shared" si="4"/>
        <v>0</v>
      </c>
      <c r="AA35" s="154">
        <f t="shared" si="5"/>
        <v>0</v>
      </c>
      <c r="AB35" s="42">
        <f t="shared" si="6"/>
        <v>0</v>
      </c>
      <c r="AC35" s="40"/>
      <c r="AD35" s="43">
        <f t="shared" si="38"/>
        <v>0</v>
      </c>
      <c r="AE35" s="44"/>
      <c r="AF35" s="43">
        <f t="shared" si="7"/>
        <v>0</v>
      </c>
      <c r="AG35" s="44">
        <f t="shared" si="8"/>
        <v>0</v>
      </c>
      <c r="AH35" s="40"/>
      <c r="AI35" s="45">
        <f t="shared" si="39"/>
        <v>0</v>
      </c>
      <c r="AJ35" s="46">
        <f t="shared" si="9"/>
        <v>0</v>
      </c>
      <c r="AK35" s="40"/>
      <c r="AL35" s="45">
        <f t="shared" si="40"/>
        <v>0</v>
      </c>
      <c r="AM35" s="46">
        <f t="shared" si="10"/>
        <v>0</v>
      </c>
      <c r="AN35" s="45">
        <f t="shared" si="41"/>
        <v>0</v>
      </c>
      <c r="AO35" s="46">
        <f t="shared" si="11"/>
        <v>0</v>
      </c>
      <c r="AP35" s="40"/>
      <c r="AQ35" s="45">
        <f t="shared" si="42"/>
        <v>0</v>
      </c>
      <c r="AR35" s="46">
        <f t="shared" si="12"/>
        <v>0</v>
      </c>
      <c r="AS35" s="45">
        <f t="shared" si="13"/>
        <v>0</v>
      </c>
      <c r="AT35" s="46">
        <f t="shared" si="14"/>
        <v>0</v>
      </c>
      <c r="AU35" s="47">
        <f t="shared" si="72"/>
        <v>0</v>
      </c>
      <c r="AV35" s="48">
        <f t="shared" si="15"/>
        <v>0</v>
      </c>
      <c r="AW35" s="47">
        <f t="shared" si="16"/>
        <v>0</v>
      </c>
      <c r="AX35" s="48">
        <f t="shared" si="17"/>
        <v>0</v>
      </c>
      <c r="AY35" s="47">
        <f t="shared" si="18"/>
        <v>0</v>
      </c>
      <c r="AZ35" s="48">
        <f t="shared" si="19"/>
        <v>0</v>
      </c>
      <c r="BA35" s="47">
        <f t="shared" si="20"/>
        <v>0</v>
      </c>
      <c r="BB35" s="48">
        <f t="shared" si="21"/>
        <v>0</v>
      </c>
      <c r="BC35" s="40"/>
      <c r="BD35" s="49">
        <f t="shared" si="43"/>
        <v>0</v>
      </c>
      <c r="BE35" s="50">
        <f t="shared" si="22"/>
        <v>0</v>
      </c>
      <c r="BF35" s="40"/>
      <c r="BG35" s="49">
        <f t="shared" si="44"/>
        <v>0</v>
      </c>
      <c r="BH35" s="50">
        <f t="shared" si="45"/>
        <v>0</v>
      </c>
      <c r="BI35" s="40"/>
      <c r="BJ35" s="51">
        <f t="shared" si="46"/>
        <v>0</v>
      </c>
      <c r="BK35" s="52">
        <f t="shared" si="23"/>
        <v>0</v>
      </c>
      <c r="BL35" s="53">
        <f t="shared" si="47"/>
        <v>0</v>
      </c>
      <c r="BM35" s="54">
        <f t="shared" si="24"/>
        <v>0</v>
      </c>
      <c r="BN35" s="55">
        <f t="shared" si="48"/>
        <v>0</v>
      </c>
      <c r="BO35" s="56">
        <f t="shared" si="49"/>
        <v>0</v>
      </c>
      <c r="BP35" s="57">
        <f t="shared" si="73"/>
        <v>0</v>
      </c>
      <c r="BQ35" s="58">
        <f t="shared" si="50"/>
        <v>0</v>
      </c>
      <c r="BR35" s="59">
        <f t="shared" si="51"/>
        <v>0</v>
      </c>
      <c r="BS35" s="60">
        <f t="shared" si="52"/>
        <v>0</v>
      </c>
      <c r="BT35" s="61">
        <f t="shared" si="53"/>
        <v>0</v>
      </c>
      <c r="BU35" s="62">
        <f t="shared" si="54"/>
        <v>0</v>
      </c>
      <c r="BV35" s="63">
        <f t="shared" si="55"/>
        <v>0</v>
      </c>
      <c r="BW35" s="64">
        <f t="shared" si="56"/>
        <v>0</v>
      </c>
      <c r="BX35" s="65">
        <f t="shared" si="57"/>
        <v>0</v>
      </c>
      <c r="BY35" s="66">
        <f t="shared" si="58"/>
        <v>0</v>
      </c>
      <c r="BZ35" s="67">
        <f t="shared" si="59"/>
        <v>0</v>
      </c>
      <c r="CA35" s="68">
        <f t="shared" si="60"/>
        <v>0</v>
      </c>
      <c r="CB35" s="69">
        <f t="shared" si="61"/>
        <v>0</v>
      </c>
      <c r="CC35" s="70">
        <f t="shared" si="62"/>
        <v>0</v>
      </c>
      <c r="CD35" s="71">
        <f t="shared" si="63"/>
        <v>0</v>
      </c>
      <c r="CE35" s="72">
        <f t="shared" si="64"/>
        <v>0</v>
      </c>
      <c r="CF35" s="73"/>
      <c r="CG35" s="36">
        <v>45775</v>
      </c>
      <c r="CH35" s="74">
        <f t="shared" si="65"/>
        <v>0</v>
      </c>
      <c r="CI35" s="75">
        <f t="shared" si="66"/>
        <v>0</v>
      </c>
      <c r="CJ35" s="74">
        <f t="shared" si="25"/>
        <v>0</v>
      </c>
      <c r="CK35" s="76">
        <f t="shared" si="26"/>
        <v>0</v>
      </c>
      <c r="CL35" s="4"/>
      <c r="CM35" s="4"/>
      <c r="CN35" s="4"/>
      <c r="CO35" s="5"/>
      <c r="CP35" s="5"/>
      <c r="CQ35" s="5"/>
      <c r="CR35" s="5"/>
      <c r="CS35" s="5"/>
      <c r="CT35" s="5"/>
      <c r="CU35" s="6">
        <f t="shared" si="67"/>
        <v>0</v>
      </c>
      <c r="CV35" s="77"/>
    </row>
    <row r="36" spans="1:100" customFormat="1" ht="80.099999999999994" customHeight="1" thickBot="1" x14ac:dyDescent="0.3">
      <c r="A36" s="36">
        <v>45776</v>
      </c>
      <c r="B36" s="37"/>
      <c r="C36" s="38">
        <f t="shared" si="27"/>
        <v>0</v>
      </c>
      <c r="D36" s="37"/>
      <c r="E36" s="38">
        <f t="shared" si="28"/>
        <v>0</v>
      </c>
      <c r="F36" s="37"/>
      <c r="G36" s="38">
        <f t="shared" si="29"/>
        <v>0</v>
      </c>
      <c r="H36" s="155"/>
      <c r="I36" s="38">
        <f t="shared" si="30"/>
        <v>0</v>
      </c>
      <c r="J36" s="155">
        <f t="shared" si="31"/>
        <v>0</v>
      </c>
      <c r="K36" s="39">
        <f t="shared" si="32"/>
        <v>0</v>
      </c>
      <c r="L36" s="40"/>
      <c r="M36" s="41">
        <f t="shared" si="33"/>
        <v>0</v>
      </c>
      <c r="N36" s="42">
        <f t="shared" si="0"/>
        <v>0</v>
      </c>
      <c r="O36" s="40"/>
      <c r="P36" s="41">
        <f t="shared" si="34"/>
        <v>0</v>
      </c>
      <c r="Q36" s="42">
        <f t="shared" si="1"/>
        <v>0</v>
      </c>
      <c r="R36" s="40"/>
      <c r="S36" s="41">
        <f t="shared" si="35"/>
        <v>0</v>
      </c>
      <c r="T36" s="42">
        <f t="shared" si="2"/>
        <v>0</v>
      </c>
      <c r="U36" s="40"/>
      <c r="V36" s="41">
        <f t="shared" si="36"/>
        <v>0</v>
      </c>
      <c r="W36" s="42">
        <f t="shared" si="3"/>
        <v>0</v>
      </c>
      <c r="X36" s="40"/>
      <c r="Y36" s="41">
        <f t="shared" si="37"/>
        <v>0</v>
      </c>
      <c r="Z36" s="42">
        <f t="shared" si="4"/>
        <v>0</v>
      </c>
      <c r="AA36" s="154">
        <f t="shared" si="5"/>
        <v>0</v>
      </c>
      <c r="AB36" s="42">
        <f t="shared" si="6"/>
        <v>0</v>
      </c>
      <c r="AC36" s="40"/>
      <c r="AD36" s="43">
        <f t="shared" si="38"/>
        <v>0</v>
      </c>
      <c r="AE36" s="44"/>
      <c r="AF36" s="43">
        <f t="shared" si="7"/>
        <v>0</v>
      </c>
      <c r="AG36" s="44">
        <f t="shared" si="8"/>
        <v>0</v>
      </c>
      <c r="AH36" s="40"/>
      <c r="AI36" s="45">
        <f t="shared" si="39"/>
        <v>0</v>
      </c>
      <c r="AJ36" s="46">
        <f t="shared" si="9"/>
        <v>0</v>
      </c>
      <c r="AK36" s="40"/>
      <c r="AL36" s="45">
        <f t="shared" si="40"/>
        <v>0</v>
      </c>
      <c r="AM36" s="46">
        <f t="shared" si="10"/>
        <v>0</v>
      </c>
      <c r="AN36" s="45">
        <f t="shared" si="41"/>
        <v>0</v>
      </c>
      <c r="AO36" s="46">
        <f t="shared" si="11"/>
        <v>0</v>
      </c>
      <c r="AP36" s="40"/>
      <c r="AQ36" s="45">
        <f t="shared" si="42"/>
        <v>0</v>
      </c>
      <c r="AR36" s="46">
        <f t="shared" si="12"/>
        <v>0</v>
      </c>
      <c r="AS36" s="45">
        <f t="shared" si="13"/>
        <v>0</v>
      </c>
      <c r="AT36" s="46">
        <f t="shared" si="14"/>
        <v>0</v>
      </c>
      <c r="AU36" s="47">
        <f t="shared" si="72"/>
        <v>0</v>
      </c>
      <c r="AV36" s="48">
        <f t="shared" si="15"/>
        <v>0</v>
      </c>
      <c r="AW36" s="47">
        <f t="shared" si="16"/>
        <v>0</v>
      </c>
      <c r="AX36" s="48">
        <f t="shared" si="17"/>
        <v>0</v>
      </c>
      <c r="AY36" s="47">
        <f t="shared" si="18"/>
        <v>0</v>
      </c>
      <c r="AZ36" s="48">
        <f t="shared" si="19"/>
        <v>0</v>
      </c>
      <c r="BA36" s="47">
        <f t="shared" si="20"/>
        <v>0</v>
      </c>
      <c r="BB36" s="48">
        <f t="shared" si="21"/>
        <v>0</v>
      </c>
      <c r="BC36" s="40"/>
      <c r="BD36" s="49">
        <f t="shared" si="43"/>
        <v>0</v>
      </c>
      <c r="BE36" s="50">
        <f t="shared" si="22"/>
        <v>0</v>
      </c>
      <c r="BF36" s="40"/>
      <c r="BG36" s="49">
        <f t="shared" si="44"/>
        <v>0</v>
      </c>
      <c r="BH36" s="50">
        <f t="shared" si="45"/>
        <v>0</v>
      </c>
      <c r="BI36" s="40"/>
      <c r="BJ36" s="51">
        <f t="shared" si="46"/>
        <v>0</v>
      </c>
      <c r="BK36" s="52">
        <f t="shared" si="23"/>
        <v>0</v>
      </c>
      <c r="BL36" s="53">
        <f t="shared" si="47"/>
        <v>0</v>
      </c>
      <c r="BM36" s="54">
        <f t="shared" si="24"/>
        <v>0</v>
      </c>
      <c r="BN36" s="55">
        <f t="shared" si="48"/>
        <v>0</v>
      </c>
      <c r="BO36" s="56">
        <f t="shared" si="49"/>
        <v>0</v>
      </c>
      <c r="BP36" s="57">
        <f t="shared" si="73"/>
        <v>0</v>
      </c>
      <c r="BQ36" s="58">
        <f t="shared" si="50"/>
        <v>0</v>
      </c>
      <c r="BR36" s="59">
        <f t="shared" si="51"/>
        <v>0</v>
      </c>
      <c r="BS36" s="60">
        <f t="shared" si="52"/>
        <v>0</v>
      </c>
      <c r="BT36" s="61">
        <f t="shared" si="53"/>
        <v>0</v>
      </c>
      <c r="BU36" s="62">
        <f t="shared" si="54"/>
        <v>0</v>
      </c>
      <c r="BV36" s="63">
        <f t="shared" si="55"/>
        <v>0</v>
      </c>
      <c r="BW36" s="64">
        <f t="shared" si="56"/>
        <v>0</v>
      </c>
      <c r="BX36" s="65">
        <f t="shared" si="57"/>
        <v>0</v>
      </c>
      <c r="BY36" s="66">
        <f t="shared" si="58"/>
        <v>0</v>
      </c>
      <c r="BZ36" s="67">
        <f t="shared" si="59"/>
        <v>0</v>
      </c>
      <c r="CA36" s="68">
        <f t="shared" si="60"/>
        <v>0</v>
      </c>
      <c r="CB36" s="69">
        <f t="shared" si="61"/>
        <v>0</v>
      </c>
      <c r="CC36" s="70">
        <f t="shared" si="62"/>
        <v>0</v>
      </c>
      <c r="CD36" s="71">
        <f t="shared" si="63"/>
        <v>0</v>
      </c>
      <c r="CE36" s="72">
        <f t="shared" si="64"/>
        <v>0</v>
      </c>
      <c r="CF36" s="73"/>
      <c r="CG36" s="36">
        <v>45776</v>
      </c>
      <c r="CH36" s="74">
        <f t="shared" si="65"/>
        <v>0</v>
      </c>
      <c r="CI36" s="75">
        <f t="shared" si="66"/>
        <v>0</v>
      </c>
      <c r="CJ36" s="74">
        <f t="shared" si="25"/>
        <v>0</v>
      </c>
      <c r="CK36" s="76">
        <f t="shared" si="26"/>
        <v>0</v>
      </c>
      <c r="CL36" s="4"/>
      <c r="CM36" s="4"/>
      <c r="CN36" s="4"/>
      <c r="CO36" s="5"/>
      <c r="CP36" s="5"/>
      <c r="CQ36" s="5"/>
      <c r="CR36" s="5"/>
      <c r="CS36" s="5"/>
      <c r="CT36" s="5"/>
      <c r="CU36" s="6">
        <f t="shared" si="67"/>
        <v>0</v>
      </c>
      <c r="CV36" s="77"/>
    </row>
    <row r="37" spans="1:100" customFormat="1" ht="80.099999999999994" customHeight="1" thickBot="1" x14ac:dyDescent="0.3">
      <c r="A37" s="36">
        <v>45777</v>
      </c>
      <c r="B37" s="37"/>
      <c r="C37" s="38">
        <f t="shared" si="27"/>
        <v>0</v>
      </c>
      <c r="D37" s="37"/>
      <c r="E37" s="38">
        <f t="shared" si="28"/>
        <v>0</v>
      </c>
      <c r="F37" s="37"/>
      <c r="G37" s="38">
        <f t="shared" si="29"/>
        <v>0</v>
      </c>
      <c r="H37" s="155"/>
      <c r="I37" s="38">
        <f t="shared" si="30"/>
        <v>0</v>
      </c>
      <c r="J37" s="155">
        <f t="shared" si="31"/>
        <v>0</v>
      </c>
      <c r="K37" s="39">
        <f t="shared" si="32"/>
        <v>0</v>
      </c>
      <c r="L37" s="40"/>
      <c r="M37" s="41">
        <f t="shared" si="33"/>
        <v>0</v>
      </c>
      <c r="N37" s="42">
        <f t="shared" si="0"/>
        <v>0</v>
      </c>
      <c r="O37" s="40"/>
      <c r="P37" s="41">
        <f t="shared" si="34"/>
        <v>0</v>
      </c>
      <c r="Q37" s="42">
        <f t="shared" si="1"/>
        <v>0</v>
      </c>
      <c r="R37" s="40"/>
      <c r="S37" s="41">
        <f t="shared" si="35"/>
        <v>0</v>
      </c>
      <c r="T37" s="42">
        <f t="shared" si="2"/>
        <v>0</v>
      </c>
      <c r="U37" s="40"/>
      <c r="V37" s="41">
        <f t="shared" si="36"/>
        <v>0</v>
      </c>
      <c r="W37" s="42">
        <f t="shared" si="3"/>
        <v>0</v>
      </c>
      <c r="X37" s="40"/>
      <c r="Y37" s="41">
        <f t="shared" si="37"/>
        <v>0</v>
      </c>
      <c r="Z37" s="42">
        <f t="shared" si="4"/>
        <v>0</v>
      </c>
      <c r="AA37" s="154">
        <f t="shared" si="5"/>
        <v>0</v>
      </c>
      <c r="AB37" s="42">
        <f t="shared" si="6"/>
        <v>0</v>
      </c>
      <c r="AC37" s="40"/>
      <c r="AD37" s="43">
        <f t="shared" si="38"/>
        <v>0</v>
      </c>
      <c r="AE37" s="44"/>
      <c r="AF37" s="43">
        <f t="shared" si="7"/>
        <v>0</v>
      </c>
      <c r="AG37" s="44">
        <f t="shared" si="8"/>
        <v>0</v>
      </c>
      <c r="AH37" s="40"/>
      <c r="AI37" s="45">
        <f t="shared" si="39"/>
        <v>0</v>
      </c>
      <c r="AJ37" s="46">
        <f t="shared" si="9"/>
        <v>0</v>
      </c>
      <c r="AK37" s="40"/>
      <c r="AL37" s="45">
        <f t="shared" si="40"/>
        <v>0</v>
      </c>
      <c r="AM37" s="46">
        <f t="shared" si="10"/>
        <v>0</v>
      </c>
      <c r="AN37" s="45">
        <f t="shared" si="41"/>
        <v>0</v>
      </c>
      <c r="AO37" s="46">
        <f t="shared" si="11"/>
        <v>0</v>
      </c>
      <c r="AP37" s="40"/>
      <c r="AQ37" s="45">
        <f t="shared" si="42"/>
        <v>0</v>
      </c>
      <c r="AR37" s="46">
        <f t="shared" si="12"/>
        <v>0</v>
      </c>
      <c r="AS37" s="45">
        <f t="shared" si="13"/>
        <v>0</v>
      </c>
      <c r="AT37" s="46">
        <f t="shared" si="14"/>
        <v>0</v>
      </c>
      <c r="AU37" s="47">
        <f t="shared" si="72"/>
        <v>0</v>
      </c>
      <c r="AV37" s="48">
        <f t="shared" si="15"/>
        <v>0</v>
      </c>
      <c r="AW37" s="47">
        <f t="shared" si="16"/>
        <v>0</v>
      </c>
      <c r="AX37" s="48">
        <f t="shared" si="17"/>
        <v>0</v>
      </c>
      <c r="AY37" s="47">
        <f t="shared" si="18"/>
        <v>0</v>
      </c>
      <c r="AZ37" s="48">
        <f t="shared" si="19"/>
        <v>0</v>
      </c>
      <c r="BA37" s="47">
        <f t="shared" si="20"/>
        <v>0</v>
      </c>
      <c r="BB37" s="48">
        <f t="shared" si="21"/>
        <v>0</v>
      </c>
      <c r="BC37" s="40"/>
      <c r="BD37" s="49">
        <f t="shared" si="43"/>
        <v>0</v>
      </c>
      <c r="BE37" s="50">
        <f t="shared" si="22"/>
        <v>0</v>
      </c>
      <c r="BF37" s="40"/>
      <c r="BG37" s="49">
        <f t="shared" si="44"/>
        <v>0</v>
      </c>
      <c r="BH37" s="50">
        <f t="shared" si="45"/>
        <v>0</v>
      </c>
      <c r="BI37" s="40"/>
      <c r="BJ37" s="51">
        <f t="shared" si="46"/>
        <v>0</v>
      </c>
      <c r="BK37" s="52">
        <f t="shared" si="23"/>
        <v>0</v>
      </c>
      <c r="BL37" s="53">
        <f t="shared" si="47"/>
        <v>0</v>
      </c>
      <c r="BM37" s="54">
        <f t="shared" si="24"/>
        <v>0</v>
      </c>
      <c r="BN37" s="55">
        <f t="shared" si="48"/>
        <v>0</v>
      </c>
      <c r="BO37" s="56">
        <f t="shared" si="49"/>
        <v>0</v>
      </c>
      <c r="BP37" s="57">
        <f t="shared" si="73"/>
        <v>0</v>
      </c>
      <c r="BQ37" s="58">
        <f t="shared" si="50"/>
        <v>0</v>
      </c>
      <c r="BR37" s="59">
        <f t="shared" si="51"/>
        <v>0</v>
      </c>
      <c r="BS37" s="60">
        <f t="shared" si="52"/>
        <v>0</v>
      </c>
      <c r="BT37" s="61">
        <f t="shared" si="53"/>
        <v>0</v>
      </c>
      <c r="BU37" s="62">
        <f t="shared" si="54"/>
        <v>0</v>
      </c>
      <c r="BV37" s="63">
        <f t="shared" si="55"/>
        <v>0</v>
      </c>
      <c r="BW37" s="64">
        <f t="shared" si="56"/>
        <v>0</v>
      </c>
      <c r="BX37" s="65">
        <f t="shared" si="57"/>
        <v>0</v>
      </c>
      <c r="BY37" s="66">
        <f t="shared" si="58"/>
        <v>0</v>
      </c>
      <c r="BZ37" s="67">
        <f t="shared" si="59"/>
        <v>0</v>
      </c>
      <c r="CA37" s="68">
        <f t="shared" si="60"/>
        <v>0</v>
      </c>
      <c r="CB37" s="69">
        <f t="shared" si="61"/>
        <v>0</v>
      </c>
      <c r="CC37" s="70">
        <f t="shared" si="62"/>
        <v>0</v>
      </c>
      <c r="CD37" s="71">
        <f t="shared" si="63"/>
        <v>0</v>
      </c>
      <c r="CE37" s="72">
        <f t="shared" si="64"/>
        <v>0</v>
      </c>
      <c r="CF37" s="73"/>
      <c r="CG37" s="36">
        <v>45777</v>
      </c>
      <c r="CH37" s="74">
        <f t="shared" si="65"/>
        <v>0</v>
      </c>
      <c r="CI37" s="75">
        <f t="shared" si="66"/>
        <v>0</v>
      </c>
      <c r="CJ37" s="74">
        <f t="shared" si="25"/>
        <v>0</v>
      </c>
      <c r="CK37" s="76">
        <f t="shared" si="26"/>
        <v>0</v>
      </c>
      <c r="CL37" s="4"/>
      <c r="CM37" s="4"/>
      <c r="CN37" s="4"/>
      <c r="CO37" s="5"/>
      <c r="CP37" s="5"/>
      <c r="CQ37" s="5"/>
      <c r="CR37" s="5"/>
      <c r="CS37" s="5"/>
      <c r="CT37" s="5"/>
      <c r="CU37" s="6">
        <f t="shared" si="67"/>
        <v>0</v>
      </c>
      <c r="CV37" s="77"/>
    </row>
    <row r="38" spans="1:100" ht="80.099999999999994" customHeight="1" thickBot="1" x14ac:dyDescent="0.3">
      <c r="A38" s="83" t="s">
        <v>22</v>
      </c>
      <c r="B38" s="37">
        <f t="shared" ref="B38:K38" si="74">SUM(B8:B37)</f>
        <v>5569520</v>
      </c>
      <c r="C38" s="37">
        <f t="shared" si="74"/>
        <v>1225.2944</v>
      </c>
      <c r="D38" s="37">
        <f t="shared" si="74"/>
        <v>5533520</v>
      </c>
      <c r="E38" s="37">
        <f t="shared" si="74"/>
        <v>1217.3744000000002</v>
      </c>
      <c r="F38" s="37">
        <f t="shared" si="74"/>
        <v>682344</v>
      </c>
      <c r="G38" s="37">
        <f t="shared" si="74"/>
        <v>150.11568</v>
      </c>
      <c r="H38" s="37">
        <f t="shared" si="74"/>
        <v>3222624</v>
      </c>
      <c r="I38" s="37">
        <f t="shared" si="74"/>
        <v>708.97728000000018</v>
      </c>
      <c r="J38" s="37">
        <f t="shared" si="74"/>
        <v>15008008</v>
      </c>
      <c r="K38" s="37">
        <f t="shared" si="74"/>
        <v>3301.7617599999999</v>
      </c>
      <c r="L38" s="40"/>
      <c r="M38" s="41">
        <f>SUM(M8:M37)</f>
        <v>-99524780</v>
      </c>
      <c r="N38" s="42">
        <f>SUM(N8:N37)</f>
        <v>-21895.4516</v>
      </c>
      <c r="O38" s="84"/>
      <c r="P38" s="85">
        <f>SUM(P8:P37)</f>
        <v>-95722059</v>
      </c>
      <c r="Q38" s="86">
        <f>SUM(Q8:Q37)</f>
        <v>-21058.85298</v>
      </c>
      <c r="R38" s="84"/>
      <c r="S38" s="85">
        <f>SUM(S8:S37)</f>
        <v>-149539800</v>
      </c>
      <c r="T38" s="87">
        <f>SUM(T8:T37)</f>
        <v>-32898.756000000001</v>
      </c>
      <c r="U38" s="84"/>
      <c r="V38" s="88">
        <f>SUM(V8:V37)</f>
        <v>-4515558</v>
      </c>
      <c r="W38" s="42">
        <f>SUM(W8:W37)</f>
        <v>-993.42275999999993</v>
      </c>
      <c r="X38" s="84"/>
      <c r="Y38" s="85">
        <f>SUM(Y8:Y37)</f>
        <v>-6278045</v>
      </c>
      <c r="Z38" s="42">
        <f>SUM(Z8:Z37)</f>
        <v>-1381.1698999999999</v>
      </c>
      <c r="AA38" s="41">
        <f>SUM(AA8:AA37)</f>
        <v>-355580242</v>
      </c>
      <c r="AB38" s="41">
        <f>SUM(AB8:AB37)</f>
        <v>-78227.65324</v>
      </c>
      <c r="AC38" s="84"/>
      <c r="AD38" s="89">
        <f>SUM(AD8:AD37)</f>
        <v>2247778.6083</v>
      </c>
      <c r="AE38" s="90">
        <f>SUM(AE8:AE37)</f>
        <v>494.51129382599993</v>
      </c>
      <c r="AF38" s="89">
        <f>SUM(AF8:AF37)</f>
        <v>-95947976</v>
      </c>
      <c r="AG38" s="90">
        <f>SUM(AG8:AG37)</f>
        <v>-21108.55472</v>
      </c>
      <c r="AH38" s="84"/>
      <c r="AI38" s="91">
        <f>SUM(AI8:AI37)</f>
        <v>-2873997</v>
      </c>
      <c r="AJ38" s="92">
        <f>SUM(AJ8:AJ37)</f>
        <v>-632.27933999999993</v>
      </c>
      <c r="AK38" s="84"/>
      <c r="AL38" s="91">
        <f>SUM(AL8:AL37)</f>
        <v>-702807</v>
      </c>
      <c r="AM38" s="92">
        <f>SUM(AM8:AM37)</f>
        <v>-154.61754000000002</v>
      </c>
      <c r="AN38" s="91">
        <f>SUM(AN8:AN37)</f>
        <v>-3576804</v>
      </c>
      <c r="AO38" s="93">
        <f>SUM(AO8:AO37)</f>
        <v>-786.89688000000001</v>
      </c>
      <c r="AP38" s="84"/>
      <c r="AQ38" s="91">
        <f t="shared" ref="AQ38:BB38" si="75">SUM(AQ8:AQ37)</f>
        <v>-2264900</v>
      </c>
      <c r="AR38" s="92">
        <f t="shared" si="75"/>
        <v>-498.27800000000002</v>
      </c>
      <c r="AS38" s="91">
        <f t="shared" si="75"/>
        <v>974845.39170000004</v>
      </c>
      <c r="AT38" s="46">
        <f t="shared" si="75"/>
        <v>214.46598617399999</v>
      </c>
      <c r="AU38" s="47">
        <f t="shared" si="75"/>
        <v>2951688</v>
      </c>
      <c r="AV38" s="48">
        <f t="shared" si="75"/>
        <v>649.3713600000001</v>
      </c>
      <c r="AW38" s="94">
        <f t="shared" si="75"/>
        <v>-149539800</v>
      </c>
      <c r="AX38" s="95">
        <f t="shared" si="75"/>
        <v>-32898.756000000001</v>
      </c>
      <c r="AY38" s="96">
        <f t="shared" si="75"/>
        <v>-4515558</v>
      </c>
      <c r="AZ38" s="48">
        <f t="shared" si="75"/>
        <v>-993.42275999999993</v>
      </c>
      <c r="BA38" s="47">
        <f t="shared" si="75"/>
        <v>-6278045</v>
      </c>
      <c r="BB38" s="48">
        <f t="shared" si="75"/>
        <v>-1381.1698999999999</v>
      </c>
      <c r="BC38" s="84"/>
      <c r="BD38" s="97">
        <f>SUM(BD8:BD37)</f>
        <v>-28832771</v>
      </c>
      <c r="BE38" s="98">
        <f>SUM(BE8:BE37)</f>
        <v>-6343.2096199999996</v>
      </c>
      <c r="BF38" s="84"/>
      <c r="BG38" s="97">
        <f>SUM(BG8:BG37)</f>
        <v>-49633083</v>
      </c>
      <c r="BH38" s="99">
        <f>SUM(BH8:BH37)</f>
        <v>-10919.278259999999</v>
      </c>
      <c r="BI38" s="84"/>
      <c r="BJ38" s="100">
        <f t="shared" ref="BJ38:CE38" si="76">SUM(BJ8:BJ37)</f>
        <v>-17256205</v>
      </c>
      <c r="BK38" s="101">
        <f t="shared" si="76"/>
        <v>-3796.3651</v>
      </c>
      <c r="BL38" s="53">
        <f t="shared" si="76"/>
        <v>366683282</v>
      </c>
      <c r="BM38" s="54">
        <f t="shared" si="76"/>
        <v>80670.322039999999</v>
      </c>
      <c r="BN38" s="102">
        <f t="shared" si="76"/>
        <v>-93700197.3917</v>
      </c>
      <c r="BO38" s="56">
        <f t="shared" si="76"/>
        <v>-4866858.6083000004</v>
      </c>
      <c r="BP38" s="57">
        <f t="shared" si="76"/>
        <v>-157386159</v>
      </c>
      <c r="BQ38" s="58">
        <f t="shared" si="76"/>
        <v>-78465854</v>
      </c>
      <c r="BR38" s="59">
        <f t="shared" si="76"/>
        <v>-17256205</v>
      </c>
      <c r="BS38" s="60">
        <f t="shared" si="76"/>
        <v>-20614.043426174001</v>
      </c>
      <c r="BT38" s="61">
        <f t="shared" si="76"/>
        <v>-1070.7088938259999</v>
      </c>
      <c r="BU38" s="62">
        <f t="shared" si="76"/>
        <v>-34624.954980000002</v>
      </c>
      <c r="BV38" s="63">
        <f t="shared" si="76"/>
        <v>-17262.487880000001</v>
      </c>
      <c r="BW38" s="59">
        <f t="shared" si="76"/>
        <v>-3796.3651</v>
      </c>
      <c r="BX38" s="65">
        <f t="shared" si="76"/>
        <v>-21684.75232</v>
      </c>
      <c r="BY38" s="66">
        <f t="shared" si="76"/>
        <v>-51887.442860000003</v>
      </c>
      <c r="BZ38" s="59">
        <f t="shared" si="76"/>
        <v>-3796.3651</v>
      </c>
      <c r="CA38" s="68">
        <f t="shared" si="76"/>
        <v>80670.322039999999</v>
      </c>
      <c r="CB38" s="69">
        <f t="shared" si="76"/>
        <v>-351675274</v>
      </c>
      <c r="CC38" s="70">
        <f>SUM(CC8:CC37)</f>
        <v>-77368.560280000005</v>
      </c>
      <c r="CD38" s="103">
        <f t="shared" si="76"/>
        <v>15008008</v>
      </c>
      <c r="CE38" s="104">
        <f t="shared" si="76"/>
        <v>3301.7617599999999</v>
      </c>
      <c r="CF38" s="73"/>
      <c r="CG38" s="105"/>
      <c r="CH38" s="74">
        <f>SUM(CH8:CH37)</f>
        <v>-741117.08310000016</v>
      </c>
      <c r="CI38" s="75">
        <f t="shared" si="66"/>
        <v>-163.04575828200004</v>
      </c>
      <c r="CJ38" s="74">
        <f>(CL38+CM38+CN38+CO38+CP38+CQ38+CR38+CS38+CT38)*5240.91/1000000</f>
        <v>15.0448182915</v>
      </c>
      <c r="CK38" s="76">
        <f>CJ38*220</f>
        <v>3309.8600241300001</v>
      </c>
      <c r="CL38" s="4">
        <f>SUM(CL8:CL37)</f>
        <v>318.60000000000002</v>
      </c>
      <c r="CM38" s="4">
        <f t="shared" ref="CM38:CT38" si="77">SUM(CM8:CM37)</f>
        <v>319.27</v>
      </c>
      <c r="CN38" s="4">
        <f t="shared" si="77"/>
        <v>319.82000000000011</v>
      </c>
      <c r="CO38" s="5">
        <f t="shared" si="77"/>
        <v>318.68000000000006</v>
      </c>
      <c r="CP38" s="5">
        <f t="shared" si="77"/>
        <v>319.20999999999998</v>
      </c>
      <c r="CQ38" s="5">
        <f t="shared" si="77"/>
        <v>318.39</v>
      </c>
      <c r="CR38" s="5">
        <f t="shared" si="77"/>
        <v>318.48</v>
      </c>
      <c r="CS38" s="5">
        <f t="shared" si="77"/>
        <v>319.40999999999991</v>
      </c>
      <c r="CT38" s="5">
        <f t="shared" si="77"/>
        <v>318.79000000000002</v>
      </c>
      <c r="CU38" s="6">
        <f t="shared" si="67"/>
        <v>318.96111111111111</v>
      </c>
      <c r="CV38" s="106"/>
    </row>
    <row r="39" spans="1:100" s="7" customFormat="1" ht="80.099999999999994" customHeight="1" thickBot="1" x14ac:dyDescent="0.3">
      <c r="A39" s="107" t="s">
        <v>73</v>
      </c>
      <c r="B39" s="108">
        <f t="shared" ref="B39:K39" si="78">B38/30</f>
        <v>185650.66666666666</v>
      </c>
      <c r="C39" s="108">
        <f t="shared" si="78"/>
        <v>40.843146666666669</v>
      </c>
      <c r="D39" s="108">
        <f t="shared" si="78"/>
        <v>184450.66666666666</v>
      </c>
      <c r="E39" s="108">
        <f t="shared" si="78"/>
        <v>40.579146666666674</v>
      </c>
      <c r="F39" s="108">
        <f t="shared" si="78"/>
        <v>22744.799999999999</v>
      </c>
      <c r="G39" s="108">
        <f t="shared" si="78"/>
        <v>5.0038559999999999</v>
      </c>
      <c r="H39" s="108">
        <f t="shared" si="78"/>
        <v>107420.8</v>
      </c>
      <c r="I39" s="108">
        <f t="shared" si="78"/>
        <v>23.632576000000007</v>
      </c>
      <c r="J39" s="108">
        <f t="shared" si="78"/>
        <v>500266.93333333335</v>
      </c>
      <c r="K39" s="108">
        <f t="shared" si="78"/>
        <v>110.05872533333333</v>
      </c>
      <c r="L39" s="40"/>
      <c r="M39" s="41">
        <f>M38/30</f>
        <v>-3317492.6666666665</v>
      </c>
      <c r="N39" s="41">
        <f>N38/30</f>
        <v>-729.84838666666667</v>
      </c>
      <c r="O39" s="84"/>
      <c r="P39" s="87">
        <f>P38/30</f>
        <v>-3190735.3</v>
      </c>
      <c r="Q39" s="87">
        <f>Q38/30</f>
        <v>-701.96176600000001</v>
      </c>
      <c r="R39" s="84"/>
      <c r="S39" s="87">
        <f>S38/30</f>
        <v>-4984660</v>
      </c>
      <c r="T39" s="87">
        <f>T38/30</f>
        <v>-1096.6251999999999</v>
      </c>
      <c r="U39" s="84"/>
      <c r="V39" s="87">
        <f>V38/30</f>
        <v>-150518.6</v>
      </c>
      <c r="W39" s="86">
        <f>W38/30</f>
        <v>-33.114091999999999</v>
      </c>
      <c r="X39" s="84"/>
      <c r="Y39" s="86">
        <f>Y38/30</f>
        <v>-209268.16666666666</v>
      </c>
      <c r="Z39" s="86">
        <f>Z38/30</f>
        <v>-46.038996666666662</v>
      </c>
      <c r="AA39" s="109">
        <f>AA38/30</f>
        <v>-11852674.733333332</v>
      </c>
      <c r="AB39" s="109">
        <f>AB38/30</f>
        <v>-2607.5884413333333</v>
      </c>
      <c r="AC39" s="84"/>
      <c r="AD39" s="89">
        <f>AD38/30</f>
        <v>74925.953609999997</v>
      </c>
      <c r="AE39" s="90">
        <f>AE38/30</f>
        <v>16.483709794199999</v>
      </c>
      <c r="AF39" s="89">
        <f>AF38/30</f>
        <v>-3198265.8666666667</v>
      </c>
      <c r="AG39" s="90">
        <f>AG38/30</f>
        <v>-703.61849066666662</v>
      </c>
      <c r="AH39" s="84"/>
      <c r="AI39" s="92">
        <f>AI38/30</f>
        <v>-95799.9</v>
      </c>
      <c r="AJ39" s="92">
        <f>AJ38/30</f>
        <v>-21.075977999999999</v>
      </c>
      <c r="AK39" s="84"/>
      <c r="AL39" s="92">
        <f>AL38/30</f>
        <v>-23426.9</v>
      </c>
      <c r="AM39" s="92">
        <f>AM38/30</f>
        <v>-5.1539180000000009</v>
      </c>
      <c r="AN39" s="91">
        <f>AN38/30</f>
        <v>-119226.8</v>
      </c>
      <c r="AO39" s="93">
        <f>AO38/30</f>
        <v>-26.229896</v>
      </c>
      <c r="AP39" s="84"/>
      <c r="AQ39" s="91">
        <f t="shared" ref="AQ39:BB39" si="79">AQ38/30</f>
        <v>-75496.666666666672</v>
      </c>
      <c r="AR39" s="92">
        <f t="shared" si="79"/>
        <v>-16.609266666666667</v>
      </c>
      <c r="AS39" s="91">
        <f t="shared" si="79"/>
        <v>32494.846390000002</v>
      </c>
      <c r="AT39" s="46">
        <f t="shared" si="79"/>
        <v>7.1488662058000001</v>
      </c>
      <c r="AU39" s="110">
        <f t="shared" si="79"/>
        <v>98389.6</v>
      </c>
      <c r="AV39" s="96">
        <f t="shared" si="79"/>
        <v>21.645712000000003</v>
      </c>
      <c r="AW39" s="94">
        <f t="shared" si="79"/>
        <v>-4984660</v>
      </c>
      <c r="AX39" s="95">
        <f t="shared" si="79"/>
        <v>-1096.6251999999999</v>
      </c>
      <c r="AY39" s="96">
        <f t="shared" si="79"/>
        <v>-150518.6</v>
      </c>
      <c r="AZ39" s="48">
        <f t="shared" si="79"/>
        <v>-33.114091999999999</v>
      </c>
      <c r="BA39" s="47">
        <f t="shared" si="79"/>
        <v>-209268.16666666666</v>
      </c>
      <c r="BB39" s="48">
        <f t="shared" si="79"/>
        <v>-46.038996666666662</v>
      </c>
      <c r="BC39" s="84"/>
      <c r="BD39" s="97">
        <f>BD38/30</f>
        <v>-961092.3666666667</v>
      </c>
      <c r="BE39" s="98">
        <f>BE38/30</f>
        <v>-211.44032066666665</v>
      </c>
      <c r="BF39" s="84"/>
      <c r="BG39" s="97">
        <f>BG38/30</f>
        <v>-1654436.1</v>
      </c>
      <c r="BH39" s="98">
        <f>BH38/30</f>
        <v>-363.97594199999997</v>
      </c>
      <c r="BI39" s="84"/>
      <c r="BJ39" s="100">
        <f t="shared" ref="BJ39:BX39" si="80">BJ38/30</f>
        <v>-575206.83333333337</v>
      </c>
      <c r="BK39" s="111">
        <f t="shared" si="80"/>
        <v>-126.54550333333333</v>
      </c>
      <c r="BL39" s="53">
        <f t="shared" si="80"/>
        <v>12222776.066666666</v>
      </c>
      <c r="BM39" s="54">
        <f t="shared" si="80"/>
        <v>2689.0107346666668</v>
      </c>
      <c r="BN39" s="102">
        <f t="shared" si="80"/>
        <v>-3123339.9130566665</v>
      </c>
      <c r="BO39" s="56">
        <f t="shared" si="80"/>
        <v>-162228.62027666668</v>
      </c>
      <c r="BP39" s="57">
        <f t="shared" si="80"/>
        <v>-5246205.3</v>
      </c>
      <c r="BQ39" s="58">
        <f t="shared" si="80"/>
        <v>-2615528.4666666668</v>
      </c>
      <c r="BR39" s="59">
        <f t="shared" si="80"/>
        <v>-575206.83333333337</v>
      </c>
      <c r="BS39" s="60">
        <f t="shared" si="80"/>
        <v>-687.13478087246665</v>
      </c>
      <c r="BT39" s="61">
        <f t="shared" si="80"/>
        <v>-35.690296460866662</v>
      </c>
      <c r="BU39" s="62">
        <f t="shared" si="80"/>
        <v>-1154.165166</v>
      </c>
      <c r="BV39" s="63">
        <f t="shared" si="80"/>
        <v>-575.41626266666674</v>
      </c>
      <c r="BW39" s="59">
        <f t="shared" si="80"/>
        <v>-126.54550333333333</v>
      </c>
      <c r="BX39" s="112">
        <f t="shared" si="80"/>
        <v>-722.8250773333333</v>
      </c>
      <c r="BY39" s="113">
        <f>BY38/31</f>
        <v>-1673.7884793548387</v>
      </c>
      <c r="BZ39" s="59">
        <f t="shared" ref="BZ39:CE39" si="81">BZ38/30</f>
        <v>-126.54550333333333</v>
      </c>
      <c r="CA39" s="114">
        <f t="shared" si="81"/>
        <v>2689.0107346666668</v>
      </c>
      <c r="CB39" s="69">
        <f t="shared" si="81"/>
        <v>-11722509.133333333</v>
      </c>
      <c r="CC39" s="115">
        <f t="shared" si="81"/>
        <v>-2578.9520093333335</v>
      </c>
      <c r="CD39" s="103">
        <f t="shared" si="81"/>
        <v>500266.93333333335</v>
      </c>
      <c r="CE39" s="116">
        <f t="shared" si="81"/>
        <v>110.05872533333333</v>
      </c>
      <c r="CF39" s="117"/>
      <c r="CG39" s="105"/>
      <c r="CH39" s="152"/>
      <c r="CI39" s="153"/>
      <c r="CJ39" s="152"/>
      <c r="CK39" s="118">
        <f>SUM(CK8:CK37)</f>
        <v>3309.8600241300001</v>
      </c>
      <c r="CL39" s="119"/>
      <c r="CM39" s="119"/>
      <c r="CN39" s="119"/>
      <c r="CO39" s="120"/>
      <c r="CP39" s="120"/>
      <c r="CQ39" s="120"/>
      <c r="CR39" s="120"/>
      <c r="CS39" s="120"/>
      <c r="CT39" s="120"/>
      <c r="CU39" s="121"/>
      <c r="CV39" s="122"/>
    </row>
    <row r="40" spans="1:100" ht="80.099999999999994" customHeight="1" thickBot="1" x14ac:dyDescent="0.45">
      <c r="A40" s="123" t="s">
        <v>74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40"/>
      <c r="M40" s="41"/>
      <c r="N40" s="42"/>
      <c r="O40" s="125"/>
      <c r="P40" s="126"/>
      <c r="Q40" s="126"/>
      <c r="R40" s="125"/>
      <c r="S40" s="126"/>
      <c r="T40" s="126"/>
      <c r="U40" s="125"/>
      <c r="V40" s="126"/>
      <c r="W40" s="126"/>
      <c r="X40" s="125"/>
      <c r="Y40" s="126"/>
      <c r="Z40" s="126"/>
      <c r="AA40" s="126"/>
      <c r="AB40" s="126"/>
      <c r="AC40" s="125"/>
      <c r="AD40" s="127"/>
      <c r="AE40" s="127"/>
      <c r="AF40" s="127"/>
      <c r="AG40" s="127"/>
      <c r="AH40" s="125"/>
      <c r="AI40" s="128"/>
      <c r="AJ40" s="128"/>
      <c r="AK40" s="125"/>
      <c r="AL40" s="128"/>
      <c r="AM40" s="128"/>
      <c r="AN40" s="128"/>
      <c r="AO40" s="128"/>
      <c r="AP40" s="125" t="s">
        <v>75</v>
      </c>
      <c r="AQ40" s="129"/>
      <c r="AR40" s="129"/>
      <c r="AS40" s="130"/>
      <c r="AT40" s="129"/>
      <c r="AU40" s="131"/>
      <c r="AV40" s="131"/>
      <c r="AW40" s="131"/>
      <c r="AX40" s="131"/>
      <c r="AY40" s="131"/>
      <c r="AZ40" s="131"/>
      <c r="BA40" s="131"/>
      <c r="BB40" s="131"/>
      <c r="BC40" s="125"/>
      <c r="BD40" s="132"/>
      <c r="BE40" s="132"/>
      <c r="BF40" s="125"/>
      <c r="BG40" s="132"/>
      <c r="BH40" s="132"/>
      <c r="BI40" s="125"/>
      <c r="BJ40" s="133"/>
      <c r="BK40" s="133"/>
      <c r="BL40" s="134"/>
      <c r="BM40" s="134"/>
      <c r="BN40" s="135"/>
      <c r="BO40" s="136"/>
      <c r="BP40" s="137"/>
      <c r="BQ40" s="138"/>
      <c r="BR40" s="139"/>
      <c r="BS40" s="140"/>
      <c r="BT40" s="136"/>
      <c r="BU40" s="137"/>
      <c r="BV40" s="138"/>
      <c r="BW40" s="139"/>
      <c r="BX40" s="141"/>
      <c r="BY40" s="141"/>
      <c r="BZ40" s="139"/>
      <c r="CA40" s="141"/>
      <c r="CB40" s="141"/>
      <c r="CC40" s="142"/>
      <c r="CD40" s="143"/>
      <c r="CE40" s="143"/>
      <c r="CF40" s="144"/>
      <c r="CG40" s="145" t="s">
        <v>74</v>
      </c>
      <c r="CH40" s="302" t="s">
        <v>76</v>
      </c>
      <c r="CI40" s="302"/>
      <c r="CJ40" s="302"/>
      <c r="CK40" s="146"/>
      <c r="CL40" s="147"/>
      <c r="CM40" s="147"/>
      <c r="CN40" s="147"/>
      <c r="CO40" s="148"/>
      <c r="CP40" s="148"/>
      <c r="CQ40" s="148"/>
      <c r="CR40" s="148"/>
      <c r="CS40" s="148"/>
      <c r="CT40" s="148"/>
      <c r="CU40" s="149"/>
      <c r="CV40" s="150"/>
    </row>
  </sheetData>
  <mergeCells count="68">
    <mergeCell ref="BL2:BM3"/>
    <mergeCell ref="BN2:CF3"/>
    <mergeCell ref="BC2:BH3"/>
    <mergeCell ref="BF4:BH5"/>
    <mergeCell ref="CB4:CC5"/>
    <mergeCell ref="CD4:CE5"/>
    <mergeCell ref="BN4:BO4"/>
    <mergeCell ref="BP4:BQ4"/>
    <mergeCell ref="BI2:BK3"/>
    <mergeCell ref="BI4:BK5"/>
    <mergeCell ref="CA4:CA5"/>
    <mergeCell ref="BS4:BT4"/>
    <mergeCell ref="BZ4:BZ5"/>
    <mergeCell ref="BW4:BW5"/>
    <mergeCell ref="BU4:BV4"/>
    <mergeCell ref="BC4:BE5"/>
    <mergeCell ref="L2:AB3"/>
    <mergeCell ref="AH2:AT3"/>
    <mergeCell ref="AC2:AG3"/>
    <mergeCell ref="AU2:BB3"/>
    <mergeCell ref="B3:E3"/>
    <mergeCell ref="F3:I3"/>
    <mergeCell ref="J3:K3"/>
    <mergeCell ref="H4:I5"/>
    <mergeCell ref="J4:K5"/>
    <mergeCell ref="AF4:AG5"/>
    <mergeCell ref="AH4:AJ5"/>
    <mergeCell ref="AK4:AM5"/>
    <mergeCell ref="L4:N5"/>
    <mergeCell ref="O4:Q5"/>
    <mergeCell ref="R4:T5"/>
    <mergeCell ref="CP4:CP6"/>
    <mergeCell ref="CO4:CO6"/>
    <mergeCell ref="AY4:AZ5"/>
    <mergeCell ref="BY4:BY5"/>
    <mergeCell ref="AW4:AX5"/>
    <mergeCell ref="AA4:AB5"/>
    <mergeCell ref="BL4:BM5"/>
    <mergeCell ref="CH40:CJ40"/>
    <mergeCell ref="CG4:CG6"/>
    <mergeCell ref="CJ4:CK5"/>
    <mergeCell ref="CH4:CI5"/>
    <mergeCell ref="CG2:CV2"/>
    <mergeCell ref="CL4:CL6"/>
    <mergeCell ref="CV4:CV6"/>
    <mergeCell ref="CS4:CS6"/>
    <mergeCell ref="CM4:CM6"/>
    <mergeCell ref="CU4:CU6"/>
    <mergeCell ref="CT4:CT6"/>
    <mergeCell ref="CQ4:CQ6"/>
    <mergeCell ref="CR4:CR6"/>
    <mergeCell ref="CN4:CN6"/>
    <mergeCell ref="A1:CF1"/>
    <mergeCell ref="CF4:CF6"/>
    <mergeCell ref="A2:A6"/>
    <mergeCell ref="B2:K2"/>
    <mergeCell ref="BX4:BX5"/>
    <mergeCell ref="AN4:AO5"/>
    <mergeCell ref="AC4:AE5"/>
    <mergeCell ref="AP4:AR5"/>
    <mergeCell ref="AS4:AT5"/>
    <mergeCell ref="BA4:BB5"/>
    <mergeCell ref="B4:C5"/>
    <mergeCell ref="D4:E5"/>
    <mergeCell ref="F4:G5"/>
    <mergeCell ref="U4:W5"/>
    <mergeCell ref="X4:Z5"/>
    <mergeCell ref="AU4:AV5"/>
  </mergeCells>
  <printOptions horizontalCentered="1"/>
  <pageMargins left="0.39370078740157483" right="0.39370078740157483" top="0.39370078740157483" bottom="0.39370078740157483" header="0.19685039370078741" footer="0.19685039370078741"/>
  <pageSetup paperSize="8" scale="11" orientation="landscape" r:id="rId1"/>
  <colBreaks count="2" manualBreakCount="2">
    <brk id="65" max="37" man="1"/>
    <brk id="84" max="4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9"/>
  <sheetViews>
    <sheetView view="pageBreakPreview" zoomScale="50" zoomScaleNormal="100" zoomScaleSheetLayoutView="5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" sqref="A2:A36"/>
    </sheetView>
  </sheetViews>
  <sheetFormatPr defaultColWidth="22.28515625" defaultRowHeight="15" x14ac:dyDescent="0.25"/>
  <cols>
    <col min="2" max="2" width="22.7109375" bestFit="1" customWidth="1"/>
    <col min="4" max="4" width="22.7109375" bestFit="1" customWidth="1"/>
    <col min="6" max="6" width="22.7109375" bestFit="1" customWidth="1"/>
    <col min="10" max="10" width="22.7109375" bestFit="1" customWidth="1"/>
    <col min="12" max="12" width="24.5703125" customWidth="1"/>
    <col min="20" max="20" width="22.7109375" bestFit="1" customWidth="1"/>
  </cols>
  <sheetData>
    <row r="1" spans="1:25" ht="34.5" customHeight="1" thickBot="1" x14ac:dyDescent="0.3">
      <c r="A1" s="381" t="s">
        <v>93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</row>
    <row r="2" spans="1:25" ht="65.099999999999994" customHeight="1" thickTop="1" thickBot="1" x14ac:dyDescent="0.3">
      <c r="A2" s="382" t="s">
        <v>92</v>
      </c>
      <c r="B2" s="372" t="s">
        <v>91</v>
      </c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4"/>
      <c r="Y2" s="385" t="s">
        <v>5</v>
      </c>
    </row>
    <row r="3" spans="1:25" ht="35.25" customHeight="1" thickTop="1" x14ac:dyDescent="0.25">
      <c r="A3" s="383"/>
      <c r="B3" s="404" t="s">
        <v>90</v>
      </c>
      <c r="C3" s="405"/>
      <c r="D3" s="408" t="s">
        <v>89</v>
      </c>
      <c r="E3" s="409"/>
      <c r="F3" s="415" t="s">
        <v>88</v>
      </c>
      <c r="G3" s="416"/>
      <c r="H3" s="416"/>
      <c r="I3" s="416"/>
      <c r="J3" s="416"/>
      <c r="K3" s="416"/>
      <c r="L3" s="416"/>
      <c r="M3" s="416"/>
      <c r="N3" s="416"/>
      <c r="O3" s="416"/>
      <c r="P3" s="412" t="s">
        <v>87</v>
      </c>
      <c r="Q3" s="412"/>
      <c r="R3" s="396" t="s">
        <v>50</v>
      </c>
      <c r="S3" s="396"/>
      <c r="T3" s="399" t="s">
        <v>86</v>
      </c>
      <c r="U3" s="399"/>
      <c r="V3" s="402" t="s">
        <v>85</v>
      </c>
      <c r="W3" s="402"/>
      <c r="X3" s="395" t="s">
        <v>84</v>
      </c>
      <c r="Y3" s="386"/>
    </row>
    <row r="4" spans="1:25" ht="35.25" customHeight="1" thickBot="1" x14ac:dyDescent="0.3">
      <c r="A4" s="383"/>
      <c r="B4" s="406"/>
      <c r="C4" s="407"/>
      <c r="D4" s="410"/>
      <c r="E4" s="411"/>
      <c r="F4" s="388" t="s">
        <v>1</v>
      </c>
      <c r="G4" s="389"/>
      <c r="H4" s="389"/>
      <c r="I4" s="390"/>
      <c r="J4" s="391" t="s">
        <v>2</v>
      </c>
      <c r="K4" s="392"/>
      <c r="L4" s="392"/>
      <c r="M4" s="392"/>
      <c r="N4" s="393" t="s">
        <v>3</v>
      </c>
      <c r="O4" s="394"/>
      <c r="P4" s="413"/>
      <c r="Q4" s="413"/>
      <c r="R4" s="397"/>
      <c r="S4" s="397"/>
      <c r="T4" s="400"/>
      <c r="U4" s="400"/>
      <c r="V4" s="395"/>
      <c r="W4" s="395"/>
      <c r="X4" s="395"/>
      <c r="Y4" s="386"/>
    </row>
    <row r="5" spans="1:25" ht="79.150000000000006" customHeight="1" thickTop="1" thickBot="1" x14ac:dyDescent="0.3">
      <c r="A5" s="383"/>
      <c r="B5" s="406"/>
      <c r="C5" s="407"/>
      <c r="D5" s="410"/>
      <c r="E5" s="411"/>
      <c r="F5" s="417" t="s">
        <v>83</v>
      </c>
      <c r="G5" s="418"/>
      <c r="H5" s="419" t="s">
        <v>82</v>
      </c>
      <c r="I5" s="420"/>
      <c r="J5" s="375" t="s">
        <v>81</v>
      </c>
      <c r="K5" s="376"/>
      <c r="L5" s="377" t="s">
        <v>80</v>
      </c>
      <c r="M5" s="378"/>
      <c r="N5" s="379" t="s">
        <v>79</v>
      </c>
      <c r="O5" s="380"/>
      <c r="P5" s="414"/>
      <c r="Q5" s="414"/>
      <c r="R5" s="398"/>
      <c r="S5" s="398"/>
      <c r="T5" s="401"/>
      <c r="U5" s="401"/>
      <c r="V5" s="403"/>
      <c r="W5" s="403"/>
      <c r="X5" s="395"/>
      <c r="Y5" s="386"/>
    </row>
    <row r="6" spans="1:25" ht="89.25" customHeight="1" thickTop="1" thickBot="1" x14ac:dyDescent="0.3">
      <c r="A6" s="384"/>
      <c r="B6" s="214" t="s">
        <v>78</v>
      </c>
      <c r="C6" s="214" t="s">
        <v>77</v>
      </c>
      <c r="D6" s="213" t="s">
        <v>78</v>
      </c>
      <c r="E6" s="213" t="s">
        <v>77</v>
      </c>
      <c r="F6" s="212" t="s">
        <v>78</v>
      </c>
      <c r="G6" s="212" t="s">
        <v>77</v>
      </c>
      <c r="H6" s="211" t="s">
        <v>78</v>
      </c>
      <c r="I6" s="211" t="s">
        <v>77</v>
      </c>
      <c r="J6" s="210" t="s">
        <v>78</v>
      </c>
      <c r="K6" s="210" t="s">
        <v>77</v>
      </c>
      <c r="L6" s="209" t="s">
        <v>78</v>
      </c>
      <c r="M6" s="209" t="s">
        <v>77</v>
      </c>
      <c r="N6" s="208" t="s">
        <v>78</v>
      </c>
      <c r="O6" s="207" t="s">
        <v>77</v>
      </c>
      <c r="P6" s="206" t="s">
        <v>78</v>
      </c>
      <c r="Q6" s="206" t="s">
        <v>77</v>
      </c>
      <c r="R6" s="205" t="s">
        <v>78</v>
      </c>
      <c r="S6" s="205" t="s">
        <v>77</v>
      </c>
      <c r="T6" s="204" t="s">
        <v>78</v>
      </c>
      <c r="U6" s="204" t="s">
        <v>77</v>
      </c>
      <c r="V6" s="203" t="s">
        <v>78</v>
      </c>
      <c r="W6" s="203" t="s">
        <v>77</v>
      </c>
      <c r="X6" s="395"/>
      <c r="Y6" s="387"/>
    </row>
    <row r="7" spans="1:25" ht="45" customHeight="1" thickTop="1" x14ac:dyDescent="0.25">
      <c r="A7" s="200">
        <v>1</v>
      </c>
      <c r="B7" s="198">
        <f>'APRIL.2025 Detail Daily (2)'!J8</f>
        <v>681968</v>
      </c>
      <c r="C7" s="197">
        <f t="shared" ref="C7:C36" si="0">(B7*220)/1000000</f>
        <v>150.03296</v>
      </c>
      <c r="D7" s="196">
        <f t="shared" ref="D7:D36" si="1">SUM(F7+H7+J7+L7+N7)</f>
        <v>711355</v>
      </c>
      <c r="E7" s="195">
        <f t="shared" ref="E7:E36" si="2">(D7*220)/1000000</f>
        <v>156.49809999999999</v>
      </c>
      <c r="F7" s="194">
        <f>'APRIL.2025 Detail Daily (2)'!BN8</f>
        <v>272159.60829999996</v>
      </c>
      <c r="G7" s="202">
        <f t="shared" ref="G7:G36" si="3">(F7*220)/1000000</f>
        <v>59.875113825999989</v>
      </c>
      <c r="H7" s="201">
        <f>'APRIL.2025 Detail Daily (2)'!BO8</f>
        <v>46164.391700000051</v>
      </c>
      <c r="I7" s="192">
        <f t="shared" ref="I7:I36" si="4">(H7*220)/1000000</f>
        <v>10.156166174000012</v>
      </c>
      <c r="J7" s="190">
        <f>'APRIL.2025 Detail Daily (2)'!BP8</f>
        <v>219794</v>
      </c>
      <c r="K7" s="189">
        <f t="shared" ref="K7:K36" si="5">(J7*220)/1000000</f>
        <v>48.354680000000002</v>
      </c>
      <c r="L7" s="188">
        <f>'APRIL.2025 Detail Daily (2)'!BQ8</f>
        <v>170116</v>
      </c>
      <c r="M7" s="187">
        <f t="shared" ref="M7:M36" si="6">(L7*220)/1000000</f>
        <v>37.425519999999999</v>
      </c>
      <c r="N7" s="186">
        <f>'APRIL.2025 Detail Daily (2)'!BR8</f>
        <v>3121</v>
      </c>
      <c r="O7" s="185">
        <f t="shared" ref="O7:O36" si="7">(N7*220)/1000000</f>
        <v>0.68662000000000001</v>
      </c>
      <c r="P7" s="184">
        <f>'APRIL.2025 Detail Daily (2)'!BL8</f>
        <v>-29387</v>
      </c>
      <c r="Q7" s="183">
        <f t="shared" ref="Q7:Q36" si="8">(P7*220)/1000000</f>
        <v>-6.4651399999999999</v>
      </c>
      <c r="R7" s="182">
        <f>'APRIL.2025 Detail Daily (2)'!CH8</f>
        <v>-23007.594900000142</v>
      </c>
      <c r="S7" s="181">
        <f t="shared" ref="S7:S36" si="9">(R7*220)/1000000</f>
        <v>-5.0616708780000312</v>
      </c>
      <c r="T7" s="180">
        <f t="shared" ref="T7:T36" si="10">B7-R7</f>
        <v>704975.59490000014</v>
      </c>
      <c r="U7" s="163">
        <f t="shared" ref="U7:U36" si="11">(T7*220)/1000000</f>
        <v>155.09463087800003</v>
      </c>
      <c r="V7" s="179">
        <f>'APRIL.2025 Detail Daily (2)'!CJ8</f>
        <v>718109.48820000002</v>
      </c>
      <c r="W7" s="178">
        <f t="shared" ref="W7:W36" si="12">(V7*220)/1000000</f>
        <v>157.98408740400001</v>
      </c>
      <c r="X7" s="177">
        <f t="shared" ref="X7:X36" si="13">W7/180</f>
        <v>0.87768937446666673</v>
      </c>
      <c r="Y7" s="176"/>
    </row>
    <row r="8" spans="1:25" ht="45" customHeight="1" x14ac:dyDescent="0.25">
      <c r="A8" s="200">
        <v>2</v>
      </c>
      <c r="B8" s="198">
        <f>'APRIL.2025 Detail Daily (2)'!J9</f>
        <v>682180</v>
      </c>
      <c r="C8" s="197">
        <f t="shared" si="0"/>
        <v>150.0796</v>
      </c>
      <c r="D8" s="196">
        <f t="shared" si="1"/>
        <v>701555</v>
      </c>
      <c r="E8" s="195">
        <f t="shared" si="2"/>
        <v>154.34209999999999</v>
      </c>
      <c r="F8" s="194">
        <f>'APRIL.2025 Detail Daily (2)'!BN9</f>
        <v>269797</v>
      </c>
      <c r="G8" s="193">
        <f t="shared" si="3"/>
        <v>59.355339999999998</v>
      </c>
      <c r="H8" s="192">
        <f>'APRIL.2025 Detail Daily (2)'!BO9</f>
        <v>49316.999999999985</v>
      </c>
      <c r="I8" s="191">
        <f t="shared" si="4"/>
        <v>10.849739999999997</v>
      </c>
      <c r="J8" s="190">
        <f>'APRIL.2025 Detail Daily (2)'!BP9</f>
        <v>218327</v>
      </c>
      <c r="K8" s="189">
        <f t="shared" si="5"/>
        <v>48.031939999999999</v>
      </c>
      <c r="L8" s="188">
        <f>'APRIL.2025 Detail Daily (2)'!BQ9</f>
        <v>162063</v>
      </c>
      <c r="M8" s="187">
        <f t="shared" si="6"/>
        <v>35.653860000000002</v>
      </c>
      <c r="N8" s="186">
        <f>'APRIL.2025 Detail Daily (2)'!BR9</f>
        <v>2051</v>
      </c>
      <c r="O8" s="185">
        <f t="shared" si="7"/>
        <v>0.45122000000000001</v>
      </c>
      <c r="P8" s="184">
        <f>'APRIL.2025 Detail Daily (2)'!BL9</f>
        <v>-19375</v>
      </c>
      <c r="Q8" s="183">
        <f t="shared" si="8"/>
        <v>-4.2625000000000002</v>
      </c>
      <c r="R8" s="182">
        <f>'APRIL.2025 Detail Daily (2)'!CH9</f>
        <v>-15513.093600000022</v>
      </c>
      <c r="S8" s="181">
        <f t="shared" si="9"/>
        <v>-3.4128805920000049</v>
      </c>
      <c r="T8" s="180">
        <f t="shared" si="10"/>
        <v>697693.09360000002</v>
      </c>
      <c r="U8" s="163">
        <f t="shared" si="11"/>
        <v>153.49248059200002</v>
      </c>
      <c r="V8" s="179">
        <f>'APRIL.2025 Detail Daily (2)'!CJ9</f>
        <v>702596.3946</v>
      </c>
      <c r="W8" s="178">
        <f t="shared" si="12"/>
        <v>154.57120681200001</v>
      </c>
      <c r="X8" s="177">
        <f t="shared" si="13"/>
        <v>0.85872892673333345</v>
      </c>
      <c r="Y8" s="176"/>
    </row>
    <row r="9" spans="1:25" ht="45" customHeight="1" x14ac:dyDescent="0.25">
      <c r="A9" s="200">
        <v>3</v>
      </c>
      <c r="B9" s="198">
        <f>'APRIL.2025 Detail Daily (2)'!J10</f>
        <v>682168</v>
      </c>
      <c r="C9" s="197">
        <f t="shared" si="0"/>
        <v>150.07696000000001</v>
      </c>
      <c r="D9" s="196">
        <f t="shared" si="1"/>
        <v>693284</v>
      </c>
      <c r="E9" s="195">
        <f t="shared" si="2"/>
        <v>152.52248</v>
      </c>
      <c r="F9" s="194">
        <f>'APRIL.2025 Detail Daily (2)'!BN10</f>
        <v>271406</v>
      </c>
      <c r="G9" s="193">
        <f t="shared" si="3"/>
        <v>59.709319999999998</v>
      </c>
      <c r="H9" s="192">
        <f>'APRIL.2025 Detail Daily (2)'!BO10</f>
        <v>48147.999999999985</v>
      </c>
      <c r="I9" s="191">
        <f t="shared" si="4"/>
        <v>10.592559999999997</v>
      </c>
      <c r="J9" s="190">
        <f>'APRIL.2025 Detail Daily (2)'!BP10</f>
        <v>206756</v>
      </c>
      <c r="K9" s="189">
        <f t="shared" si="5"/>
        <v>45.486319999999999</v>
      </c>
      <c r="L9" s="188">
        <f>'APRIL.2025 Detail Daily (2)'!BQ10</f>
        <v>164758</v>
      </c>
      <c r="M9" s="187">
        <f t="shared" si="6"/>
        <v>36.246760000000002</v>
      </c>
      <c r="N9" s="186">
        <f>'APRIL.2025 Detail Daily (2)'!BR10</f>
        <v>2216</v>
      </c>
      <c r="O9" s="185">
        <f t="shared" si="7"/>
        <v>0.48752000000000001</v>
      </c>
      <c r="P9" s="184">
        <f>'APRIL.2025 Detail Daily (2)'!BL10</f>
        <v>-11116</v>
      </c>
      <c r="Q9" s="183">
        <f t="shared" si="8"/>
        <v>-2.4455200000000001</v>
      </c>
      <c r="R9" s="182">
        <f>'APRIL.2025 Detail Daily (2)'!CH10</f>
        <v>-6708.3647999999812</v>
      </c>
      <c r="S9" s="181">
        <f t="shared" si="9"/>
        <v>-1.4758402559999959</v>
      </c>
      <c r="T9" s="180">
        <f t="shared" si="10"/>
        <v>688876.36479999998</v>
      </c>
      <c r="U9" s="163">
        <f t="shared" si="11"/>
        <v>151.55280025599998</v>
      </c>
      <c r="V9" s="179">
        <f>'APRIL.2025 Detail Daily (2)'!CJ10</f>
        <v>695888.02980000002</v>
      </c>
      <c r="W9" s="178">
        <f t="shared" si="12"/>
        <v>153.09536655599999</v>
      </c>
      <c r="X9" s="177">
        <f t="shared" si="13"/>
        <v>0.85052981419999996</v>
      </c>
      <c r="Y9" s="176"/>
    </row>
    <row r="10" spans="1:25" ht="45" customHeight="1" x14ac:dyDescent="0.25">
      <c r="A10" s="200">
        <v>4</v>
      </c>
      <c r="B10" s="198">
        <f>'APRIL.2025 Detail Daily (2)'!J11</f>
        <v>682296</v>
      </c>
      <c r="C10" s="197">
        <f t="shared" si="0"/>
        <v>150.10512</v>
      </c>
      <c r="D10" s="196">
        <f t="shared" si="1"/>
        <v>681220</v>
      </c>
      <c r="E10" s="195">
        <f t="shared" si="2"/>
        <v>149.86840000000001</v>
      </c>
      <c r="F10" s="194">
        <f>'APRIL.2025 Detail Daily (2)'!BN11</f>
        <v>268822</v>
      </c>
      <c r="G10" s="193">
        <f t="shared" si="3"/>
        <v>59.140839999999997</v>
      </c>
      <c r="H10" s="192">
        <f>'APRIL.2025 Detail Daily (2)'!BO11</f>
        <v>51649.999999999985</v>
      </c>
      <c r="I10" s="191">
        <f t="shared" si="4"/>
        <v>11.362999999999996</v>
      </c>
      <c r="J10" s="190">
        <f>'APRIL.2025 Detail Daily (2)'!BP11</f>
        <v>197732</v>
      </c>
      <c r="K10" s="189">
        <f t="shared" si="5"/>
        <v>43.501040000000003</v>
      </c>
      <c r="L10" s="188">
        <f>'APRIL.2025 Detail Daily (2)'!BQ11</f>
        <v>159671</v>
      </c>
      <c r="M10" s="187">
        <f t="shared" si="6"/>
        <v>35.12762</v>
      </c>
      <c r="N10" s="186">
        <f>'APRIL.2025 Detail Daily (2)'!BR11</f>
        <v>3345</v>
      </c>
      <c r="O10" s="185">
        <f t="shared" si="7"/>
        <v>0.7359</v>
      </c>
      <c r="P10" s="184">
        <f>'APRIL.2025 Detail Daily (2)'!BL11</f>
        <v>1076</v>
      </c>
      <c r="Q10" s="183">
        <f t="shared" si="8"/>
        <v>0.23672000000000001</v>
      </c>
      <c r="R10" s="182">
        <f>'APRIL.2025 Detail Daily (2)'!CH11</f>
        <v>5031.2735999999568</v>
      </c>
      <c r="S10" s="181">
        <f t="shared" si="9"/>
        <v>1.1068801919999904</v>
      </c>
      <c r="T10" s="180">
        <f t="shared" si="10"/>
        <v>677264.72640000004</v>
      </c>
      <c r="U10" s="163">
        <f t="shared" si="11"/>
        <v>148.99823980799999</v>
      </c>
      <c r="V10" s="179">
        <f>'APRIL.2025 Detail Daily (2)'!CJ11</f>
        <v>700919.30339999998</v>
      </c>
      <c r="W10" s="178">
        <f t="shared" si="12"/>
        <v>154.20224674799999</v>
      </c>
      <c r="X10" s="177">
        <f t="shared" si="13"/>
        <v>0.85667914859999994</v>
      </c>
      <c r="Y10" s="176"/>
    </row>
    <row r="11" spans="1:25" ht="45" customHeight="1" x14ac:dyDescent="0.25">
      <c r="A11" s="200">
        <v>5</v>
      </c>
      <c r="B11" s="198">
        <f>'APRIL.2025 Detail Daily (2)'!J12</f>
        <v>682540</v>
      </c>
      <c r="C11" s="197">
        <f t="shared" si="0"/>
        <v>150.15880000000001</v>
      </c>
      <c r="D11" s="196">
        <f t="shared" si="1"/>
        <v>677760</v>
      </c>
      <c r="E11" s="195">
        <f t="shared" si="2"/>
        <v>149.10720000000001</v>
      </c>
      <c r="F11" s="194">
        <f>'APRIL.2025 Detail Daily (2)'!BN12</f>
        <v>272692</v>
      </c>
      <c r="G11" s="193">
        <f t="shared" si="3"/>
        <v>59.992240000000002</v>
      </c>
      <c r="H11" s="192">
        <f>'APRIL.2025 Detail Daily (2)'!BO12</f>
        <v>48132.000000000015</v>
      </c>
      <c r="I11" s="191">
        <f t="shared" si="4"/>
        <v>10.589040000000004</v>
      </c>
      <c r="J11" s="190">
        <f>'APRIL.2025 Detail Daily (2)'!BP12</f>
        <v>197372</v>
      </c>
      <c r="K11" s="189">
        <f t="shared" si="5"/>
        <v>43.421840000000003</v>
      </c>
      <c r="L11" s="188">
        <f>'APRIL.2025 Detail Daily (2)'!BQ12</f>
        <v>159215</v>
      </c>
      <c r="M11" s="187">
        <f t="shared" si="6"/>
        <v>35.027299999999997</v>
      </c>
      <c r="N11" s="186">
        <f>'APRIL.2025 Detail Daily (2)'!BR12</f>
        <v>349</v>
      </c>
      <c r="O11" s="185">
        <f t="shared" si="7"/>
        <v>7.6780000000000001E-2</v>
      </c>
      <c r="P11" s="184">
        <f>'APRIL.2025 Detail Daily (2)'!BL12</f>
        <v>4780</v>
      </c>
      <c r="Q11" s="183">
        <f t="shared" si="8"/>
        <v>1.0516000000000001</v>
      </c>
      <c r="R11" s="182">
        <f>'APRIL.2025 Detail Daily (2)'!CH12</f>
        <v>8123.4104999999981</v>
      </c>
      <c r="S11" s="181">
        <f t="shared" si="9"/>
        <v>1.7871503099999997</v>
      </c>
      <c r="T11" s="180">
        <f t="shared" si="10"/>
        <v>674416.5895</v>
      </c>
      <c r="U11" s="163">
        <f t="shared" si="11"/>
        <v>148.37164969</v>
      </c>
      <c r="V11" s="179">
        <f>'APRIL.2025 Detail Daily (2)'!CJ12</f>
        <v>709042.71389999997</v>
      </c>
      <c r="W11" s="178">
        <f t="shared" si="12"/>
        <v>155.98939705800001</v>
      </c>
      <c r="X11" s="177">
        <f t="shared" si="13"/>
        <v>0.8666077614333334</v>
      </c>
      <c r="Y11" s="176"/>
    </row>
    <row r="12" spans="1:25" ht="45" customHeight="1" x14ac:dyDescent="0.25">
      <c r="A12" s="200">
        <v>6</v>
      </c>
      <c r="B12" s="198">
        <f>'APRIL.2025 Detail Daily (2)'!J13</f>
        <v>682512</v>
      </c>
      <c r="C12" s="197">
        <f t="shared" si="0"/>
        <v>150.15263999999999</v>
      </c>
      <c r="D12" s="196">
        <f t="shared" si="1"/>
        <v>680866</v>
      </c>
      <c r="E12" s="195">
        <f t="shared" si="2"/>
        <v>149.79051999999999</v>
      </c>
      <c r="F12" s="194">
        <f>'APRIL.2025 Detail Daily (2)'!BN13</f>
        <v>269807</v>
      </c>
      <c r="G12" s="193">
        <f t="shared" si="3"/>
        <v>59.35754</v>
      </c>
      <c r="H12" s="192">
        <f>'APRIL.2025 Detail Daily (2)'!BO13</f>
        <v>52573</v>
      </c>
      <c r="I12" s="191">
        <f t="shared" si="4"/>
        <v>11.56606</v>
      </c>
      <c r="J12" s="190">
        <f>'APRIL.2025 Detail Daily (2)'!BP13</f>
        <v>198900</v>
      </c>
      <c r="K12" s="189">
        <f t="shared" si="5"/>
        <v>43.758000000000003</v>
      </c>
      <c r="L12" s="188">
        <f>'APRIL.2025 Detail Daily (2)'!BQ13</f>
        <v>156946</v>
      </c>
      <c r="M12" s="187">
        <f t="shared" si="6"/>
        <v>34.528120000000001</v>
      </c>
      <c r="N12" s="186">
        <f>'APRIL.2025 Detail Daily (2)'!BR13</f>
        <v>2640</v>
      </c>
      <c r="O12" s="185">
        <f t="shared" si="7"/>
        <v>0.58079999999999998</v>
      </c>
      <c r="P12" s="184">
        <f>'APRIL.2025 Detail Daily (2)'!BL13</f>
        <v>1646</v>
      </c>
      <c r="Q12" s="183">
        <f t="shared" si="8"/>
        <v>0.36212</v>
      </c>
      <c r="R12" s="182">
        <f>'APRIL.2025 Detail Daily (2)'!CH13</f>
        <v>6236.6828999998979</v>
      </c>
      <c r="S12" s="181">
        <f t="shared" si="9"/>
        <v>1.3720702379999776</v>
      </c>
      <c r="T12" s="180">
        <f t="shared" si="10"/>
        <v>676275.3171000001</v>
      </c>
      <c r="U12" s="163">
        <f t="shared" si="11"/>
        <v>148.78056976200003</v>
      </c>
      <c r="V12" s="179">
        <f>'APRIL.2025 Detail Daily (2)'!CJ13</f>
        <v>715279.39679999987</v>
      </c>
      <c r="W12" s="178">
        <f t="shared" si="12"/>
        <v>157.36146729599997</v>
      </c>
      <c r="X12" s="177">
        <f t="shared" si="13"/>
        <v>0.87423037386666647</v>
      </c>
      <c r="Y12" s="176"/>
    </row>
    <row r="13" spans="1:25" ht="45" customHeight="1" x14ac:dyDescent="0.25">
      <c r="A13" s="200">
        <v>7</v>
      </c>
      <c r="B13" s="198">
        <f>'APRIL.2025 Detail Daily (2)'!J14</f>
        <v>682280</v>
      </c>
      <c r="C13" s="197">
        <f t="shared" si="0"/>
        <v>150.10159999999999</v>
      </c>
      <c r="D13" s="196">
        <f t="shared" si="1"/>
        <v>658514</v>
      </c>
      <c r="E13" s="195">
        <f t="shared" si="2"/>
        <v>144.87307999999999</v>
      </c>
      <c r="F13" s="194">
        <f>'APRIL.2025 Detail Daily (2)'!BN14</f>
        <v>240353</v>
      </c>
      <c r="G13" s="193">
        <f t="shared" si="3"/>
        <v>52.877659999999999</v>
      </c>
      <c r="H13" s="192">
        <f>'APRIL.2025 Detail Daily (2)'!BO14</f>
        <v>51419</v>
      </c>
      <c r="I13" s="191">
        <f t="shared" si="4"/>
        <v>11.31218</v>
      </c>
      <c r="J13" s="190">
        <f>'APRIL.2025 Detail Daily (2)'!BP14</f>
        <v>193796</v>
      </c>
      <c r="K13" s="189">
        <f t="shared" si="5"/>
        <v>42.635120000000001</v>
      </c>
      <c r="L13" s="188">
        <f>'APRIL.2025 Detail Daily (2)'!BQ14</f>
        <v>170496</v>
      </c>
      <c r="M13" s="187">
        <f t="shared" si="6"/>
        <v>37.509120000000003</v>
      </c>
      <c r="N13" s="186">
        <f>'APRIL.2025 Detail Daily (2)'!BR14</f>
        <v>2450</v>
      </c>
      <c r="O13" s="185">
        <f t="shared" si="7"/>
        <v>0.53900000000000003</v>
      </c>
      <c r="P13" s="184">
        <f>'APRIL.2025 Detail Daily (2)'!BL14</f>
        <v>23766</v>
      </c>
      <c r="Q13" s="183">
        <f t="shared" si="8"/>
        <v>5.2285199999999996</v>
      </c>
      <c r="R13" s="182">
        <f>'APRIL.2025 Detail Daily (2)'!CH14</f>
        <v>26833.459200000274</v>
      </c>
      <c r="S13" s="181">
        <f t="shared" si="9"/>
        <v>5.90336102400006</v>
      </c>
      <c r="T13" s="180">
        <f t="shared" si="10"/>
        <v>655446.54079999973</v>
      </c>
      <c r="U13" s="163">
        <f t="shared" si="11"/>
        <v>144.19823897599994</v>
      </c>
      <c r="V13" s="179">
        <f>'APRIL.2025 Detail Daily (2)'!CJ14</f>
        <v>742112.85600000015</v>
      </c>
      <c r="W13" s="178">
        <f t="shared" si="12"/>
        <v>163.26482832000002</v>
      </c>
      <c r="X13" s="177">
        <f t="shared" si="13"/>
        <v>0.90702682400000012</v>
      </c>
      <c r="Y13" s="176"/>
    </row>
    <row r="14" spans="1:25" ht="34.15" customHeight="1" x14ac:dyDescent="0.25">
      <c r="A14" s="200">
        <v>8</v>
      </c>
      <c r="B14" s="198">
        <f>'APRIL.2025 Detail Daily (2)'!J15</f>
        <v>682016</v>
      </c>
      <c r="C14" s="197">
        <f t="shared" si="0"/>
        <v>150.04352</v>
      </c>
      <c r="D14" s="196">
        <f t="shared" si="1"/>
        <v>684143</v>
      </c>
      <c r="E14" s="195">
        <f t="shared" si="2"/>
        <v>150.51146</v>
      </c>
      <c r="F14" s="194">
        <f>'APRIL.2025 Detail Daily (2)'!BN15</f>
        <v>271794</v>
      </c>
      <c r="G14" s="193">
        <f t="shared" si="3"/>
        <v>59.79468</v>
      </c>
      <c r="H14" s="192">
        <f>'APRIL.2025 Detail Daily (2)'!BO15</f>
        <v>53978.000000000015</v>
      </c>
      <c r="I14" s="191">
        <f t="shared" si="4"/>
        <v>11.875160000000005</v>
      </c>
      <c r="J14" s="190">
        <f>'APRIL.2025 Detail Daily (2)'!BP15</f>
        <v>184428</v>
      </c>
      <c r="K14" s="189">
        <f t="shared" si="5"/>
        <v>40.574159999999999</v>
      </c>
      <c r="L14" s="188">
        <f>'APRIL.2025 Detail Daily (2)'!BQ15</f>
        <v>170398</v>
      </c>
      <c r="M14" s="187">
        <f t="shared" si="6"/>
        <v>37.487560000000002</v>
      </c>
      <c r="N14" s="186">
        <f>'APRIL.2025 Detail Daily (2)'!BR15</f>
        <v>3545</v>
      </c>
      <c r="O14" s="185">
        <f t="shared" si="7"/>
        <v>0.77990000000000004</v>
      </c>
      <c r="P14" s="184">
        <f>'APRIL.2025 Detail Daily (2)'!BL15</f>
        <v>-2127</v>
      </c>
      <c r="Q14" s="183">
        <f t="shared" si="8"/>
        <v>-0.46794000000000002</v>
      </c>
      <c r="R14" s="182">
        <f>'APRIL.2025 Detail Daily (2)'!CH15</f>
        <v>3301.7732999997679</v>
      </c>
      <c r="S14" s="181">
        <f t="shared" si="9"/>
        <v>0.7263901259999489</v>
      </c>
      <c r="T14" s="180">
        <f t="shared" si="10"/>
        <v>678714.22670000023</v>
      </c>
      <c r="U14" s="163">
        <f t="shared" si="11"/>
        <v>149.31712987400005</v>
      </c>
      <c r="V14" s="179">
        <f>'APRIL.2025 Detail Daily (2)'!CJ15</f>
        <v>745414.62929999991</v>
      </c>
      <c r="W14" s="178">
        <f t="shared" si="12"/>
        <v>163.99121844599998</v>
      </c>
      <c r="X14" s="177">
        <f t="shared" si="13"/>
        <v>0.91106232469999981</v>
      </c>
      <c r="Y14" s="176"/>
    </row>
    <row r="15" spans="1:25" ht="45" customHeight="1" x14ac:dyDescent="0.25">
      <c r="A15" s="200">
        <v>9</v>
      </c>
      <c r="B15" s="198">
        <f>'APRIL.2025 Detail Daily (2)'!J16</f>
        <v>682024</v>
      </c>
      <c r="C15" s="197">
        <f t="shared" si="0"/>
        <v>150.04527999999999</v>
      </c>
      <c r="D15" s="196">
        <f t="shared" si="1"/>
        <v>699387</v>
      </c>
      <c r="E15" s="195">
        <f t="shared" si="2"/>
        <v>153.86514</v>
      </c>
      <c r="F15" s="194">
        <f>'APRIL.2025 Detail Daily (2)'!BN16</f>
        <v>303439</v>
      </c>
      <c r="G15" s="193">
        <f t="shared" si="3"/>
        <v>66.75658</v>
      </c>
      <c r="H15" s="192">
        <f>'APRIL.2025 Detail Daily (2)'!BO16</f>
        <v>51577</v>
      </c>
      <c r="I15" s="191">
        <f t="shared" si="4"/>
        <v>11.34694</v>
      </c>
      <c r="J15" s="190">
        <f>'APRIL.2025 Detail Daily (2)'!BP16</f>
        <v>170480</v>
      </c>
      <c r="K15" s="189">
        <f t="shared" si="5"/>
        <v>37.505600000000001</v>
      </c>
      <c r="L15" s="188">
        <f>'APRIL.2025 Detail Daily (2)'!BQ16</f>
        <v>172674</v>
      </c>
      <c r="M15" s="187">
        <f t="shared" si="6"/>
        <v>37.988280000000003</v>
      </c>
      <c r="N15" s="186">
        <f>'APRIL.2025 Detail Daily (2)'!BR16</f>
        <v>1217</v>
      </c>
      <c r="O15" s="185">
        <f t="shared" si="7"/>
        <v>0.26773999999999998</v>
      </c>
      <c r="P15" s="184">
        <f>'APRIL.2025 Detail Daily (2)'!BL16</f>
        <v>-17363</v>
      </c>
      <c r="Q15" s="183">
        <f t="shared" si="8"/>
        <v>-3.8198599999999998</v>
      </c>
      <c r="R15" s="182">
        <f>'APRIL.2025 Detail Daily (2)'!CH16</f>
        <v>-12787.820399999968</v>
      </c>
      <c r="S15" s="181">
        <f t="shared" si="9"/>
        <v>-2.8133204879999929</v>
      </c>
      <c r="T15" s="180">
        <f t="shared" si="10"/>
        <v>694811.82039999997</v>
      </c>
      <c r="U15" s="163">
        <f t="shared" si="11"/>
        <v>152.85860048800001</v>
      </c>
      <c r="V15" s="179">
        <f>'APRIL.2025 Detail Daily (2)'!CJ16</f>
        <v>732626.80889999995</v>
      </c>
      <c r="W15" s="178">
        <f t="shared" si="12"/>
        <v>161.17789795799999</v>
      </c>
      <c r="X15" s="177">
        <f t="shared" si="13"/>
        <v>0.89543276643333325</v>
      </c>
      <c r="Y15" s="176"/>
    </row>
    <row r="16" spans="1:25" ht="45" customHeight="1" x14ac:dyDescent="0.25">
      <c r="A16" s="200">
        <v>10</v>
      </c>
      <c r="B16" s="198">
        <f>'APRIL.2025 Detail Daily (2)'!J17</f>
        <v>682168</v>
      </c>
      <c r="C16" s="197">
        <f t="shared" si="0"/>
        <v>150.07696000000001</v>
      </c>
      <c r="D16" s="196">
        <f t="shared" si="1"/>
        <v>698154</v>
      </c>
      <c r="E16" s="195">
        <f t="shared" si="2"/>
        <v>153.59388000000001</v>
      </c>
      <c r="F16" s="194">
        <f>'APRIL.2025 Detail Daily (2)'!BN17</f>
        <v>297680</v>
      </c>
      <c r="G16" s="193">
        <f t="shared" si="3"/>
        <v>65.489599999999996</v>
      </c>
      <c r="H16" s="192">
        <f>'APRIL.2025 Detail Daily (2)'!BO17</f>
        <v>53568</v>
      </c>
      <c r="I16" s="191">
        <f t="shared" si="4"/>
        <v>11.78496</v>
      </c>
      <c r="J16" s="190">
        <f>'APRIL.2025 Detail Daily (2)'!BP17</f>
        <v>170092</v>
      </c>
      <c r="K16" s="189">
        <f t="shared" si="5"/>
        <v>37.42024</v>
      </c>
      <c r="L16" s="188">
        <f>'APRIL.2025 Detail Daily (2)'!BQ17</f>
        <v>174795</v>
      </c>
      <c r="M16" s="187">
        <f t="shared" si="6"/>
        <v>38.454900000000002</v>
      </c>
      <c r="N16" s="186">
        <f>'APRIL.2025 Detail Daily (2)'!BR17</f>
        <v>2019</v>
      </c>
      <c r="O16" s="185">
        <f t="shared" si="7"/>
        <v>0.44418000000000002</v>
      </c>
      <c r="P16" s="184">
        <f>'APRIL.2025 Detail Daily (2)'!BL17</f>
        <v>-15986</v>
      </c>
      <c r="Q16" s="183">
        <f t="shared" si="8"/>
        <v>-3.5169199999999998</v>
      </c>
      <c r="R16" s="182">
        <f>'APRIL.2025 Detail Daily (2)'!CH17</f>
        <v>-12787.820399999968</v>
      </c>
      <c r="S16" s="181">
        <f t="shared" si="9"/>
        <v>-2.8133204879999929</v>
      </c>
      <c r="T16" s="180">
        <f t="shared" si="10"/>
        <v>694955.82039999997</v>
      </c>
      <c r="U16" s="163">
        <f t="shared" si="11"/>
        <v>152.890280488</v>
      </c>
      <c r="V16" s="179">
        <f>'APRIL.2025 Detail Daily (2)'!CJ17</f>
        <v>719838.98849999998</v>
      </c>
      <c r="W16" s="178">
        <f t="shared" si="12"/>
        <v>158.36457747</v>
      </c>
      <c r="X16" s="177">
        <f t="shared" si="13"/>
        <v>0.87980320816666668</v>
      </c>
      <c r="Y16" s="176"/>
    </row>
    <row r="17" spans="1:25" ht="45" customHeight="1" x14ac:dyDescent="0.25">
      <c r="A17" s="200">
        <v>11</v>
      </c>
      <c r="B17" s="198">
        <f>'APRIL.2025 Detail Daily (2)'!J18</f>
        <v>681976</v>
      </c>
      <c r="C17" s="197">
        <f t="shared" si="0"/>
        <v>150.03471999999999</v>
      </c>
      <c r="D17" s="196">
        <f t="shared" si="1"/>
        <v>699456</v>
      </c>
      <c r="E17" s="195">
        <f t="shared" si="2"/>
        <v>153.88032000000001</v>
      </c>
      <c r="F17" s="194">
        <f>'APRIL.2025 Detail Daily (2)'!BN18</f>
        <v>300813</v>
      </c>
      <c r="G17" s="193">
        <f t="shared" si="3"/>
        <v>66.17886</v>
      </c>
      <c r="H17" s="192">
        <f>'APRIL.2025 Detail Daily (2)'!BO18</f>
        <v>50485.999999999985</v>
      </c>
      <c r="I17" s="191">
        <f t="shared" si="4"/>
        <v>11.106919999999997</v>
      </c>
      <c r="J17" s="190">
        <f>'APRIL.2025 Detail Daily (2)'!BP18</f>
        <v>166805</v>
      </c>
      <c r="K17" s="189">
        <f t="shared" si="5"/>
        <v>36.697099999999999</v>
      </c>
      <c r="L17" s="188">
        <f>'APRIL.2025 Detail Daily (2)'!BQ18</f>
        <v>177126</v>
      </c>
      <c r="M17" s="187">
        <f t="shared" si="6"/>
        <v>38.96772</v>
      </c>
      <c r="N17" s="186">
        <f>'APRIL.2025 Detail Daily (2)'!BR18</f>
        <v>4226</v>
      </c>
      <c r="O17" s="185">
        <f t="shared" si="7"/>
        <v>0.92971999999999999</v>
      </c>
      <c r="P17" s="184">
        <f>'APRIL.2025 Detail Daily (2)'!BL18</f>
        <v>-17480</v>
      </c>
      <c r="Q17" s="183">
        <f t="shared" si="8"/>
        <v>-3.8456000000000001</v>
      </c>
      <c r="R17" s="182">
        <f>'APRIL.2025 Detail Daily (2)'!CH18</f>
        <v>-11372.774699999951</v>
      </c>
      <c r="S17" s="181">
        <f t="shared" si="9"/>
        <v>-2.5020104339999891</v>
      </c>
      <c r="T17" s="180">
        <f t="shared" si="10"/>
        <v>693348.77469999995</v>
      </c>
      <c r="U17" s="163">
        <f t="shared" si="11"/>
        <v>152.53673043399999</v>
      </c>
      <c r="V17" s="179">
        <f>'APRIL.2025 Detail Daily (2)'!CJ18</f>
        <v>708466.21380000003</v>
      </c>
      <c r="W17" s="178">
        <f t="shared" si="12"/>
        <v>155.862567036</v>
      </c>
      <c r="X17" s="177">
        <f t="shared" si="13"/>
        <v>0.86590315019999997</v>
      </c>
      <c r="Y17" s="176"/>
    </row>
    <row r="18" spans="1:25" ht="45" customHeight="1" x14ac:dyDescent="0.25">
      <c r="A18" s="200">
        <v>12</v>
      </c>
      <c r="B18" s="198">
        <f>'APRIL.2025 Detail Daily (2)'!J19</f>
        <v>681920</v>
      </c>
      <c r="C18" s="197">
        <f t="shared" si="0"/>
        <v>150.0224</v>
      </c>
      <c r="D18" s="196">
        <f t="shared" si="1"/>
        <v>696594</v>
      </c>
      <c r="E18" s="195">
        <f t="shared" si="2"/>
        <v>153.25067999999999</v>
      </c>
      <c r="F18" s="194">
        <f>'APRIL.2025 Detail Daily (2)'!BN19</f>
        <v>294483</v>
      </c>
      <c r="G18" s="193">
        <f t="shared" si="3"/>
        <v>64.786259999999999</v>
      </c>
      <c r="H18" s="192">
        <f>'APRIL.2025 Detail Daily (2)'!BO19</f>
        <v>52163.000000000015</v>
      </c>
      <c r="I18" s="191">
        <f t="shared" si="4"/>
        <v>11.475860000000004</v>
      </c>
      <c r="J18" s="190">
        <f>'APRIL.2025 Detail Daily (2)'!BP19</f>
        <v>168986</v>
      </c>
      <c r="K18" s="189">
        <f t="shared" si="5"/>
        <v>37.176920000000003</v>
      </c>
      <c r="L18" s="188">
        <f>'APRIL.2025 Detail Daily (2)'!BQ19</f>
        <v>179652</v>
      </c>
      <c r="M18" s="187">
        <f t="shared" si="6"/>
        <v>39.523440000000001</v>
      </c>
      <c r="N18" s="186">
        <f>'APRIL.2025 Detail Daily (2)'!BR19</f>
        <v>1310</v>
      </c>
      <c r="O18" s="185">
        <f t="shared" si="7"/>
        <v>0.28820000000000001</v>
      </c>
      <c r="P18" s="184">
        <f>'APRIL.2025 Detail Daily (2)'!BL19</f>
        <v>-14674</v>
      </c>
      <c r="Q18" s="183">
        <f t="shared" si="8"/>
        <v>-3.2282799999999998</v>
      </c>
      <c r="R18" s="182">
        <f>'APRIL.2025 Detail Daily (2)'!CH19</f>
        <v>-7022.8194000001531</v>
      </c>
      <c r="S18" s="181">
        <f t="shared" si="9"/>
        <v>-1.5450202680000338</v>
      </c>
      <c r="T18" s="180">
        <f t="shared" si="10"/>
        <v>688942.81940000015</v>
      </c>
      <c r="U18" s="163">
        <f t="shared" si="11"/>
        <v>151.56742026800003</v>
      </c>
      <c r="V18" s="179">
        <f>'APRIL.2025 Detail Daily (2)'!CJ19</f>
        <v>701443.39439999987</v>
      </c>
      <c r="W18" s="178">
        <f t="shared" si="12"/>
        <v>154.31754676799997</v>
      </c>
      <c r="X18" s="177">
        <f t="shared" si="13"/>
        <v>0.85731970426666648</v>
      </c>
      <c r="Y18" s="176"/>
    </row>
    <row r="19" spans="1:25" ht="45" customHeight="1" x14ac:dyDescent="0.25">
      <c r="A19" s="200">
        <v>13</v>
      </c>
      <c r="B19" s="198">
        <f>'APRIL.2025 Detail Daily (2)'!J20</f>
        <v>682120</v>
      </c>
      <c r="C19" s="197">
        <f t="shared" si="0"/>
        <v>150.06639999999999</v>
      </c>
      <c r="D19" s="196">
        <f t="shared" si="1"/>
        <v>695054</v>
      </c>
      <c r="E19" s="195">
        <f t="shared" si="2"/>
        <v>152.91188</v>
      </c>
      <c r="F19" s="194">
        <f>'APRIL.2025 Detail Daily (2)'!BN20</f>
        <v>293266</v>
      </c>
      <c r="G19" s="193">
        <f t="shared" si="3"/>
        <v>64.518519999999995</v>
      </c>
      <c r="H19" s="192">
        <f>'APRIL.2025 Detail Daily (2)'!BO20</f>
        <v>52441.999999999985</v>
      </c>
      <c r="I19" s="191">
        <f t="shared" si="4"/>
        <v>11.537239999999997</v>
      </c>
      <c r="J19" s="190">
        <f>'APRIL.2025 Detail Daily (2)'!BP20</f>
        <v>169324</v>
      </c>
      <c r="K19" s="189">
        <f t="shared" si="5"/>
        <v>37.251280000000001</v>
      </c>
      <c r="L19" s="188">
        <f>'APRIL.2025 Detail Daily (2)'!BQ20</f>
        <v>178451</v>
      </c>
      <c r="M19" s="187">
        <f t="shared" si="6"/>
        <v>39.259219999999999</v>
      </c>
      <c r="N19" s="186">
        <f>'APRIL.2025 Detail Daily (2)'!BR20</f>
        <v>1571</v>
      </c>
      <c r="O19" s="185">
        <f t="shared" si="7"/>
        <v>0.34561999999999998</v>
      </c>
      <c r="P19" s="184">
        <f>'APRIL.2025 Detail Daily (2)'!BL20</f>
        <v>-12934</v>
      </c>
      <c r="Q19" s="183">
        <f t="shared" si="8"/>
        <v>-2.8454799999999998</v>
      </c>
      <c r="R19" s="182">
        <f>'APRIL.2025 Detail Daily (2)'!CH20</f>
        <v>-7127.6375999999</v>
      </c>
      <c r="S19" s="181">
        <f t="shared" si="9"/>
        <v>-1.568080271999978</v>
      </c>
      <c r="T19" s="180">
        <f t="shared" si="10"/>
        <v>689247.6375999999</v>
      </c>
      <c r="U19" s="163">
        <f t="shared" si="11"/>
        <v>151.63448027199999</v>
      </c>
      <c r="V19" s="179">
        <f>'APRIL.2025 Detail Daily (2)'!CJ20</f>
        <v>694315.75679999997</v>
      </c>
      <c r="W19" s="178">
        <f t="shared" si="12"/>
        <v>152.749466496</v>
      </c>
      <c r="X19" s="177">
        <f t="shared" si="13"/>
        <v>0.8486081472</v>
      </c>
      <c r="Y19" s="176"/>
    </row>
    <row r="20" spans="1:25" ht="45" customHeight="1" x14ac:dyDescent="0.25">
      <c r="A20" s="200">
        <v>14</v>
      </c>
      <c r="B20" s="198">
        <f>'APRIL.2025 Detail Daily (2)'!J21</f>
        <v>682144</v>
      </c>
      <c r="C20" s="197">
        <f t="shared" si="0"/>
        <v>150.07167999999999</v>
      </c>
      <c r="D20" s="196">
        <f t="shared" si="1"/>
        <v>702918</v>
      </c>
      <c r="E20" s="195">
        <f t="shared" si="2"/>
        <v>154.64196000000001</v>
      </c>
      <c r="F20" s="194">
        <f>'APRIL.2025 Detail Daily (2)'!BN21</f>
        <v>292263</v>
      </c>
      <c r="G20" s="193">
        <f t="shared" si="3"/>
        <v>64.29786</v>
      </c>
      <c r="H20" s="192">
        <f>'APRIL.2025 Detail Daily (2)'!BO21</f>
        <v>53045</v>
      </c>
      <c r="I20" s="191">
        <f t="shared" si="4"/>
        <v>11.6699</v>
      </c>
      <c r="J20" s="190">
        <f>'APRIL.2025 Detail Daily (2)'!BP21</f>
        <v>177143</v>
      </c>
      <c r="K20" s="189">
        <f t="shared" si="5"/>
        <v>38.97146</v>
      </c>
      <c r="L20" s="188">
        <f>'APRIL.2025 Detail Daily (2)'!BQ21</f>
        <v>178203</v>
      </c>
      <c r="M20" s="187">
        <f t="shared" si="6"/>
        <v>39.204659999999997</v>
      </c>
      <c r="N20" s="186">
        <f>'APRIL.2025 Detail Daily (2)'!BR21</f>
        <v>2264</v>
      </c>
      <c r="O20" s="185">
        <f t="shared" si="7"/>
        <v>0.49808000000000002</v>
      </c>
      <c r="P20" s="184">
        <f>'APRIL.2025 Detail Daily (2)'!BL21</f>
        <v>-20774</v>
      </c>
      <c r="Q20" s="183">
        <f t="shared" si="8"/>
        <v>-4.5702800000000003</v>
      </c>
      <c r="R20" s="182">
        <f>'APRIL.2025 Detail Daily (2)'!CH21</f>
        <v>-14412.502500000061</v>
      </c>
      <c r="S20" s="181">
        <f t="shared" si="9"/>
        <v>-3.1707505500000135</v>
      </c>
      <c r="T20" s="180">
        <f t="shared" si="10"/>
        <v>696556.50250000006</v>
      </c>
      <c r="U20" s="163">
        <f t="shared" si="11"/>
        <v>153.24243055000002</v>
      </c>
      <c r="V20" s="179">
        <f>'APRIL.2025 Detail Daily (2)'!CJ21</f>
        <v>679903.25429999991</v>
      </c>
      <c r="W20" s="178">
        <f t="shared" si="12"/>
        <v>149.57871594599999</v>
      </c>
      <c r="X20" s="177">
        <f t="shared" si="13"/>
        <v>0.83099286636666658</v>
      </c>
      <c r="Y20" s="176"/>
    </row>
    <row r="21" spans="1:25" ht="43.15" customHeight="1" x14ac:dyDescent="0.25">
      <c r="A21" s="200">
        <v>15</v>
      </c>
      <c r="B21" s="198">
        <f>'APRIL.2025 Detail Daily (2)'!J22</f>
        <v>682864</v>
      </c>
      <c r="C21" s="197">
        <f t="shared" si="0"/>
        <v>150.23007999999999</v>
      </c>
      <c r="D21" s="196">
        <f t="shared" si="1"/>
        <v>701533</v>
      </c>
      <c r="E21" s="195">
        <f t="shared" si="2"/>
        <v>154.33725999999999</v>
      </c>
      <c r="F21" s="194">
        <f>'APRIL.2025 Detail Daily (2)'!BN22</f>
        <v>282104</v>
      </c>
      <c r="G21" s="193">
        <f t="shared" si="3"/>
        <v>62.06288</v>
      </c>
      <c r="H21" s="192">
        <f>'APRIL.2025 Detail Daily (2)'!BO22</f>
        <v>50920.000000000015</v>
      </c>
      <c r="I21" s="191">
        <f t="shared" si="4"/>
        <v>11.202400000000004</v>
      </c>
      <c r="J21" s="190">
        <f>'APRIL.2025 Detail Daily (2)'!BP22</f>
        <v>185506</v>
      </c>
      <c r="K21" s="189">
        <f t="shared" si="5"/>
        <v>40.811320000000002</v>
      </c>
      <c r="L21" s="188">
        <f>'APRIL.2025 Detail Daily (2)'!BQ22</f>
        <v>178221</v>
      </c>
      <c r="M21" s="187">
        <f t="shared" si="6"/>
        <v>39.208620000000003</v>
      </c>
      <c r="N21" s="186">
        <f>'APRIL.2025 Detail Daily (2)'!BR22</f>
        <v>4782</v>
      </c>
      <c r="O21" s="185">
        <f t="shared" si="7"/>
        <v>1.0520400000000001</v>
      </c>
      <c r="P21" s="184">
        <f>'APRIL.2025 Detail Daily (2)'!BL22</f>
        <v>-18669</v>
      </c>
      <c r="Q21" s="183">
        <f t="shared" si="8"/>
        <v>-4.1071799999999996</v>
      </c>
      <c r="R21" s="182">
        <f>'APRIL.2025 Detail Daily (2)'!CH22</f>
        <v>-7389.6831000000238</v>
      </c>
      <c r="S21" s="181">
        <f t="shared" si="9"/>
        <v>-1.6257302820000052</v>
      </c>
      <c r="T21" s="180">
        <f t="shared" si="10"/>
        <v>690253.68310000002</v>
      </c>
      <c r="U21" s="163">
        <f t="shared" si="11"/>
        <v>151.85581028199999</v>
      </c>
      <c r="V21" s="179">
        <f>'APRIL.2025 Detail Daily (2)'!CJ22</f>
        <v>672513.57119999989</v>
      </c>
      <c r="W21" s="178">
        <f t="shared" si="12"/>
        <v>147.95298566399998</v>
      </c>
      <c r="X21" s="177">
        <f t="shared" si="13"/>
        <v>0.82196103146666655</v>
      </c>
      <c r="Y21" s="176"/>
    </row>
    <row r="22" spans="1:25" ht="45" customHeight="1" x14ac:dyDescent="0.25">
      <c r="A22" s="200">
        <v>16</v>
      </c>
      <c r="B22" s="198">
        <f>'APRIL.2025 Detail Daily (2)'!J23</f>
        <v>682176</v>
      </c>
      <c r="C22" s="197">
        <f t="shared" si="0"/>
        <v>150.07872</v>
      </c>
      <c r="D22" s="196">
        <f t="shared" si="1"/>
        <v>704826</v>
      </c>
      <c r="E22" s="195">
        <f t="shared" si="2"/>
        <v>155.06172000000001</v>
      </c>
      <c r="F22" s="194">
        <f>'APRIL.2025 Detail Daily (2)'!BN23</f>
        <v>278798</v>
      </c>
      <c r="G22" s="193">
        <f t="shared" si="3"/>
        <v>61.335560000000001</v>
      </c>
      <c r="H22" s="192">
        <f>'APRIL.2025 Detail Daily (2)'!BO23</f>
        <v>53786</v>
      </c>
      <c r="I22" s="191">
        <f t="shared" si="4"/>
        <v>11.83292</v>
      </c>
      <c r="J22" s="190">
        <f>'APRIL.2025 Detail Daily (2)'!BP23</f>
        <v>191103</v>
      </c>
      <c r="K22" s="189">
        <f t="shared" si="5"/>
        <v>42.042659999999998</v>
      </c>
      <c r="L22" s="188">
        <f>'APRIL.2025 Detail Daily (2)'!BQ23</f>
        <v>179901</v>
      </c>
      <c r="M22" s="187">
        <f t="shared" si="6"/>
        <v>39.578220000000002</v>
      </c>
      <c r="N22" s="186">
        <f>'APRIL.2025 Detail Daily (2)'!BR23</f>
        <v>1238</v>
      </c>
      <c r="O22" s="185">
        <f t="shared" si="7"/>
        <v>0.27235999999999999</v>
      </c>
      <c r="P22" s="184">
        <f>'APRIL.2025 Detail Daily (2)'!BL23</f>
        <v>-22650</v>
      </c>
      <c r="Q22" s="183">
        <f t="shared" si="8"/>
        <v>-4.9829999999999997</v>
      </c>
      <c r="R22" s="182">
        <f>'APRIL.2025 Detail Daily (2)'!CH23</f>
        <v>-15198.63899999985</v>
      </c>
      <c r="S22" s="181">
        <f t="shared" si="9"/>
        <v>-3.3437005799999668</v>
      </c>
      <c r="T22" s="180">
        <f t="shared" si="10"/>
        <v>697374.63899999985</v>
      </c>
      <c r="U22" s="163">
        <f t="shared" si="11"/>
        <v>153.42242057999997</v>
      </c>
      <c r="V22" s="179">
        <f>'APRIL.2025 Detail Daily (2)'!CJ23</f>
        <v>657314.93220000004</v>
      </c>
      <c r="W22" s="178">
        <f t="shared" si="12"/>
        <v>144.60928508400002</v>
      </c>
      <c r="X22" s="177">
        <f t="shared" si="13"/>
        <v>0.80338491713333349</v>
      </c>
      <c r="Y22" s="176"/>
    </row>
    <row r="23" spans="1:25" ht="45" customHeight="1" x14ac:dyDescent="0.25">
      <c r="A23" s="200">
        <v>17</v>
      </c>
      <c r="B23" s="198">
        <f>'APRIL.2025 Detail Daily (2)'!J24</f>
        <v>682080</v>
      </c>
      <c r="C23" s="197">
        <f t="shared" si="0"/>
        <v>150.05760000000001</v>
      </c>
      <c r="D23" s="196">
        <f t="shared" si="1"/>
        <v>719922</v>
      </c>
      <c r="E23" s="195">
        <f t="shared" si="2"/>
        <v>158.38283999999999</v>
      </c>
      <c r="F23" s="194">
        <f>'APRIL.2025 Detail Daily (2)'!BN24</f>
        <v>296719</v>
      </c>
      <c r="G23" s="193">
        <f t="shared" si="3"/>
        <v>65.278180000000006</v>
      </c>
      <c r="H23" s="192">
        <f>'APRIL.2025 Detail Daily (2)'!BO24</f>
        <v>53445</v>
      </c>
      <c r="I23" s="191">
        <f t="shared" si="4"/>
        <v>11.757899999999999</v>
      </c>
      <c r="J23" s="190">
        <f>'APRIL.2025 Detail Daily (2)'!BP24</f>
        <v>194820</v>
      </c>
      <c r="K23" s="189">
        <f t="shared" si="5"/>
        <v>42.860399999999998</v>
      </c>
      <c r="L23" s="188">
        <f>'APRIL.2025 Detail Daily (2)'!BQ24</f>
        <v>171195</v>
      </c>
      <c r="M23" s="187">
        <f t="shared" si="6"/>
        <v>37.6629</v>
      </c>
      <c r="N23" s="186">
        <f>'APRIL.2025 Detail Daily (2)'!BR24</f>
        <v>3743</v>
      </c>
      <c r="O23" s="185">
        <f t="shared" si="7"/>
        <v>0.82345999999999997</v>
      </c>
      <c r="P23" s="184">
        <f>'APRIL.2025 Detail Daily (2)'!BL24</f>
        <v>-37842</v>
      </c>
      <c r="Q23" s="183">
        <f t="shared" si="8"/>
        <v>-8.3252400000000009</v>
      </c>
      <c r="R23" s="182">
        <f>'APRIL.2025 Detail Daily (2)'!CH24</f>
        <v>-31812.323700000066</v>
      </c>
      <c r="S23" s="181">
        <f t="shared" si="9"/>
        <v>-6.9987112140000143</v>
      </c>
      <c r="T23" s="180">
        <f t="shared" si="10"/>
        <v>713892.32370000007</v>
      </c>
      <c r="U23" s="163">
        <f t="shared" si="11"/>
        <v>157.056311214</v>
      </c>
      <c r="V23" s="179">
        <f>'APRIL.2025 Detail Daily (2)'!CJ24</f>
        <v>625502.60849999997</v>
      </c>
      <c r="W23" s="178">
        <f t="shared" si="12"/>
        <v>137.61057387</v>
      </c>
      <c r="X23" s="177">
        <f t="shared" si="13"/>
        <v>0.76450318816666663</v>
      </c>
      <c r="Y23" s="176"/>
    </row>
    <row r="24" spans="1:25" ht="45" customHeight="1" x14ac:dyDescent="0.25">
      <c r="A24" s="200">
        <v>18</v>
      </c>
      <c r="B24" s="198">
        <f>'APRIL.2025 Detail Daily (2)'!J25</f>
        <v>682096</v>
      </c>
      <c r="C24" s="197">
        <f t="shared" si="0"/>
        <v>150.06111999999999</v>
      </c>
      <c r="D24" s="196">
        <f t="shared" si="1"/>
        <v>710394</v>
      </c>
      <c r="E24" s="195">
        <f t="shared" si="2"/>
        <v>156.28667999999999</v>
      </c>
      <c r="F24" s="194">
        <f>'APRIL.2025 Detail Daily (2)'!BN25</f>
        <v>294661</v>
      </c>
      <c r="G24" s="193">
        <f t="shared" si="3"/>
        <v>64.825419999999994</v>
      </c>
      <c r="H24" s="192">
        <f>'APRIL.2025 Detail Daily (2)'!BO25</f>
        <v>54323</v>
      </c>
      <c r="I24" s="191">
        <f t="shared" si="4"/>
        <v>11.95106</v>
      </c>
      <c r="J24" s="190">
        <f>'APRIL.2025 Detail Daily (2)'!BP25</f>
        <v>179535</v>
      </c>
      <c r="K24" s="189">
        <f t="shared" si="5"/>
        <v>39.497700000000002</v>
      </c>
      <c r="L24" s="188">
        <f>'APRIL.2025 Detail Daily (2)'!BQ25</f>
        <v>180555</v>
      </c>
      <c r="M24" s="187">
        <f t="shared" si="6"/>
        <v>39.722099999999998</v>
      </c>
      <c r="N24" s="186">
        <f>'APRIL.2025 Detail Daily (2)'!BR25</f>
        <v>1320</v>
      </c>
      <c r="O24" s="185">
        <f t="shared" si="7"/>
        <v>0.29039999999999999</v>
      </c>
      <c r="P24" s="184">
        <f>'APRIL.2025 Detail Daily (2)'!BL25</f>
        <v>-28298</v>
      </c>
      <c r="Q24" s="183">
        <f t="shared" si="8"/>
        <v>-6.2255599999999998</v>
      </c>
      <c r="R24" s="182">
        <f>'APRIL.2025 Detail Daily (2)'!CH25</f>
        <v>-21278.094599999953</v>
      </c>
      <c r="S24" s="181">
        <f t="shared" si="9"/>
        <v>-4.6811808119999894</v>
      </c>
      <c r="T24" s="180">
        <f t="shared" si="10"/>
        <v>703374.09459999995</v>
      </c>
      <c r="U24" s="163">
        <f t="shared" si="11"/>
        <v>154.74230081199997</v>
      </c>
      <c r="V24" s="179">
        <f>'APRIL.2025 Detail Daily (2)'!CJ25</f>
        <v>604224.51390000002</v>
      </c>
      <c r="W24" s="178">
        <f t="shared" si="12"/>
        <v>132.92939305799999</v>
      </c>
      <c r="X24" s="177">
        <f t="shared" si="13"/>
        <v>0.73849662809999994</v>
      </c>
      <c r="Y24" s="176"/>
    </row>
    <row r="25" spans="1:25" ht="45" customHeight="1" x14ac:dyDescent="0.25">
      <c r="A25" s="200">
        <v>19</v>
      </c>
      <c r="B25" s="198">
        <f>'APRIL.2025 Detail Daily (2)'!J26</f>
        <v>682032</v>
      </c>
      <c r="C25" s="197">
        <f t="shared" si="0"/>
        <v>150.04704000000001</v>
      </c>
      <c r="D25" s="196">
        <f t="shared" si="1"/>
        <v>686217</v>
      </c>
      <c r="E25" s="195">
        <f t="shared" si="2"/>
        <v>150.96773999999999</v>
      </c>
      <c r="F25" s="194">
        <f>'APRIL.2025 Detail Daily (2)'!BN26</f>
        <v>282496</v>
      </c>
      <c r="G25" s="193">
        <f t="shared" si="3"/>
        <v>62.149120000000003</v>
      </c>
      <c r="H25" s="192">
        <f>'APRIL.2025 Detail Daily (2)'!BO26</f>
        <v>53560</v>
      </c>
      <c r="I25" s="191">
        <f t="shared" si="4"/>
        <v>11.783200000000001</v>
      </c>
      <c r="J25" s="190">
        <f>'APRIL.2025 Detail Daily (2)'!BP26</f>
        <v>176525</v>
      </c>
      <c r="K25" s="189">
        <f t="shared" si="5"/>
        <v>38.835500000000003</v>
      </c>
      <c r="L25" s="188">
        <f>'APRIL.2025 Detail Daily (2)'!BQ26</f>
        <v>170223</v>
      </c>
      <c r="M25" s="187">
        <f t="shared" si="6"/>
        <v>37.449060000000003</v>
      </c>
      <c r="N25" s="186">
        <f>'APRIL.2025 Detail Daily (2)'!BR26</f>
        <v>3413</v>
      </c>
      <c r="O25" s="185">
        <f t="shared" si="7"/>
        <v>0.75085999999999997</v>
      </c>
      <c r="P25" s="184">
        <f>'APRIL.2025 Detail Daily (2)'!BL26</f>
        <v>-4185</v>
      </c>
      <c r="Q25" s="183">
        <f t="shared" si="8"/>
        <v>-0.92069999999999996</v>
      </c>
      <c r="R25" s="182">
        <f>'APRIL.2025 Detail Daily (2)'!CH26</f>
        <v>5502.9554999999236</v>
      </c>
      <c r="S25" s="181">
        <f t="shared" si="9"/>
        <v>1.2106502099999832</v>
      </c>
      <c r="T25" s="180">
        <f t="shared" si="10"/>
        <v>676529.04450000008</v>
      </c>
      <c r="U25" s="163">
        <f t="shared" si="11"/>
        <v>148.83638979000003</v>
      </c>
      <c r="V25" s="179">
        <f>'APRIL.2025 Detail Daily (2)'!CJ26</f>
        <v>609727.46939999994</v>
      </c>
      <c r="W25" s="178">
        <f t="shared" si="12"/>
        <v>134.140043268</v>
      </c>
      <c r="X25" s="177">
        <f t="shared" si="13"/>
        <v>0.74522246260000002</v>
      </c>
      <c r="Y25" s="176"/>
    </row>
    <row r="26" spans="1:25" ht="45" customHeight="1" x14ac:dyDescent="0.25">
      <c r="A26" s="200">
        <v>20</v>
      </c>
      <c r="B26" s="198">
        <f>'APRIL.2025 Detail Daily (2)'!J27</f>
        <v>682272</v>
      </c>
      <c r="C26" s="197">
        <f t="shared" si="0"/>
        <v>150.09984</v>
      </c>
      <c r="D26" s="196">
        <f t="shared" si="1"/>
        <v>675837</v>
      </c>
      <c r="E26" s="195">
        <f t="shared" si="2"/>
        <v>148.68414000000001</v>
      </c>
      <c r="F26" s="194">
        <f>'APRIL.2025 Detail Daily (2)'!BN27</f>
        <v>270611</v>
      </c>
      <c r="G26" s="193">
        <f t="shared" si="3"/>
        <v>59.534419999999997</v>
      </c>
      <c r="H26" s="192">
        <f>'APRIL.2025 Detail Daily (2)'!BO27</f>
        <v>50941</v>
      </c>
      <c r="I26" s="191">
        <f t="shared" si="4"/>
        <v>11.20702</v>
      </c>
      <c r="J26" s="190">
        <f>'APRIL.2025 Detail Daily (2)'!BP27</f>
        <v>178925</v>
      </c>
      <c r="K26" s="189">
        <f t="shared" si="5"/>
        <v>39.363500000000002</v>
      </c>
      <c r="L26" s="188">
        <f>'APRIL.2025 Detail Daily (2)'!BQ27</f>
        <v>173513</v>
      </c>
      <c r="M26" s="187">
        <f t="shared" si="6"/>
        <v>38.17286</v>
      </c>
      <c r="N26" s="186">
        <f>'APRIL.2025 Detail Daily (2)'!BR27</f>
        <v>1847</v>
      </c>
      <c r="O26" s="185">
        <f t="shared" si="7"/>
        <v>0.40633999999999998</v>
      </c>
      <c r="P26" s="184">
        <f>'APRIL.2025 Detail Daily (2)'!BL27</f>
        <v>6379</v>
      </c>
      <c r="Q26" s="183">
        <f t="shared" si="8"/>
        <v>1.4033800000000001</v>
      </c>
      <c r="R26" s="182">
        <f>'APRIL.2025 Detail Daily (2)'!CH27</f>
        <v>11425.183799999999</v>
      </c>
      <c r="S26" s="181">
        <f t="shared" si="9"/>
        <v>2.5135404359999995</v>
      </c>
      <c r="T26" s="180">
        <f t="shared" si="10"/>
        <v>670846.8162</v>
      </c>
      <c r="U26" s="163">
        <f t="shared" si="11"/>
        <v>147.586299564</v>
      </c>
      <c r="V26" s="179">
        <f>'APRIL.2025 Detail Daily (2)'!CJ27</f>
        <v>621152.65319999994</v>
      </c>
      <c r="W26" s="178">
        <f t="shared" si="12"/>
        <v>136.653583704</v>
      </c>
      <c r="X26" s="177">
        <f t="shared" si="13"/>
        <v>0.75918657613333329</v>
      </c>
      <c r="Y26" s="176"/>
    </row>
    <row r="27" spans="1:25" ht="45" customHeight="1" x14ac:dyDescent="0.25">
      <c r="A27" s="200">
        <v>21</v>
      </c>
      <c r="B27" s="198">
        <f>'APRIL.2025 Detail Daily (2)'!J28</f>
        <v>682112</v>
      </c>
      <c r="C27" s="197">
        <f t="shared" si="0"/>
        <v>150.06464</v>
      </c>
      <c r="D27" s="196">
        <f t="shared" si="1"/>
        <v>671646</v>
      </c>
      <c r="E27" s="195">
        <f t="shared" si="2"/>
        <v>147.76212000000001</v>
      </c>
      <c r="F27" s="194">
        <f>'APRIL.2025 Detail Daily (2)'!BN28</f>
        <v>262049</v>
      </c>
      <c r="G27" s="193">
        <f t="shared" si="3"/>
        <v>57.650779999999997</v>
      </c>
      <c r="H27" s="192">
        <f>'APRIL.2025 Detail Daily (2)'!BO28</f>
        <v>53811</v>
      </c>
      <c r="I27" s="191">
        <f t="shared" si="4"/>
        <v>11.838419999999999</v>
      </c>
      <c r="J27" s="190">
        <f>'APRIL.2025 Detail Daily (2)'!BP28</f>
        <v>184419</v>
      </c>
      <c r="K27" s="189">
        <f t="shared" si="5"/>
        <v>40.572180000000003</v>
      </c>
      <c r="L27" s="188">
        <f>'APRIL.2025 Detail Daily (2)'!BQ28</f>
        <v>170047</v>
      </c>
      <c r="M27" s="187">
        <f t="shared" si="6"/>
        <v>37.410339999999998</v>
      </c>
      <c r="N27" s="186">
        <f>'APRIL.2025 Detail Daily (2)'!BR28</f>
        <v>1320</v>
      </c>
      <c r="O27" s="185">
        <f t="shared" si="7"/>
        <v>0.29039999999999999</v>
      </c>
      <c r="P27" s="184">
        <f>'APRIL.2025 Detail Daily (2)'!BL28</f>
        <v>10522</v>
      </c>
      <c r="Q27" s="183">
        <f t="shared" si="8"/>
        <v>2.3148399999999998</v>
      </c>
      <c r="R27" s="182">
        <f>'APRIL.2025 Detail Daily (2)'!CH28</f>
        <v>16142.002800000017</v>
      </c>
      <c r="S27" s="181">
        <f t="shared" si="9"/>
        <v>3.5512406160000038</v>
      </c>
      <c r="T27" s="180">
        <f t="shared" si="10"/>
        <v>665969.99719999998</v>
      </c>
      <c r="U27" s="163">
        <f t="shared" si="11"/>
        <v>146.513399384</v>
      </c>
      <c r="V27" s="179">
        <f>'APRIL.2025 Detail Daily (2)'!CJ28</f>
        <v>637294.65599999996</v>
      </c>
      <c r="W27" s="178">
        <f t="shared" si="12"/>
        <v>140.20482432</v>
      </c>
      <c r="X27" s="177">
        <f t="shared" si="13"/>
        <v>0.77891569066666666</v>
      </c>
      <c r="Y27" s="176"/>
    </row>
    <row r="28" spans="1:25" ht="45" customHeight="1" x14ac:dyDescent="0.25">
      <c r="A28" s="200">
        <v>22</v>
      </c>
      <c r="B28" s="198">
        <f>'APRIL.2025 Detail Daily (2)'!J29</f>
        <v>682064</v>
      </c>
      <c r="C28" s="197">
        <f t="shared" si="0"/>
        <v>150.05408</v>
      </c>
      <c r="D28" s="196">
        <f t="shared" si="1"/>
        <v>677766</v>
      </c>
      <c r="E28" s="195">
        <f t="shared" si="2"/>
        <v>149.10852</v>
      </c>
      <c r="F28" s="194">
        <f>'APRIL.2025 Detail Daily (2)'!BN29</f>
        <v>255994</v>
      </c>
      <c r="G28" s="193">
        <f t="shared" si="3"/>
        <v>56.318680000000001</v>
      </c>
      <c r="H28" s="192">
        <f>'APRIL.2025 Detail Daily (2)'!BO29</f>
        <v>52674</v>
      </c>
      <c r="I28" s="191">
        <f t="shared" si="4"/>
        <v>11.588279999999999</v>
      </c>
      <c r="J28" s="190">
        <f>'APRIL.2025 Detail Daily (2)'!BP29</f>
        <v>189280</v>
      </c>
      <c r="K28" s="189">
        <f t="shared" si="5"/>
        <v>41.641599999999997</v>
      </c>
      <c r="L28" s="188">
        <f>'APRIL.2025 Detail Daily (2)'!BQ29</f>
        <v>175622</v>
      </c>
      <c r="M28" s="187">
        <f t="shared" si="6"/>
        <v>38.636839999999999</v>
      </c>
      <c r="N28" s="186">
        <f>'APRIL.2025 Detail Daily (2)'!BR29</f>
        <v>4196</v>
      </c>
      <c r="O28" s="185">
        <f t="shared" si="7"/>
        <v>0.92312000000000005</v>
      </c>
      <c r="P28" s="184">
        <f>'APRIL.2025 Detail Daily (2)'!BL29</f>
        <v>4298</v>
      </c>
      <c r="Q28" s="183">
        <f t="shared" si="8"/>
        <v>0.94555999999999996</v>
      </c>
      <c r="R28" s="182">
        <f>'APRIL.2025 Detail Daily (2)'!CH29</f>
        <v>13836.002399999998</v>
      </c>
      <c r="S28" s="181">
        <f t="shared" si="9"/>
        <v>3.0439205279999997</v>
      </c>
      <c r="T28" s="180">
        <f t="shared" si="10"/>
        <v>668227.9976</v>
      </c>
      <c r="U28" s="163">
        <f t="shared" si="11"/>
        <v>147.010159472</v>
      </c>
      <c r="V28" s="179">
        <f>'APRIL.2025 Detail Daily (2)'!CJ29</f>
        <v>651130.65839999996</v>
      </c>
      <c r="W28" s="178">
        <f t="shared" si="12"/>
        <v>143.248744848</v>
      </c>
      <c r="X28" s="177">
        <f t="shared" si="13"/>
        <v>0.79582636026666664</v>
      </c>
      <c r="Y28" s="176"/>
    </row>
    <row r="29" spans="1:25" ht="45" customHeight="1" x14ac:dyDescent="0.25">
      <c r="A29" s="200">
        <v>23</v>
      </c>
      <c r="B29" s="198">
        <f>'APRIL.2025 Detail Daily (2)'!J30</f>
        <v>0</v>
      </c>
      <c r="C29" s="197">
        <f t="shared" si="0"/>
        <v>0</v>
      </c>
      <c r="D29" s="196">
        <f t="shared" si="1"/>
        <v>-366903675</v>
      </c>
      <c r="E29" s="195">
        <f t="shared" si="2"/>
        <v>-80718.808499999999</v>
      </c>
      <c r="F29" s="194">
        <f>'APRIL.2025 Detail Daily (2)'!BN30</f>
        <v>-99842404</v>
      </c>
      <c r="G29" s="193">
        <f t="shared" si="3"/>
        <v>-21965.328880000001</v>
      </c>
      <c r="H29" s="192">
        <f>'APRIL.2025 Detail Daily (2)'!BO30</f>
        <v>-6004981</v>
      </c>
      <c r="I29" s="191">
        <f t="shared" si="4"/>
        <v>-1321.09582</v>
      </c>
      <c r="J29" s="190">
        <f>'APRIL.2025 Detail Daily (2)'!BP30</f>
        <v>-161506207</v>
      </c>
      <c r="K29" s="189">
        <f t="shared" si="5"/>
        <v>-35531.365539999999</v>
      </c>
      <c r="L29" s="188">
        <f>'APRIL.2025 Detail Daily (2)'!BQ30</f>
        <v>-82239695</v>
      </c>
      <c r="M29" s="187">
        <f t="shared" si="6"/>
        <v>-18092.732899999999</v>
      </c>
      <c r="N29" s="186">
        <f>'APRIL.2025 Detail Daily (2)'!BR30</f>
        <v>-17310388</v>
      </c>
      <c r="O29" s="185">
        <f t="shared" si="7"/>
        <v>-3808.2853599999999</v>
      </c>
      <c r="P29" s="184">
        <f>'APRIL.2025 Detail Daily (2)'!BL30</f>
        <v>366903675</v>
      </c>
      <c r="Q29" s="183">
        <f t="shared" si="8"/>
        <v>80718.808499999999</v>
      </c>
      <c r="R29" s="182">
        <f>'APRIL.2025 Detail Daily (2)'!CH30</f>
        <v>-651130.65839999996</v>
      </c>
      <c r="S29" s="181">
        <f t="shared" si="9"/>
        <v>-143.248744848</v>
      </c>
      <c r="T29" s="180">
        <f t="shared" si="10"/>
        <v>651130.65839999996</v>
      </c>
      <c r="U29" s="163">
        <f t="shared" si="11"/>
        <v>143.248744848</v>
      </c>
      <c r="V29" s="179">
        <f>'APRIL.2025 Detail Daily (2)'!CJ30</f>
        <v>0</v>
      </c>
      <c r="W29" s="178">
        <f t="shared" si="12"/>
        <v>0</v>
      </c>
      <c r="X29" s="177">
        <f t="shared" si="13"/>
        <v>0</v>
      </c>
      <c r="Y29" s="176"/>
    </row>
    <row r="30" spans="1:25" ht="45" customHeight="1" x14ac:dyDescent="0.25">
      <c r="A30" s="200">
        <v>24</v>
      </c>
      <c r="B30" s="198">
        <f>'APRIL.2025 Detail Daily (2)'!J31</f>
        <v>0</v>
      </c>
      <c r="C30" s="197">
        <f t="shared" si="0"/>
        <v>0</v>
      </c>
      <c r="D30" s="196">
        <f t="shared" si="1"/>
        <v>0</v>
      </c>
      <c r="E30" s="195">
        <f t="shared" si="2"/>
        <v>0</v>
      </c>
      <c r="F30" s="194">
        <f>'APRIL.2025 Detail Daily (2)'!BN31</f>
        <v>0</v>
      </c>
      <c r="G30" s="193">
        <f t="shared" si="3"/>
        <v>0</v>
      </c>
      <c r="H30" s="192">
        <f>'APRIL.2025 Detail Daily (2)'!BO31</f>
        <v>0</v>
      </c>
      <c r="I30" s="191">
        <f t="shared" si="4"/>
        <v>0</v>
      </c>
      <c r="J30" s="190">
        <f>'APRIL.2025 Detail Daily (2)'!BP31</f>
        <v>0</v>
      </c>
      <c r="K30" s="189">
        <f t="shared" si="5"/>
        <v>0</v>
      </c>
      <c r="L30" s="188">
        <f>'APRIL.2025 Detail Daily (2)'!BQ31</f>
        <v>0</v>
      </c>
      <c r="M30" s="187">
        <f t="shared" si="6"/>
        <v>0</v>
      </c>
      <c r="N30" s="186">
        <f>'APRIL.2025 Detail Daily (2)'!BR31</f>
        <v>0</v>
      </c>
      <c r="O30" s="185">
        <f t="shared" si="7"/>
        <v>0</v>
      </c>
      <c r="P30" s="184">
        <f>'APRIL.2025 Detail Daily (2)'!BL31</f>
        <v>0</v>
      </c>
      <c r="Q30" s="183">
        <f t="shared" si="8"/>
        <v>0</v>
      </c>
      <c r="R30" s="182">
        <f>'APRIL.2025 Detail Daily (2)'!CH31</f>
        <v>0</v>
      </c>
      <c r="S30" s="181">
        <f t="shared" si="9"/>
        <v>0</v>
      </c>
      <c r="T30" s="180">
        <f t="shared" si="10"/>
        <v>0</v>
      </c>
      <c r="U30" s="163">
        <f t="shared" si="11"/>
        <v>0</v>
      </c>
      <c r="V30" s="179">
        <f>'APRIL.2025 Detail Daily (2)'!CJ31</f>
        <v>0</v>
      </c>
      <c r="W30" s="178">
        <f t="shared" si="12"/>
        <v>0</v>
      </c>
      <c r="X30" s="177">
        <f t="shared" si="13"/>
        <v>0</v>
      </c>
      <c r="Y30" s="176"/>
    </row>
    <row r="31" spans="1:25" ht="45" customHeight="1" x14ac:dyDescent="0.25">
      <c r="A31" s="200">
        <v>25</v>
      </c>
      <c r="B31" s="198">
        <f>'APRIL.2025 Detail Daily (2)'!J32</f>
        <v>0</v>
      </c>
      <c r="C31" s="197">
        <f t="shared" si="0"/>
        <v>0</v>
      </c>
      <c r="D31" s="196">
        <f t="shared" si="1"/>
        <v>0</v>
      </c>
      <c r="E31" s="195">
        <f t="shared" si="2"/>
        <v>0</v>
      </c>
      <c r="F31" s="194">
        <f>'APRIL.2025 Detail Daily (2)'!BN32</f>
        <v>0</v>
      </c>
      <c r="G31" s="193">
        <f t="shared" si="3"/>
        <v>0</v>
      </c>
      <c r="H31" s="192">
        <f>'APRIL.2025 Detail Daily (2)'!BO32</f>
        <v>0</v>
      </c>
      <c r="I31" s="191">
        <f t="shared" si="4"/>
        <v>0</v>
      </c>
      <c r="J31" s="190">
        <f>'APRIL.2025 Detail Daily (2)'!BP32</f>
        <v>0</v>
      </c>
      <c r="K31" s="189">
        <f t="shared" si="5"/>
        <v>0</v>
      </c>
      <c r="L31" s="188">
        <f>'APRIL.2025 Detail Daily (2)'!BQ32</f>
        <v>0</v>
      </c>
      <c r="M31" s="187">
        <f t="shared" si="6"/>
        <v>0</v>
      </c>
      <c r="N31" s="186">
        <f>'APRIL.2025 Detail Daily (2)'!BR32</f>
        <v>0</v>
      </c>
      <c r="O31" s="185">
        <f t="shared" si="7"/>
        <v>0</v>
      </c>
      <c r="P31" s="184">
        <f>'APRIL.2025 Detail Daily (2)'!BL32</f>
        <v>0</v>
      </c>
      <c r="Q31" s="183">
        <f t="shared" si="8"/>
        <v>0</v>
      </c>
      <c r="R31" s="182">
        <f>'APRIL.2025 Detail Daily (2)'!CH32</f>
        <v>0</v>
      </c>
      <c r="S31" s="181">
        <f t="shared" si="9"/>
        <v>0</v>
      </c>
      <c r="T31" s="180">
        <f t="shared" si="10"/>
        <v>0</v>
      </c>
      <c r="U31" s="163">
        <f t="shared" si="11"/>
        <v>0</v>
      </c>
      <c r="V31" s="179">
        <f>'APRIL.2025 Detail Daily (2)'!CJ32</f>
        <v>0</v>
      </c>
      <c r="W31" s="178">
        <f t="shared" si="12"/>
        <v>0</v>
      </c>
      <c r="X31" s="177">
        <f t="shared" si="13"/>
        <v>0</v>
      </c>
      <c r="Y31" s="176"/>
    </row>
    <row r="32" spans="1:25" ht="45" customHeight="1" x14ac:dyDescent="0.25">
      <c r="A32" s="200">
        <v>26</v>
      </c>
      <c r="B32" s="198">
        <f>'APRIL.2025 Detail Daily (2)'!J33</f>
        <v>0</v>
      </c>
      <c r="C32" s="197">
        <f t="shared" si="0"/>
        <v>0</v>
      </c>
      <c r="D32" s="196">
        <f t="shared" si="1"/>
        <v>0</v>
      </c>
      <c r="E32" s="195">
        <f t="shared" si="2"/>
        <v>0</v>
      </c>
      <c r="F32" s="194">
        <f>'APRIL.2025 Detail Daily (2)'!BN33</f>
        <v>0</v>
      </c>
      <c r="G32" s="193">
        <f t="shared" si="3"/>
        <v>0</v>
      </c>
      <c r="H32" s="192">
        <f>'APRIL.2025 Detail Daily (2)'!BO33</f>
        <v>0</v>
      </c>
      <c r="I32" s="191">
        <f t="shared" si="4"/>
        <v>0</v>
      </c>
      <c r="J32" s="190">
        <f>'APRIL.2025 Detail Daily (2)'!BP33</f>
        <v>0</v>
      </c>
      <c r="K32" s="189">
        <f t="shared" si="5"/>
        <v>0</v>
      </c>
      <c r="L32" s="188">
        <f>'APRIL.2025 Detail Daily (2)'!BQ33</f>
        <v>0</v>
      </c>
      <c r="M32" s="187">
        <f t="shared" si="6"/>
        <v>0</v>
      </c>
      <c r="N32" s="186">
        <f>'APRIL.2025 Detail Daily (2)'!BR33</f>
        <v>0</v>
      </c>
      <c r="O32" s="185">
        <f t="shared" si="7"/>
        <v>0</v>
      </c>
      <c r="P32" s="184">
        <f>'APRIL.2025 Detail Daily (2)'!BL33</f>
        <v>0</v>
      </c>
      <c r="Q32" s="183">
        <f t="shared" si="8"/>
        <v>0</v>
      </c>
      <c r="R32" s="182">
        <f>'APRIL.2025 Detail Daily (2)'!CH33</f>
        <v>0</v>
      </c>
      <c r="S32" s="181">
        <f t="shared" si="9"/>
        <v>0</v>
      </c>
      <c r="T32" s="180">
        <f t="shared" si="10"/>
        <v>0</v>
      </c>
      <c r="U32" s="163">
        <f t="shared" si="11"/>
        <v>0</v>
      </c>
      <c r="V32" s="179">
        <f>'APRIL.2025 Detail Daily (2)'!CJ33</f>
        <v>0</v>
      </c>
      <c r="W32" s="178">
        <f t="shared" si="12"/>
        <v>0</v>
      </c>
      <c r="X32" s="177">
        <f t="shared" si="13"/>
        <v>0</v>
      </c>
      <c r="Y32" s="176"/>
    </row>
    <row r="33" spans="1:25" ht="45" customHeight="1" x14ac:dyDescent="0.25">
      <c r="A33" s="200">
        <v>27</v>
      </c>
      <c r="B33" s="198">
        <f>'APRIL.2025 Detail Daily (2)'!J34</f>
        <v>0</v>
      </c>
      <c r="C33" s="197">
        <f t="shared" si="0"/>
        <v>0</v>
      </c>
      <c r="D33" s="196">
        <f t="shared" si="1"/>
        <v>0</v>
      </c>
      <c r="E33" s="195">
        <f t="shared" si="2"/>
        <v>0</v>
      </c>
      <c r="F33" s="194">
        <f>'APRIL.2025 Detail Daily (2)'!BN34</f>
        <v>0</v>
      </c>
      <c r="G33" s="193">
        <f t="shared" si="3"/>
        <v>0</v>
      </c>
      <c r="H33" s="192">
        <f>'APRIL.2025 Detail Daily (2)'!BO34</f>
        <v>0</v>
      </c>
      <c r="I33" s="191">
        <f t="shared" si="4"/>
        <v>0</v>
      </c>
      <c r="J33" s="190">
        <f>'APRIL.2025 Detail Daily (2)'!BP34</f>
        <v>0</v>
      </c>
      <c r="K33" s="189">
        <f t="shared" si="5"/>
        <v>0</v>
      </c>
      <c r="L33" s="188">
        <f>'APRIL.2025 Detail Daily (2)'!BQ34</f>
        <v>0</v>
      </c>
      <c r="M33" s="187">
        <f t="shared" si="6"/>
        <v>0</v>
      </c>
      <c r="N33" s="186">
        <f>'APRIL.2025 Detail Daily (2)'!BR34</f>
        <v>0</v>
      </c>
      <c r="O33" s="185">
        <f t="shared" si="7"/>
        <v>0</v>
      </c>
      <c r="P33" s="184">
        <f>'APRIL.2025 Detail Daily (2)'!BL34</f>
        <v>0</v>
      </c>
      <c r="Q33" s="183">
        <f t="shared" si="8"/>
        <v>0</v>
      </c>
      <c r="R33" s="182">
        <f>'APRIL.2025 Detail Daily (2)'!CH34</f>
        <v>0</v>
      </c>
      <c r="S33" s="181">
        <f t="shared" si="9"/>
        <v>0</v>
      </c>
      <c r="T33" s="180">
        <f t="shared" si="10"/>
        <v>0</v>
      </c>
      <c r="U33" s="163">
        <f t="shared" si="11"/>
        <v>0</v>
      </c>
      <c r="V33" s="179">
        <f>'APRIL.2025 Detail Daily (2)'!CJ34</f>
        <v>0</v>
      </c>
      <c r="W33" s="178">
        <f t="shared" si="12"/>
        <v>0</v>
      </c>
      <c r="X33" s="177">
        <f t="shared" si="13"/>
        <v>0</v>
      </c>
      <c r="Y33" s="176"/>
    </row>
    <row r="34" spans="1:25" ht="45" customHeight="1" x14ac:dyDescent="0.25">
      <c r="A34" s="200">
        <v>28</v>
      </c>
      <c r="B34" s="198">
        <f>'APRIL.2025 Detail Daily (2)'!J35</f>
        <v>0</v>
      </c>
      <c r="C34" s="197">
        <f t="shared" si="0"/>
        <v>0</v>
      </c>
      <c r="D34" s="196">
        <f t="shared" si="1"/>
        <v>0</v>
      </c>
      <c r="E34" s="195">
        <f t="shared" si="2"/>
        <v>0</v>
      </c>
      <c r="F34" s="194">
        <f>'APRIL.2025 Detail Daily (2)'!BN35</f>
        <v>0</v>
      </c>
      <c r="G34" s="193">
        <f t="shared" si="3"/>
        <v>0</v>
      </c>
      <c r="H34" s="192">
        <f>'APRIL.2025 Detail Daily (2)'!BO35</f>
        <v>0</v>
      </c>
      <c r="I34" s="191">
        <f t="shared" si="4"/>
        <v>0</v>
      </c>
      <c r="J34" s="190">
        <f>'APRIL.2025 Detail Daily (2)'!BP35</f>
        <v>0</v>
      </c>
      <c r="K34" s="189">
        <f t="shared" si="5"/>
        <v>0</v>
      </c>
      <c r="L34" s="188">
        <f>'APRIL.2025 Detail Daily (2)'!BQ35</f>
        <v>0</v>
      </c>
      <c r="M34" s="187">
        <f t="shared" si="6"/>
        <v>0</v>
      </c>
      <c r="N34" s="186">
        <f>'APRIL.2025 Detail Daily (2)'!BR35</f>
        <v>0</v>
      </c>
      <c r="O34" s="185">
        <f t="shared" si="7"/>
        <v>0</v>
      </c>
      <c r="P34" s="184">
        <f>'APRIL.2025 Detail Daily (2)'!BL35</f>
        <v>0</v>
      </c>
      <c r="Q34" s="183">
        <f t="shared" si="8"/>
        <v>0</v>
      </c>
      <c r="R34" s="182">
        <f>'APRIL.2025 Detail Daily (2)'!CH35</f>
        <v>0</v>
      </c>
      <c r="S34" s="181">
        <f t="shared" si="9"/>
        <v>0</v>
      </c>
      <c r="T34" s="180">
        <f t="shared" si="10"/>
        <v>0</v>
      </c>
      <c r="U34" s="163">
        <f t="shared" si="11"/>
        <v>0</v>
      </c>
      <c r="V34" s="179">
        <f>'APRIL.2025 Detail Daily (2)'!CJ35</f>
        <v>0</v>
      </c>
      <c r="W34" s="178">
        <f t="shared" si="12"/>
        <v>0</v>
      </c>
      <c r="X34" s="177">
        <f t="shared" si="13"/>
        <v>0</v>
      </c>
      <c r="Y34" s="176"/>
    </row>
    <row r="35" spans="1:25" ht="45" customHeight="1" x14ac:dyDescent="0.25">
      <c r="A35" s="199">
        <v>29</v>
      </c>
      <c r="B35" s="198">
        <f>'APRIL.2025 Detail Daily (2)'!J36</f>
        <v>0</v>
      </c>
      <c r="C35" s="197">
        <f t="shared" si="0"/>
        <v>0</v>
      </c>
      <c r="D35" s="196">
        <f t="shared" si="1"/>
        <v>0</v>
      </c>
      <c r="E35" s="195">
        <f t="shared" si="2"/>
        <v>0</v>
      </c>
      <c r="F35" s="194">
        <f>'APRIL.2025 Detail Daily (2)'!BN36</f>
        <v>0</v>
      </c>
      <c r="G35" s="193">
        <f t="shared" si="3"/>
        <v>0</v>
      </c>
      <c r="H35" s="192">
        <f>'APRIL.2025 Detail Daily (2)'!BO36</f>
        <v>0</v>
      </c>
      <c r="I35" s="191">
        <f t="shared" si="4"/>
        <v>0</v>
      </c>
      <c r="J35" s="190">
        <f>'APRIL.2025 Detail Daily (2)'!BP36</f>
        <v>0</v>
      </c>
      <c r="K35" s="189">
        <f t="shared" si="5"/>
        <v>0</v>
      </c>
      <c r="L35" s="188">
        <f>'APRIL.2025 Detail Daily (2)'!BQ36</f>
        <v>0</v>
      </c>
      <c r="M35" s="187">
        <f t="shared" si="6"/>
        <v>0</v>
      </c>
      <c r="N35" s="186">
        <f>'APRIL.2025 Detail Daily (2)'!BR36</f>
        <v>0</v>
      </c>
      <c r="O35" s="185">
        <f t="shared" si="7"/>
        <v>0</v>
      </c>
      <c r="P35" s="184">
        <f>'APRIL.2025 Detail Daily (2)'!BL36</f>
        <v>0</v>
      </c>
      <c r="Q35" s="183">
        <f t="shared" si="8"/>
        <v>0</v>
      </c>
      <c r="R35" s="182">
        <f>'APRIL.2025 Detail Daily (2)'!CH36</f>
        <v>0</v>
      </c>
      <c r="S35" s="181">
        <f t="shared" si="9"/>
        <v>0</v>
      </c>
      <c r="T35" s="180">
        <f t="shared" si="10"/>
        <v>0</v>
      </c>
      <c r="U35" s="163">
        <f t="shared" si="11"/>
        <v>0</v>
      </c>
      <c r="V35" s="179">
        <f>'APRIL.2025 Detail Daily (2)'!CJ36</f>
        <v>0</v>
      </c>
      <c r="W35" s="178">
        <f t="shared" si="12"/>
        <v>0</v>
      </c>
      <c r="X35" s="177">
        <f t="shared" si="13"/>
        <v>0</v>
      </c>
      <c r="Y35" s="176"/>
    </row>
    <row r="36" spans="1:25" ht="45" customHeight="1" thickBot="1" x14ac:dyDescent="0.3">
      <c r="A36" s="199">
        <v>30</v>
      </c>
      <c r="B36" s="198">
        <f>'APRIL.2025 Detail Daily (2)'!J37</f>
        <v>0</v>
      </c>
      <c r="C36" s="197">
        <f t="shared" si="0"/>
        <v>0</v>
      </c>
      <c r="D36" s="196">
        <f t="shared" si="1"/>
        <v>0</v>
      </c>
      <c r="E36" s="195">
        <f t="shared" si="2"/>
        <v>0</v>
      </c>
      <c r="F36" s="194">
        <f>'APRIL.2025 Detail Daily (2)'!BN37</f>
        <v>0</v>
      </c>
      <c r="G36" s="193">
        <f t="shared" si="3"/>
        <v>0</v>
      </c>
      <c r="H36" s="192">
        <f>'APRIL.2025 Detail Daily (2)'!BO37</f>
        <v>0</v>
      </c>
      <c r="I36" s="191">
        <f t="shared" si="4"/>
        <v>0</v>
      </c>
      <c r="J36" s="190">
        <f>'APRIL.2025 Detail Daily (2)'!BP37</f>
        <v>0</v>
      </c>
      <c r="K36" s="189">
        <f t="shared" si="5"/>
        <v>0</v>
      </c>
      <c r="L36" s="188">
        <f>'APRIL.2025 Detail Daily (2)'!BQ37</f>
        <v>0</v>
      </c>
      <c r="M36" s="187">
        <f t="shared" si="6"/>
        <v>0</v>
      </c>
      <c r="N36" s="186">
        <f>'APRIL.2025 Detail Daily (2)'!BR37</f>
        <v>0</v>
      </c>
      <c r="O36" s="185">
        <f t="shared" si="7"/>
        <v>0</v>
      </c>
      <c r="P36" s="184">
        <f>'APRIL.2025 Detail Daily (2)'!BL37</f>
        <v>0</v>
      </c>
      <c r="Q36" s="183">
        <f t="shared" si="8"/>
        <v>0</v>
      </c>
      <c r="R36" s="182">
        <f>'APRIL.2025 Detail Daily (2)'!CH37</f>
        <v>0</v>
      </c>
      <c r="S36" s="181">
        <f t="shared" si="9"/>
        <v>0</v>
      </c>
      <c r="T36" s="180">
        <f t="shared" si="10"/>
        <v>0</v>
      </c>
      <c r="U36" s="163">
        <f t="shared" si="11"/>
        <v>0</v>
      </c>
      <c r="V36" s="179">
        <f>'APRIL.2025 Detail Daily (2)'!CJ37</f>
        <v>0</v>
      </c>
      <c r="W36" s="178">
        <f t="shared" si="12"/>
        <v>0</v>
      </c>
      <c r="X36" s="177">
        <f t="shared" si="13"/>
        <v>0</v>
      </c>
      <c r="Y36" s="176"/>
    </row>
    <row r="37" spans="1:25" ht="45" customHeight="1" thickTop="1" thickBot="1" x14ac:dyDescent="0.3">
      <c r="A37" s="175" t="s">
        <v>22</v>
      </c>
      <c r="B37" s="174">
        <f t="shared" ref="B37:W37" si="14">SUM(B7:B36)</f>
        <v>15008008</v>
      </c>
      <c r="C37" s="173">
        <f t="shared" si="14"/>
        <v>3301.7617599999999</v>
      </c>
      <c r="D37" s="172">
        <f t="shared" si="14"/>
        <v>-351675274</v>
      </c>
      <c r="E37" s="172">
        <f t="shared" si="14"/>
        <v>-77368.560280000005</v>
      </c>
      <c r="F37" s="171">
        <f t="shared" si="14"/>
        <v>-93700197.3917</v>
      </c>
      <c r="G37" s="171">
        <f t="shared" si="14"/>
        <v>-20614.043426174001</v>
      </c>
      <c r="H37" s="170">
        <f t="shared" si="14"/>
        <v>-4866858.6083000004</v>
      </c>
      <c r="I37" s="170">
        <f t="shared" si="14"/>
        <v>-1070.7088938259999</v>
      </c>
      <c r="J37" s="169">
        <f t="shared" si="14"/>
        <v>-157386159</v>
      </c>
      <c r="K37" s="169">
        <f t="shared" si="14"/>
        <v>-34624.954980000002</v>
      </c>
      <c r="L37" s="168">
        <f t="shared" si="14"/>
        <v>-78465854</v>
      </c>
      <c r="M37" s="168">
        <f t="shared" si="14"/>
        <v>-17262.487880000001</v>
      </c>
      <c r="N37" s="167">
        <f t="shared" si="14"/>
        <v>-17256205</v>
      </c>
      <c r="O37" s="167">
        <f t="shared" si="14"/>
        <v>-3796.3651</v>
      </c>
      <c r="P37" s="166">
        <f t="shared" si="14"/>
        <v>366683282</v>
      </c>
      <c r="Q37" s="166">
        <f t="shared" si="14"/>
        <v>80670.322039999999</v>
      </c>
      <c r="R37" s="165">
        <f t="shared" si="14"/>
        <v>-741117.08310000016</v>
      </c>
      <c r="S37" s="165">
        <f t="shared" si="14"/>
        <v>-163.04575828200004</v>
      </c>
      <c r="T37" s="164">
        <f t="shared" si="14"/>
        <v>15749125.083099999</v>
      </c>
      <c r="U37" s="163">
        <f t="shared" si="14"/>
        <v>3464.8075182820003</v>
      </c>
      <c r="V37" s="162">
        <f t="shared" si="14"/>
        <v>15044818.2915</v>
      </c>
      <c r="W37" s="162">
        <f t="shared" si="14"/>
        <v>3309.8600241300001</v>
      </c>
      <c r="X37" s="161"/>
      <c r="Y37" s="160"/>
    </row>
    <row r="38" spans="1:25" ht="48.75" customHeight="1" thickTop="1" thickBot="1" x14ac:dyDescent="0.3">
      <c r="A38" s="159" t="s">
        <v>73</v>
      </c>
      <c r="B38" s="158">
        <f t="shared" ref="B38:W38" si="15">B37/30</f>
        <v>500266.93333333335</v>
      </c>
      <c r="C38" s="158">
        <f t="shared" si="15"/>
        <v>110.05872533333333</v>
      </c>
      <c r="D38" s="158">
        <f t="shared" si="15"/>
        <v>-11722509.133333333</v>
      </c>
      <c r="E38" s="158">
        <f t="shared" si="15"/>
        <v>-2578.9520093333335</v>
      </c>
      <c r="F38" s="158">
        <f t="shared" si="15"/>
        <v>-3123339.9130566665</v>
      </c>
      <c r="G38" s="158">
        <f t="shared" si="15"/>
        <v>-687.13478087246665</v>
      </c>
      <c r="H38" s="158">
        <f t="shared" si="15"/>
        <v>-162228.62027666668</v>
      </c>
      <c r="I38" s="158">
        <f t="shared" si="15"/>
        <v>-35.690296460866662</v>
      </c>
      <c r="J38" s="158">
        <f t="shared" si="15"/>
        <v>-5246205.3</v>
      </c>
      <c r="K38" s="158">
        <f t="shared" si="15"/>
        <v>-1154.165166</v>
      </c>
      <c r="L38" s="158">
        <f t="shared" si="15"/>
        <v>-2615528.4666666668</v>
      </c>
      <c r="M38" s="158">
        <f t="shared" si="15"/>
        <v>-575.41626266666674</v>
      </c>
      <c r="N38" s="158">
        <f t="shared" si="15"/>
        <v>-575206.83333333337</v>
      </c>
      <c r="O38" s="158">
        <f t="shared" si="15"/>
        <v>-126.54550333333333</v>
      </c>
      <c r="P38" s="158">
        <f t="shared" si="15"/>
        <v>12222776.066666666</v>
      </c>
      <c r="Q38" s="158">
        <f t="shared" si="15"/>
        <v>2689.0107346666668</v>
      </c>
      <c r="R38" s="158">
        <f t="shared" si="15"/>
        <v>-24703.902770000004</v>
      </c>
      <c r="S38" s="158">
        <f t="shared" si="15"/>
        <v>-5.4348586094000009</v>
      </c>
      <c r="T38" s="158">
        <f t="shared" si="15"/>
        <v>524970.83610333328</v>
      </c>
      <c r="U38" s="158">
        <f t="shared" si="15"/>
        <v>115.49358394273334</v>
      </c>
      <c r="V38" s="158">
        <f t="shared" si="15"/>
        <v>501493.94305</v>
      </c>
      <c r="W38" s="158">
        <f t="shared" si="15"/>
        <v>110.328667471</v>
      </c>
      <c r="X38" s="157"/>
      <c r="Y38" s="156"/>
    </row>
    <row r="39" spans="1:25" ht="15.75" thickTop="1" x14ac:dyDescent="0.25"/>
  </sheetData>
  <mergeCells count="20">
    <mergeCell ref="P3:Q5"/>
    <mergeCell ref="F3:O3"/>
    <mergeCell ref="F5:G5"/>
    <mergeCell ref="H5:I5"/>
    <mergeCell ref="B2:X2"/>
    <mergeCell ref="J5:K5"/>
    <mergeCell ref="L5:M5"/>
    <mergeCell ref="N5:O5"/>
    <mergeCell ref="A1:Y1"/>
    <mergeCell ref="A2:A6"/>
    <mergeCell ref="Y2:Y6"/>
    <mergeCell ref="F4:I4"/>
    <mergeCell ref="J4:M4"/>
    <mergeCell ref="N4:O4"/>
    <mergeCell ref="X3:X6"/>
    <mergeCell ref="R3:S5"/>
    <mergeCell ref="T3:U5"/>
    <mergeCell ref="V3:W5"/>
    <mergeCell ref="B3:C5"/>
    <mergeCell ref="D3:E5"/>
  </mergeCells>
  <pageMargins left="0.7" right="0.7" top="0.75" bottom="0.75" header="0.3" footer="0.3"/>
  <pageSetup paperSize="9"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38"/>
  <sheetViews>
    <sheetView view="pageBreakPreview" zoomScale="70" zoomScaleNormal="100" zoomScaleSheetLayoutView="70" workbookViewId="0">
      <pane xSplit="1" ySplit="5" topLeftCell="B33" activePane="bottomRight" state="frozen"/>
      <selection pane="topRight" activeCell="B1" sqref="B1"/>
      <selection pane="bottomLeft" activeCell="A6" sqref="A6"/>
      <selection pane="bottomRight" activeCell="E15" sqref="E15"/>
    </sheetView>
  </sheetViews>
  <sheetFormatPr defaultColWidth="20.7109375" defaultRowHeight="15" x14ac:dyDescent="0.25"/>
  <cols>
    <col min="4" max="4" width="18.28515625" customWidth="1"/>
    <col min="13" max="13" width="15.5703125" customWidth="1"/>
    <col min="14" max="14" width="51.28515625" customWidth="1"/>
  </cols>
  <sheetData>
    <row r="1" spans="1:14" ht="15" customHeight="1" x14ac:dyDescent="0.25">
      <c r="A1" s="421" t="s">
        <v>104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3"/>
    </row>
    <row r="2" spans="1:14" ht="15.75" customHeight="1" thickBot="1" x14ac:dyDescent="0.3">
      <c r="A2" s="424"/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6"/>
    </row>
    <row r="3" spans="1:14" ht="63" customHeight="1" thickBot="1" x14ac:dyDescent="0.3">
      <c r="A3" s="440" t="s">
        <v>0</v>
      </c>
      <c r="B3" s="434" t="s">
        <v>103</v>
      </c>
      <c r="C3" s="434"/>
      <c r="D3" s="434"/>
      <c r="E3" s="436" t="s">
        <v>102</v>
      </c>
      <c r="F3" s="436"/>
      <c r="G3" s="436"/>
      <c r="H3" s="438" t="s">
        <v>101</v>
      </c>
      <c r="I3" s="438"/>
      <c r="J3" s="438"/>
      <c r="K3" s="430" t="s">
        <v>100</v>
      </c>
      <c r="L3" s="430"/>
      <c r="M3" s="431"/>
      <c r="N3" s="427" t="s">
        <v>99</v>
      </c>
    </row>
    <row r="4" spans="1:14" ht="15" customHeight="1" thickBot="1" x14ac:dyDescent="0.3">
      <c r="A4" s="441"/>
      <c r="B4" s="435"/>
      <c r="C4" s="435"/>
      <c r="D4" s="435"/>
      <c r="E4" s="437"/>
      <c r="F4" s="437"/>
      <c r="G4" s="437"/>
      <c r="H4" s="439"/>
      <c r="I4" s="439"/>
      <c r="J4" s="439"/>
      <c r="K4" s="432"/>
      <c r="L4" s="432"/>
      <c r="M4" s="433"/>
      <c r="N4" s="428"/>
    </row>
    <row r="5" spans="1:14" ht="41.25" thickBot="1" x14ac:dyDescent="0.3">
      <c r="A5" s="441"/>
      <c r="B5" s="3" t="s">
        <v>68</v>
      </c>
      <c r="C5" s="254" t="s">
        <v>66</v>
      </c>
      <c r="D5" s="254" t="s">
        <v>67</v>
      </c>
      <c r="E5" s="240" t="s">
        <v>68</v>
      </c>
      <c r="F5" s="253" t="s">
        <v>66</v>
      </c>
      <c r="G5" s="253" t="s">
        <v>67</v>
      </c>
      <c r="H5" s="237" t="s">
        <v>68</v>
      </c>
      <c r="I5" s="252" t="s">
        <v>66</v>
      </c>
      <c r="J5" s="252" t="s">
        <v>67</v>
      </c>
      <c r="K5" s="234" t="s">
        <v>68</v>
      </c>
      <c r="L5" s="251" t="s">
        <v>66</v>
      </c>
      <c r="M5" s="250" t="s">
        <v>67</v>
      </c>
      <c r="N5" s="429"/>
    </row>
    <row r="6" spans="1:14" ht="21" thickBot="1" x14ac:dyDescent="0.3">
      <c r="A6" s="249"/>
      <c r="B6" s="3">
        <v>34625722</v>
      </c>
      <c r="C6" s="242"/>
      <c r="D6" s="241"/>
      <c r="E6" s="240">
        <v>24733798</v>
      </c>
      <c r="F6" s="239"/>
      <c r="G6" s="238"/>
      <c r="H6" s="237">
        <v>11754968</v>
      </c>
      <c r="I6" s="236"/>
      <c r="J6" s="235"/>
      <c r="K6" s="234"/>
      <c r="L6" s="233"/>
      <c r="M6" s="232"/>
      <c r="N6" s="227"/>
    </row>
    <row r="7" spans="1:14" ht="21" thickBot="1" x14ac:dyDescent="0.3">
      <c r="A7" s="243">
        <v>1</v>
      </c>
      <c r="B7" s="3">
        <v>34688332</v>
      </c>
      <c r="C7" s="242">
        <f t="shared" ref="C7:C36" si="0">B7-B6</f>
        <v>62610</v>
      </c>
      <c r="D7" s="241">
        <f t="shared" ref="D7:D36" si="1">C7*220/1000000</f>
        <v>13.7742</v>
      </c>
      <c r="E7" s="240">
        <v>24808030</v>
      </c>
      <c r="F7" s="239">
        <f t="shared" ref="F7:F36" si="2">E7-E6</f>
        <v>74232</v>
      </c>
      <c r="G7" s="238">
        <f t="shared" ref="G7:G36" si="3">F7*220/1000000</f>
        <v>16.331040000000002</v>
      </c>
      <c r="H7" s="237">
        <v>11797223</v>
      </c>
      <c r="I7" s="236">
        <f t="shared" ref="I7:I36" si="4">H7-H6</f>
        <v>42255</v>
      </c>
      <c r="J7" s="235">
        <f t="shared" ref="J7:J36" si="5">I7*220/1000000</f>
        <v>9.2960999999999991</v>
      </c>
      <c r="K7" s="234"/>
      <c r="L7" s="233">
        <f>K7-K6</f>
        <v>0</v>
      </c>
      <c r="M7" s="232">
        <f t="shared" ref="M7:M36" si="6">L7*220/1000000</f>
        <v>0</v>
      </c>
      <c r="N7" s="227"/>
    </row>
    <row r="8" spans="1:14" ht="21" thickBot="1" x14ac:dyDescent="0.3">
      <c r="A8" s="243">
        <v>2</v>
      </c>
      <c r="B8" s="3">
        <v>34751204</v>
      </c>
      <c r="C8" s="242">
        <f t="shared" si="0"/>
        <v>62872</v>
      </c>
      <c r="D8" s="241">
        <f t="shared" si="1"/>
        <v>13.83184</v>
      </c>
      <c r="E8" s="240">
        <v>24882292</v>
      </c>
      <c r="F8" s="239">
        <f t="shared" si="2"/>
        <v>74262</v>
      </c>
      <c r="G8" s="238">
        <f t="shared" si="3"/>
        <v>16.33764</v>
      </c>
      <c r="H8" s="237">
        <v>11839448</v>
      </c>
      <c r="I8" s="236">
        <f t="shared" si="4"/>
        <v>42225</v>
      </c>
      <c r="J8" s="235">
        <f t="shared" si="5"/>
        <v>9.2895000000000003</v>
      </c>
      <c r="K8" s="234">
        <v>452687</v>
      </c>
      <c r="L8" s="233">
        <v>0</v>
      </c>
      <c r="M8" s="232">
        <f t="shared" si="6"/>
        <v>0</v>
      </c>
      <c r="N8" s="227"/>
    </row>
    <row r="9" spans="1:14" ht="21" thickBot="1" x14ac:dyDescent="0.3">
      <c r="A9" s="243">
        <v>3</v>
      </c>
      <c r="B9" s="3">
        <v>34813890</v>
      </c>
      <c r="C9" s="242">
        <f t="shared" si="0"/>
        <v>62686</v>
      </c>
      <c r="D9" s="241">
        <f t="shared" si="1"/>
        <v>13.79092</v>
      </c>
      <c r="E9" s="240">
        <v>24955839</v>
      </c>
      <c r="F9" s="239">
        <f t="shared" si="2"/>
        <v>73547</v>
      </c>
      <c r="G9" s="238">
        <f t="shared" si="3"/>
        <v>16.180340000000001</v>
      </c>
      <c r="H9" s="237">
        <v>11881696</v>
      </c>
      <c r="I9" s="236">
        <f t="shared" si="4"/>
        <v>42248</v>
      </c>
      <c r="J9" s="235">
        <f t="shared" si="5"/>
        <v>9.2945600000000006</v>
      </c>
      <c r="K9" s="234">
        <v>452687</v>
      </c>
      <c r="L9" s="233">
        <f t="shared" ref="L9:L36" si="7">K9-K8</f>
        <v>0</v>
      </c>
      <c r="M9" s="232">
        <f t="shared" si="6"/>
        <v>0</v>
      </c>
      <c r="N9" s="227"/>
    </row>
    <row r="10" spans="1:14" ht="21" thickBot="1" x14ac:dyDescent="0.3">
      <c r="A10" s="243">
        <v>4</v>
      </c>
      <c r="B10" s="3">
        <v>34877127</v>
      </c>
      <c r="C10" s="242">
        <f t="shared" si="0"/>
        <v>63237</v>
      </c>
      <c r="D10" s="241">
        <f t="shared" si="1"/>
        <v>13.912140000000001</v>
      </c>
      <c r="E10" s="240">
        <v>25029205</v>
      </c>
      <c r="F10" s="239">
        <f t="shared" si="2"/>
        <v>73366</v>
      </c>
      <c r="G10" s="238">
        <f t="shared" si="3"/>
        <v>16.140519999999999</v>
      </c>
      <c r="H10" s="237">
        <v>11924149</v>
      </c>
      <c r="I10" s="236">
        <f t="shared" si="4"/>
        <v>42453</v>
      </c>
      <c r="J10" s="235">
        <f t="shared" si="5"/>
        <v>9.3396600000000003</v>
      </c>
      <c r="K10" s="234">
        <v>452687</v>
      </c>
      <c r="L10" s="233">
        <f t="shared" si="7"/>
        <v>0</v>
      </c>
      <c r="M10" s="232">
        <f t="shared" si="6"/>
        <v>0</v>
      </c>
      <c r="N10" s="227"/>
    </row>
    <row r="11" spans="1:14" ht="21" thickBot="1" x14ac:dyDescent="0.3">
      <c r="A11" s="243">
        <v>5</v>
      </c>
      <c r="B11" s="3">
        <v>34940256</v>
      </c>
      <c r="C11" s="242">
        <f t="shared" si="0"/>
        <v>63129</v>
      </c>
      <c r="D11" s="241">
        <f t="shared" si="1"/>
        <v>13.88838</v>
      </c>
      <c r="E11" s="240">
        <v>25102763</v>
      </c>
      <c r="F11" s="239">
        <f t="shared" si="2"/>
        <v>73558</v>
      </c>
      <c r="G11" s="238">
        <f t="shared" si="3"/>
        <v>16.182759999999998</v>
      </c>
      <c r="H11" s="237">
        <v>11966752</v>
      </c>
      <c r="I11" s="236">
        <f t="shared" si="4"/>
        <v>42603</v>
      </c>
      <c r="J11" s="235">
        <f t="shared" si="5"/>
        <v>9.3726599999999998</v>
      </c>
      <c r="K11" s="234">
        <v>452687</v>
      </c>
      <c r="L11" s="233">
        <f t="shared" si="7"/>
        <v>0</v>
      </c>
      <c r="M11" s="232">
        <f t="shared" si="6"/>
        <v>0</v>
      </c>
      <c r="N11" s="227"/>
    </row>
    <row r="12" spans="1:14" ht="31.9" customHeight="1" thickBot="1" x14ac:dyDescent="0.3">
      <c r="A12" s="243">
        <v>6</v>
      </c>
      <c r="B12" s="3">
        <v>35006387</v>
      </c>
      <c r="C12" s="242">
        <f t="shared" si="0"/>
        <v>66131</v>
      </c>
      <c r="D12" s="241">
        <f t="shared" si="1"/>
        <v>14.548819999999999</v>
      </c>
      <c r="E12" s="240">
        <v>25177264</v>
      </c>
      <c r="F12" s="239">
        <f t="shared" si="2"/>
        <v>74501</v>
      </c>
      <c r="G12" s="238">
        <f t="shared" si="3"/>
        <v>16.390219999999999</v>
      </c>
      <c r="H12" s="237">
        <v>12009436</v>
      </c>
      <c r="I12" s="236">
        <f t="shared" si="4"/>
        <v>42684</v>
      </c>
      <c r="J12" s="235">
        <f t="shared" si="5"/>
        <v>9.3904800000000002</v>
      </c>
      <c r="K12" s="234">
        <v>452687</v>
      </c>
      <c r="L12" s="233">
        <f t="shared" si="7"/>
        <v>0</v>
      </c>
      <c r="M12" s="232">
        <f t="shared" si="6"/>
        <v>0</v>
      </c>
      <c r="N12" s="248" t="s">
        <v>98</v>
      </c>
    </row>
    <row r="13" spans="1:14" ht="21" thickBot="1" x14ac:dyDescent="0.3">
      <c r="A13" s="243">
        <v>7</v>
      </c>
      <c r="B13" s="3">
        <v>35076829</v>
      </c>
      <c r="C13" s="242">
        <f t="shared" si="0"/>
        <v>70442</v>
      </c>
      <c r="D13" s="241">
        <f t="shared" si="1"/>
        <v>15.49724</v>
      </c>
      <c r="E13" s="240">
        <v>25248747</v>
      </c>
      <c r="F13" s="239">
        <f t="shared" si="2"/>
        <v>71483</v>
      </c>
      <c r="G13" s="238">
        <f t="shared" si="3"/>
        <v>15.72626</v>
      </c>
      <c r="H13" s="237">
        <v>12053465</v>
      </c>
      <c r="I13" s="236">
        <f t="shared" si="4"/>
        <v>44029</v>
      </c>
      <c r="J13" s="235">
        <f t="shared" si="5"/>
        <v>9.6863799999999998</v>
      </c>
      <c r="K13" s="234">
        <v>452687</v>
      </c>
      <c r="L13" s="233">
        <f t="shared" si="7"/>
        <v>0</v>
      </c>
      <c r="M13" s="232">
        <f t="shared" si="6"/>
        <v>0</v>
      </c>
      <c r="N13" s="227"/>
    </row>
    <row r="14" spans="1:14" ht="21" thickBot="1" x14ac:dyDescent="0.3">
      <c r="A14" s="243">
        <v>8</v>
      </c>
      <c r="B14" s="3">
        <v>35147043</v>
      </c>
      <c r="C14" s="242">
        <f t="shared" si="0"/>
        <v>70214</v>
      </c>
      <c r="D14" s="241">
        <f t="shared" si="1"/>
        <v>15.44708</v>
      </c>
      <c r="E14" s="240">
        <v>25318521</v>
      </c>
      <c r="F14" s="239">
        <f t="shared" si="2"/>
        <v>69774</v>
      </c>
      <c r="G14" s="238">
        <f t="shared" si="3"/>
        <v>15.35028</v>
      </c>
      <c r="H14" s="237">
        <v>12095759</v>
      </c>
      <c r="I14" s="236">
        <f t="shared" si="4"/>
        <v>42294</v>
      </c>
      <c r="J14" s="235">
        <f t="shared" si="5"/>
        <v>9.3046799999999994</v>
      </c>
      <c r="K14" s="234">
        <v>472253</v>
      </c>
      <c r="L14" s="246">
        <f t="shared" si="7"/>
        <v>19566</v>
      </c>
      <c r="M14" s="247">
        <f t="shared" si="6"/>
        <v>4.3045200000000001</v>
      </c>
      <c r="N14" s="244" t="s">
        <v>97</v>
      </c>
    </row>
    <row r="15" spans="1:14" ht="21" thickBot="1" x14ac:dyDescent="0.3">
      <c r="A15" s="243">
        <v>9</v>
      </c>
      <c r="B15" s="3">
        <v>35216615</v>
      </c>
      <c r="C15" s="242">
        <f t="shared" si="0"/>
        <v>69572</v>
      </c>
      <c r="D15" s="241">
        <f t="shared" si="1"/>
        <v>15.30584</v>
      </c>
      <c r="E15" s="240">
        <v>25387351</v>
      </c>
      <c r="F15" s="239">
        <f t="shared" si="2"/>
        <v>68830</v>
      </c>
      <c r="G15" s="238">
        <f t="shared" si="3"/>
        <v>15.1426</v>
      </c>
      <c r="H15" s="237">
        <v>12136398</v>
      </c>
      <c r="I15" s="236">
        <f t="shared" si="4"/>
        <v>40639</v>
      </c>
      <c r="J15" s="235">
        <f t="shared" si="5"/>
        <v>8.9405800000000006</v>
      </c>
      <c r="K15" s="234">
        <v>508841</v>
      </c>
      <c r="L15" s="233">
        <f t="shared" si="7"/>
        <v>36588</v>
      </c>
      <c r="M15" s="232">
        <f t="shared" si="6"/>
        <v>8.0493600000000001</v>
      </c>
      <c r="N15" s="227"/>
    </row>
    <row r="16" spans="1:14" ht="21" thickBot="1" x14ac:dyDescent="0.3">
      <c r="A16" s="243">
        <v>10</v>
      </c>
      <c r="B16" s="3">
        <v>35286716</v>
      </c>
      <c r="C16" s="242">
        <f t="shared" si="0"/>
        <v>70101</v>
      </c>
      <c r="D16" s="241">
        <f t="shared" si="1"/>
        <v>15.422219999999999</v>
      </c>
      <c r="E16" s="240">
        <v>25455611</v>
      </c>
      <c r="F16" s="239">
        <f t="shared" si="2"/>
        <v>68260</v>
      </c>
      <c r="G16" s="238">
        <f t="shared" si="3"/>
        <v>15.017200000000001</v>
      </c>
      <c r="H16" s="237">
        <v>12176960</v>
      </c>
      <c r="I16" s="236">
        <f t="shared" si="4"/>
        <v>40562</v>
      </c>
      <c r="J16" s="235">
        <f t="shared" si="5"/>
        <v>8.9236400000000007</v>
      </c>
      <c r="K16" s="234">
        <v>543440</v>
      </c>
      <c r="L16" s="233">
        <f t="shared" si="7"/>
        <v>34599</v>
      </c>
      <c r="M16" s="232">
        <f t="shared" si="6"/>
        <v>7.6117800000000004</v>
      </c>
      <c r="N16" s="227"/>
    </row>
    <row r="17" spans="1:14" ht="21" thickBot="1" x14ac:dyDescent="0.3">
      <c r="A17" s="243">
        <v>11</v>
      </c>
      <c r="B17" s="3">
        <v>35356144</v>
      </c>
      <c r="C17" s="242">
        <f t="shared" si="0"/>
        <v>69428</v>
      </c>
      <c r="D17" s="241">
        <f t="shared" si="1"/>
        <v>15.27416</v>
      </c>
      <c r="E17" s="240">
        <v>25522716</v>
      </c>
      <c r="F17" s="239">
        <f t="shared" si="2"/>
        <v>67105</v>
      </c>
      <c r="G17" s="238">
        <f t="shared" si="3"/>
        <v>14.7631</v>
      </c>
      <c r="H17" s="237">
        <v>12217385</v>
      </c>
      <c r="I17" s="236">
        <f t="shared" si="4"/>
        <v>40425</v>
      </c>
      <c r="J17" s="235">
        <f t="shared" si="5"/>
        <v>8.8934999999999995</v>
      </c>
      <c r="K17" s="234">
        <v>576784</v>
      </c>
      <c r="L17" s="233">
        <f t="shared" si="7"/>
        <v>33344</v>
      </c>
      <c r="M17" s="232">
        <f t="shared" si="6"/>
        <v>7.33568</v>
      </c>
      <c r="N17" s="227"/>
    </row>
    <row r="18" spans="1:14" ht="21" thickBot="1" x14ac:dyDescent="0.3">
      <c r="A18" s="243">
        <v>12</v>
      </c>
      <c r="B18" s="3">
        <v>35426657</v>
      </c>
      <c r="C18" s="242">
        <f t="shared" si="0"/>
        <v>70513</v>
      </c>
      <c r="D18" s="241">
        <f t="shared" si="1"/>
        <v>15.51286</v>
      </c>
      <c r="E18" s="240">
        <v>25592696</v>
      </c>
      <c r="F18" s="239">
        <f t="shared" si="2"/>
        <v>69980</v>
      </c>
      <c r="G18" s="238">
        <f t="shared" si="3"/>
        <v>15.3956</v>
      </c>
      <c r="H18" s="237">
        <v>12258311</v>
      </c>
      <c r="I18" s="236">
        <f t="shared" si="4"/>
        <v>40926</v>
      </c>
      <c r="J18" s="235">
        <f t="shared" si="5"/>
        <v>9.0037199999999995</v>
      </c>
      <c r="K18" s="234">
        <v>604406</v>
      </c>
      <c r="L18" s="233">
        <f t="shared" si="7"/>
        <v>27622</v>
      </c>
      <c r="M18" s="232">
        <f t="shared" si="6"/>
        <v>6.0768399999999998</v>
      </c>
      <c r="N18" s="227"/>
    </row>
    <row r="19" spans="1:14" ht="21" thickBot="1" x14ac:dyDescent="0.3">
      <c r="A19" s="243">
        <v>13</v>
      </c>
      <c r="B19" s="3">
        <v>35496378</v>
      </c>
      <c r="C19" s="242">
        <f t="shared" si="0"/>
        <v>69721</v>
      </c>
      <c r="D19" s="241">
        <f t="shared" si="1"/>
        <v>15.338620000000001</v>
      </c>
      <c r="E19" s="240">
        <v>25663081</v>
      </c>
      <c r="F19" s="239">
        <f t="shared" si="2"/>
        <v>70385</v>
      </c>
      <c r="G19" s="238">
        <f t="shared" si="3"/>
        <v>15.4847</v>
      </c>
      <c r="H19" s="237">
        <v>12299662</v>
      </c>
      <c r="I19" s="236">
        <f t="shared" si="4"/>
        <v>41351</v>
      </c>
      <c r="J19" s="235">
        <f t="shared" si="5"/>
        <v>9.0972200000000001</v>
      </c>
      <c r="K19" s="234">
        <v>629011</v>
      </c>
      <c r="L19" s="233">
        <f t="shared" si="7"/>
        <v>24605</v>
      </c>
      <c r="M19" s="232">
        <f t="shared" si="6"/>
        <v>5.4131</v>
      </c>
      <c r="N19" s="227"/>
    </row>
    <row r="20" spans="1:14" ht="21" thickBot="1" x14ac:dyDescent="0.3">
      <c r="A20" s="243">
        <v>14</v>
      </c>
      <c r="B20" s="3">
        <v>35566034</v>
      </c>
      <c r="C20" s="242">
        <f t="shared" si="0"/>
        <v>69656</v>
      </c>
      <c r="D20" s="241">
        <f t="shared" si="1"/>
        <v>15.32432</v>
      </c>
      <c r="E20" s="240">
        <v>25731515</v>
      </c>
      <c r="F20" s="239">
        <f t="shared" si="2"/>
        <v>68434</v>
      </c>
      <c r="G20" s="238">
        <f t="shared" si="3"/>
        <v>15.055479999999999</v>
      </c>
      <c r="H20" s="237">
        <v>12340992</v>
      </c>
      <c r="I20" s="236">
        <f t="shared" si="4"/>
        <v>41330</v>
      </c>
      <c r="J20" s="235">
        <f t="shared" si="5"/>
        <v>9.0925999999999991</v>
      </c>
      <c r="K20" s="234">
        <v>653787</v>
      </c>
      <c r="L20" s="233">
        <f t="shared" si="7"/>
        <v>24776</v>
      </c>
      <c r="M20" s="232">
        <f t="shared" si="6"/>
        <v>5.4507199999999996</v>
      </c>
      <c r="N20" s="227"/>
    </row>
    <row r="21" spans="1:14" ht="21" thickBot="1" x14ac:dyDescent="0.3">
      <c r="A21" s="243">
        <v>15</v>
      </c>
      <c r="B21" s="3">
        <v>35636269</v>
      </c>
      <c r="C21" s="242">
        <f t="shared" si="0"/>
        <v>70235</v>
      </c>
      <c r="D21" s="241">
        <f t="shared" si="1"/>
        <v>15.451700000000001</v>
      </c>
      <c r="E21" s="240">
        <v>25800532</v>
      </c>
      <c r="F21" s="239">
        <f t="shared" si="2"/>
        <v>69017</v>
      </c>
      <c r="G21" s="238">
        <f t="shared" si="3"/>
        <v>15.18374</v>
      </c>
      <c r="H21" s="237">
        <v>12382833</v>
      </c>
      <c r="I21" s="236">
        <f t="shared" si="4"/>
        <v>41841</v>
      </c>
      <c r="J21" s="235">
        <f t="shared" si="5"/>
        <v>9.2050199999999993</v>
      </c>
      <c r="K21" s="246">
        <v>662829</v>
      </c>
      <c r="L21" s="246">
        <f t="shared" si="7"/>
        <v>9042</v>
      </c>
      <c r="M21" s="247">
        <f t="shared" si="6"/>
        <v>1.9892399999999999</v>
      </c>
      <c r="N21" s="244" t="s">
        <v>96</v>
      </c>
    </row>
    <row r="22" spans="1:14" ht="21" thickBot="1" x14ac:dyDescent="0.3">
      <c r="A22" s="243">
        <v>16</v>
      </c>
      <c r="B22" s="3">
        <v>35706212</v>
      </c>
      <c r="C22" s="242">
        <f t="shared" si="0"/>
        <v>69943</v>
      </c>
      <c r="D22" s="241">
        <f t="shared" si="1"/>
        <v>15.387460000000001</v>
      </c>
      <c r="E22" s="240">
        <v>25869408</v>
      </c>
      <c r="F22" s="239">
        <f t="shared" si="2"/>
        <v>68876</v>
      </c>
      <c r="G22" s="238">
        <f t="shared" si="3"/>
        <v>15.15272</v>
      </c>
      <c r="H22" s="237">
        <v>12424570</v>
      </c>
      <c r="I22" s="236">
        <f t="shared" si="4"/>
        <v>41737</v>
      </c>
      <c r="J22" s="235">
        <f t="shared" si="5"/>
        <v>9.1821400000000004</v>
      </c>
      <c r="K22" s="246">
        <v>671864</v>
      </c>
      <c r="L22" s="246">
        <f t="shared" si="7"/>
        <v>9035</v>
      </c>
      <c r="M22" s="247">
        <f t="shared" si="6"/>
        <v>1.9877</v>
      </c>
      <c r="N22" s="244" t="s">
        <v>95</v>
      </c>
    </row>
    <row r="23" spans="1:14" ht="21" thickBot="1" x14ac:dyDescent="0.3">
      <c r="A23" s="243">
        <v>17</v>
      </c>
      <c r="B23" s="3">
        <v>35775965</v>
      </c>
      <c r="C23" s="242">
        <f t="shared" si="0"/>
        <v>69753</v>
      </c>
      <c r="D23" s="241">
        <f t="shared" si="1"/>
        <v>15.345660000000001</v>
      </c>
      <c r="E23" s="240">
        <v>25939854</v>
      </c>
      <c r="F23" s="239">
        <f t="shared" si="2"/>
        <v>70446</v>
      </c>
      <c r="G23" s="238">
        <f t="shared" si="3"/>
        <v>15.49812</v>
      </c>
      <c r="H23" s="237">
        <v>12464983</v>
      </c>
      <c r="I23" s="236">
        <f t="shared" si="4"/>
        <v>40413</v>
      </c>
      <c r="J23" s="235">
        <f t="shared" si="5"/>
        <v>8.89086</v>
      </c>
      <c r="K23" s="234">
        <v>703853</v>
      </c>
      <c r="L23" s="233">
        <f t="shared" si="7"/>
        <v>31989</v>
      </c>
      <c r="M23" s="232">
        <f t="shared" si="6"/>
        <v>7.0375800000000002</v>
      </c>
      <c r="N23" s="227"/>
    </row>
    <row r="24" spans="1:14" ht="21" thickBot="1" x14ac:dyDescent="0.3">
      <c r="A24" s="243">
        <v>18</v>
      </c>
      <c r="B24" s="3">
        <v>35845728</v>
      </c>
      <c r="C24" s="242">
        <f t="shared" si="0"/>
        <v>69763</v>
      </c>
      <c r="D24" s="241">
        <f t="shared" si="1"/>
        <v>15.347860000000001</v>
      </c>
      <c r="E24" s="240">
        <v>26007336</v>
      </c>
      <c r="F24" s="239">
        <f t="shared" si="2"/>
        <v>67482</v>
      </c>
      <c r="G24" s="238">
        <f t="shared" si="3"/>
        <v>14.84604</v>
      </c>
      <c r="H24" s="237">
        <v>12505148</v>
      </c>
      <c r="I24" s="236">
        <f t="shared" si="4"/>
        <v>40165</v>
      </c>
      <c r="J24" s="235">
        <f t="shared" si="5"/>
        <v>8.8362999999999996</v>
      </c>
      <c r="K24" s="234">
        <v>734924</v>
      </c>
      <c r="L24" s="233">
        <f t="shared" si="7"/>
        <v>31071</v>
      </c>
      <c r="M24" s="232">
        <f t="shared" si="6"/>
        <v>6.8356199999999996</v>
      </c>
      <c r="N24" s="227"/>
    </row>
    <row r="25" spans="1:14" ht="21" thickBot="1" x14ac:dyDescent="0.3">
      <c r="A25" s="243">
        <v>19</v>
      </c>
      <c r="B25" s="3">
        <v>35915699</v>
      </c>
      <c r="C25" s="242">
        <f t="shared" si="0"/>
        <v>69971</v>
      </c>
      <c r="D25" s="241">
        <f t="shared" si="1"/>
        <v>15.39362</v>
      </c>
      <c r="E25" s="240">
        <v>26074388</v>
      </c>
      <c r="F25" s="239">
        <f t="shared" si="2"/>
        <v>67052</v>
      </c>
      <c r="G25" s="238">
        <f t="shared" si="3"/>
        <v>14.751440000000001</v>
      </c>
      <c r="H25" s="237">
        <v>12546063</v>
      </c>
      <c r="I25" s="236">
        <f t="shared" si="4"/>
        <v>40915</v>
      </c>
      <c r="J25" s="235">
        <f t="shared" si="5"/>
        <v>9.0013000000000005</v>
      </c>
      <c r="K25" s="246">
        <v>750335</v>
      </c>
      <c r="L25" s="246">
        <f t="shared" si="7"/>
        <v>15411</v>
      </c>
      <c r="M25" s="245">
        <f t="shared" si="6"/>
        <v>3.3904200000000002</v>
      </c>
      <c r="N25" s="244" t="s">
        <v>94</v>
      </c>
    </row>
    <row r="26" spans="1:14" ht="21" thickBot="1" x14ac:dyDescent="0.3">
      <c r="A26" s="243">
        <v>20</v>
      </c>
      <c r="B26" s="3">
        <v>35984996</v>
      </c>
      <c r="C26" s="242">
        <f t="shared" si="0"/>
        <v>69297</v>
      </c>
      <c r="D26" s="241">
        <f t="shared" si="1"/>
        <v>15.245340000000001</v>
      </c>
      <c r="E26" s="240">
        <v>26138515</v>
      </c>
      <c r="F26" s="239">
        <f t="shared" si="2"/>
        <v>64127</v>
      </c>
      <c r="G26" s="238">
        <f t="shared" si="3"/>
        <v>14.107939999999999</v>
      </c>
      <c r="H26" s="237">
        <v>12587653</v>
      </c>
      <c r="I26" s="236">
        <f t="shared" si="4"/>
        <v>41590</v>
      </c>
      <c r="J26" s="235">
        <f t="shared" si="5"/>
        <v>9.1498000000000008</v>
      </c>
      <c r="K26" s="234">
        <v>750335</v>
      </c>
      <c r="L26" s="233">
        <f t="shared" si="7"/>
        <v>0</v>
      </c>
      <c r="M26" s="232">
        <f t="shared" si="6"/>
        <v>0</v>
      </c>
      <c r="N26" s="227"/>
    </row>
    <row r="27" spans="1:14" ht="21" thickBot="1" x14ac:dyDescent="0.3">
      <c r="A27" s="243">
        <v>21</v>
      </c>
      <c r="B27" s="3">
        <v>36055010</v>
      </c>
      <c r="C27" s="242">
        <f t="shared" si="0"/>
        <v>70014</v>
      </c>
      <c r="D27" s="241">
        <f t="shared" si="1"/>
        <v>15.403079999999999</v>
      </c>
      <c r="E27" s="240">
        <v>26202587</v>
      </c>
      <c r="F27" s="239">
        <f t="shared" si="2"/>
        <v>64072</v>
      </c>
      <c r="G27" s="238">
        <f t="shared" si="3"/>
        <v>14.095840000000001</v>
      </c>
      <c r="H27" s="237">
        <v>12629501</v>
      </c>
      <c r="I27" s="236">
        <f t="shared" si="4"/>
        <v>41848</v>
      </c>
      <c r="J27" s="235">
        <f t="shared" si="5"/>
        <v>9.2065599999999996</v>
      </c>
      <c r="K27" s="234">
        <v>750335</v>
      </c>
      <c r="L27" s="233">
        <f t="shared" si="7"/>
        <v>0</v>
      </c>
      <c r="M27" s="232">
        <f t="shared" si="6"/>
        <v>0</v>
      </c>
      <c r="N27" s="227"/>
    </row>
    <row r="28" spans="1:14" ht="21" thickBot="1" x14ac:dyDescent="0.3">
      <c r="A28" s="243">
        <v>22</v>
      </c>
      <c r="B28" s="3">
        <v>36124991</v>
      </c>
      <c r="C28" s="242">
        <f t="shared" si="0"/>
        <v>69981</v>
      </c>
      <c r="D28" s="241">
        <f t="shared" si="1"/>
        <v>15.395820000000001</v>
      </c>
      <c r="E28" s="240">
        <v>26267452</v>
      </c>
      <c r="F28" s="239">
        <f t="shared" si="2"/>
        <v>64865</v>
      </c>
      <c r="G28" s="238">
        <f t="shared" si="3"/>
        <v>14.270300000000001</v>
      </c>
      <c r="H28" s="237">
        <v>12671915</v>
      </c>
      <c r="I28" s="236">
        <f t="shared" si="4"/>
        <v>42414</v>
      </c>
      <c r="J28" s="235">
        <f t="shared" si="5"/>
        <v>9.33108</v>
      </c>
      <c r="K28" s="234">
        <v>750335</v>
      </c>
      <c r="L28" s="233">
        <f t="shared" si="7"/>
        <v>0</v>
      </c>
      <c r="M28" s="232">
        <f t="shared" si="6"/>
        <v>0</v>
      </c>
      <c r="N28" s="227"/>
    </row>
    <row r="29" spans="1:14" ht="21" thickBot="1" x14ac:dyDescent="0.3">
      <c r="A29" s="243">
        <v>23</v>
      </c>
      <c r="B29" s="3"/>
      <c r="C29" s="242">
        <f t="shared" si="0"/>
        <v>-36124991</v>
      </c>
      <c r="D29" s="241">
        <f t="shared" si="1"/>
        <v>-7947.49802</v>
      </c>
      <c r="E29" s="240"/>
      <c r="F29" s="239">
        <f t="shared" si="2"/>
        <v>-26267452</v>
      </c>
      <c r="G29" s="238">
        <f t="shared" si="3"/>
        <v>-5778.8394399999997</v>
      </c>
      <c r="H29" s="237"/>
      <c r="I29" s="236">
        <f t="shared" si="4"/>
        <v>-12671915</v>
      </c>
      <c r="J29" s="235">
        <f t="shared" si="5"/>
        <v>-2787.8213000000001</v>
      </c>
      <c r="K29" s="234"/>
      <c r="L29" s="233">
        <f t="shared" si="7"/>
        <v>-750335</v>
      </c>
      <c r="M29" s="232">
        <f t="shared" si="6"/>
        <v>-165.0737</v>
      </c>
      <c r="N29" s="227"/>
    </row>
    <row r="30" spans="1:14" ht="21" thickBot="1" x14ac:dyDescent="0.3">
      <c r="A30" s="243">
        <v>24</v>
      </c>
      <c r="B30" s="3"/>
      <c r="C30" s="242">
        <f t="shared" si="0"/>
        <v>0</v>
      </c>
      <c r="D30" s="241">
        <f t="shared" si="1"/>
        <v>0</v>
      </c>
      <c r="E30" s="240"/>
      <c r="F30" s="239">
        <f t="shared" si="2"/>
        <v>0</v>
      </c>
      <c r="G30" s="238">
        <f t="shared" si="3"/>
        <v>0</v>
      </c>
      <c r="H30" s="237"/>
      <c r="I30" s="236">
        <f t="shared" si="4"/>
        <v>0</v>
      </c>
      <c r="J30" s="235">
        <f t="shared" si="5"/>
        <v>0</v>
      </c>
      <c r="K30" s="234"/>
      <c r="L30" s="233">
        <f t="shared" si="7"/>
        <v>0</v>
      </c>
      <c r="M30" s="232">
        <f t="shared" si="6"/>
        <v>0</v>
      </c>
      <c r="N30" s="227"/>
    </row>
    <row r="31" spans="1:14" ht="21" thickBot="1" x14ac:dyDescent="0.3">
      <c r="A31" s="243">
        <v>25</v>
      </c>
      <c r="B31" s="3"/>
      <c r="C31" s="242">
        <f t="shared" si="0"/>
        <v>0</v>
      </c>
      <c r="D31" s="241">
        <f t="shared" si="1"/>
        <v>0</v>
      </c>
      <c r="E31" s="240"/>
      <c r="F31" s="239">
        <f t="shared" si="2"/>
        <v>0</v>
      </c>
      <c r="G31" s="238">
        <f t="shared" si="3"/>
        <v>0</v>
      </c>
      <c r="H31" s="237"/>
      <c r="I31" s="236">
        <f t="shared" si="4"/>
        <v>0</v>
      </c>
      <c r="J31" s="235">
        <f t="shared" si="5"/>
        <v>0</v>
      </c>
      <c r="K31" s="234"/>
      <c r="L31" s="233">
        <f t="shared" si="7"/>
        <v>0</v>
      </c>
      <c r="M31" s="232">
        <f t="shared" si="6"/>
        <v>0</v>
      </c>
      <c r="N31" s="227"/>
    </row>
    <row r="32" spans="1:14" ht="21" thickBot="1" x14ac:dyDescent="0.3">
      <c r="A32" s="243">
        <v>26</v>
      </c>
      <c r="B32" s="3"/>
      <c r="C32" s="242">
        <f t="shared" si="0"/>
        <v>0</v>
      </c>
      <c r="D32" s="241">
        <f t="shared" si="1"/>
        <v>0</v>
      </c>
      <c r="E32" s="240"/>
      <c r="F32" s="239">
        <f t="shared" si="2"/>
        <v>0</v>
      </c>
      <c r="G32" s="238">
        <f t="shared" si="3"/>
        <v>0</v>
      </c>
      <c r="H32" s="237"/>
      <c r="I32" s="236">
        <f t="shared" si="4"/>
        <v>0</v>
      </c>
      <c r="J32" s="235">
        <f t="shared" si="5"/>
        <v>0</v>
      </c>
      <c r="K32" s="234"/>
      <c r="L32" s="233">
        <f t="shared" si="7"/>
        <v>0</v>
      </c>
      <c r="M32" s="232">
        <f t="shared" si="6"/>
        <v>0</v>
      </c>
      <c r="N32" s="227"/>
    </row>
    <row r="33" spans="1:14" ht="21" thickBot="1" x14ac:dyDescent="0.3">
      <c r="A33" s="243">
        <v>27</v>
      </c>
      <c r="B33" s="3"/>
      <c r="C33" s="242">
        <f t="shared" si="0"/>
        <v>0</v>
      </c>
      <c r="D33" s="241">
        <f t="shared" si="1"/>
        <v>0</v>
      </c>
      <c r="E33" s="240"/>
      <c r="F33" s="239">
        <f t="shared" si="2"/>
        <v>0</v>
      </c>
      <c r="G33" s="238">
        <f t="shared" si="3"/>
        <v>0</v>
      </c>
      <c r="H33" s="237"/>
      <c r="I33" s="236">
        <f t="shared" si="4"/>
        <v>0</v>
      </c>
      <c r="J33" s="235">
        <f t="shared" si="5"/>
        <v>0</v>
      </c>
      <c r="K33" s="234"/>
      <c r="L33" s="233">
        <f t="shared" si="7"/>
        <v>0</v>
      </c>
      <c r="M33" s="232">
        <f t="shared" si="6"/>
        <v>0</v>
      </c>
      <c r="N33" s="227"/>
    </row>
    <row r="34" spans="1:14" ht="21" thickBot="1" x14ac:dyDescent="0.3">
      <c r="A34" s="243">
        <v>28</v>
      </c>
      <c r="B34" s="3"/>
      <c r="C34" s="242">
        <f t="shared" si="0"/>
        <v>0</v>
      </c>
      <c r="D34" s="241">
        <f t="shared" si="1"/>
        <v>0</v>
      </c>
      <c r="E34" s="240"/>
      <c r="F34" s="239">
        <f t="shared" si="2"/>
        <v>0</v>
      </c>
      <c r="G34" s="238">
        <f t="shared" si="3"/>
        <v>0</v>
      </c>
      <c r="H34" s="237"/>
      <c r="I34" s="236">
        <f t="shared" si="4"/>
        <v>0</v>
      </c>
      <c r="J34" s="235">
        <f t="shared" si="5"/>
        <v>0</v>
      </c>
      <c r="K34" s="234"/>
      <c r="L34" s="233">
        <f t="shared" si="7"/>
        <v>0</v>
      </c>
      <c r="M34" s="232">
        <f t="shared" si="6"/>
        <v>0</v>
      </c>
      <c r="N34" s="227"/>
    </row>
    <row r="35" spans="1:14" ht="21" thickBot="1" x14ac:dyDescent="0.3">
      <c r="A35" s="243">
        <v>29</v>
      </c>
      <c r="B35" s="3"/>
      <c r="C35" s="242">
        <f t="shared" si="0"/>
        <v>0</v>
      </c>
      <c r="D35" s="241">
        <f t="shared" si="1"/>
        <v>0</v>
      </c>
      <c r="E35" s="240"/>
      <c r="F35" s="239">
        <f t="shared" si="2"/>
        <v>0</v>
      </c>
      <c r="G35" s="238">
        <f t="shared" si="3"/>
        <v>0</v>
      </c>
      <c r="H35" s="237"/>
      <c r="I35" s="236">
        <f t="shared" si="4"/>
        <v>0</v>
      </c>
      <c r="J35" s="235">
        <f t="shared" si="5"/>
        <v>0</v>
      </c>
      <c r="K35" s="234"/>
      <c r="L35" s="233">
        <f t="shared" si="7"/>
        <v>0</v>
      </c>
      <c r="M35" s="232">
        <f t="shared" si="6"/>
        <v>0</v>
      </c>
      <c r="N35" s="227"/>
    </row>
    <row r="36" spans="1:14" ht="21" thickBot="1" x14ac:dyDescent="0.3">
      <c r="A36" s="243">
        <v>30</v>
      </c>
      <c r="B36" s="3"/>
      <c r="C36" s="242">
        <f t="shared" si="0"/>
        <v>0</v>
      </c>
      <c r="D36" s="241">
        <f t="shared" si="1"/>
        <v>0</v>
      </c>
      <c r="E36" s="240"/>
      <c r="F36" s="239">
        <f t="shared" si="2"/>
        <v>0</v>
      </c>
      <c r="G36" s="238">
        <f t="shared" si="3"/>
        <v>0</v>
      </c>
      <c r="H36" s="237"/>
      <c r="I36" s="236">
        <f t="shared" si="4"/>
        <v>0</v>
      </c>
      <c r="J36" s="235">
        <f t="shared" si="5"/>
        <v>0</v>
      </c>
      <c r="K36" s="234"/>
      <c r="L36" s="233">
        <f t="shared" si="7"/>
        <v>0</v>
      </c>
      <c r="M36" s="232">
        <f t="shared" si="6"/>
        <v>0</v>
      </c>
      <c r="N36" s="227"/>
    </row>
    <row r="37" spans="1:14" ht="24" thickBot="1" x14ac:dyDescent="0.3">
      <c r="A37" s="231" t="s">
        <v>22</v>
      </c>
      <c r="B37" s="225"/>
      <c r="C37" s="224">
        <f>SUM(C7:C36)</f>
        <v>-34625722</v>
      </c>
      <c r="D37" s="223">
        <f>SUM(D7:D36)</f>
        <v>-7617.6588400000001</v>
      </c>
      <c r="E37" s="222"/>
      <c r="F37" s="221">
        <f>SUM(F7:F36)</f>
        <v>-24733798</v>
      </c>
      <c r="G37" s="220">
        <f>SUM(G7:G36)</f>
        <v>-5441.4355599999999</v>
      </c>
      <c r="H37" s="218"/>
      <c r="I37" s="217">
        <f>SUM(I7:I36)</f>
        <v>-11754968</v>
      </c>
      <c r="J37" s="219">
        <f>SUM(J7:J36)</f>
        <v>-2586.0929599999999</v>
      </c>
      <c r="K37" s="230"/>
      <c r="L37" s="229">
        <f>SUM(L7:L36)</f>
        <v>-452687</v>
      </c>
      <c r="M37" s="228">
        <f>SUM(M7:M36)</f>
        <v>-99.59114000000001</v>
      </c>
      <c r="N37" s="227"/>
    </row>
    <row r="38" spans="1:14" ht="47.25" thickBot="1" x14ac:dyDescent="0.3">
      <c r="A38" s="226" t="s">
        <v>73</v>
      </c>
      <c r="B38" s="225"/>
      <c r="C38" s="224">
        <f>C37/30</f>
        <v>-1154190.7333333334</v>
      </c>
      <c r="D38" s="223">
        <f>D37/30</f>
        <v>-253.92196133333334</v>
      </c>
      <c r="E38" s="222"/>
      <c r="F38" s="221">
        <f>F37/30</f>
        <v>-824459.93333333335</v>
      </c>
      <c r="G38" s="220">
        <f>G37/30</f>
        <v>-181.38118533333332</v>
      </c>
      <c r="H38" s="218"/>
      <c r="I38" s="217">
        <f>I37/30</f>
        <v>-391832.26666666666</v>
      </c>
      <c r="J38" s="219">
        <f>J37/30</f>
        <v>-86.203098666666662</v>
      </c>
      <c r="K38" s="218"/>
      <c r="L38" s="217">
        <f>L37/30</f>
        <v>-15089.566666666668</v>
      </c>
      <c r="M38" s="216">
        <f>M37/30</f>
        <v>-3.319704666666667</v>
      </c>
      <c r="N38" s="215"/>
    </row>
  </sheetData>
  <mergeCells count="7">
    <mergeCell ref="A1:N2"/>
    <mergeCell ref="N3:N5"/>
    <mergeCell ref="K3:M4"/>
    <mergeCell ref="B3:D4"/>
    <mergeCell ref="E3:G4"/>
    <mergeCell ref="H3:J4"/>
    <mergeCell ref="A3:A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APRIL.2025 Detail Daily (2)</vt:lpstr>
      <vt:lpstr>APRIL.2025 Summary</vt:lpstr>
      <vt:lpstr>APRIL.2025 SEWA Connections</vt:lpstr>
      <vt:lpstr>'APRIL.2025 Detail Daily (2)'!Print_Area</vt:lpstr>
      <vt:lpstr>'APRIL.2025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2025-04-27T20:38:04Z</dcterms:created>
  <dcterms:modified xsi:type="dcterms:W3CDTF">2025-04-29T21:36:41Z</dcterms:modified>
</cp:coreProperties>
</file>