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dywood/Documents/SportsStats/DraftKings/Matchup_Spreadsheets/"/>
    </mc:Choice>
  </mc:AlternateContent>
  <xr:revisionPtr revIDLastSave="0" documentId="13_ncr:1_{3F322D0B-E2EA-304E-A995-E61DDA26754B}" xr6:coauthVersionLast="45" xr6:coauthVersionMax="45" xr10:uidLastSave="{00000000-0000-0000-0000-000000000000}"/>
  <bookViews>
    <workbookView xWindow="0" yWindow="0" windowWidth="38400" windowHeight="21600" xr2:uid="{4AC330EA-5C35-D540-AB4C-093B13F36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" i="1" l="1"/>
  <c r="W2" i="1"/>
  <c r="T2" i="1"/>
  <c r="S2" i="1"/>
  <c r="AA12" i="1" l="1"/>
  <c r="AA11" i="1"/>
  <c r="AA28" i="1"/>
  <c r="AA4" i="1"/>
  <c r="AA5" i="1"/>
  <c r="AA10" i="1"/>
  <c r="AA32" i="1"/>
  <c r="AA16" i="1"/>
  <c r="AA38" i="1"/>
  <c r="AA33" i="1"/>
  <c r="AA37" i="1"/>
  <c r="AA8" i="1"/>
  <c r="AA9" i="1"/>
  <c r="AA17" i="1"/>
  <c r="AA21" i="1"/>
  <c r="AA34" i="1"/>
  <c r="AA36" i="1"/>
  <c r="AA35" i="1"/>
  <c r="W12" i="1"/>
  <c r="W11" i="1"/>
  <c r="X11" i="1" s="1"/>
  <c r="W28" i="1"/>
  <c r="W4" i="1"/>
  <c r="W5" i="1"/>
  <c r="W10" i="1"/>
  <c r="X10" i="1" s="1"/>
  <c r="W32" i="1"/>
  <c r="W16" i="1"/>
  <c r="W38" i="1"/>
  <c r="W33" i="1"/>
  <c r="X33" i="1" s="1"/>
  <c r="W37" i="1"/>
  <c r="W8" i="1"/>
  <c r="W9" i="1"/>
  <c r="X9" i="1" s="1"/>
  <c r="W17" i="1"/>
  <c r="X17" i="1" s="1"/>
  <c r="W21" i="1"/>
  <c r="W34" i="1"/>
  <c r="W36" i="1"/>
  <c r="X36" i="1" s="1"/>
  <c r="W35" i="1"/>
  <c r="X35" i="1" s="1"/>
  <c r="T12" i="1"/>
  <c r="T11" i="1"/>
  <c r="T28" i="1"/>
  <c r="T4" i="1"/>
  <c r="T5" i="1"/>
  <c r="T10" i="1"/>
  <c r="T32" i="1"/>
  <c r="T16" i="1"/>
  <c r="T38" i="1"/>
  <c r="T33" i="1"/>
  <c r="T37" i="1"/>
  <c r="T8" i="1"/>
  <c r="T9" i="1"/>
  <c r="T17" i="1"/>
  <c r="T21" i="1"/>
  <c r="T34" i="1"/>
  <c r="T36" i="1"/>
  <c r="T35" i="1"/>
  <c r="S12" i="1"/>
  <c r="S11" i="1"/>
  <c r="S28" i="1"/>
  <c r="S4" i="1"/>
  <c r="S5" i="1"/>
  <c r="S10" i="1"/>
  <c r="S32" i="1"/>
  <c r="S16" i="1"/>
  <c r="S38" i="1"/>
  <c r="S33" i="1"/>
  <c r="S37" i="1"/>
  <c r="S8" i="1"/>
  <c r="S9" i="1"/>
  <c r="S17" i="1"/>
  <c r="S21" i="1"/>
  <c r="S34" i="1"/>
  <c r="S36" i="1"/>
  <c r="S35" i="1"/>
  <c r="AG34" i="1"/>
  <c r="AG17" i="1"/>
  <c r="AF9" i="1"/>
  <c r="AF8" i="1"/>
  <c r="AG37" i="1"/>
  <c r="AG33" i="1"/>
  <c r="AG38" i="1"/>
  <c r="AG32" i="1"/>
  <c r="AF10" i="1"/>
  <c r="AF4" i="1"/>
  <c r="AF28" i="1"/>
  <c r="AF11" i="1"/>
  <c r="AF12" i="1"/>
  <c r="AD11" i="1"/>
  <c r="AD28" i="1"/>
  <c r="AD4" i="1"/>
  <c r="AD5" i="1"/>
  <c r="AD10" i="1"/>
  <c r="AD32" i="1"/>
  <c r="AD16" i="1"/>
  <c r="AD38" i="1"/>
  <c r="AD33" i="1"/>
  <c r="AD37" i="1"/>
  <c r="AD8" i="1"/>
  <c r="AD9" i="1"/>
  <c r="AD17" i="1"/>
  <c r="AD21" i="1"/>
  <c r="AD34" i="1"/>
  <c r="AD36" i="1"/>
  <c r="AD35" i="1"/>
  <c r="AD12" i="1"/>
  <c r="AC11" i="1"/>
  <c r="AC28" i="1"/>
  <c r="AC4" i="1"/>
  <c r="AC5" i="1"/>
  <c r="AC10" i="1"/>
  <c r="AC32" i="1"/>
  <c r="AC16" i="1"/>
  <c r="AC38" i="1"/>
  <c r="AC33" i="1"/>
  <c r="AC37" i="1"/>
  <c r="AC8" i="1"/>
  <c r="AC9" i="1"/>
  <c r="AC17" i="1"/>
  <c r="AC21" i="1"/>
  <c r="AC34" i="1"/>
  <c r="AC36" i="1"/>
  <c r="AC35" i="1"/>
  <c r="AC12" i="1"/>
  <c r="AA20" i="1"/>
  <c r="AB20" i="1" s="1"/>
  <c r="AA23" i="1"/>
  <c r="AA7" i="1"/>
  <c r="AA31" i="1"/>
  <c r="AA13" i="1"/>
  <c r="AB13" i="1" s="1"/>
  <c r="AA15" i="1"/>
  <c r="AA2" i="1"/>
  <c r="AA3" i="1"/>
  <c r="AA19" i="1"/>
  <c r="AB19" i="1" s="1"/>
  <c r="AA29" i="1"/>
  <c r="AA18" i="1"/>
  <c r="AA27" i="1"/>
  <c r="AA30" i="1"/>
  <c r="AB30" i="1" s="1"/>
  <c r="AA6" i="1"/>
  <c r="AA26" i="1"/>
  <c r="AA22" i="1"/>
  <c r="AA24" i="1"/>
  <c r="AB24" i="1" s="1"/>
  <c r="AA14" i="1"/>
  <c r="AA25" i="1"/>
  <c r="AD20" i="1"/>
  <c r="AD23" i="1"/>
  <c r="AD7" i="1"/>
  <c r="AD31" i="1"/>
  <c r="AB31" i="1" s="1"/>
  <c r="AD13" i="1"/>
  <c r="AD15" i="1"/>
  <c r="AD2" i="1"/>
  <c r="AD3" i="1"/>
  <c r="AB3" i="1" s="1"/>
  <c r="AD19" i="1"/>
  <c r="AD29" i="1"/>
  <c r="AD18" i="1"/>
  <c r="AD27" i="1"/>
  <c r="AB27" i="1" s="1"/>
  <c r="AD30" i="1"/>
  <c r="AD6" i="1"/>
  <c r="AD26" i="1"/>
  <c r="AD22" i="1"/>
  <c r="AB22" i="1" s="1"/>
  <c r="AD24" i="1"/>
  <c r="AD14" i="1"/>
  <c r="AD25" i="1"/>
  <c r="AC20" i="1"/>
  <c r="AC23" i="1"/>
  <c r="AC7" i="1"/>
  <c r="AC31" i="1"/>
  <c r="AC13" i="1"/>
  <c r="AC15" i="1"/>
  <c r="AC2" i="1"/>
  <c r="AC3" i="1"/>
  <c r="AC19" i="1"/>
  <c r="AC29" i="1"/>
  <c r="AC18" i="1"/>
  <c r="AC27" i="1"/>
  <c r="AC30" i="1"/>
  <c r="AC6" i="1"/>
  <c r="AC26" i="1"/>
  <c r="AC22" i="1"/>
  <c r="AC24" i="1"/>
  <c r="AC14" i="1"/>
  <c r="AC25" i="1"/>
  <c r="W20" i="1"/>
  <c r="X20" i="1" s="1"/>
  <c r="W23" i="1"/>
  <c r="X23" i="1" s="1"/>
  <c r="W7" i="1"/>
  <c r="W31" i="1"/>
  <c r="W13" i="1"/>
  <c r="X13" i="1" s="1"/>
  <c r="W15" i="1"/>
  <c r="X15" i="1" s="1"/>
  <c r="W3" i="1"/>
  <c r="W19" i="1"/>
  <c r="X19" i="1" s="1"/>
  <c r="W29" i="1"/>
  <c r="X29" i="1" s="1"/>
  <c r="W18" i="1"/>
  <c r="W27" i="1"/>
  <c r="W30" i="1"/>
  <c r="X30" i="1" s="1"/>
  <c r="W6" i="1"/>
  <c r="X6" i="1" s="1"/>
  <c r="W26" i="1"/>
  <c r="W22" i="1"/>
  <c r="W24" i="1"/>
  <c r="X24" i="1" s="1"/>
  <c r="W14" i="1"/>
  <c r="X14" i="1" s="1"/>
  <c r="W25" i="1"/>
  <c r="T20" i="1"/>
  <c r="T23" i="1"/>
  <c r="T7" i="1"/>
  <c r="T31" i="1"/>
  <c r="T13" i="1"/>
  <c r="T15" i="1"/>
  <c r="T3" i="1"/>
  <c r="T19" i="1"/>
  <c r="T29" i="1"/>
  <c r="T18" i="1"/>
  <c r="T27" i="1"/>
  <c r="T30" i="1"/>
  <c r="T6" i="1"/>
  <c r="T26" i="1"/>
  <c r="T22" i="1"/>
  <c r="T24" i="1"/>
  <c r="T14" i="1"/>
  <c r="T25" i="1"/>
  <c r="S25" i="1"/>
  <c r="S20" i="1"/>
  <c r="S23" i="1"/>
  <c r="S7" i="1"/>
  <c r="S31" i="1"/>
  <c r="S13" i="1"/>
  <c r="S15" i="1"/>
  <c r="S3" i="1"/>
  <c r="S19" i="1"/>
  <c r="S29" i="1"/>
  <c r="S18" i="1"/>
  <c r="S27" i="1"/>
  <c r="S30" i="1"/>
  <c r="S6" i="1"/>
  <c r="S26" i="1"/>
  <c r="S22" i="1"/>
  <c r="S24" i="1"/>
  <c r="S14" i="1"/>
  <c r="AG14" i="1"/>
  <c r="AG22" i="1"/>
  <c r="AG27" i="1"/>
  <c r="AF29" i="1"/>
  <c r="AF15" i="1"/>
  <c r="AG13" i="1"/>
  <c r="AF7" i="1"/>
  <c r="AB34" i="1" l="1"/>
  <c r="AB8" i="1"/>
  <c r="AB16" i="1"/>
  <c r="AB4" i="1"/>
  <c r="X38" i="1"/>
  <c r="AE38" i="1" s="1"/>
  <c r="X5" i="1"/>
  <c r="X12" i="1"/>
  <c r="AB21" i="1"/>
  <c r="AB37" i="1"/>
  <c r="AB32" i="1"/>
  <c r="AB28" i="1"/>
  <c r="AB25" i="1"/>
  <c r="AB26" i="1"/>
  <c r="AB18" i="1"/>
  <c r="AB2" i="1"/>
  <c r="AB7" i="1"/>
  <c r="X34" i="1"/>
  <c r="X8" i="1"/>
  <c r="X16" i="1"/>
  <c r="X4" i="1"/>
  <c r="AB35" i="1"/>
  <c r="AB17" i="1"/>
  <c r="AB33" i="1"/>
  <c r="AB10" i="1"/>
  <c r="AE10" i="1" s="1"/>
  <c r="AB11" i="1"/>
  <c r="X25" i="1"/>
  <c r="X26" i="1"/>
  <c r="AE26" i="1" s="1"/>
  <c r="X18" i="1"/>
  <c r="AE18" i="1" s="1"/>
  <c r="X2" i="1"/>
  <c r="X7" i="1"/>
  <c r="X21" i="1"/>
  <c r="X37" i="1"/>
  <c r="AE37" i="1" s="1"/>
  <c r="X32" i="1"/>
  <c r="X28" i="1"/>
  <c r="AB36" i="1"/>
  <c r="AE36" i="1" s="1"/>
  <c r="AB9" i="1"/>
  <c r="AB38" i="1"/>
  <c r="AB5" i="1"/>
  <c r="AB12" i="1"/>
  <c r="AE12" i="1" s="1"/>
  <c r="AE9" i="1"/>
  <c r="AE5" i="1"/>
  <c r="AE24" i="1"/>
  <c r="AE30" i="1"/>
  <c r="AE19" i="1"/>
  <c r="AE13" i="1"/>
  <c r="AE34" i="1"/>
  <c r="AE8" i="1"/>
  <c r="AE16" i="1"/>
  <c r="AE4" i="1"/>
  <c r="AE21" i="1"/>
  <c r="AE32" i="1"/>
  <c r="AE28" i="1"/>
  <c r="AE25" i="1"/>
  <c r="AE35" i="1"/>
  <c r="AE17" i="1"/>
  <c r="AE33" i="1"/>
  <c r="AE11" i="1"/>
  <c r="AE20" i="1"/>
  <c r="AE7" i="1"/>
  <c r="X22" i="1"/>
  <c r="AE22" i="1" s="1"/>
  <c r="X27" i="1"/>
  <c r="AE27" i="1" s="1"/>
  <c r="X3" i="1"/>
  <c r="AE3" i="1" s="1"/>
  <c r="X31" i="1"/>
  <c r="AE31" i="1" s="1"/>
  <c r="AB14" i="1"/>
  <c r="AE14" i="1" s="1"/>
  <c r="AB6" i="1"/>
  <c r="AE6" i="1" s="1"/>
  <c r="AB29" i="1"/>
  <c r="AE29" i="1" s="1"/>
  <c r="AB15" i="1"/>
  <c r="AE15" i="1" s="1"/>
  <c r="AB23" i="1"/>
  <c r="AE23" i="1" s="1"/>
</calcChain>
</file>

<file path=xl/sharedStrings.xml><?xml version="1.0" encoding="utf-8"?>
<sst xmlns="http://schemas.openxmlformats.org/spreadsheetml/2006/main" count="132" uniqueCount="75">
  <si>
    <t>Player</t>
  </si>
  <si>
    <t>Team</t>
  </si>
  <si>
    <t>Pos</t>
  </si>
  <si>
    <t>Salary</t>
  </si>
  <si>
    <t>90s</t>
  </si>
  <si>
    <t>Gls</t>
  </si>
  <si>
    <t>Ast</t>
  </si>
  <si>
    <t>Sh</t>
  </si>
  <si>
    <t>SoT</t>
  </si>
  <si>
    <t>Crs</t>
  </si>
  <si>
    <t>KP</t>
  </si>
  <si>
    <t>Pass_Cmp</t>
  </si>
  <si>
    <t>Fld</t>
  </si>
  <si>
    <t>Fls</t>
  </si>
  <si>
    <t>TklW</t>
  </si>
  <si>
    <t>Int</t>
  </si>
  <si>
    <t>CrdY</t>
  </si>
  <si>
    <t>CrdR</t>
  </si>
  <si>
    <t>Floor</t>
  </si>
  <si>
    <t>FPTS</t>
  </si>
  <si>
    <t>xG</t>
  </si>
  <si>
    <t>Team_xG</t>
  </si>
  <si>
    <t>xG_Share</t>
  </si>
  <si>
    <t>Proj_Gls</t>
  </si>
  <si>
    <t>xA</t>
  </si>
  <si>
    <t>Team_xA</t>
  </si>
  <si>
    <t>xA_Share</t>
  </si>
  <si>
    <t>Proj_Ast</t>
  </si>
  <si>
    <t>Team_Odds</t>
  </si>
  <si>
    <t>Team_Goal_Odds</t>
  </si>
  <si>
    <t>Start_Mins</t>
  </si>
  <si>
    <t>Sub_Mins</t>
  </si>
  <si>
    <t>Starting</t>
  </si>
  <si>
    <t>Brad Guzan</t>
  </si>
  <si>
    <t>Franco Escobar</t>
  </si>
  <si>
    <t>Anton Walkes</t>
  </si>
  <si>
    <t>Eric Remedi</t>
  </si>
  <si>
    <t>Fernando Meza</t>
  </si>
  <si>
    <t>Ezequiel Barco</t>
  </si>
  <si>
    <t>Matheus Rossetto</t>
  </si>
  <si>
    <t>Gonzalo Nicolas Martinez</t>
  </si>
  <si>
    <t>Brooks Lennon</t>
  </si>
  <si>
    <t>Miles Robinson</t>
  </si>
  <si>
    <t>Adam Jahn</t>
  </si>
  <si>
    <t>Manuel Castro</t>
  </si>
  <si>
    <t>Jeff Larentowicz</t>
  </si>
  <si>
    <t>Emerson Hyndman</t>
  </si>
  <si>
    <t>George Bello</t>
  </si>
  <si>
    <t>Jurgen Damm</t>
  </si>
  <si>
    <t>Jake Mulraney</t>
  </si>
  <si>
    <t>Mo Adams</t>
  </si>
  <si>
    <t>Erick Torres</t>
  </si>
  <si>
    <t>ATL</t>
  </si>
  <si>
    <t>Pts_w_StartMins</t>
  </si>
  <si>
    <t>y</t>
  </si>
  <si>
    <t>GK</t>
  </si>
  <si>
    <t>Andres Reyes</t>
  </si>
  <si>
    <t>Jorge Figal</t>
  </si>
  <si>
    <t>Wil Trapp</t>
  </si>
  <si>
    <t>Lewis Morgan</t>
  </si>
  <si>
    <t>Rodolfo Pizarro</t>
  </si>
  <si>
    <t>Matias Pellegrini</t>
  </si>
  <si>
    <t>Juan Agudelo</t>
  </si>
  <si>
    <t>Victor Ulloa</t>
  </si>
  <si>
    <t>Jerome Kiesewetter</t>
  </si>
  <si>
    <t>Dylan Nealis</t>
  </si>
  <si>
    <t>Robbie Robinson</t>
  </si>
  <si>
    <t>Julian Carranza</t>
  </si>
  <si>
    <t>Ben Sweat</t>
  </si>
  <si>
    <t>Lee Nguyen</t>
  </si>
  <si>
    <t>Leandro Gonzalez Pirez</t>
  </si>
  <si>
    <t>Brek Shea</t>
  </si>
  <si>
    <t>Luis Robles</t>
  </si>
  <si>
    <t>Mikey Ambrose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</si>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</sst>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C07B-09A6-FA44-895C-982C15074C03}">
  <dimension ref="A1:AH38"/>
  <sheetViews>
    <sheetView tabSelected="1" workbookViewId="0">
      <selection activeCell="AE2" sqref="AE2"/>
    </sheetView>
  </sheetViews>
  <sheetFormatPr baseColWidth="10" defaultRowHeight="16" x14ac:dyDescent="0.2"/>
  <cols>
    <col min="1" max="1" width="22.5" bestFit="1" customWidth="1"/>
    <col min="2" max="34" width="8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53</v>
      </c>
      <c r="AF1" t="s">
        <v>30</v>
      </c>
      <c r="AG1" t="s">
        <v>31</v>
      </c>
      <c r="AH1" t="s">
        <v>32</v>
      </c>
    </row>
    <row r="2" spans="1:34" x14ac:dyDescent="0.2">
      <c r="A2" t="s">
        <v>40</v>
      </c>
      <c r="B2" t="s">
        <v>52</v>
      </c>
      <c r="D2" s="2">
        <v>11800</v>
      </c>
      <c r="E2" s="1">
        <v>2</v>
      </c>
      <c r="F2">
        <v>2</v>
      </c>
      <c r="G2">
        <v>0</v>
      </c>
      <c r="H2">
        <v>6</v>
      </c>
      <c r="I2">
        <v>3</v>
      </c>
      <c r="J2">
        <v>17</v>
      </c>
      <c r="K2">
        <v>3</v>
      </c>
      <c r="L2">
        <v>66</v>
      </c>
      <c r="M2">
        <v>3</v>
      </c>
      <c r="N2">
        <v>5</v>
      </c>
      <c r="O2">
        <v>1</v>
      </c>
      <c r="P2">
        <v>0</v>
      </c>
      <c r="Q2">
        <v>0</v>
      </c>
      <c r="R2">
        <v>0</v>
      </c>
      <c r="S2" s="1">
        <f>(H2+I2+J2*0.7+K2+L2*0.02+M2-N2*0.5+O2+P2*0.5)/E2</f>
        <v>13.36</v>
      </c>
      <c r="T2" s="1">
        <f>(F2*10+G2*6+H2+I2+J2*0.7+K2+L2*0.02+M2-N2*0.5+O2+P2*0.5-Q2*1.5-R2*6)/E2</f>
        <v>23.36</v>
      </c>
      <c r="U2">
        <v>0.5</v>
      </c>
      <c r="V2">
        <v>1.6</v>
      </c>
      <c r="W2" s="1">
        <f>U2/V2</f>
        <v>0.3125</v>
      </c>
      <c r="X2" s="1">
        <f t="shared" ref="X2:X38" si="0">W2*AD2</f>
        <v>0.5425191815856778</v>
      </c>
      <c r="Y2">
        <v>0.2</v>
      </c>
      <c r="Z2">
        <v>1.4</v>
      </c>
      <c r="AA2" s="1">
        <f t="shared" ref="AA2:AA38" si="1">Y2/Z2</f>
        <v>0.14285714285714288</v>
      </c>
      <c r="AB2" s="1">
        <f t="shared" ref="AB2:AB38" si="2">AA2*AD2</f>
        <v>0.24800876872488131</v>
      </c>
      <c r="AC2" s="1">
        <f>20/43</f>
        <v>0.46511627906976744</v>
      </c>
      <c r="AD2" s="1">
        <f>(8/23)+(5/17)*2+(4/15)*3</f>
        <v>1.736061381074169</v>
      </c>
      <c r="AE2" s="1">
        <f>IF(AH2="y",(X2*10+AB2*6+S2)*(AF2/90)+(AC2-AVERAGE($AC$2:$AC$38))*10,(X2*10+AB2*6+S2)*(AG2/90)+(AC2-AVERAGE($AC$2:$AC$38))*10)</f>
        <v>21.105129665016058</v>
      </c>
      <c r="AF2">
        <v>90</v>
      </c>
      <c r="AH2" t="s">
        <v>54</v>
      </c>
    </row>
    <row r="3" spans="1:34" x14ac:dyDescent="0.2">
      <c r="A3" t="s">
        <v>41</v>
      </c>
      <c r="B3" t="s">
        <v>52</v>
      </c>
      <c r="D3" s="2">
        <v>6400</v>
      </c>
      <c r="E3" s="1">
        <v>2</v>
      </c>
      <c r="F3">
        <v>1</v>
      </c>
      <c r="G3">
        <v>0</v>
      </c>
      <c r="H3">
        <v>4</v>
      </c>
      <c r="I3">
        <v>3</v>
      </c>
      <c r="J3">
        <v>8</v>
      </c>
      <c r="K3">
        <v>1</v>
      </c>
      <c r="L3">
        <v>80</v>
      </c>
      <c r="M3">
        <v>2</v>
      </c>
      <c r="N3">
        <v>4</v>
      </c>
      <c r="O3">
        <v>1</v>
      </c>
      <c r="P3">
        <v>1</v>
      </c>
      <c r="Q3">
        <v>1</v>
      </c>
      <c r="R3">
        <v>0</v>
      </c>
      <c r="S3" s="1">
        <f t="shared" ref="S2:S38" si="3">(H3+I3+J3*0.7+K3+L3*0.02+M3-N3*0.5+O3+P3*0.5)/E3</f>
        <v>8.35</v>
      </c>
      <c r="T3" s="1">
        <f t="shared" ref="T2:T38" si="4">(F3*10+G3*6+H3+I3+J3*0.7+K3+L3*0.02+M3-N3*0.5+O3+P3*0.5-Q3*1.5-R3*6)/E3</f>
        <v>12.600000000000001</v>
      </c>
      <c r="U3">
        <v>0.6</v>
      </c>
      <c r="V3">
        <v>1.6</v>
      </c>
      <c r="W3" s="1">
        <f t="shared" ref="W2:W38" si="5">U3/V3</f>
        <v>0.37499999999999994</v>
      </c>
      <c r="X3" s="1">
        <f t="shared" si="0"/>
        <v>0.65102301790281325</v>
      </c>
      <c r="Y3">
        <v>0.2</v>
      </c>
      <c r="Z3">
        <v>1.4</v>
      </c>
      <c r="AA3" s="1">
        <f t="shared" si="1"/>
        <v>0.14285714285714288</v>
      </c>
      <c r="AB3" s="1">
        <f t="shared" si="2"/>
        <v>0.24800876872488131</v>
      </c>
      <c r="AC3" s="1">
        <f>20/43</f>
        <v>0.46511627906976744</v>
      </c>
      <c r="AD3" s="1">
        <f>(8/23)+(5/17)*2+(4/15)*3</f>
        <v>1.736061381074169</v>
      </c>
      <c r="AE3" s="1">
        <f t="shared" ref="AE2:AE38" si="6">IF(AH3="y",(X3*10+AB3*6+S3)*(AF3/90)+(AC3-AVERAGE($AC$2:$AC$38))*10,(X3*10+AB3*6+S3)*(AG3/90)+(AC3-AVERAGE($AC$2:$AC$38))*10)</f>
        <v>17.180168028187417</v>
      </c>
      <c r="AF3">
        <v>90</v>
      </c>
      <c r="AH3" t="s">
        <v>54</v>
      </c>
    </row>
    <row r="4" spans="1:34" x14ac:dyDescent="0.2">
      <c r="A4" t="s">
        <v>59</v>
      </c>
      <c r="B4" t="s">
        <v>74</v>
      </c>
      <c r="D4" s="2">
        <v>11000</v>
      </c>
      <c r="E4" s="1">
        <v>1.8444444444444446</v>
      </c>
      <c r="F4">
        <v>0</v>
      </c>
      <c r="G4">
        <v>0</v>
      </c>
      <c r="H4">
        <v>4</v>
      </c>
      <c r="I4">
        <v>0</v>
      </c>
      <c r="J4">
        <v>24</v>
      </c>
      <c r="K4">
        <v>5</v>
      </c>
      <c r="L4">
        <v>35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 s="1">
        <f t="shared" si="3"/>
        <v>15.993975903614455</v>
      </c>
      <c r="T4" s="1">
        <f t="shared" si="4"/>
        <v>15.993975903614455</v>
      </c>
      <c r="U4">
        <v>0.1</v>
      </c>
      <c r="V4">
        <v>2.5</v>
      </c>
      <c r="W4" s="1">
        <f t="shared" si="5"/>
        <v>0.04</v>
      </c>
      <c r="X4" s="1">
        <f t="shared" si="0"/>
        <v>5.7333333333333333E-2</v>
      </c>
      <c r="Y4">
        <v>0.30000000000000004</v>
      </c>
      <c r="Z4">
        <v>1.1000000000000001</v>
      </c>
      <c r="AA4" s="1">
        <f t="shared" si="1"/>
        <v>0.27272727272727276</v>
      </c>
      <c r="AB4" s="1">
        <f t="shared" si="2"/>
        <v>0.39090909090909098</v>
      </c>
      <c r="AC4" s="1">
        <f>5/17</f>
        <v>0.29411764705882354</v>
      </c>
      <c r="AD4" s="1">
        <f>(4/10)+(4/15)*2+(1/6)*3</f>
        <v>1.4333333333333333</v>
      </c>
      <c r="AE4" s="1">
        <f t="shared" si="6"/>
        <v>16.563669960471596</v>
      </c>
      <c r="AF4">
        <f>(76+90)/2</f>
        <v>83</v>
      </c>
      <c r="AH4" t="s">
        <v>54</v>
      </c>
    </row>
    <row r="5" spans="1:34" x14ac:dyDescent="0.2">
      <c r="A5" t="s">
        <v>60</v>
      </c>
      <c r="B5" t="s">
        <v>74</v>
      </c>
      <c r="D5" s="2">
        <v>12400</v>
      </c>
      <c r="E5" s="1">
        <v>2</v>
      </c>
      <c r="F5">
        <v>1</v>
      </c>
      <c r="G5">
        <v>1</v>
      </c>
      <c r="H5">
        <v>4</v>
      </c>
      <c r="I5">
        <v>1</v>
      </c>
      <c r="J5">
        <v>7</v>
      </c>
      <c r="K5">
        <v>4</v>
      </c>
      <c r="L5">
        <v>49</v>
      </c>
      <c r="M5">
        <v>4</v>
      </c>
      <c r="N5">
        <v>1</v>
      </c>
      <c r="O5">
        <v>0</v>
      </c>
      <c r="P5">
        <v>2</v>
      </c>
      <c r="Q5">
        <v>0</v>
      </c>
      <c r="R5">
        <v>0</v>
      </c>
      <c r="S5" s="1">
        <f t="shared" si="3"/>
        <v>9.69</v>
      </c>
      <c r="T5" s="1">
        <f t="shared" si="4"/>
        <v>17.689999999999998</v>
      </c>
      <c r="U5">
        <v>0.30000000000000004</v>
      </c>
      <c r="V5">
        <v>2.5</v>
      </c>
      <c r="W5" s="1">
        <f t="shared" si="5"/>
        <v>0.12000000000000002</v>
      </c>
      <c r="X5" s="1">
        <f t="shared" si="0"/>
        <v>0.17200000000000004</v>
      </c>
      <c r="Y5">
        <v>0.30000000000000004</v>
      </c>
      <c r="Z5">
        <v>1.1000000000000001</v>
      </c>
      <c r="AA5" s="1">
        <f t="shared" si="1"/>
        <v>0.27272727272727276</v>
      </c>
      <c r="AB5" s="1">
        <f t="shared" si="2"/>
        <v>0.39090909090909098</v>
      </c>
      <c r="AC5" s="1">
        <f>5/17</f>
        <v>0.29411764705882354</v>
      </c>
      <c r="AD5" s="1">
        <f>(4/10)+(4/15)*2+(1/6)*3</f>
        <v>1.4333333333333333</v>
      </c>
      <c r="AE5" s="1">
        <f t="shared" si="6"/>
        <v>12.877353462155101</v>
      </c>
      <c r="AF5">
        <v>90</v>
      </c>
      <c r="AH5" t="s">
        <v>54</v>
      </c>
    </row>
    <row r="6" spans="1:34" x14ac:dyDescent="0.2">
      <c r="A6" t="s">
        <v>47</v>
      </c>
      <c r="B6" t="s">
        <v>52</v>
      </c>
      <c r="D6" s="2">
        <v>6800</v>
      </c>
      <c r="E6" s="1">
        <v>2</v>
      </c>
      <c r="F6">
        <v>0</v>
      </c>
      <c r="G6">
        <v>0</v>
      </c>
      <c r="H6">
        <v>1</v>
      </c>
      <c r="I6">
        <v>1</v>
      </c>
      <c r="J6">
        <v>5</v>
      </c>
      <c r="K6">
        <v>2</v>
      </c>
      <c r="L6">
        <v>87</v>
      </c>
      <c r="M6">
        <v>3</v>
      </c>
      <c r="N6">
        <v>1</v>
      </c>
      <c r="O6">
        <v>3</v>
      </c>
      <c r="P6">
        <v>1</v>
      </c>
      <c r="Q6">
        <v>1</v>
      </c>
      <c r="R6">
        <v>0</v>
      </c>
      <c r="S6" s="1">
        <f t="shared" si="3"/>
        <v>7.62</v>
      </c>
      <c r="T6" s="1">
        <f t="shared" si="4"/>
        <v>6.87</v>
      </c>
      <c r="U6">
        <v>0.1</v>
      </c>
      <c r="V6">
        <v>1.6</v>
      </c>
      <c r="W6" s="1">
        <f t="shared" si="5"/>
        <v>6.25E-2</v>
      </c>
      <c r="X6" s="1">
        <f t="shared" si="0"/>
        <v>0.10850383631713556</v>
      </c>
      <c r="Y6">
        <v>0.4</v>
      </c>
      <c r="Z6">
        <v>1.4</v>
      </c>
      <c r="AA6" s="1">
        <f t="shared" si="1"/>
        <v>0.28571428571428575</v>
      </c>
      <c r="AB6" s="1">
        <f t="shared" si="2"/>
        <v>0.49601753744976262</v>
      </c>
      <c r="AC6" s="1">
        <f>20/43</f>
        <v>0.46511627906976744</v>
      </c>
      <c r="AD6" s="1">
        <f>(8/23)+(5/17)*2+(4/15)*3</f>
        <v>1.736061381074169</v>
      </c>
      <c r="AE6" s="1">
        <f t="shared" si="6"/>
        <v>12.513028824679926</v>
      </c>
      <c r="AF6">
        <v>90</v>
      </c>
      <c r="AH6" t="s">
        <v>54</v>
      </c>
    </row>
    <row r="7" spans="1:34" x14ac:dyDescent="0.2">
      <c r="A7" t="s">
        <v>36</v>
      </c>
      <c r="B7" t="s">
        <v>52</v>
      </c>
      <c r="D7" s="2">
        <v>3400</v>
      </c>
      <c r="E7" s="1">
        <v>1.8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79</v>
      </c>
      <c r="M7">
        <v>4</v>
      </c>
      <c r="N7">
        <v>2</v>
      </c>
      <c r="O7">
        <v>1</v>
      </c>
      <c r="P7">
        <v>4</v>
      </c>
      <c r="Q7">
        <v>0</v>
      </c>
      <c r="R7">
        <v>0</v>
      </c>
      <c r="S7" s="1">
        <f t="shared" si="3"/>
        <v>5.322222222222222</v>
      </c>
      <c r="T7" s="1">
        <f t="shared" si="4"/>
        <v>8.655555555555555</v>
      </c>
      <c r="U7">
        <v>0</v>
      </c>
      <c r="V7">
        <v>1.6</v>
      </c>
      <c r="W7" s="1">
        <f t="shared" si="5"/>
        <v>0</v>
      </c>
      <c r="X7" s="1">
        <f t="shared" si="0"/>
        <v>0</v>
      </c>
      <c r="Y7">
        <v>0.4</v>
      </c>
      <c r="Z7">
        <v>1.4</v>
      </c>
      <c r="AA7" s="1">
        <f t="shared" si="1"/>
        <v>0.28571428571428575</v>
      </c>
      <c r="AB7" s="1">
        <f t="shared" si="2"/>
        <v>0.49601753744976262</v>
      </c>
      <c r="AC7" s="1">
        <f>20/43</f>
        <v>0.46511627906976744</v>
      </c>
      <c r="AD7" s="1">
        <f>(8/23)+(5/17)*2+(4/15)*3</f>
        <v>1.736061381074169</v>
      </c>
      <c r="AE7" s="1">
        <f t="shared" si="6"/>
        <v>8.300379939038713</v>
      </c>
      <c r="AF7">
        <f>(84+78)/2</f>
        <v>81</v>
      </c>
      <c r="AH7" t="s">
        <v>54</v>
      </c>
    </row>
    <row r="8" spans="1:34" x14ac:dyDescent="0.2">
      <c r="A8" t="s">
        <v>67</v>
      </c>
      <c r="B8" t="s">
        <v>74</v>
      </c>
      <c r="D8" s="2">
        <v>8800</v>
      </c>
      <c r="E8" s="1">
        <v>1.8</v>
      </c>
      <c r="F8">
        <v>2</v>
      </c>
      <c r="G8">
        <v>0</v>
      </c>
      <c r="H8">
        <v>4</v>
      </c>
      <c r="I8">
        <v>2</v>
      </c>
      <c r="J8">
        <v>0</v>
      </c>
      <c r="K8">
        <v>1</v>
      </c>
      <c r="L8">
        <v>15</v>
      </c>
      <c r="M8">
        <v>8</v>
      </c>
      <c r="N8">
        <v>8</v>
      </c>
      <c r="O8">
        <v>1</v>
      </c>
      <c r="P8">
        <v>1</v>
      </c>
      <c r="Q8">
        <v>1</v>
      </c>
      <c r="R8">
        <v>0</v>
      </c>
      <c r="S8" s="1">
        <f t="shared" si="3"/>
        <v>7.1111111111111116</v>
      </c>
      <c r="T8" s="1">
        <f t="shared" si="4"/>
        <v>17.388888888888886</v>
      </c>
      <c r="U8">
        <v>0.5</v>
      </c>
      <c r="V8">
        <v>2.5</v>
      </c>
      <c r="W8" s="1">
        <f t="shared" si="5"/>
        <v>0.2</v>
      </c>
      <c r="X8" s="1">
        <f t="shared" si="0"/>
        <v>0.28666666666666668</v>
      </c>
      <c r="Y8">
        <v>0</v>
      </c>
      <c r="Z8">
        <v>1.1000000000000001</v>
      </c>
      <c r="AA8" s="1">
        <f t="shared" si="1"/>
        <v>0</v>
      </c>
      <c r="AB8" s="1">
        <f t="shared" si="2"/>
        <v>0</v>
      </c>
      <c r="AC8" s="1">
        <f>5/17</f>
        <v>0.29411764705882354</v>
      </c>
      <c r="AD8" s="1">
        <f>(4/10)+(4/15)*2+(1/6)*3</f>
        <v>1.4333333333333333</v>
      </c>
      <c r="AE8" s="1">
        <f t="shared" si="6"/>
        <v>8.1018989167005557</v>
      </c>
      <c r="AF8">
        <f>(89+73)/2</f>
        <v>81</v>
      </c>
      <c r="AH8" t="s">
        <v>54</v>
      </c>
    </row>
    <row r="9" spans="1:34" x14ac:dyDescent="0.2">
      <c r="A9" t="s">
        <v>68</v>
      </c>
      <c r="B9" t="s">
        <v>74</v>
      </c>
      <c r="D9" s="2">
        <v>4800</v>
      </c>
      <c r="E9" s="1">
        <v>1.8111111111111111</v>
      </c>
      <c r="F9">
        <v>0</v>
      </c>
      <c r="G9">
        <v>1</v>
      </c>
      <c r="H9">
        <v>1</v>
      </c>
      <c r="I9">
        <v>0</v>
      </c>
      <c r="J9">
        <v>4</v>
      </c>
      <c r="K9">
        <v>1</v>
      </c>
      <c r="L9">
        <v>55</v>
      </c>
      <c r="M9">
        <v>2</v>
      </c>
      <c r="N9">
        <v>2</v>
      </c>
      <c r="O9">
        <v>0</v>
      </c>
      <c r="P9">
        <v>5</v>
      </c>
      <c r="Q9">
        <v>1</v>
      </c>
      <c r="R9">
        <v>0</v>
      </c>
      <c r="S9" s="1">
        <f t="shared" si="3"/>
        <v>5.1901840490797548</v>
      </c>
      <c r="T9" s="1">
        <f t="shared" si="4"/>
        <v>7.6748466257668717</v>
      </c>
      <c r="U9">
        <v>0</v>
      </c>
      <c r="V9">
        <v>2.5</v>
      </c>
      <c r="W9" s="1">
        <f t="shared" si="5"/>
        <v>0</v>
      </c>
      <c r="X9" s="1">
        <f t="shared" si="0"/>
        <v>0</v>
      </c>
      <c r="Y9">
        <v>0.3</v>
      </c>
      <c r="Z9">
        <v>1.1000000000000001</v>
      </c>
      <c r="AA9" s="1">
        <f t="shared" si="1"/>
        <v>0.27272727272727271</v>
      </c>
      <c r="AB9" s="1">
        <f t="shared" si="2"/>
        <v>0.39090909090909087</v>
      </c>
      <c r="AC9" s="1">
        <f>5/17</f>
        <v>0.29411764705882354</v>
      </c>
      <c r="AD9" s="1">
        <f>(4/10)+(4/15)*2+(1/6)*3</f>
        <v>1.4333333333333333</v>
      </c>
      <c r="AE9" s="1">
        <f t="shared" si="6"/>
        <v>5.9458383106399486</v>
      </c>
      <c r="AF9">
        <f>(90+73)/2</f>
        <v>81.5</v>
      </c>
      <c r="AH9" t="s">
        <v>54</v>
      </c>
    </row>
    <row r="10" spans="1:34" x14ac:dyDescent="0.2">
      <c r="A10" t="s">
        <v>61</v>
      </c>
      <c r="B10" t="s">
        <v>74</v>
      </c>
      <c r="D10" s="2">
        <v>8000</v>
      </c>
      <c r="E10" s="1">
        <v>1.6444444444444444</v>
      </c>
      <c r="F10">
        <v>0</v>
      </c>
      <c r="G10">
        <v>0</v>
      </c>
      <c r="H10">
        <v>2</v>
      </c>
      <c r="I10">
        <v>1</v>
      </c>
      <c r="J10">
        <v>1</v>
      </c>
      <c r="K10">
        <v>2</v>
      </c>
      <c r="L10">
        <v>47</v>
      </c>
      <c r="M10">
        <v>2</v>
      </c>
      <c r="N10">
        <v>8</v>
      </c>
      <c r="O10">
        <v>4</v>
      </c>
      <c r="P10">
        <v>1</v>
      </c>
      <c r="Q10">
        <v>1</v>
      </c>
      <c r="R10">
        <v>0</v>
      </c>
      <c r="S10" s="1">
        <f t="shared" si="3"/>
        <v>5.558108108108109</v>
      </c>
      <c r="T10" s="1">
        <f t="shared" si="4"/>
        <v>4.6459459459459467</v>
      </c>
      <c r="U10">
        <v>0.4</v>
      </c>
      <c r="V10">
        <v>2.5</v>
      </c>
      <c r="W10" s="1">
        <f t="shared" si="5"/>
        <v>0.16</v>
      </c>
      <c r="X10" s="1">
        <f t="shared" si="0"/>
        <v>0.22933333333333333</v>
      </c>
      <c r="Y10">
        <v>0</v>
      </c>
      <c r="Z10">
        <v>1.1000000000000001</v>
      </c>
      <c r="AA10" s="1">
        <f t="shared" si="1"/>
        <v>0</v>
      </c>
      <c r="AB10" s="1">
        <f t="shared" si="2"/>
        <v>0</v>
      </c>
      <c r="AC10" s="1">
        <f>5/17</f>
        <v>0.29411764705882354</v>
      </c>
      <c r="AD10" s="1">
        <f>(4/10)+(4/15)*2+(1/6)*3</f>
        <v>1.4333333333333333</v>
      </c>
      <c r="AE10" s="1">
        <f t="shared" si="6"/>
        <v>5.5775285463301856</v>
      </c>
      <c r="AF10">
        <f>(75+73)/2</f>
        <v>74</v>
      </c>
      <c r="AH10" t="s">
        <v>54</v>
      </c>
    </row>
    <row r="11" spans="1:34" x14ac:dyDescent="0.2">
      <c r="A11" t="s">
        <v>57</v>
      </c>
      <c r="B11" t="s">
        <v>74</v>
      </c>
      <c r="D11" s="2">
        <v>5400</v>
      </c>
      <c r="E11" s="1">
        <v>1.8111111111111111</v>
      </c>
      <c r="F11">
        <v>0</v>
      </c>
      <c r="G11">
        <v>0</v>
      </c>
      <c r="H11">
        <v>5</v>
      </c>
      <c r="I11">
        <v>2</v>
      </c>
      <c r="J11">
        <v>0</v>
      </c>
      <c r="K11">
        <v>0</v>
      </c>
      <c r="L11">
        <v>69</v>
      </c>
      <c r="M11">
        <v>1</v>
      </c>
      <c r="N11">
        <v>3</v>
      </c>
      <c r="O11">
        <v>1</v>
      </c>
      <c r="P11">
        <v>5</v>
      </c>
      <c r="Q11">
        <v>1</v>
      </c>
      <c r="R11">
        <v>0</v>
      </c>
      <c r="S11" s="1">
        <f t="shared" si="3"/>
        <v>6.2834355828220865</v>
      </c>
      <c r="T11" s="1">
        <f t="shared" si="4"/>
        <v>5.4552147239263808</v>
      </c>
      <c r="U11">
        <v>0.1</v>
      </c>
      <c r="V11">
        <v>2.5</v>
      </c>
      <c r="W11" s="1">
        <f t="shared" si="5"/>
        <v>0.04</v>
      </c>
      <c r="X11" s="1">
        <f t="shared" si="0"/>
        <v>5.7333333333333333E-2</v>
      </c>
      <c r="Y11">
        <v>0</v>
      </c>
      <c r="Z11">
        <v>1.1000000000000001</v>
      </c>
      <c r="AA11" s="1">
        <f t="shared" si="1"/>
        <v>0</v>
      </c>
      <c r="AB11" s="1">
        <f t="shared" si="2"/>
        <v>0</v>
      </c>
      <c r="AC11" s="1">
        <f>5/17</f>
        <v>0.29411764705882354</v>
      </c>
      <c r="AD11" s="1">
        <f>(4/10)+(4/15)*2+(1/6)*3</f>
        <v>1.4333333333333333</v>
      </c>
      <c r="AE11" s="1">
        <f t="shared" si="6"/>
        <v>5.3310841018857413</v>
      </c>
      <c r="AF11">
        <f>(73+90)/2</f>
        <v>81.5</v>
      </c>
      <c r="AH11" t="s">
        <v>54</v>
      </c>
    </row>
    <row r="12" spans="1:34" x14ac:dyDescent="0.2">
      <c r="A12" t="s">
        <v>56</v>
      </c>
      <c r="B12" t="s">
        <v>74</v>
      </c>
      <c r="D12" s="2">
        <v>3000</v>
      </c>
      <c r="E12" s="1">
        <v>1.8444444444444446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83</v>
      </c>
      <c r="M12">
        <v>4</v>
      </c>
      <c r="N12">
        <v>2</v>
      </c>
      <c r="O12">
        <v>1</v>
      </c>
      <c r="P12">
        <v>3</v>
      </c>
      <c r="Q12">
        <v>1</v>
      </c>
      <c r="R12">
        <v>0</v>
      </c>
      <c r="S12" s="1">
        <f t="shared" si="3"/>
        <v>5.508433734939759</v>
      </c>
      <c r="T12" s="1">
        <f t="shared" si="4"/>
        <v>4.6951807228915658</v>
      </c>
      <c r="U12">
        <v>0.2</v>
      </c>
      <c r="V12">
        <v>2.5</v>
      </c>
      <c r="W12" s="1">
        <f t="shared" si="5"/>
        <v>0.08</v>
      </c>
      <c r="X12" s="1">
        <f t="shared" si="0"/>
        <v>0.11466666666666667</v>
      </c>
      <c r="Y12">
        <v>0</v>
      </c>
      <c r="Z12">
        <v>1.1000000000000001</v>
      </c>
      <c r="AA12" s="1">
        <f t="shared" si="1"/>
        <v>0</v>
      </c>
      <c r="AB12" s="1">
        <f t="shared" si="2"/>
        <v>0</v>
      </c>
      <c r="AC12" s="1">
        <f>5/17</f>
        <v>0.29411764705882354</v>
      </c>
      <c r="AD12" s="1">
        <f>(4/10)+(4/15)*2+(1/6)*3</f>
        <v>1.4333333333333333</v>
      </c>
      <c r="AE12" s="1">
        <f t="shared" si="6"/>
        <v>5.2593803981820368</v>
      </c>
      <c r="AF12">
        <f>(76+90)/2</f>
        <v>83</v>
      </c>
      <c r="AH12" t="s">
        <v>54</v>
      </c>
    </row>
    <row r="13" spans="1:34" x14ac:dyDescent="0.2">
      <c r="A13" t="s">
        <v>38</v>
      </c>
      <c r="B13" t="s">
        <v>52</v>
      </c>
      <c r="D13" s="2">
        <v>10000</v>
      </c>
      <c r="E13" s="1">
        <v>0.34444444444444444</v>
      </c>
      <c r="F13">
        <v>0</v>
      </c>
      <c r="G13">
        <v>0</v>
      </c>
      <c r="H13">
        <v>2</v>
      </c>
      <c r="I13">
        <v>1</v>
      </c>
      <c r="J13">
        <v>1</v>
      </c>
      <c r="K13">
        <v>0</v>
      </c>
      <c r="L13">
        <v>24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 s="1">
        <f t="shared" si="3"/>
        <v>23.748387096774191</v>
      </c>
      <c r="T13" s="1">
        <f t="shared" si="4"/>
        <v>23.748387096774191</v>
      </c>
      <c r="U13">
        <v>0.1</v>
      </c>
      <c r="V13">
        <v>1.6</v>
      </c>
      <c r="W13" s="1">
        <f t="shared" si="5"/>
        <v>6.25E-2</v>
      </c>
      <c r="X13" s="1">
        <f t="shared" si="0"/>
        <v>0.10850383631713556</v>
      </c>
      <c r="Y13">
        <v>0</v>
      </c>
      <c r="Z13">
        <v>1.4</v>
      </c>
      <c r="AA13" s="1">
        <f t="shared" si="1"/>
        <v>0</v>
      </c>
      <c r="AB13" s="1">
        <f t="shared" si="2"/>
        <v>0</v>
      </c>
      <c r="AC13" s="1">
        <f>20/43</f>
        <v>0.46511627906976744</v>
      </c>
      <c r="AD13" s="1">
        <f>(8/23)+(5/17)*2+(4/15)*3</f>
        <v>1.736061381074169</v>
      </c>
      <c r="AE13" s="1">
        <f t="shared" si="6"/>
        <v>5.1087529549117274</v>
      </c>
      <c r="AG13">
        <f>31/2</f>
        <v>15.5</v>
      </c>
    </row>
    <row r="14" spans="1:34" x14ac:dyDescent="0.2">
      <c r="A14" t="s">
        <v>51</v>
      </c>
      <c r="B14" t="s">
        <v>52</v>
      </c>
      <c r="D14" s="2">
        <v>7000</v>
      </c>
      <c r="E14" s="1">
        <v>0.46666666666666667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7</v>
      </c>
      <c r="M14">
        <v>5</v>
      </c>
      <c r="N14">
        <v>1</v>
      </c>
      <c r="O14">
        <v>1</v>
      </c>
      <c r="P14">
        <v>0</v>
      </c>
      <c r="Q14">
        <v>0</v>
      </c>
      <c r="R14">
        <v>0</v>
      </c>
      <c r="S14" s="1">
        <f t="shared" si="3"/>
        <v>14.22857142857143</v>
      </c>
      <c r="T14" s="1">
        <f t="shared" si="4"/>
        <v>14.22857142857143</v>
      </c>
      <c r="U14">
        <v>0.2</v>
      </c>
      <c r="V14">
        <v>1.6</v>
      </c>
      <c r="W14" s="1">
        <f t="shared" si="5"/>
        <v>0.125</v>
      </c>
      <c r="X14" s="1">
        <f t="shared" si="0"/>
        <v>0.21700767263427112</v>
      </c>
      <c r="Y14">
        <v>0</v>
      </c>
      <c r="Z14">
        <v>1.4</v>
      </c>
      <c r="AA14" s="1">
        <f t="shared" si="1"/>
        <v>0</v>
      </c>
      <c r="AB14" s="1">
        <f t="shared" si="2"/>
        <v>0</v>
      </c>
      <c r="AC14" s="1">
        <f>20/43</f>
        <v>0.46511627906976744</v>
      </c>
      <c r="AD14" s="1">
        <f>(8/23)+(5/17)*2+(4/15)*3</f>
        <v>1.736061381074169</v>
      </c>
      <c r="AE14" s="1">
        <f t="shared" si="6"/>
        <v>4.6582364729566272</v>
      </c>
      <c r="AG14">
        <f>(11+31)/2</f>
        <v>21</v>
      </c>
    </row>
    <row r="15" spans="1:34" x14ac:dyDescent="0.2">
      <c r="A15" t="s">
        <v>39</v>
      </c>
      <c r="B15" t="s">
        <v>52</v>
      </c>
      <c r="D15" s="2">
        <v>3200</v>
      </c>
      <c r="E15" s="1">
        <v>1.6555555555555554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82</v>
      </c>
      <c r="M15">
        <v>3</v>
      </c>
      <c r="N15">
        <v>1</v>
      </c>
      <c r="O15">
        <v>2</v>
      </c>
      <c r="P15">
        <v>1</v>
      </c>
      <c r="Q15">
        <v>0</v>
      </c>
      <c r="R15">
        <v>0</v>
      </c>
      <c r="S15" s="1">
        <f t="shared" si="3"/>
        <v>4.6147651006711419</v>
      </c>
      <c r="T15" s="1">
        <f t="shared" si="4"/>
        <v>4.6147651006711419</v>
      </c>
      <c r="U15">
        <v>0</v>
      </c>
      <c r="V15">
        <v>1.6</v>
      </c>
      <c r="W15" s="1">
        <f t="shared" si="5"/>
        <v>0</v>
      </c>
      <c r="X15" s="1">
        <f t="shared" si="0"/>
        <v>0</v>
      </c>
      <c r="Y15">
        <v>0</v>
      </c>
      <c r="Z15">
        <v>1.4</v>
      </c>
      <c r="AA15" s="1">
        <f t="shared" si="1"/>
        <v>0</v>
      </c>
      <c r="AB15" s="1">
        <f t="shared" si="2"/>
        <v>0</v>
      </c>
      <c r="AC15" s="1">
        <f>20/43</f>
        <v>0.46511627906976744</v>
      </c>
      <c r="AD15" s="1">
        <f>(8/23)+(5/17)*2+(4/15)*3</f>
        <v>1.736061381074169</v>
      </c>
      <c r="AE15" s="1">
        <f t="shared" si="6"/>
        <v>4.6518852368099948</v>
      </c>
      <c r="AF15">
        <f>(90+59)/2</f>
        <v>74.5</v>
      </c>
      <c r="AH15" t="s">
        <v>54</v>
      </c>
    </row>
    <row r="16" spans="1:34" x14ac:dyDescent="0.2">
      <c r="A16" t="s">
        <v>63</v>
      </c>
      <c r="B16" t="s">
        <v>74</v>
      </c>
      <c r="D16" s="2">
        <v>4000</v>
      </c>
      <c r="E16" s="1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63</v>
      </c>
      <c r="M16">
        <v>2</v>
      </c>
      <c r="N16">
        <v>3</v>
      </c>
      <c r="O16">
        <v>4</v>
      </c>
      <c r="P16">
        <v>3</v>
      </c>
      <c r="Q16">
        <v>0</v>
      </c>
      <c r="R16">
        <v>0</v>
      </c>
      <c r="S16" s="1">
        <f t="shared" si="3"/>
        <v>5.48</v>
      </c>
      <c r="T16" s="1">
        <f t="shared" si="4"/>
        <v>5.48</v>
      </c>
      <c r="U16">
        <v>0</v>
      </c>
      <c r="V16">
        <v>2.5</v>
      </c>
      <c r="W16" s="1">
        <f t="shared" si="5"/>
        <v>0</v>
      </c>
      <c r="X16" s="1">
        <f t="shared" si="0"/>
        <v>0</v>
      </c>
      <c r="Y16">
        <v>0</v>
      </c>
      <c r="Z16">
        <v>1.1000000000000001</v>
      </c>
      <c r="AA16" s="1">
        <f t="shared" si="1"/>
        <v>0</v>
      </c>
      <c r="AB16" s="1">
        <f t="shared" si="2"/>
        <v>0</v>
      </c>
      <c r="AC16" s="1">
        <f>5/17</f>
        <v>0.29411764705882354</v>
      </c>
      <c r="AD16" s="1">
        <f>(4/10)+(4/15)*2+(1/6)*3</f>
        <v>1.4333333333333333</v>
      </c>
      <c r="AE16" s="1">
        <f t="shared" si="6"/>
        <v>4.6018989167005557</v>
      </c>
      <c r="AF16">
        <v>90</v>
      </c>
      <c r="AH16" t="s">
        <v>54</v>
      </c>
    </row>
    <row r="17" spans="1:34" x14ac:dyDescent="0.2">
      <c r="A17" t="s">
        <v>69</v>
      </c>
      <c r="B17" t="s">
        <v>74</v>
      </c>
      <c r="D17" s="2">
        <v>5400</v>
      </c>
      <c r="E17" s="1">
        <v>0.18888888888888888</v>
      </c>
      <c r="F17">
        <v>0</v>
      </c>
      <c r="G17">
        <v>0</v>
      </c>
      <c r="H17">
        <v>2</v>
      </c>
      <c r="I17">
        <v>1</v>
      </c>
      <c r="J17">
        <v>4</v>
      </c>
      <c r="K17">
        <v>3</v>
      </c>
      <c r="L17">
        <v>24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s="1">
        <f t="shared" si="3"/>
        <v>54.423529411764711</v>
      </c>
      <c r="T17" s="1">
        <f t="shared" si="4"/>
        <v>54.423529411764711</v>
      </c>
      <c r="U17">
        <v>0.2</v>
      </c>
      <c r="V17">
        <v>2.5</v>
      </c>
      <c r="W17" s="1">
        <f t="shared" si="5"/>
        <v>0.08</v>
      </c>
      <c r="X17" s="1">
        <f t="shared" si="0"/>
        <v>0.11466666666666667</v>
      </c>
      <c r="Y17">
        <v>0.2</v>
      </c>
      <c r="Z17">
        <v>1.1000000000000001</v>
      </c>
      <c r="AA17" s="1">
        <f t="shared" si="1"/>
        <v>0.18181818181818182</v>
      </c>
      <c r="AB17" s="1">
        <f t="shared" si="2"/>
        <v>0.26060606060606062</v>
      </c>
      <c r="AC17" s="1">
        <f>5/17</f>
        <v>0.29411764705882354</v>
      </c>
      <c r="AD17" s="1">
        <f>(4/10)+(4/15)*2+(1/6)*3</f>
        <v>1.4333333333333333</v>
      </c>
      <c r="AE17" s="1">
        <f t="shared" si="6"/>
        <v>4.5178719806736201</v>
      </c>
      <c r="AG17">
        <f>17/2</f>
        <v>8.5</v>
      </c>
    </row>
    <row r="18" spans="1:34" x14ac:dyDescent="0.2">
      <c r="A18" t="s">
        <v>44</v>
      </c>
      <c r="B18" t="s">
        <v>52</v>
      </c>
      <c r="D18" s="2">
        <v>4400</v>
      </c>
      <c r="E18" s="1">
        <v>0.5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3</v>
      </c>
      <c r="M18">
        <v>2</v>
      </c>
      <c r="N18">
        <v>2</v>
      </c>
      <c r="O18">
        <v>1</v>
      </c>
      <c r="P18">
        <v>0</v>
      </c>
      <c r="Q18">
        <v>0</v>
      </c>
      <c r="R18">
        <v>0</v>
      </c>
      <c r="S18" s="1">
        <f t="shared" si="3"/>
        <v>6.12</v>
      </c>
      <c r="T18" s="1">
        <f t="shared" si="4"/>
        <v>6.12</v>
      </c>
      <c r="U18">
        <v>0.1</v>
      </c>
      <c r="V18">
        <v>1.6</v>
      </c>
      <c r="W18" s="1">
        <f t="shared" si="5"/>
        <v>6.25E-2</v>
      </c>
      <c r="X18" s="1">
        <f t="shared" si="0"/>
        <v>0.10850383631713556</v>
      </c>
      <c r="Y18">
        <v>0</v>
      </c>
      <c r="Z18">
        <v>1.4</v>
      </c>
      <c r="AA18" s="1">
        <f t="shared" si="1"/>
        <v>0</v>
      </c>
      <c r="AB18" s="1">
        <f t="shared" si="2"/>
        <v>0</v>
      </c>
      <c r="AC18" s="1">
        <f>20/43</f>
        <v>0.46511627906976744</v>
      </c>
      <c r="AD18" s="1">
        <f>(8/23)+(5/17)*2+(4/15)*3</f>
        <v>1.736061381074169</v>
      </c>
      <c r="AE18" s="1">
        <f t="shared" si="6"/>
        <v>4.4344044183956726</v>
      </c>
      <c r="AF18">
        <v>45</v>
      </c>
      <c r="AG18">
        <v>0</v>
      </c>
      <c r="AH18" t="s">
        <v>54</v>
      </c>
    </row>
    <row r="19" spans="1:34" x14ac:dyDescent="0.2">
      <c r="A19" t="s">
        <v>42</v>
      </c>
      <c r="B19" t="s">
        <v>52</v>
      </c>
      <c r="D19" s="2">
        <v>4600</v>
      </c>
      <c r="E19" s="1">
        <v>1.5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88</v>
      </c>
      <c r="M19">
        <v>6</v>
      </c>
      <c r="N19">
        <v>1</v>
      </c>
      <c r="O19">
        <v>1</v>
      </c>
      <c r="P19">
        <v>3</v>
      </c>
      <c r="Q19">
        <v>0</v>
      </c>
      <c r="R19">
        <v>0</v>
      </c>
      <c r="S19" s="1">
        <f t="shared" si="3"/>
        <v>6.5066666666666668</v>
      </c>
      <c r="T19" s="1">
        <f t="shared" si="4"/>
        <v>6.5066666666666668</v>
      </c>
      <c r="U19">
        <v>0</v>
      </c>
      <c r="V19">
        <v>1.6</v>
      </c>
      <c r="W19" s="1">
        <f t="shared" si="5"/>
        <v>0</v>
      </c>
      <c r="X19" s="1">
        <f t="shared" si="0"/>
        <v>0</v>
      </c>
      <c r="Y19">
        <v>0</v>
      </c>
      <c r="Z19">
        <v>1.4</v>
      </c>
      <c r="AA19" s="1">
        <f t="shared" si="1"/>
        <v>0</v>
      </c>
      <c r="AB19" s="1">
        <f t="shared" si="2"/>
        <v>0</v>
      </c>
      <c r="AC19" s="1">
        <f>20/43</f>
        <v>0.46511627906976744</v>
      </c>
      <c r="AD19" s="1">
        <f>(8/23)+(5/17)*2+(4/15)*3</f>
        <v>1.736061381074169</v>
      </c>
      <c r="AE19" s="1">
        <f t="shared" si="6"/>
        <v>4.0852185701433275</v>
      </c>
      <c r="AF19">
        <v>90</v>
      </c>
      <c r="AG19">
        <v>45</v>
      </c>
    </row>
    <row r="20" spans="1:34" x14ac:dyDescent="0.2">
      <c r="A20" t="s">
        <v>34</v>
      </c>
      <c r="B20" t="s">
        <v>52</v>
      </c>
      <c r="D20" s="2">
        <v>4400</v>
      </c>
      <c r="E20" s="1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36</v>
      </c>
      <c r="M20">
        <v>1</v>
      </c>
      <c r="N20">
        <v>1</v>
      </c>
      <c r="O20">
        <v>0</v>
      </c>
      <c r="P20">
        <v>3</v>
      </c>
      <c r="Q20">
        <v>0</v>
      </c>
      <c r="R20">
        <v>0</v>
      </c>
      <c r="S20" s="1">
        <f t="shared" si="3"/>
        <v>2.7199999999999998</v>
      </c>
      <c r="T20" s="1">
        <f t="shared" si="4"/>
        <v>2.7199999999999998</v>
      </c>
      <c r="U20">
        <v>0</v>
      </c>
      <c r="V20">
        <v>1.6</v>
      </c>
      <c r="W20" s="1">
        <f t="shared" si="5"/>
        <v>0</v>
      </c>
      <c r="X20" s="1">
        <f t="shared" si="0"/>
        <v>0</v>
      </c>
      <c r="Y20">
        <v>0</v>
      </c>
      <c r="Z20">
        <v>1.4</v>
      </c>
      <c r="AA20" s="1">
        <f t="shared" si="1"/>
        <v>0</v>
      </c>
      <c r="AB20" s="1">
        <f t="shared" si="2"/>
        <v>0</v>
      </c>
      <c r="AC20" s="1">
        <f>20/43</f>
        <v>0.46511627906976744</v>
      </c>
      <c r="AD20" s="1">
        <f>(8/23)+(5/17)*2+(4/15)*3</f>
        <v>1.736061381074169</v>
      </c>
      <c r="AE20" s="1">
        <f t="shared" si="6"/>
        <v>3.5518852368099942</v>
      </c>
      <c r="AF20">
        <v>90</v>
      </c>
      <c r="AG20">
        <v>0</v>
      </c>
      <c r="AH20" t="s">
        <v>54</v>
      </c>
    </row>
    <row r="21" spans="1:34" x14ac:dyDescent="0.2">
      <c r="A21" t="s">
        <v>70</v>
      </c>
      <c r="B21" t="s">
        <v>74</v>
      </c>
      <c r="D21" s="2">
        <v>3000</v>
      </c>
      <c r="E21" s="1">
        <v>2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59</v>
      </c>
      <c r="M21">
        <v>4</v>
      </c>
      <c r="N21">
        <v>2</v>
      </c>
      <c r="O21">
        <v>0</v>
      </c>
      <c r="P21">
        <v>5</v>
      </c>
      <c r="Q21">
        <v>1</v>
      </c>
      <c r="R21">
        <v>0</v>
      </c>
      <c r="S21" s="1">
        <f t="shared" si="3"/>
        <v>4.34</v>
      </c>
      <c r="T21" s="1">
        <f t="shared" si="4"/>
        <v>3.59</v>
      </c>
      <c r="U21">
        <v>0</v>
      </c>
      <c r="V21">
        <v>2.5</v>
      </c>
      <c r="W21" s="1">
        <f t="shared" si="5"/>
        <v>0</v>
      </c>
      <c r="X21" s="1">
        <f t="shared" si="0"/>
        <v>0</v>
      </c>
      <c r="Y21">
        <v>0</v>
      </c>
      <c r="Z21">
        <v>1.1000000000000001</v>
      </c>
      <c r="AA21" s="1">
        <f t="shared" si="1"/>
        <v>0</v>
      </c>
      <c r="AB21" s="1">
        <f t="shared" si="2"/>
        <v>0</v>
      </c>
      <c r="AC21" s="1">
        <f>5/17</f>
        <v>0.29411764705882354</v>
      </c>
      <c r="AD21" s="1">
        <f>(4/10)+(4/15)*2+(1/6)*3</f>
        <v>1.4333333333333333</v>
      </c>
      <c r="AE21" s="1">
        <f t="shared" si="6"/>
        <v>3.4618989167005552</v>
      </c>
      <c r="AF21">
        <v>90</v>
      </c>
      <c r="AH21" t="s">
        <v>54</v>
      </c>
    </row>
    <row r="22" spans="1:34" x14ac:dyDescent="0.2">
      <c r="A22" t="s">
        <v>49</v>
      </c>
      <c r="B22" t="s">
        <v>52</v>
      </c>
      <c r="D22" s="2">
        <v>4800</v>
      </c>
      <c r="E22" s="1">
        <v>0.5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8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 s="1">
        <f t="shared" si="3"/>
        <v>10.52</v>
      </c>
      <c r="T22" s="1">
        <f t="shared" si="4"/>
        <v>10.52</v>
      </c>
      <c r="U22">
        <v>0</v>
      </c>
      <c r="V22">
        <v>1.6</v>
      </c>
      <c r="W22" s="1">
        <f t="shared" si="5"/>
        <v>0</v>
      </c>
      <c r="X22" s="1">
        <f t="shared" si="0"/>
        <v>0</v>
      </c>
      <c r="Y22">
        <v>0</v>
      </c>
      <c r="Z22">
        <v>1.4</v>
      </c>
      <c r="AA22" s="1">
        <f t="shared" si="1"/>
        <v>0</v>
      </c>
      <c r="AB22" s="1">
        <f t="shared" si="2"/>
        <v>0</v>
      </c>
      <c r="AC22" s="1">
        <f t="shared" ref="AC22:AC27" si="7">20/43</f>
        <v>0.46511627906976744</v>
      </c>
      <c r="AD22" s="1">
        <f t="shared" ref="AD22:AD27" si="8">(8/23)+(5/17)*2+(4/15)*3</f>
        <v>1.736061381074169</v>
      </c>
      <c r="AE22" s="1">
        <f t="shared" si="6"/>
        <v>3.4618852368099944</v>
      </c>
      <c r="AG22">
        <f>45/2</f>
        <v>22.5</v>
      </c>
    </row>
    <row r="23" spans="1:34" x14ac:dyDescent="0.2">
      <c r="A23" t="s">
        <v>35</v>
      </c>
      <c r="B23" t="s">
        <v>52</v>
      </c>
      <c r="D23" s="2">
        <v>3800</v>
      </c>
      <c r="E23" s="1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119</v>
      </c>
      <c r="M23">
        <v>2</v>
      </c>
      <c r="N23">
        <v>1</v>
      </c>
      <c r="O23">
        <v>1</v>
      </c>
      <c r="P23">
        <v>0</v>
      </c>
      <c r="Q23">
        <v>1</v>
      </c>
      <c r="R23">
        <v>0</v>
      </c>
      <c r="S23" s="1">
        <f t="shared" si="3"/>
        <v>2.44</v>
      </c>
      <c r="T23" s="1">
        <f t="shared" si="4"/>
        <v>1.69</v>
      </c>
      <c r="U23">
        <v>0</v>
      </c>
      <c r="V23">
        <v>1.6</v>
      </c>
      <c r="W23" s="1">
        <f t="shared" si="5"/>
        <v>0</v>
      </c>
      <c r="X23" s="1">
        <f t="shared" si="0"/>
        <v>0</v>
      </c>
      <c r="Y23">
        <v>0</v>
      </c>
      <c r="Z23">
        <v>1.4</v>
      </c>
      <c r="AA23" s="1">
        <f t="shared" si="1"/>
        <v>0</v>
      </c>
      <c r="AB23" s="1">
        <f t="shared" si="2"/>
        <v>0</v>
      </c>
      <c r="AC23" s="1">
        <f t="shared" si="7"/>
        <v>0.46511627906976744</v>
      </c>
      <c r="AD23" s="1">
        <f t="shared" si="8"/>
        <v>1.736061381074169</v>
      </c>
      <c r="AE23" s="1">
        <f t="shared" si="6"/>
        <v>3.2718852368099944</v>
      </c>
      <c r="AF23">
        <v>90</v>
      </c>
      <c r="AH23" t="s">
        <v>54</v>
      </c>
    </row>
    <row r="24" spans="1:34" x14ac:dyDescent="0.2">
      <c r="A24" t="s">
        <v>50</v>
      </c>
      <c r="B24" t="s">
        <v>52</v>
      </c>
      <c r="D24" s="2">
        <v>4200</v>
      </c>
      <c r="E24" s="1">
        <v>0.73333333333333328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26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 s="1">
        <f t="shared" si="3"/>
        <v>3.4363636363636365</v>
      </c>
      <c r="T24" s="1">
        <f t="shared" si="4"/>
        <v>11.618181818181819</v>
      </c>
      <c r="U24">
        <v>0</v>
      </c>
      <c r="V24">
        <v>1.6</v>
      </c>
      <c r="W24" s="1">
        <f t="shared" si="5"/>
        <v>0</v>
      </c>
      <c r="X24" s="1">
        <f t="shared" si="0"/>
        <v>0</v>
      </c>
      <c r="Y24">
        <v>0</v>
      </c>
      <c r="Z24">
        <v>1.4</v>
      </c>
      <c r="AA24" s="1">
        <f t="shared" si="1"/>
        <v>0</v>
      </c>
      <c r="AB24" s="1">
        <f t="shared" si="2"/>
        <v>0</v>
      </c>
      <c r="AC24" s="1">
        <f t="shared" si="7"/>
        <v>0.46511627906976744</v>
      </c>
      <c r="AD24" s="1">
        <f t="shared" si="8"/>
        <v>1.736061381074169</v>
      </c>
      <c r="AE24" s="1">
        <f t="shared" si="6"/>
        <v>2.5500670549918127</v>
      </c>
      <c r="AF24">
        <v>45</v>
      </c>
      <c r="AG24">
        <v>21</v>
      </c>
      <c r="AH24" t="s">
        <v>54</v>
      </c>
    </row>
    <row r="25" spans="1:34" x14ac:dyDescent="0.2">
      <c r="A25" t="s">
        <v>33</v>
      </c>
      <c r="B25" t="s">
        <v>52</v>
      </c>
      <c r="C25" t="s">
        <v>55</v>
      </c>
      <c r="D25" s="2">
        <v>7400</v>
      </c>
      <c r="E25" s="1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83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 s="1">
        <f t="shared" si="3"/>
        <v>1.58</v>
      </c>
      <c r="T25" s="1">
        <f t="shared" si="4"/>
        <v>1.58</v>
      </c>
      <c r="U25">
        <v>0</v>
      </c>
      <c r="V25">
        <v>1.6</v>
      </c>
      <c r="W25" s="1">
        <f t="shared" si="5"/>
        <v>0</v>
      </c>
      <c r="X25" s="1">
        <f t="shared" si="0"/>
        <v>0</v>
      </c>
      <c r="Y25">
        <v>0</v>
      </c>
      <c r="Z25">
        <v>1.4</v>
      </c>
      <c r="AA25" s="1">
        <f t="shared" si="1"/>
        <v>0</v>
      </c>
      <c r="AB25" s="1">
        <f t="shared" si="2"/>
        <v>0</v>
      </c>
      <c r="AC25" s="1">
        <f t="shared" si="7"/>
        <v>0.46511627906976744</v>
      </c>
      <c r="AD25" s="1">
        <f t="shared" si="8"/>
        <v>1.736061381074169</v>
      </c>
      <c r="AE25" s="1">
        <f t="shared" si="6"/>
        <v>2.4118852368099946</v>
      </c>
      <c r="AF25">
        <v>90</v>
      </c>
      <c r="AH25" t="s">
        <v>54</v>
      </c>
    </row>
    <row r="26" spans="1:34" x14ac:dyDescent="0.2">
      <c r="A26" t="s">
        <v>48</v>
      </c>
      <c r="B26" t="s">
        <v>52</v>
      </c>
      <c r="D26" s="2">
        <v>6000</v>
      </c>
      <c r="E26" s="1">
        <v>0.13333333333333333</v>
      </c>
      <c r="F26">
        <v>0</v>
      </c>
      <c r="G26">
        <v>1</v>
      </c>
      <c r="H26">
        <v>0</v>
      </c>
      <c r="I26">
        <v>0</v>
      </c>
      <c r="J26">
        <v>2</v>
      </c>
      <c r="K26">
        <v>1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f t="shared" si="3"/>
        <v>18.900000000000002</v>
      </c>
      <c r="T26" s="1">
        <f t="shared" si="4"/>
        <v>63.9</v>
      </c>
      <c r="U26">
        <v>0</v>
      </c>
      <c r="V26">
        <v>1.6</v>
      </c>
      <c r="W26" s="1">
        <f t="shared" si="5"/>
        <v>0</v>
      </c>
      <c r="X26" s="1">
        <f t="shared" si="0"/>
        <v>0</v>
      </c>
      <c r="Y26">
        <v>0.1</v>
      </c>
      <c r="Z26">
        <v>1.4</v>
      </c>
      <c r="AA26" s="1">
        <f t="shared" si="1"/>
        <v>7.1428571428571438E-2</v>
      </c>
      <c r="AB26" s="1">
        <f t="shared" si="2"/>
        <v>0.12400438436244066</v>
      </c>
      <c r="AC26" s="1">
        <f t="shared" si="7"/>
        <v>0.46511627906976744</v>
      </c>
      <c r="AD26" s="1">
        <f t="shared" si="8"/>
        <v>1.736061381074169</v>
      </c>
      <c r="AE26" s="1">
        <f t="shared" si="6"/>
        <v>2.1414869905549705</v>
      </c>
      <c r="AG26">
        <v>6</v>
      </c>
    </row>
    <row r="27" spans="1:34" x14ac:dyDescent="0.2">
      <c r="A27" t="s">
        <v>45</v>
      </c>
      <c r="B27" t="s">
        <v>52</v>
      </c>
      <c r="D27" s="2">
        <v>3400</v>
      </c>
      <c r="E27" s="1">
        <v>0.56666666666666665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 s="1">
        <f t="shared" si="3"/>
        <v>3.7058823529411766</v>
      </c>
      <c r="T27" s="1">
        <f t="shared" si="4"/>
        <v>3.7058823529411766</v>
      </c>
      <c r="U27">
        <v>0</v>
      </c>
      <c r="V27">
        <v>1.6</v>
      </c>
      <c r="W27" s="1">
        <f t="shared" si="5"/>
        <v>0</v>
      </c>
      <c r="X27" s="1">
        <f t="shared" si="0"/>
        <v>0</v>
      </c>
      <c r="Y27">
        <v>0</v>
      </c>
      <c r="Z27">
        <v>1.4</v>
      </c>
      <c r="AA27" s="1">
        <f t="shared" si="1"/>
        <v>0</v>
      </c>
      <c r="AB27" s="1">
        <f t="shared" si="2"/>
        <v>0</v>
      </c>
      <c r="AC27" s="1">
        <f t="shared" si="7"/>
        <v>0.46511627906976744</v>
      </c>
      <c r="AD27" s="1">
        <f t="shared" si="8"/>
        <v>1.736061381074169</v>
      </c>
      <c r="AE27" s="1">
        <f t="shared" si="6"/>
        <v>1.8818852368099943</v>
      </c>
      <c r="AG27">
        <f>(6+45)/2</f>
        <v>25.5</v>
      </c>
    </row>
    <row r="28" spans="1:34" x14ac:dyDescent="0.2">
      <c r="A28" t="s">
        <v>58</v>
      </c>
      <c r="B28" t="s">
        <v>74</v>
      </c>
      <c r="D28" s="2">
        <v>3600</v>
      </c>
      <c r="E28" s="1">
        <v>1.8111111111111111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68</v>
      </c>
      <c r="M28">
        <v>1</v>
      </c>
      <c r="N28">
        <v>4</v>
      </c>
      <c r="O28">
        <v>3</v>
      </c>
      <c r="P28">
        <v>2</v>
      </c>
      <c r="Q28">
        <v>0</v>
      </c>
      <c r="R28">
        <v>0</v>
      </c>
      <c r="S28" s="1">
        <f t="shared" si="3"/>
        <v>2.4073619631901844</v>
      </c>
      <c r="T28" s="1">
        <f t="shared" si="4"/>
        <v>2.4073619631901844</v>
      </c>
      <c r="U28">
        <v>0</v>
      </c>
      <c r="V28">
        <v>2.5</v>
      </c>
      <c r="W28" s="1">
        <f t="shared" si="5"/>
        <v>0</v>
      </c>
      <c r="X28" s="1">
        <f t="shared" si="0"/>
        <v>0</v>
      </c>
      <c r="Y28">
        <v>0</v>
      </c>
      <c r="Z28">
        <v>1.1000000000000001</v>
      </c>
      <c r="AA28" s="1">
        <f t="shared" si="1"/>
        <v>0</v>
      </c>
      <c r="AB28" s="1">
        <f t="shared" si="2"/>
        <v>0</v>
      </c>
      <c r="AC28" s="1">
        <f>5/17</f>
        <v>0.29411764705882354</v>
      </c>
      <c r="AD28" s="1">
        <f>(4/10)+(4/15)*2+(1/6)*3</f>
        <v>1.4333333333333333</v>
      </c>
      <c r="AE28" s="1">
        <f t="shared" si="6"/>
        <v>1.3018989167005555</v>
      </c>
      <c r="AF28">
        <f>(73+90)/2</f>
        <v>81.5</v>
      </c>
      <c r="AH28" t="s">
        <v>54</v>
      </c>
    </row>
    <row r="29" spans="1:34" x14ac:dyDescent="0.2">
      <c r="A29" t="s">
        <v>43</v>
      </c>
      <c r="B29" t="s">
        <v>52</v>
      </c>
      <c r="D29" s="2">
        <v>5200</v>
      </c>
      <c r="E29" s="1">
        <v>1.5333333333333334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17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 s="1">
        <f t="shared" si="3"/>
        <v>-0.29999999999999993</v>
      </c>
      <c r="T29" s="1">
        <f t="shared" si="4"/>
        <v>-0.29999999999999993</v>
      </c>
      <c r="U29">
        <v>0</v>
      </c>
      <c r="V29">
        <v>1.6</v>
      </c>
      <c r="W29" s="1">
        <f t="shared" si="5"/>
        <v>0</v>
      </c>
      <c r="X29" s="1">
        <f t="shared" si="0"/>
        <v>0</v>
      </c>
      <c r="Y29">
        <v>0.1</v>
      </c>
      <c r="Z29">
        <v>1.4</v>
      </c>
      <c r="AA29" s="1">
        <f t="shared" si="1"/>
        <v>7.1428571428571438E-2</v>
      </c>
      <c r="AB29" s="1">
        <f t="shared" si="2"/>
        <v>0.12400438436244066</v>
      </c>
      <c r="AC29" s="1">
        <f>20/43</f>
        <v>0.46511627906976744</v>
      </c>
      <c r="AD29" s="1">
        <f>(8/23)+(5/17)*2+(4/15)*3</f>
        <v>1.736061381074169</v>
      </c>
      <c r="AE29" s="1">
        <f t="shared" si="6"/>
        <v>1.1723054048772215</v>
      </c>
      <c r="AF29">
        <f>(79+59)/2</f>
        <v>69</v>
      </c>
      <c r="AH29" t="s">
        <v>54</v>
      </c>
    </row>
    <row r="30" spans="1:34" x14ac:dyDescent="0.2">
      <c r="A30" t="s">
        <v>46</v>
      </c>
      <c r="B30" t="s">
        <v>52</v>
      </c>
      <c r="D30" s="2">
        <v>4200</v>
      </c>
      <c r="E30" s="1">
        <v>0.76666666666666672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f t="shared" si="3"/>
        <v>0.83478260869565213</v>
      </c>
      <c r="T30" s="1">
        <f t="shared" si="4"/>
        <v>0.83478260869565213</v>
      </c>
      <c r="U30">
        <v>0</v>
      </c>
      <c r="V30">
        <v>1.6</v>
      </c>
      <c r="W30" s="1">
        <f t="shared" si="5"/>
        <v>0</v>
      </c>
      <c r="X30" s="1">
        <f t="shared" si="0"/>
        <v>0</v>
      </c>
      <c r="Y30">
        <v>0</v>
      </c>
      <c r="Z30">
        <v>1.4</v>
      </c>
      <c r="AA30" s="1">
        <f t="shared" si="1"/>
        <v>0</v>
      </c>
      <c r="AB30" s="1">
        <f t="shared" si="2"/>
        <v>0</v>
      </c>
      <c r="AC30" s="1">
        <f>20/43</f>
        <v>0.46511627906976744</v>
      </c>
      <c r="AD30" s="1">
        <f>(8/23)+(5/17)*2+(4/15)*3</f>
        <v>1.736061381074169</v>
      </c>
      <c r="AE30" s="1">
        <f t="shared" si="6"/>
        <v>0.83188523680999438</v>
      </c>
      <c r="AF30">
        <v>69</v>
      </c>
      <c r="AG30">
        <v>0</v>
      </c>
    </row>
    <row r="31" spans="1:34" x14ac:dyDescent="0.2">
      <c r="A31" t="s">
        <v>37</v>
      </c>
      <c r="B31" t="s">
        <v>52</v>
      </c>
      <c r="D31" s="2">
        <v>3600</v>
      </c>
      <c r="E31" s="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37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 s="1">
        <f t="shared" si="3"/>
        <v>1.48</v>
      </c>
      <c r="T31" s="1">
        <f t="shared" si="4"/>
        <v>1.48</v>
      </c>
      <c r="U31">
        <v>0</v>
      </c>
      <c r="V31">
        <v>1.6</v>
      </c>
      <c r="W31" s="1">
        <f t="shared" si="5"/>
        <v>0</v>
      </c>
      <c r="X31" s="1">
        <f t="shared" si="0"/>
        <v>0</v>
      </c>
      <c r="Y31">
        <v>0</v>
      </c>
      <c r="Z31">
        <v>1.4</v>
      </c>
      <c r="AA31" s="1">
        <f t="shared" si="1"/>
        <v>0</v>
      </c>
      <c r="AB31" s="1">
        <f t="shared" si="2"/>
        <v>0</v>
      </c>
      <c r="AC31" s="1">
        <f>20/43</f>
        <v>0.46511627906976744</v>
      </c>
      <c r="AD31" s="1">
        <f>(8/23)+(5/17)*2+(4/15)*3</f>
        <v>1.736061381074169</v>
      </c>
      <c r="AE31" s="1">
        <f t="shared" si="6"/>
        <v>0.83188523680999438</v>
      </c>
      <c r="AF31">
        <v>45</v>
      </c>
      <c r="AG31">
        <v>0</v>
      </c>
    </row>
    <row r="32" spans="1:34" x14ac:dyDescent="0.2">
      <c r="A32" t="s">
        <v>62</v>
      </c>
      <c r="B32" t="s">
        <v>74</v>
      </c>
      <c r="D32" s="2">
        <v>7600</v>
      </c>
      <c r="E32" s="1">
        <v>0.18888888888888888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8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 s="1">
        <f t="shared" si="3"/>
        <v>14.082352941176472</v>
      </c>
      <c r="T32" s="1">
        <f t="shared" si="4"/>
        <v>14.082352941176472</v>
      </c>
      <c r="U32">
        <v>0.2</v>
      </c>
      <c r="V32">
        <v>2.5</v>
      </c>
      <c r="W32" s="1">
        <f t="shared" si="5"/>
        <v>0.08</v>
      </c>
      <c r="X32" s="1">
        <f t="shared" si="0"/>
        <v>0.11466666666666667</v>
      </c>
      <c r="Y32">
        <v>0</v>
      </c>
      <c r="Z32">
        <v>1.1000000000000001</v>
      </c>
      <c r="AA32" s="1">
        <f t="shared" si="1"/>
        <v>0</v>
      </c>
      <c r="AB32" s="1">
        <f t="shared" si="2"/>
        <v>0</v>
      </c>
      <c r="AC32" s="1">
        <f t="shared" ref="AC32:AC38" si="9">5/17</f>
        <v>0.29411764705882354</v>
      </c>
      <c r="AD32" s="1">
        <f t="shared" ref="AD32:AD38" si="10">(4/10)+(4/15)*2+(1/6)*3</f>
        <v>1.4333333333333333</v>
      </c>
      <c r="AE32" s="1">
        <f t="shared" si="6"/>
        <v>0.56019521299685182</v>
      </c>
      <c r="AG32">
        <f>17/2</f>
        <v>8.5</v>
      </c>
    </row>
    <row r="33" spans="1:34" x14ac:dyDescent="0.2">
      <c r="A33" t="s">
        <v>65</v>
      </c>
      <c r="B33" t="s">
        <v>74</v>
      </c>
      <c r="D33" s="2">
        <v>3600</v>
      </c>
      <c r="E33" s="1">
        <v>0.34444444444444444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f t="shared" si="3"/>
        <v>8.0709677419354833</v>
      </c>
      <c r="T33" s="1">
        <f t="shared" si="4"/>
        <v>8.0709677419354833</v>
      </c>
      <c r="U33">
        <v>0</v>
      </c>
      <c r="V33">
        <v>2.5</v>
      </c>
      <c r="W33" s="1">
        <f t="shared" si="5"/>
        <v>0</v>
      </c>
      <c r="X33" s="1">
        <f t="shared" si="0"/>
        <v>0</v>
      </c>
      <c r="Y33">
        <v>0</v>
      </c>
      <c r="Z33">
        <v>1.1000000000000001</v>
      </c>
      <c r="AA33" s="1">
        <f t="shared" si="1"/>
        <v>0</v>
      </c>
      <c r="AB33" s="1">
        <f t="shared" si="2"/>
        <v>0</v>
      </c>
      <c r="AC33" s="1">
        <f t="shared" si="9"/>
        <v>0.29411764705882354</v>
      </c>
      <c r="AD33" s="1">
        <f t="shared" si="10"/>
        <v>1.4333333333333333</v>
      </c>
      <c r="AE33" s="1">
        <f t="shared" si="6"/>
        <v>0.51189891670055532</v>
      </c>
      <c r="AG33">
        <f>(14+17)/2</f>
        <v>15.5</v>
      </c>
    </row>
    <row r="34" spans="1:34" x14ac:dyDescent="0.2">
      <c r="A34" t="s">
        <v>71</v>
      </c>
      <c r="B34" t="s">
        <v>74</v>
      </c>
      <c r="D34" s="2">
        <v>4200</v>
      </c>
      <c r="E34" s="1">
        <v>0.35555555555555557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15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 s="1">
        <f t="shared" si="3"/>
        <v>11.249999999999996</v>
      </c>
      <c r="T34" s="1">
        <f t="shared" si="4"/>
        <v>7.0312499999999973</v>
      </c>
      <c r="U34">
        <v>0.5</v>
      </c>
      <c r="V34">
        <v>2.5</v>
      </c>
      <c r="W34" s="1">
        <f t="shared" si="5"/>
        <v>0.2</v>
      </c>
      <c r="X34" s="1">
        <f t="shared" si="0"/>
        <v>0.28666666666666668</v>
      </c>
      <c r="Y34">
        <v>0</v>
      </c>
      <c r="Z34">
        <v>1.1000000000000001</v>
      </c>
      <c r="AA34" s="1">
        <f t="shared" si="1"/>
        <v>0</v>
      </c>
      <c r="AB34" s="1">
        <f t="shared" si="2"/>
        <v>0</v>
      </c>
      <c r="AC34" s="1">
        <f t="shared" si="9"/>
        <v>0.29411764705882354</v>
      </c>
      <c r="AD34" s="1">
        <f t="shared" si="10"/>
        <v>1.4333333333333333</v>
      </c>
      <c r="AE34" s="1">
        <f t="shared" si="6"/>
        <v>0.45513965744129592</v>
      </c>
      <c r="AG34">
        <f>17/2</f>
        <v>8.5</v>
      </c>
    </row>
    <row r="35" spans="1:34" x14ac:dyDescent="0.2">
      <c r="A35" t="s">
        <v>73</v>
      </c>
      <c r="B35" t="s">
        <v>74</v>
      </c>
      <c r="D35" s="2">
        <v>3800</v>
      </c>
      <c r="E35" s="1">
        <v>0.15555555555555556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f t="shared" si="3"/>
        <v>5.6571428571428566</v>
      </c>
      <c r="T35" s="1">
        <f t="shared" si="4"/>
        <v>5.6571428571428566</v>
      </c>
      <c r="U35">
        <v>0</v>
      </c>
      <c r="V35">
        <v>2.5</v>
      </c>
      <c r="W35" s="1">
        <f t="shared" si="5"/>
        <v>0</v>
      </c>
      <c r="X35" s="1">
        <f t="shared" si="0"/>
        <v>0</v>
      </c>
      <c r="Y35">
        <v>0</v>
      </c>
      <c r="Z35">
        <v>1.1000000000000001</v>
      </c>
      <c r="AA35" s="1">
        <f t="shared" si="1"/>
        <v>0</v>
      </c>
      <c r="AB35" s="1">
        <f t="shared" si="2"/>
        <v>0</v>
      </c>
      <c r="AC35" s="1">
        <f t="shared" si="9"/>
        <v>0.29411764705882354</v>
      </c>
      <c r="AD35" s="1">
        <f t="shared" si="10"/>
        <v>1.4333333333333333</v>
      </c>
      <c r="AE35" s="1">
        <f t="shared" si="6"/>
        <v>-0.43810108329944464</v>
      </c>
      <c r="AG35">
        <v>7</v>
      </c>
    </row>
    <row r="36" spans="1:34" x14ac:dyDescent="0.2">
      <c r="A36" t="s">
        <v>72</v>
      </c>
      <c r="B36" t="s">
        <v>74</v>
      </c>
      <c r="C36" t="s">
        <v>55</v>
      </c>
      <c r="D36" s="2">
        <v>5800</v>
      </c>
      <c r="E36" s="1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f t="shared" si="3"/>
        <v>0.34</v>
      </c>
      <c r="T36" s="1">
        <f t="shared" si="4"/>
        <v>0.34</v>
      </c>
      <c r="U36">
        <v>0</v>
      </c>
      <c r="V36">
        <v>2.5</v>
      </c>
      <c r="W36" s="1">
        <f t="shared" si="5"/>
        <v>0</v>
      </c>
      <c r="X36" s="1">
        <f t="shared" si="0"/>
        <v>0</v>
      </c>
      <c r="Y36">
        <v>0</v>
      </c>
      <c r="Z36">
        <v>1.1000000000000001</v>
      </c>
      <c r="AA36" s="1">
        <f t="shared" si="1"/>
        <v>0</v>
      </c>
      <c r="AB36" s="1">
        <f t="shared" si="2"/>
        <v>0</v>
      </c>
      <c r="AC36" s="1">
        <f t="shared" si="9"/>
        <v>0.29411764705882354</v>
      </c>
      <c r="AD36" s="1">
        <f t="shared" si="10"/>
        <v>1.4333333333333333</v>
      </c>
      <c r="AE36" s="1">
        <f t="shared" si="6"/>
        <v>-0.53810108329944462</v>
      </c>
      <c r="AF36">
        <v>90</v>
      </c>
      <c r="AH36" t="s">
        <v>54</v>
      </c>
    </row>
    <row r="37" spans="1:34" x14ac:dyDescent="0.2">
      <c r="A37" t="s">
        <v>66</v>
      </c>
      <c r="B37" t="s">
        <v>74</v>
      </c>
      <c r="D37" s="2">
        <v>6200</v>
      </c>
      <c r="E37" s="1">
        <v>0.18888888888888888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">
        <f t="shared" si="3"/>
        <v>0.10588235294117647</v>
      </c>
      <c r="T37" s="1">
        <f t="shared" si="4"/>
        <v>0.10588235294117647</v>
      </c>
      <c r="U37">
        <v>0</v>
      </c>
      <c r="V37">
        <v>2.5</v>
      </c>
      <c r="W37" s="1">
        <f t="shared" si="5"/>
        <v>0</v>
      </c>
      <c r="X37" s="1">
        <f t="shared" si="0"/>
        <v>0</v>
      </c>
      <c r="Y37">
        <v>0</v>
      </c>
      <c r="Z37">
        <v>1.1000000000000001</v>
      </c>
      <c r="AA37" s="1">
        <f t="shared" si="1"/>
        <v>0</v>
      </c>
      <c r="AB37" s="1">
        <f t="shared" si="2"/>
        <v>0</v>
      </c>
      <c r="AC37" s="1">
        <f t="shared" si="9"/>
        <v>0.29411764705882354</v>
      </c>
      <c r="AD37" s="1">
        <f t="shared" si="10"/>
        <v>1.4333333333333333</v>
      </c>
      <c r="AE37" s="1">
        <f t="shared" si="6"/>
        <v>-0.86810108329944458</v>
      </c>
      <c r="AG37">
        <f>17/2</f>
        <v>8.5</v>
      </c>
    </row>
    <row r="38" spans="1:34" x14ac:dyDescent="0.2">
      <c r="A38" t="s">
        <v>64</v>
      </c>
      <c r="B38" t="s">
        <v>74</v>
      </c>
      <c r="D38" s="2">
        <v>5200</v>
      </c>
      <c r="E38" s="1">
        <v>1.1111111111111112E-2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">
        <f t="shared" si="3"/>
        <v>0</v>
      </c>
      <c r="T38" s="1">
        <f t="shared" si="4"/>
        <v>0</v>
      </c>
      <c r="U38">
        <v>0</v>
      </c>
      <c r="V38">
        <v>2.5</v>
      </c>
      <c r="W38" s="1">
        <f t="shared" si="5"/>
        <v>0</v>
      </c>
      <c r="X38" s="1">
        <f t="shared" si="0"/>
        <v>0</v>
      </c>
      <c r="Y38">
        <v>0</v>
      </c>
      <c r="Z38">
        <v>1.1000000000000001</v>
      </c>
      <c r="AA38" s="1">
        <f t="shared" si="1"/>
        <v>0</v>
      </c>
      <c r="AB38" s="1">
        <f t="shared" si="2"/>
        <v>0</v>
      </c>
      <c r="AC38" s="1">
        <f t="shared" si="9"/>
        <v>0.29411764705882354</v>
      </c>
      <c r="AD38" s="1">
        <f t="shared" si="10"/>
        <v>1.4333333333333333</v>
      </c>
      <c r="AE38" s="1">
        <f t="shared" si="6"/>
        <v>-0.87810108329944458</v>
      </c>
      <c r="AG38">
        <f>0.5</f>
        <v>0.5</v>
      </c>
    </row>
  </sheetData>
  <sortState xmlns:xlrd2="http://schemas.microsoft.com/office/spreadsheetml/2017/richdata2" ref="A2:AH38">
    <sortCondition descending="1" ref="AE2:AE38"/>
  </sortState>
  <conditionalFormatting sqref="S2:S38">
    <cfRule type="colorScale" priority="5">
      <colorScale>
        <cfvo type="min"/>
        <cfvo type="max"/>
        <color rgb="FFFCFCFF"/>
        <color rgb="FF63BE7B"/>
      </colorScale>
    </cfRule>
  </conditionalFormatting>
  <conditionalFormatting sqref="T2:T38">
    <cfRule type="colorScale" priority="4">
      <colorScale>
        <cfvo type="min"/>
        <cfvo type="max"/>
        <color rgb="FFFCFCFF"/>
        <color rgb="FF63BE7B"/>
      </colorScale>
    </cfRule>
  </conditionalFormatting>
  <conditionalFormatting sqref="X2:X38">
    <cfRule type="colorScale" priority="3">
      <colorScale>
        <cfvo type="min"/>
        <cfvo type="max"/>
        <color rgb="FFFCFCFF"/>
        <color rgb="FF63BE7B"/>
      </colorScale>
    </cfRule>
  </conditionalFormatting>
  <conditionalFormatting sqref="AB2:AB38">
    <cfRule type="colorScale" priority="2">
      <colorScale>
        <cfvo type="min"/>
        <cfvo type="max"/>
        <color rgb="FFFCFCFF"/>
        <color rgb="FF63BE7B"/>
      </colorScale>
    </cfRule>
  </conditionalFormatting>
  <conditionalFormatting sqref="AE2:AE3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2020-09-02T02:38:24Z</dcterms:created>
  <dcterms:modified xsi:type="dcterms:W3CDTF">2020-09-05T02:20:21Z</dcterms:modified>
</cp:coreProperties>
</file>