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Matchup_Spreadsheets/"/>
    </mc:Choice>
  </mc:AlternateContent>
  <xr:revisionPtr revIDLastSave="0" documentId="13_ncr:1_{9BD657E7-F793-9C46-A5BC-170D8D90FE64}" xr6:coauthVersionLast="45" xr6:coauthVersionMax="45" xr10:uidLastSave="{00000000-0000-0000-0000-000000000000}"/>
  <bookViews>
    <workbookView xWindow="-38400" yWindow="0" windowWidth="38400" windowHeight="21600" xr2:uid="{9B1247FD-A73D-4B4B-B3C1-617BBA289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" i="1" l="1"/>
  <c r="AE2" i="1"/>
  <c r="AF10" i="1" l="1"/>
  <c r="AF12" i="1"/>
  <c r="AG22" i="1"/>
  <c r="AG29" i="1"/>
  <c r="AG25" i="1"/>
  <c r="AG27" i="1"/>
  <c r="AF6" i="1"/>
  <c r="AG23" i="1"/>
  <c r="AF13" i="1"/>
  <c r="AG28" i="1"/>
  <c r="AF9" i="1"/>
  <c r="AF3" i="1"/>
  <c r="AF4" i="1"/>
  <c r="AF17" i="1"/>
  <c r="AF26" i="1"/>
  <c r="AA21" i="1"/>
  <c r="AB21" i="1" s="1"/>
  <c r="AA26" i="1"/>
  <c r="AA35" i="1"/>
  <c r="AA8" i="1"/>
  <c r="AA17" i="1"/>
  <c r="AA4" i="1"/>
  <c r="AB4" i="1" s="1"/>
  <c r="AA34" i="1"/>
  <c r="AB34" i="1" s="1"/>
  <c r="AA3" i="1"/>
  <c r="AA9" i="1"/>
  <c r="AA28" i="1"/>
  <c r="AB28" i="1" s="1"/>
  <c r="AA13" i="1"/>
  <c r="AA23" i="1"/>
  <c r="AA6" i="1"/>
  <c r="AA27" i="1"/>
  <c r="AB27" i="1" s="1"/>
  <c r="AA25" i="1"/>
  <c r="AA32" i="1"/>
  <c r="AA29" i="1"/>
  <c r="AA22" i="1"/>
  <c r="AA12" i="1"/>
  <c r="AA10" i="1"/>
  <c r="W21" i="1"/>
  <c r="W26" i="1"/>
  <c r="W35" i="1"/>
  <c r="W8" i="1"/>
  <c r="W17" i="1"/>
  <c r="W4" i="1"/>
  <c r="W34" i="1"/>
  <c r="X34" i="1"/>
  <c r="W3" i="1"/>
  <c r="W9" i="1"/>
  <c r="X9" i="1" s="1"/>
  <c r="W28" i="1"/>
  <c r="X28" i="1" s="1"/>
  <c r="W13" i="1"/>
  <c r="W23" i="1"/>
  <c r="W6" i="1"/>
  <c r="W27" i="1"/>
  <c r="X27" i="1" s="1"/>
  <c r="W25" i="1"/>
  <c r="W32" i="1"/>
  <c r="W29" i="1"/>
  <c r="X29" i="1" s="1"/>
  <c r="W22" i="1"/>
  <c r="W12" i="1"/>
  <c r="W10" i="1"/>
  <c r="AA36" i="1"/>
  <c r="W36" i="1"/>
  <c r="S36" i="1"/>
  <c r="T36" i="1"/>
  <c r="S21" i="1"/>
  <c r="T21" i="1"/>
  <c r="S26" i="1"/>
  <c r="T26" i="1"/>
  <c r="S35" i="1"/>
  <c r="T35" i="1"/>
  <c r="S8" i="1"/>
  <c r="T8" i="1"/>
  <c r="S17" i="1"/>
  <c r="T17" i="1"/>
  <c r="S4" i="1"/>
  <c r="T4" i="1"/>
  <c r="S34" i="1"/>
  <c r="T34" i="1"/>
  <c r="S3" i="1"/>
  <c r="T3" i="1"/>
  <c r="S9" i="1"/>
  <c r="T9" i="1"/>
  <c r="S28" i="1"/>
  <c r="T28" i="1"/>
  <c r="S13" i="1"/>
  <c r="T13" i="1"/>
  <c r="S23" i="1"/>
  <c r="T23" i="1"/>
  <c r="S6" i="1"/>
  <c r="T6" i="1"/>
  <c r="S27" i="1"/>
  <c r="T27" i="1"/>
  <c r="S25" i="1"/>
  <c r="T25" i="1"/>
  <c r="S32" i="1"/>
  <c r="T32" i="1"/>
  <c r="S29" i="1"/>
  <c r="T29" i="1"/>
  <c r="S22" i="1"/>
  <c r="T22" i="1"/>
  <c r="S12" i="1"/>
  <c r="T12" i="1"/>
  <c r="S10" i="1"/>
  <c r="T10" i="1"/>
  <c r="AD21" i="1"/>
  <c r="AD26" i="1"/>
  <c r="AB26" i="1" s="1"/>
  <c r="AD35" i="1"/>
  <c r="AD8" i="1"/>
  <c r="AD17" i="1"/>
  <c r="AD4" i="1"/>
  <c r="AD34" i="1"/>
  <c r="AD3" i="1"/>
  <c r="AB3" i="1" s="1"/>
  <c r="AD9" i="1"/>
  <c r="AD28" i="1"/>
  <c r="AD13" i="1"/>
  <c r="AD23" i="1"/>
  <c r="AD6" i="1"/>
  <c r="AD27" i="1"/>
  <c r="AD25" i="1"/>
  <c r="X25" i="1" s="1"/>
  <c r="AD32" i="1"/>
  <c r="AB32" i="1" s="1"/>
  <c r="AD29" i="1"/>
  <c r="AD22" i="1"/>
  <c r="AD12" i="1"/>
  <c r="AD10" i="1"/>
  <c r="AD36" i="1"/>
  <c r="AC21" i="1"/>
  <c r="AC26" i="1"/>
  <c r="AC35" i="1"/>
  <c r="AC8" i="1"/>
  <c r="AC17" i="1"/>
  <c r="AC4" i="1"/>
  <c r="AC34" i="1"/>
  <c r="AC3" i="1"/>
  <c r="AC9" i="1"/>
  <c r="AC28" i="1"/>
  <c r="AC13" i="1"/>
  <c r="AC23" i="1"/>
  <c r="AC6" i="1"/>
  <c r="AC27" i="1"/>
  <c r="AC25" i="1"/>
  <c r="AC32" i="1"/>
  <c r="AC29" i="1"/>
  <c r="AC22" i="1"/>
  <c r="AC12" i="1"/>
  <c r="AC10" i="1"/>
  <c r="AC36" i="1"/>
  <c r="AG37" i="1"/>
  <c r="AF18" i="1"/>
  <c r="AG33" i="1"/>
  <c r="AG39" i="1"/>
  <c r="AG7" i="1"/>
  <c r="AF30" i="1"/>
  <c r="AF11" i="1"/>
  <c r="AF5" i="1"/>
  <c r="AF14" i="1"/>
  <c r="AG24" i="1"/>
  <c r="AA16" i="1"/>
  <c r="AA19" i="1"/>
  <c r="AA20" i="1"/>
  <c r="AA24" i="1"/>
  <c r="AB24" i="1" s="1"/>
  <c r="AA2" i="1"/>
  <c r="AA14" i="1"/>
  <c r="AA31" i="1"/>
  <c r="AA5" i="1"/>
  <c r="AB5" i="1" s="1"/>
  <c r="AA15" i="1"/>
  <c r="AA11" i="1"/>
  <c r="AA30" i="1"/>
  <c r="AA7" i="1"/>
  <c r="AB7" i="1" s="1"/>
  <c r="AA39" i="1"/>
  <c r="AA33" i="1"/>
  <c r="AA18" i="1"/>
  <c r="AA37" i="1"/>
  <c r="AB37" i="1" s="1"/>
  <c r="AA38" i="1"/>
  <c r="W16" i="1"/>
  <c r="W19" i="1"/>
  <c r="W20" i="1"/>
  <c r="W24" i="1"/>
  <c r="W2" i="1"/>
  <c r="W14" i="1"/>
  <c r="W31" i="1"/>
  <c r="W5" i="1"/>
  <c r="X5" i="1"/>
  <c r="W15" i="1"/>
  <c r="W11" i="1"/>
  <c r="X11" i="1" s="1"/>
  <c r="W30" i="1"/>
  <c r="W7" i="1"/>
  <c r="X7" i="1" s="1"/>
  <c r="W39" i="1"/>
  <c r="W33" i="1"/>
  <c r="X33" i="1" s="1"/>
  <c r="W18" i="1"/>
  <c r="W37" i="1"/>
  <c r="X37" i="1"/>
  <c r="W38" i="1"/>
  <c r="AD16" i="1"/>
  <c r="AD19" i="1"/>
  <c r="AD20" i="1"/>
  <c r="X20" i="1" s="1"/>
  <c r="AD24" i="1"/>
  <c r="AD2" i="1"/>
  <c r="X2" i="1" s="1"/>
  <c r="AD14" i="1"/>
  <c r="AD31" i="1"/>
  <c r="X31" i="1" s="1"/>
  <c r="AD5" i="1"/>
  <c r="AD15" i="1"/>
  <c r="AB15" i="1" s="1"/>
  <c r="AD11" i="1"/>
  <c r="AD30" i="1"/>
  <c r="AD7" i="1"/>
  <c r="AD39" i="1"/>
  <c r="X39" i="1" s="1"/>
  <c r="AD33" i="1"/>
  <c r="AD18" i="1"/>
  <c r="AD37" i="1"/>
  <c r="AD38" i="1"/>
  <c r="AC16" i="1"/>
  <c r="AC19" i="1"/>
  <c r="AC20" i="1"/>
  <c r="AC24" i="1"/>
  <c r="AC2" i="1"/>
  <c r="AC14" i="1"/>
  <c r="AC31" i="1"/>
  <c r="AC5" i="1"/>
  <c r="AC15" i="1"/>
  <c r="AC11" i="1"/>
  <c r="AC30" i="1"/>
  <c r="AC7" i="1"/>
  <c r="AC39" i="1"/>
  <c r="AC33" i="1"/>
  <c r="AC18" i="1"/>
  <c r="AC37" i="1"/>
  <c r="AC38" i="1"/>
  <c r="T16" i="1"/>
  <c r="T19" i="1"/>
  <c r="T20" i="1"/>
  <c r="T24" i="1"/>
  <c r="T2" i="1"/>
  <c r="T14" i="1"/>
  <c r="T31" i="1"/>
  <c r="T5" i="1"/>
  <c r="T15" i="1"/>
  <c r="T11" i="1"/>
  <c r="T30" i="1"/>
  <c r="T7" i="1"/>
  <c r="T39" i="1"/>
  <c r="T33" i="1"/>
  <c r="T18" i="1"/>
  <c r="T37" i="1"/>
  <c r="S16" i="1"/>
  <c r="S19" i="1"/>
  <c r="S20" i="1"/>
  <c r="S24" i="1"/>
  <c r="S2" i="1"/>
  <c r="S14" i="1"/>
  <c r="S31" i="1"/>
  <c r="S5" i="1"/>
  <c r="S15" i="1"/>
  <c r="S11" i="1"/>
  <c r="S30" i="1"/>
  <c r="S7" i="1"/>
  <c r="S39" i="1"/>
  <c r="S33" i="1"/>
  <c r="S18" i="1"/>
  <c r="S37" i="1"/>
  <c r="T38" i="1"/>
  <c r="S38" i="1"/>
  <c r="X10" i="1" l="1"/>
  <c r="AE10" i="1" s="1"/>
  <c r="X8" i="1"/>
  <c r="AB10" i="1"/>
  <c r="AB8" i="1"/>
  <c r="X14" i="1"/>
  <c r="AE14" i="1" s="1"/>
  <c r="X19" i="1"/>
  <c r="AB30" i="1"/>
  <c r="AB20" i="1"/>
  <c r="X12" i="1"/>
  <c r="AE12" i="1" s="1"/>
  <c r="X32" i="1"/>
  <c r="AE32" i="1" s="1"/>
  <c r="X6" i="1"/>
  <c r="X35" i="1"/>
  <c r="AB12" i="1"/>
  <c r="AB6" i="1"/>
  <c r="AB9" i="1"/>
  <c r="AB35" i="1"/>
  <c r="X16" i="1"/>
  <c r="AE16" i="1" s="1"/>
  <c r="X36" i="1"/>
  <c r="X22" i="1"/>
  <c r="X23" i="1"/>
  <c r="AE23" i="1" s="1"/>
  <c r="X4" i="1"/>
  <c r="AE4" i="1" s="1"/>
  <c r="X26" i="1"/>
  <c r="AE26" i="1" s="1"/>
  <c r="AB22" i="1"/>
  <c r="AB25" i="1"/>
  <c r="AB23" i="1"/>
  <c r="X24" i="1"/>
  <c r="AB39" i="1"/>
  <c r="AB2" i="1"/>
  <c r="AB36" i="1"/>
  <c r="AE36" i="1" s="1"/>
  <c r="X13" i="1"/>
  <c r="AE13" i="1" s="1"/>
  <c r="X3" i="1"/>
  <c r="X17" i="1"/>
  <c r="X21" i="1"/>
  <c r="AB29" i="1"/>
  <c r="AE29" i="1" s="1"/>
  <c r="AB13" i="1"/>
  <c r="AB17" i="1"/>
  <c r="AE22" i="1"/>
  <c r="AE28" i="1"/>
  <c r="X18" i="1"/>
  <c r="X30" i="1"/>
  <c r="AE30" i="1" s="1"/>
  <c r="AE20" i="1"/>
  <c r="AE8" i="1"/>
  <c r="AE21" i="1"/>
  <c r="AE27" i="1"/>
  <c r="AE25" i="1"/>
  <c r="AE34" i="1"/>
  <c r="AE9" i="1"/>
  <c r="AE24" i="1"/>
  <c r="AB18" i="1"/>
  <c r="AB11" i="1"/>
  <c r="AB31" i="1"/>
  <c r="AE31" i="1" s="1"/>
  <c r="AB19" i="1"/>
  <c r="AE19" i="1" s="1"/>
  <c r="X15" i="1"/>
  <c r="AE15" i="1" s="1"/>
  <c r="AB16" i="1"/>
  <c r="X38" i="1"/>
  <c r="AB38" i="1"/>
  <c r="AB33" i="1"/>
  <c r="AB14" i="1"/>
  <c r="AE33" i="1"/>
  <c r="AE11" i="1"/>
  <c r="AE39" i="1"/>
  <c r="AE37" i="1"/>
  <c r="AE7" i="1"/>
  <c r="AE5" i="1"/>
  <c r="AE35" i="1" l="1"/>
  <c r="AE38" i="1"/>
  <c r="AE17" i="1"/>
  <c r="AE6" i="1"/>
  <c r="AE18" i="1"/>
</calcChain>
</file>

<file path=xl/sharedStrings.xml><?xml version="1.0" encoding="utf-8"?>
<sst xmlns="http://schemas.openxmlformats.org/spreadsheetml/2006/main" count="170" uniqueCount="80">
  <si>
    <t>Player</t>
  </si>
  <si>
    <t>Team</t>
  </si>
  <si>
    <t>Pos</t>
  </si>
  <si>
    <t>Salary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</si>
  <si>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</si>
  <si>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</si>
  <si>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</si>
  <si>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</si>
  <si>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</si>
  <si>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</si>
  <si>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</si>
  <si>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</si>
  <si>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</si>
  <si>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</si>
  <si>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</si>
  <si>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</si>
  <si>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</si>
  <si>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</si>
  <si>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Floor</t>
  </si>
  <si>
    <t>FPTS</t>
  </si>
  <si>
    <t>xG</t>
  </si>
  <si>
    <t>Team_xG</t>
  </si>
  <si>
    <t>xG_Share</t>
  </si>
  <si>
    <t>Proj_Gls</t>
  </si>
  <si>
    <t>xA</t>
  </si>
  <si>
    <t>Team_xA</t>
  </si>
  <si>
    <t>xA_Share</t>
  </si>
  <si>
    <t>Proj_Ast</t>
  </si>
  <si>
    <t>Team_Odds</t>
  </si>
  <si>
    <t>Team_Goal_Odds</t>
  </si>
  <si>
    <t>Pts_w_StartMins</t>
  </si>
  <si>
    <t>Start_Mins</t>
  </si>
  <si>
    <t>Sub_Mins</t>
  </si>
  <si>
    <t>Starting</t>
  </si>
  <si>
    <t>David Bingham</t>
  </si>
  <si>
    <t>Perry Kitchen</t>
  </si>
  <si>
    <t>Emiliano Insua</t>
  </si>
  <si>
    <t>Daniel Steres</t>
  </si>
  <si>
    <t>Jonathan dos Santos</t>
  </si>
  <si>
    <t>Cristian Pavon</t>
  </si>
  <si>
    <t>Joe Corona</t>
  </si>
  <si>
    <t>Sacha Kljestan</t>
  </si>
  <si>
    <t>Sebastian Lletget</t>
  </si>
  <si>
    <t>Nick DePuy</t>
  </si>
  <si>
    <t>Julian Araujo</t>
  </si>
  <si>
    <t>Rolf Feltscher</t>
  </si>
  <si>
    <t>Efrain Alvarez</t>
  </si>
  <si>
    <t>Emil Cuello</t>
  </si>
  <si>
    <t>Kai Koreniuk</t>
  </si>
  <si>
    <t>Ethan Zubak</t>
  </si>
  <si>
    <t>Cameron Dunbar</t>
  </si>
  <si>
    <t>LA</t>
  </si>
  <si>
    <t>y</t>
  </si>
  <si>
    <t>Kenneth Vermeer</t>
  </si>
  <si>
    <t>Eddie Segura</t>
  </si>
  <si>
    <t>Dejan Jakovic</t>
  </si>
  <si>
    <t>Danilo da Silva</t>
  </si>
  <si>
    <t>Latif Blessing</t>
  </si>
  <si>
    <t>Francisco Ginella</t>
  </si>
  <si>
    <t>Diego Rossi</t>
  </si>
  <si>
    <t>Carlos Vela</t>
  </si>
  <si>
    <t>Jose Cifuentes</t>
  </si>
  <si>
    <t>Diego Palacios</t>
  </si>
  <si>
    <t>Mohamed El Monir</t>
  </si>
  <si>
    <t>Mark-Anthony Kaye</t>
  </si>
  <si>
    <t>Daniel Musovski</t>
  </si>
  <si>
    <t>Brian Rodriguez</t>
  </si>
  <si>
    <t>Bryce Duke</t>
  </si>
  <si>
    <t>Christian Torres</t>
  </si>
  <si>
    <t>Pablo Sisniega</t>
  </si>
  <si>
    <t>Andy Najar</t>
  </si>
  <si>
    <t>Adrien Perez</t>
  </si>
  <si>
    <t>Tristan Blackmon</t>
  </si>
  <si>
    <t>Bradley Wright-Phillips</t>
  </si>
  <si>
    <t>LAFC</t>
  </si>
  <si>
    <t>F</t>
  </si>
  <si>
    <t>M</t>
  </si>
  <si>
    <t>M/F</t>
  </si>
  <si>
    <t>D</t>
  </si>
  <si>
    <t>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</si>
</sst>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87021-A3B9-344E-99DB-E7838D069D31}">
  <dimension ref="A1:AH39"/>
  <sheetViews>
    <sheetView tabSelected="1" workbookViewId="0">
      <selection activeCell="AE4" sqref="AE4"/>
    </sheetView>
  </sheetViews>
  <sheetFormatPr baseColWidth="10" defaultRowHeight="16" x14ac:dyDescent="0.2"/>
  <cols>
    <col min="1" max="1" width="18" bestFit="1" customWidth="1"/>
    <col min="2" max="34" width="8.83203125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t="s">
        <v>39</v>
      </c>
      <c r="B2" t="s">
        <v>51</v>
      </c>
      <c r="C2" t="s">
        <v>75</v>
      </c>
      <c r="D2">
        <v>10600</v>
      </c>
      <c r="E2" s="1">
        <v>3</v>
      </c>
      <c r="F2">
        <v>2</v>
      </c>
      <c r="G2">
        <v>0</v>
      </c>
      <c r="H2">
        <v>11</v>
      </c>
      <c r="I2">
        <v>5</v>
      </c>
      <c r="J2">
        <v>11</v>
      </c>
      <c r="K2">
        <v>7</v>
      </c>
      <c r="L2">
        <v>81</v>
      </c>
      <c r="M2">
        <v>5</v>
      </c>
      <c r="N2">
        <v>3</v>
      </c>
      <c r="O2">
        <v>1</v>
      </c>
      <c r="P2">
        <v>2</v>
      </c>
      <c r="Q2">
        <v>0</v>
      </c>
      <c r="R2">
        <v>0</v>
      </c>
      <c r="S2" s="1">
        <f t="shared" ref="S2:S39" si="0">(H2+I2+J2*0.7+K2+L2*0.02+M2-N2*0.5+O2+P2*0.5)/E2</f>
        <v>12.606666666666667</v>
      </c>
      <c r="T2" s="1">
        <f t="shared" ref="T2:T39" si="1">(F2*10+G2*6+H2+I2+J2*0.7+K2+L2*0.02+M2-N2*0.5+O2+P2*0.5-Q2*1.5-R2*6)/E2</f>
        <v>19.273333333333333</v>
      </c>
      <c r="U2">
        <v>1.6</v>
      </c>
      <c r="V2">
        <v>5.5</v>
      </c>
      <c r="W2" s="1">
        <f t="shared" ref="W2:W39" si="2">U2/V2</f>
        <v>0.29090909090909095</v>
      </c>
      <c r="X2" s="1">
        <f t="shared" ref="X2:X39" si="3">W2*AD2</f>
        <v>0.54587082950719323</v>
      </c>
      <c r="Y2">
        <v>0.5</v>
      </c>
      <c r="Z2">
        <v>3.4</v>
      </c>
      <c r="AA2" s="1">
        <f t="shared" ref="AA2:AA39" si="4">Y2/Z2</f>
        <v>0.14705882352941177</v>
      </c>
      <c r="AB2" s="1">
        <f t="shared" ref="AB2:AB39" si="5">AA2*AD2</f>
        <v>0.27594573182808479</v>
      </c>
      <c r="AC2" s="1">
        <f>2/7</f>
        <v>0.2857142857142857</v>
      </c>
      <c r="AD2" s="1">
        <f>10/27+(10/33)*2+(1/6)*3+(1/10)*4</f>
        <v>1.8764309764309766</v>
      </c>
      <c r="AE2" s="1">
        <f>IF(AH2="y",(X2*10+AB2*6+S2)*(AF2/90)+(AC2-AVERAGE($AC$2:$AC$30))*10,(X2*10+AB2*6+S2)*(AG2/90)+(AC2-AVERAGE($AC$2:$AC$30))*10)</f>
        <v>19.37452310844008</v>
      </c>
      <c r="AF2">
        <v>90</v>
      </c>
      <c r="AH2" t="s">
        <v>52</v>
      </c>
    </row>
    <row r="3" spans="1:34" x14ac:dyDescent="0.2">
      <c r="A3" t="s">
        <v>61</v>
      </c>
      <c r="B3" t="s">
        <v>74</v>
      </c>
      <c r="C3" t="s">
        <v>76</v>
      </c>
      <c r="D3">
        <v>6000</v>
      </c>
      <c r="E3" s="1">
        <v>2.2888888888888888</v>
      </c>
      <c r="F3">
        <v>1</v>
      </c>
      <c r="G3">
        <v>1</v>
      </c>
      <c r="H3">
        <v>8</v>
      </c>
      <c r="I3">
        <v>2</v>
      </c>
      <c r="J3">
        <v>8</v>
      </c>
      <c r="K3">
        <v>4</v>
      </c>
      <c r="L3">
        <v>84</v>
      </c>
      <c r="M3">
        <v>5</v>
      </c>
      <c r="N3">
        <v>1</v>
      </c>
      <c r="O3">
        <v>4</v>
      </c>
      <c r="P3">
        <v>2</v>
      </c>
      <c r="Q3">
        <v>0</v>
      </c>
      <c r="R3">
        <v>0</v>
      </c>
      <c r="S3" s="1">
        <f t="shared" si="0"/>
        <v>13.447572815533983</v>
      </c>
      <c r="T3" s="1">
        <f t="shared" si="1"/>
        <v>20.437864077669904</v>
      </c>
      <c r="U3">
        <v>0.5</v>
      </c>
      <c r="V3">
        <v>4.3</v>
      </c>
      <c r="W3" s="1">
        <f t="shared" si="2"/>
        <v>0.11627906976744186</v>
      </c>
      <c r="X3" s="1">
        <f t="shared" si="3"/>
        <v>0.28546922126295232</v>
      </c>
      <c r="Y3">
        <v>0.79999999999999993</v>
      </c>
      <c r="Z3">
        <v>3.3</v>
      </c>
      <c r="AA3" s="1">
        <f t="shared" si="4"/>
        <v>0.24242424242424243</v>
      </c>
      <c r="AB3" s="1">
        <f t="shared" si="5"/>
        <v>0.59516007342094301</v>
      </c>
      <c r="AC3" s="1">
        <f>10/29</f>
        <v>0.34482758620689657</v>
      </c>
      <c r="AD3" s="1">
        <f>5/18+(4/13)*2+(3/13)*3+(5/23)*4</f>
        <v>2.4550353028613898</v>
      </c>
      <c r="AE3" s="1">
        <f>IF(AH3="y",(X3*10+AB3*6+S3)*(AF3/90)+(AC3-AVERAGE($AC$2:$AC$30))*10,     (X3*10+AB3*6+S3)*(AG3/90)+(AC3-AVERAGE($AC$2:$AC$30))*10)</f>
        <v>18.020102874319942</v>
      </c>
      <c r="AF3">
        <f>(90+71)/2</f>
        <v>80.5</v>
      </c>
      <c r="AG3">
        <v>45</v>
      </c>
      <c r="AH3" t="s">
        <v>52</v>
      </c>
    </row>
    <row r="4" spans="1:34" x14ac:dyDescent="0.2">
      <c r="A4" t="s">
        <v>59</v>
      </c>
      <c r="B4" t="s">
        <v>74</v>
      </c>
      <c r="C4" t="s">
        <v>77</v>
      </c>
      <c r="D4">
        <v>11400</v>
      </c>
      <c r="E4" s="1">
        <v>2.8888888888888888</v>
      </c>
      <c r="F4">
        <v>3</v>
      </c>
      <c r="G4">
        <v>0</v>
      </c>
      <c r="H4">
        <v>9</v>
      </c>
      <c r="I4">
        <v>6</v>
      </c>
      <c r="J4">
        <v>3</v>
      </c>
      <c r="K4">
        <v>3</v>
      </c>
      <c r="L4">
        <v>59</v>
      </c>
      <c r="M4">
        <v>5</v>
      </c>
      <c r="N4">
        <v>1</v>
      </c>
      <c r="O4">
        <v>1</v>
      </c>
      <c r="P4">
        <v>0</v>
      </c>
      <c r="Q4">
        <v>0</v>
      </c>
      <c r="R4">
        <v>0</v>
      </c>
      <c r="S4" s="1">
        <f t="shared" si="0"/>
        <v>9.2700000000000014</v>
      </c>
      <c r="T4" s="1">
        <f t="shared" si="1"/>
        <v>19.654615384615386</v>
      </c>
      <c r="U4">
        <v>1.3</v>
      </c>
      <c r="V4">
        <v>4.3</v>
      </c>
      <c r="W4" s="1">
        <f t="shared" si="2"/>
        <v>0.30232558139534887</v>
      </c>
      <c r="X4" s="1">
        <f t="shared" si="3"/>
        <v>0.74221997528367611</v>
      </c>
      <c r="Y4">
        <v>0.3</v>
      </c>
      <c r="Z4">
        <v>3.3</v>
      </c>
      <c r="AA4" s="1">
        <f t="shared" si="4"/>
        <v>9.0909090909090912E-2</v>
      </c>
      <c r="AB4" s="1">
        <f t="shared" si="5"/>
        <v>0.22318502753285363</v>
      </c>
      <c r="AC4" s="1">
        <f>10/29</f>
        <v>0.34482758620689657</v>
      </c>
      <c r="AD4" s="1">
        <f>5/18+(4/13)*2+(3/13)*3+(5/23)*4</f>
        <v>2.4550353028613898</v>
      </c>
      <c r="AE4" s="1">
        <f t="shared" ref="AE2:AE39" si="6">IF(AH4="y",(X4*10+AB4*6+S4)*(AF4/90)+(AC4-AVERAGE($AC$2:$AC$30))*10,(X4*10+AB4*6+S4)*(AG4/90)+(AC4-AVERAGE($AC$2:$AC$30))*10)</f>
        <v>17.608090385432448</v>
      </c>
      <c r="AF4">
        <f>(90+90+80)/3</f>
        <v>86.666666666666671</v>
      </c>
      <c r="AH4" t="s">
        <v>52</v>
      </c>
    </row>
    <row r="5" spans="1:34" x14ac:dyDescent="0.2">
      <c r="A5" t="s">
        <v>42</v>
      </c>
      <c r="B5" t="s">
        <v>51</v>
      </c>
      <c r="C5" t="s">
        <v>76</v>
      </c>
      <c r="D5">
        <v>8400</v>
      </c>
      <c r="E5" s="1">
        <v>2.5444444444444443</v>
      </c>
      <c r="F5">
        <v>2</v>
      </c>
      <c r="G5">
        <v>2</v>
      </c>
      <c r="H5">
        <v>7</v>
      </c>
      <c r="I5">
        <v>7</v>
      </c>
      <c r="J5">
        <v>11</v>
      </c>
      <c r="K5">
        <v>6</v>
      </c>
      <c r="L5">
        <v>93</v>
      </c>
      <c r="M5">
        <v>2</v>
      </c>
      <c r="N5">
        <v>4</v>
      </c>
      <c r="O5">
        <v>2</v>
      </c>
      <c r="P5">
        <v>2</v>
      </c>
      <c r="Q5">
        <v>0</v>
      </c>
      <c r="R5">
        <v>0</v>
      </c>
      <c r="S5" s="1">
        <f t="shared" si="0"/>
        <v>12.796506550218343</v>
      </c>
      <c r="T5" s="1">
        <f t="shared" si="1"/>
        <v>25.372925764192143</v>
      </c>
      <c r="U5">
        <v>1.2</v>
      </c>
      <c r="V5">
        <v>5.5</v>
      </c>
      <c r="W5" s="1">
        <f t="shared" si="2"/>
        <v>0.21818181818181817</v>
      </c>
      <c r="X5" s="1">
        <f t="shared" si="3"/>
        <v>0.40940312213039487</v>
      </c>
      <c r="Y5">
        <v>0.7</v>
      </c>
      <c r="Z5">
        <v>3.4</v>
      </c>
      <c r="AA5" s="1">
        <f t="shared" si="4"/>
        <v>0.20588235294117646</v>
      </c>
      <c r="AB5" s="1">
        <f t="shared" si="5"/>
        <v>0.38632402455931869</v>
      </c>
      <c r="AC5" s="1">
        <f>2/7</f>
        <v>0.2857142857142857</v>
      </c>
      <c r="AD5" s="1">
        <f>10/27+(10/33)*2+(1/6)*3+(1/10)*4</f>
        <v>1.8764309764309766</v>
      </c>
      <c r="AE5" s="1">
        <f t="shared" si="6"/>
        <v>15.945112123966704</v>
      </c>
      <c r="AF5">
        <f>(81+87+61)/3</f>
        <v>76.333333333333329</v>
      </c>
      <c r="AH5" t="s">
        <v>52</v>
      </c>
    </row>
    <row r="6" spans="1:34" x14ac:dyDescent="0.2">
      <c r="A6" t="s">
        <v>66</v>
      </c>
      <c r="B6" t="s">
        <v>74</v>
      </c>
      <c r="C6" t="s">
        <v>77</v>
      </c>
      <c r="D6">
        <v>9800</v>
      </c>
      <c r="E6" s="1">
        <v>2.1444444444444444</v>
      </c>
      <c r="F6">
        <v>0</v>
      </c>
      <c r="G6">
        <v>1</v>
      </c>
      <c r="H6">
        <v>5</v>
      </c>
      <c r="I6">
        <v>1</v>
      </c>
      <c r="J6">
        <v>17</v>
      </c>
      <c r="K6">
        <v>4</v>
      </c>
      <c r="L6">
        <v>56</v>
      </c>
      <c r="M6">
        <v>2</v>
      </c>
      <c r="N6">
        <v>2</v>
      </c>
      <c r="O6">
        <v>2</v>
      </c>
      <c r="P6">
        <v>1</v>
      </c>
      <c r="Q6">
        <v>0</v>
      </c>
      <c r="R6">
        <v>0</v>
      </c>
      <c r="S6" s="1">
        <f t="shared" si="0"/>
        <v>12.366839378238343</v>
      </c>
      <c r="T6" s="1">
        <f t="shared" si="1"/>
        <v>15.164766839378236</v>
      </c>
      <c r="U6">
        <v>0.4</v>
      </c>
      <c r="V6">
        <v>4.3</v>
      </c>
      <c r="W6" s="1">
        <f t="shared" si="2"/>
        <v>9.3023255813953501E-2</v>
      </c>
      <c r="X6" s="1">
        <f t="shared" si="3"/>
        <v>0.22837537701036187</v>
      </c>
      <c r="Y6">
        <v>1.1000000000000001</v>
      </c>
      <c r="Z6">
        <v>3.3</v>
      </c>
      <c r="AA6" s="1">
        <f t="shared" si="4"/>
        <v>0.33333333333333337</v>
      </c>
      <c r="AB6" s="1">
        <f t="shared" si="5"/>
        <v>0.81834510095379664</v>
      </c>
      <c r="AC6" s="1">
        <f>10/29</f>
        <v>0.34482758620689657</v>
      </c>
      <c r="AD6" s="1">
        <f>5/18+(4/13)*2+(3/13)*3+(5/23)*4</f>
        <v>2.4550353028613898</v>
      </c>
      <c r="AE6" s="1">
        <f t="shared" si="6"/>
        <v>14.226858999675725</v>
      </c>
      <c r="AF6">
        <f>(45+77+71)/3</f>
        <v>64.333333333333329</v>
      </c>
      <c r="AH6" t="s">
        <v>52</v>
      </c>
    </row>
    <row r="7" spans="1:34" x14ac:dyDescent="0.2">
      <c r="A7" t="s">
        <v>46</v>
      </c>
      <c r="B7" t="s">
        <v>51</v>
      </c>
      <c r="C7" t="s">
        <v>76</v>
      </c>
      <c r="D7">
        <v>7000</v>
      </c>
      <c r="E7" s="1">
        <v>1.3111111111111111</v>
      </c>
      <c r="F7">
        <v>1</v>
      </c>
      <c r="G7">
        <v>0</v>
      </c>
      <c r="H7">
        <v>5</v>
      </c>
      <c r="I7">
        <v>2</v>
      </c>
      <c r="J7">
        <v>9</v>
      </c>
      <c r="K7">
        <v>3</v>
      </c>
      <c r="L7">
        <v>49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 s="1">
        <f t="shared" si="0"/>
        <v>14.323728813559322</v>
      </c>
      <c r="T7" s="1">
        <f t="shared" si="1"/>
        <v>21.95084745762712</v>
      </c>
      <c r="U7">
        <v>0.7</v>
      </c>
      <c r="V7">
        <v>5.5</v>
      </c>
      <c r="W7" s="1">
        <f t="shared" si="2"/>
        <v>0.12727272727272726</v>
      </c>
      <c r="X7" s="1">
        <f t="shared" si="3"/>
        <v>0.238818487909397</v>
      </c>
      <c r="Y7">
        <v>0.3</v>
      </c>
      <c r="Z7">
        <v>3.4</v>
      </c>
      <c r="AA7" s="1">
        <f t="shared" si="4"/>
        <v>8.8235294117647065E-2</v>
      </c>
      <c r="AB7" s="1">
        <f t="shared" si="5"/>
        <v>0.16556743909685087</v>
      </c>
      <c r="AC7" s="1">
        <f>2/7</f>
        <v>0.2857142857142857</v>
      </c>
      <c r="AD7" s="1">
        <f>10/27+(10/33)*2+(1/6)*3+(1/10)*4</f>
        <v>1.8764309764309766</v>
      </c>
      <c r="AE7" s="1">
        <f t="shared" si="6"/>
        <v>14.211179935903473</v>
      </c>
      <c r="AF7">
        <v>74</v>
      </c>
      <c r="AG7">
        <f>(15+29)/2</f>
        <v>22</v>
      </c>
      <c r="AH7" t="s">
        <v>52</v>
      </c>
    </row>
    <row r="8" spans="1:34" x14ac:dyDescent="0.2">
      <c r="A8" t="s">
        <v>57</v>
      </c>
      <c r="B8" t="s">
        <v>74</v>
      </c>
      <c r="C8" t="s">
        <v>77</v>
      </c>
      <c r="D8">
        <v>8000</v>
      </c>
      <c r="E8" s="1">
        <v>3</v>
      </c>
      <c r="F8">
        <v>0</v>
      </c>
      <c r="G8">
        <v>0</v>
      </c>
      <c r="H8">
        <v>1</v>
      </c>
      <c r="I8">
        <v>1</v>
      </c>
      <c r="J8">
        <v>1</v>
      </c>
      <c r="K8">
        <v>5</v>
      </c>
      <c r="L8">
        <v>131</v>
      </c>
      <c r="M8">
        <v>7</v>
      </c>
      <c r="N8">
        <v>5</v>
      </c>
      <c r="O8">
        <v>8</v>
      </c>
      <c r="P8">
        <v>7</v>
      </c>
      <c r="Q8">
        <v>1</v>
      </c>
      <c r="R8">
        <v>0</v>
      </c>
      <c r="S8" s="1">
        <f t="shared" si="0"/>
        <v>8.7733333333333334</v>
      </c>
      <c r="T8" s="1">
        <f t="shared" si="1"/>
        <v>8.2733333333333334</v>
      </c>
      <c r="U8">
        <v>0.2</v>
      </c>
      <c r="V8">
        <v>4.3</v>
      </c>
      <c r="W8" s="1">
        <f t="shared" si="2"/>
        <v>4.651162790697675E-2</v>
      </c>
      <c r="X8" s="1">
        <f t="shared" si="3"/>
        <v>0.11418768850518093</v>
      </c>
      <c r="Y8">
        <v>0.30000000000000004</v>
      </c>
      <c r="Z8">
        <v>3.3</v>
      </c>
      <c r="AA8" s="1">
        <f t="shared" si="4"/>
        <v>9.0909090909090925E-2</v>
      </c>
      <c r="AB8" s="1">
        <f t="shared" si="5"/>
        <v>0.22318502753285366</v>
      </c>
      <c r="AC8" s="1">
        <f>10/29</f>
        <v>0.34482758620689657</v>
      </c>
      <c r="AD8" s="1">
        <f>5/18+(4/13)*2+(3/13)*3+(5/23)*4</f>
        <v>2.4550353028613898</v>
      </c>
      <c r="AE8" s="1">
        <f t="shared" si="6"/>
        <v>11.498927144241343</v>
      </c>
      <c r="AF8">
        <v>90</v>
      </c>
      <c r="AH8" t="s">
        <v>52</v>
      </c>
    </row>
    <row r="9" spans="1:34" x14ac:dyDescent="0.2">
      <c r="A9" t="s">
        <v>62</v>
      </c>
      <c r="B9" t="s">
        <v>74</v>
      </c>
      <c r="C9" t="s">
        <v>78</v>
      </c>
      <c r="D9">
        <v>6200</v>
      </c>
      <c r="E9" s="1">
        <v>2.7111111111111112</v>
      </c>
      <c r="F9">
        <v>0</v>
      </c>
      <c r="G9">
        <v>0</v>
      </c>
      <c r="H9">
        <v>1</v>
      </c>
      <c r="I9">
        <v>0</v>
      </c>
      <c r="J9">
        <v>10</v>
      </c>
      <c r="K9">
        <v>2</v>
      </c>
      <c r="L9">
        <v>122</v>
      </c>
      <c r="M9">
        <v>5</v>
      </c>
      <c r="N9">
        <v>5</v>
      </c>
      <c r="O9">
        <v>10</v>
      </c>
      <c r="P9">
        <v>9</v>
      </c>
      <c r="Q9">
        <v>1</v>
      </c>
      <c r="R9">
        <v>0</v>
      </c>
      <c r="S9" s="1">
        <f t="shared" si="0"/>
        <v>10.859016393442621</v>
      </c>
      <c r="T9" s="1">
        <f t="shared" si="1"/>
        <v>10.305737704918032</v>
      </c>
      <c r="U9">
        <v>0</v>
      </c>
      <c r="V9">
        <v>4.3</v>
      </c>
      <c r="W9" s="1">
        <f t="shared" si="2"/>
        <v>0</v>
      </c>
      <c r="X9" s="1">
        <f t="shared" si="3"/>
        <v>0</v>
      </c>
      <c r="Y9">
        <v>0.30000000000000004</v>
      </c>
      <c r="Z9">
        <v>3.3</v>
      </c>
      <c r="AA9" s="1">
        <f t="shared" si="4"/>
        <v>9.0909090909090925E-2</v>
      </c>
      <c r="AB9" s="1">
        <f t="shared" si="5"/>
        <v>0.22318502753285366</v>
      </c>
      <c r="AC9" s="1">
        <f>10/29</f>
        <v>0.34482758620689657</v>
      </c>
      <c r="AD9" s="1">
        <f>5/18+(4/13)*2+(3/13)*3+(5/23)*4</f>
        <v>2.4550353028613898</v>
      </c>
      <c r="AE9" s="1">
        <f t="shared" si="6"/>
        <v>11.268098909948327</v>
      </c>
      <c r="AF9">
        <f>(64+90+90)/3</f>
        <v>81.333333333333329</v>
      </c>
      <c r="AH9" t="s">
        <v>52</v>
      </c>
    </row>
    <row r="10" spans="1:34" x14ac:dyDescent="0.2">
      <c r="A10" t="s">
        <v>73</v>
      </c>
      <c r="B10" t="s">
        <v>74</v>
      </c>
      <c r="C10" t="s">
        <v>75</v>
      </c>
      <c r="D10">
        <v>9000</v>
      </c>
      <c r="E10" s="1">
        <v>2</v>
      </c>
      <c r="F10">
        <v>1</v>
      </c>
      <c r="G10">
        <v>0</v>
      </c>
      <c r="H10">
        <v>7</v>
      </c>
      <c r="I10">
        <v>3</v>
      </c>
      <c r="J10">
        <v>0</v>
      </c>
      <c r="K10">
        <v>1</v>
      </c>
      <c r="L10">
        <v>30</v>
      </c>
      <c r="M10">
        <v>4</v>
      </c>
      <c r="N10">
        <v>1</v>
      </c>
      <c r="O10">
        <v>0</v>
      </c>
      <c r="P10">
        <v>0</v>
      </c>
      <c r="Q10">
        <v>0</v>
      </c>
      <c r="R10">
        <v>0</v>
      </c>
      <c r="S10" s="1">
        <f t="shared" si="0"/>
        <v>7.55</v>
      </c>
      <c r="T10" s="1">
        <f t="shared" si="1"/>
        <v>12.55</v>
      </c>
      <c r="U10">
        <v>0.9</v>
      </c>
      <c r="V10">
        <v>4.3</v>
      </c>
      <c r="W10" s="1">
        <f t="shared" si="2"/>
        <v>0.20930232558139536</v>
      </c>
      <c r="X10" s="1">
        <f t="shared" si="3"/>
        <v>0.51384459827331419</v>
      </c>
      <c r="Y10">
        <v>0.2</v>
      </c>
      <c r="Z10">
        <v>3.3</v>
      </c>
      <c r="AA10" s="1">
        <f t="shared" si="4"/>
        <v>6.0606060606060615E-2</v>
      </c>
      <c r="AB10" s="1">
        <f t="shared" si="5"/>
        <v>0.14879001835523578</v>
      </c>
      <c r="AC10" s="1">
        <f>10/29</f>
        <v>0.34482758620689657</v>
      </c>
      <c r="AD10" s="1">
        <f>5/18+(4/13)*2+(3/13)*3+(5/23)*4</f>
        <v>2.4550353028613898</v>
      </c>
      <c r="AE10" s="1">
        <f t="shared" si="6"/>
        <v>10.430496330307495</v>
      </c>
      <c r="AF10">
        <f>(76+59)/2</f>
        <v>67.5</v>
      </c>
      <c r="AG10">
        <v>45</v>
      </c>
      <c r="AH10" t="s">
        <v>52</v>
      </c>
    </row>
    <row r="11" spans="1:34" x14ac:dyDescent="0.2">
      <c r="A11" t="s">
        <v>44</v>
      </c>
      <c r="B11" t="s">
        <v>51</v>
      </c>
      <c r="C11" t="s">
        <v>76</v>
      </c>
      <c r="D11">
        <v>5600</v>
      </c>
      <c r="E11" s="1">
        <v>2.6555555555555554</v>
      </c>
      <c r="F11">
        <v>0</v>
      </c>
      <c r="G11">
        <v>2</v>
      </c>
      <c r="H11">
        <v>2</v>
      </c>
      <c r="I11">
        <v>0</v>
      </c>
      <c r="J11">
        <v>8</v>
      </c>
      <c r="K11">
        <v>5</v>
      </c>
      <c r="L11">
        <v>62</v>
      </c>
      <c r="M11">
        <v>2</v>
      </c>
      <c r="N11">
        <v>8</v>
      </c>
      <c r="O11">
        <v>4</v>
      </c>
      <c r="P11">
        <v>5</v>
      </c>
      <c r="Q11">
        <v>2</v>
      </c>
      <c r="R11">
        <v>0</v>
      </c>
      <c r="S11" s="1">
        <f t="shared" si="0"/>
        <v>6.9062761506276154</v>
      </c>
      <c r="T11" s="1">
        <f t="shared" si="1"/>
        <v>10.295397489539749</v>
      </c>
      <c r="U11">
        <v>0.2</v>
      </c>
      <c r="V11">
        <v>5.5</v>
      </c>
      <c r="W11" s="1">
        <f t="shared" si="2"/>
        <v>3.6363636363636369E-2</v>
      </c>
      <c r="X11" s="1">
        <f t="shared" si="3"/>
        <v>6.8233853688399154E-2</v>
      </c>
      <c r="Y11">
        <v>0.7</v>
      </c>
      <c r="Z11">
        <v>3.4</v>
      </c>
      <c r="AA11" s="1">
        <f t="shared" si="4"/>
        <v>0.20588235294117646</v>
      </c>
      <c r="AB11" s="1">
        <f t="shared" si="5"/>
        <v>0.38632402455931869</v>
      </c>
      <c r="AC11" s="1">
        <f>2/7</f>
        <v>0.2857142857142857</v>
      </c>
      <c r="AD11" s="1">
        <f>10/27+(10/33)*2+(1/6)*3+(1/10)*4</f>
        <v>1.8764309764309766</v>
      </c>
      <c r="AE11" s="1">
        <f t="shared" si="6"/>
        <v>8.4226128725231071</v>
      </c>
      <c r="AF11">
        <f>(75+90+74)/3</f>
        <v>79.666666666666671</v>
      </c>
      <c r="AH11" t="s">
        <v>52</v>
      </c>
    </row>
    <row r="12" spans="1:34" x14ac:dyDescent="0.2">
      <c r="A12" t="s">
        <v>72</v>
      </c>
      <c r="B12" t="s">
        <v>74</v>
      </c>
      <c r="C12" t="s">
        <v>78</v>
      </c>
      <c r="D12">
        <v>3000</v>
      </c>
      <c r="E12" s="1">
        <v>2.7222222222222223</v>
      </c>
      <c r="F12">
        <v>0</v>
      </c>
      <c r="G12">
        <v>0</v>
      </c>
      <c r="H12">
        <v>1</v>
      </c>
      <c r="I12">
        <v>0</v>
      </c>
      <c r="J12">
        <v>2</v>
      </c>
      <c r="K12">
        <v>2</v>
      </c>
      <c r="L12">
        <v>139</v>
      </c>
      <c r="M12">
        <v>0</v>
      </c>
      <c r="N12">
        <v>4</v>
      </c>
      <c r="O12">
        <v>2</v>
      </c>
      <c r="P12">
        <v>7</v>
      </c>
      <c r="Q12">
        <v>1</v>
      </c>
      <c r="R12">
        <v>0</v>
      </c>
      <c r="S12" s="1">
        <f t="shared" si="0"/>
        <v>3.9232653061224489</v>
      </c>
      <c r="T12" s="1">
        <f t="shared" si="1"/>
        <v>3.3722448979591833</v>
      </c>
      <c r="U12">
        <v>0.7</v>
      </c>
      <c r="V12">
        <v>4.3</v>
      </c>
      <c r="W12" s="1">
        <f t="shared" si="2"/>
        <v>0.16279069767441859</v>
      </c>
      <c r="X12" s="1">
        <f t="shared" si="3"/>
        <v>0.39965690976813317</v>
      </c>
      <c r="Y12">
        <v>0.2</v>
      </c>
      <c r="Z12">
        <v>3.3</v>
      </c>
      <c r="AA12" s="1">
        <f t="shared" si="4"/>
        <v>6.0606060606060615E-2</v>
      </c>
      <c r="AB12" s="1">
        <f t="shared" si="5"/>
        <v>0.14879001835523578</v>
      </c>
      <c r="AC12" s="1">
        <f>10/29</f>
        <v>0.34482758620689657</v>
      </c>
      <c r="AD12" s="1">
        <f>5/18+(4/13)*2+(3/13)*3+(5/23)*4</f>
        <v>2.4550353028613898</v>
      </c>
      <c r="AE12" s="1">
        <f t="shared" si="6"/>
        <v>8.2412021529336084</v>
      </c>
      <c r="AF12">
        <f>(90+65+90)/3</f>
        <v>81.666666666666671</v>
      </c>
      <c r="AH12" t="s">
        <v>52</v>
      </c>
    </row>
    <row r="13" spans="1:34" x14ac:dyDescent="0.2">
      <c r="A13" t="s">
        <v>64</v>
      </c>
      <c r="B13" t="s">
        <v>74</v>
      </c>
      <c r="C13" t="s">
        <v>76</v>
      </c>
      <c r="D13">
        <v>5200</v>
      </c>
      <c r="E13" s="1">
        <v>2.8444444444444446</v>
      </c>
      <c r="F13">
        <v>0</v>
      </c>
      <c r="G13">
        <v>1</v>
      </c>
      <c r="H13">
        <v>2</v>
      </c>
      <c r="I13">
        <v>0</v>
      </c>
      <c r="J13">
        <v>2</v>
      </c>
      <c r="K13">
        <v>4</v>
      </c>
      <c r="L13">
        <v>156</v>
      </c>
      <c r="M13">
        <v>4</v>
      </c>
      <c r="N13">
        <v>4</v>
      </c>
      <c r="O13">
        <v>4</v>
      </c>
      <c r="P13">
        <v>2</v>
      </c>
      <c r="Q13">
        <v>1</v>
      </c>
      <c r="R13">
        <v>0</v>
      </c>
      <c r="S13" s="1">
        <f t="shared" si="0"/>
        <v>6.1593749999999998</v>
      </c>
      <c r="T13" s="1">
        <f t="shared" si="1"/>
        <v>7.7414062499999998</v>
      </c>
      <c r="U13">
        <v>0.1</v>
      </c>
      <c r="V13">
        <v>4.3</v>
      </c>
      <c r="W13" s="1">
        <f t="shared" si="2"/>
        <v>2.3255813953488375E-2</v>
      </c>
      <c r="X13" s="1">
        <f t="shared" si="3"/>
        <v>5.7093844252590467E-2</v>
      </c>
      <c r="Y13">
        <v>0</v>
      </c>
      <c r="Z13">
        <v>3.3</v>
      </c>
      <c r="AA13" s="1">
        <f t="shared" si="4"/>
        <v>0</v>
      </c>
      <c r="AB13" s="1">
        <f t="shared" si="5"/>
        <v>0</v>
      </c>
      <c r="AC13" s="1">
        <f>10/29</f>
        <v>0.34482758620689657</v>
      </c>
      <c r="AD13" s="1">
        <f>5/18+(4/13)*2+(3/13)*3+(5/23)*4</f>
        <v>2.4550353028613898</v>
      </c>
      <c r="AE13" s="1">
        <f t="shared" si="6"/>
        <v>6.6259409876466027</v>
      </c>
      <c r="AF13">
        <f>(90+76+90)/3</f>
        <v>85.333333333333329</v>
      </c>
      <c r="AH13" t="s">
        <v>52</v>
      </c>
    </row>
    <row r="14" spans="1:34" x14ac:dyDescent="0.2">
      <c r="A14" t="s">
        <v>40</v>
      </c>
      <c r="B14" t="s">
        <v>51</v>
      </c>
      <c r="C14" t="s">
        <v>76</v>
      </c>
      <c r="D14">
        <v>4400</v>
      </c>
      <c r="E14" s="1">
        <v>2.6777777777777776</v>
      </c>
      <c r="F14">
        <v>1</v>
      </c>
      <c r="G14">
        <v>0</v>
      </c>
      <c r="H14">
        <v>3</v>
      </c>
      <c r="I14">
        <v>3</v>
      </c>
      <c r="J14">
        <v>2</v>
      </c>
      <c r="K14">
        <v>2</v>
      </c>
      <c r="L14">
        <v>95</v>
      </c>
      <c r="M14">
        <v>3</v>
      </c>
      <c r="N14">
        <v>8</v>
      </c>
      <c r="O14">
        <v>4</v>
      </c>
      <c r="P14">
        <v>5</v>
      </c>
      <c r="Q14">
        <v>0</v>
      </c>
      <c r="R14">
        <v>0</v>
      </c>
      <c r="S14" s="1">
        <f t="shared" si="0"/>
        <v>6.2738589211618265</v>
      </c>
      <c r="T14" s="1">
        <f t="shared" si="1"/>
        <v>10.008298755186722</v>
      </c>
      <c r="U14">
        <v>0.3</v>
      </c>
      <c r="V14">
        <v>5.5</v>
      </c>
      <c r="W14" s="1">
        <f t="shared" si="2"/>
        <v>5.4545454545454543E-2</v>
      </c>
      <c r="X14" s="1">
        <f t="shared" si="3"/>
        <v>0.10235078053259872</v>
      </c>
      <c r="Y14">
        <v>0.1</v>
      </c>
      <c r="Z14">
        <v>3.4</v>
      </c>
      <c r="AA14" s="1">
        <f t="shared" si="4"/>
        <v>2.9411764705882356E-2</v>
      </c>
      <c r="AB14" s="1">
        <f t="shared" si="5"/>
        <v>5.5189146365616962E-2</v>
      </c>
      <c r="AC14" s="1">
        <f>2/7</f>
        <v>0.2857142857142857</v>
      </c>
      <c r="AD14" s="1">
        <f>10/27+(10/33)*2+(1/6)*3+(1/10)*4</f>
        <v>1.8764309764309766</v>
      </c>
      <c r="AE14" s="1">
        <f t="shared" si="6"/>
        <v>6.4626177806523959</v>
      </c>
      <c r="AF14">
        <f>(90+61+90)/3</f>
        <v>80.333333333333329</v>
      </c>
      <c r="AH14" t="s">
        <v>52</v>
      </c>
    </row>
    <row r="15" spans="1:34" x14ac:dyDescent="0.2">
      <c r="A15" t="s">
        <v>43</v>
      </c>
      <c r="B15" t="s">
        <v>51</v>
      </c>
      <c r="C15" t="s">
        <v>78</v>
      </c>
      <c r="D15">
        <v>3800</v>
      </c>
      <c r="E15" s="1">
        <v>3</v>
      </c>
      <c r="F15">
        <v>0</v>
      </c>
      <c r="G15">
        <v>1</v>
      </c>
      <c r="H15">
        <v>2</v>
      </c>
      <c r="I15">
        <v>2</v>
      </c>
      <c r="J15">
        <v>0</v>
      </c>
      <c r="K15">
        <v>1</v>
      </c>
      <c r="L15">
        <v>74</v>
      </c>
      <c r="M15">
        <v>1</v>
      </c>
      <c r="N15">
        <v>2</v>
      </c>
      <c r="O15">
        <v>5</v>
      </c>
      <c r="P15">
        <v>7</v>
      </c>
      <c r="Q15">
        <v>0</v>
      </c>
      <c r="R15">
        <v>0</v>
      </c>
      <c r="S15" s="1">
        <f t="shared" si="0"/>
        <v>4.9933333333333332</v>
      </c>
      <c r="T15" s="1">
        <f t="shared" si="1"/>
        <v>6.9933333333333332</v>
      </c>
      <c r="U15">
        <v>0.1</v>
      </c>
      <c r="V15">
        <v>5.5</v>
      </c>
      <c r="W15" s="1">
        <f t="shared" si="2"/>
        <v>1.8181818181818184E-2</v>
      </c>
      <c r="X15" s="1">
        <f t="shared" si="3"/>
        <v>3.4116926844199577E-2</v>
      </c>
      <c r="Y15">
        <v>0.2</v>
      </c>
      <c r="Z15">
        <v>3.4</v>
      </c>
      <c r="AA15" s="1">
        <f t="shared" si="4"/>
        <v>5.8823529411764712E-2</v>
      </c>
      <c r="AB15" s="1">
        <f t="shared" si="5"/>
        <v>0.11037829273123392</v>
      </c>
      <c r="AC15" s="1">
        <f>2/7</f>
        <v>0.2857142857142857</v>
      </c>
      <c r="AD15" s="1">
        <f>10/27+(10/33)*2+(1/6)*3+(1/10)*4</f>
        <v>1.8764309764309766</v>
      </c>
      <c r="AE15" s="1">
        <f t="shared" si="6"/>
        <v>5.6502461138957019</v>
      </c>
      <c r="AF15">
        <v>90</v>
      </c>
      <c r="AH15" t="s">
        <v>52</v>
      </c>
    </row>
    <row r="16" spans="1:34" x14ac:dyDescent="0.2">
      <c r="A16" t="s">
        <v>35</v>
      </c>
      <c r="B16" t="s">
        <v>51</v>
      </c>
      <c r="C16" t="s">
        <v>76</v>
      </c>
      <c r="D16">
        <v>3400</v>
      </c>
      <c r="E16" s="1">
        <v>3</v>
      </c>
      <c r="F16">
        <v>0</v>
      </c>
      <c r="G16">
        <v>0</v>
      </c>
      <c r="H16">
        <v>2</v>
      </c>
      <c r="I16">
        <v>1</v>
      </c>
      <c r="J16">
        <v>1</v>
      </c>
      <c r="K16">
        <v>2</v>
      </c>
      <c r="L16">
        <v>78</v>
      </c>
      <c r="M16">
        <v>3</v>
      </c>
      <c r="N16">
        <v>3</v>
      </c>
      <c r="O16">
        <v>3</v>
      </c>
      <c r="P16">
        <v>4</v>
      </c>
      <c r="Q16">
        <v>1</v>
      </c>
      <c r="R16">
        <v>0</v>
      </c>
      <c r="S16" s="1">
        <f t="shared" si="0"/>
        <v>4.5866666666666669</v>
      </c>
      <c r="T16" s="1">
        <f t="shared" si="1"/>
        <v>4.0866666666666669</v>
      </c>
      <c r="U16">
        <v>0.1</v>
      </c>
      <c r="V16">
        <v>5.5</v>
      </c>
      <c r="W16" s="1">
        <f t="shared" si="2"/>
        <v>1.8181818181818184E-2</v>
      </c>
      <c r="X16" s="1">
        <f t="shared" si="3"/>
        <v>3.4116926844199577E-2</v>
      </c>
      <c r="Y16">
        <v>0.2</v>
      </c>
      <c r="Z16">
        <v>3.4</v>
      </c>
      <c r="AA16" s="1">
        <f t="shared" si="4"/>
        <v>5.8823529411764712E-2</v>
      </c>
      <c r="AB16" s="1">
        <f t="shared" si="5"/>
        <v>0.11037829273123392</v>
      </c>
      <c r="AC16" s="1">
        <f>2/7</f>
        <v>0.2857142857142857</v>
      </c>
      <c r="AD16" s="1">
        <f>10/27+(10/33)*2+(1/6)*3+(1/10)*4</f>
        <v>1.8764309764309766</v>
      </c>
      <c r="AE16" s="1">
        <f t="shared" si="6"/>
        <v>5.2435794472290356</v>
      </c>
      <c r="AF16">
        <v>90</v>
      </c>
      <c r="AH16" t="s">
        <v>52</v>
      </c>
    </row>
    <row r="17" spans="1:34" x14ac:dyDescent="0.2">
      <c r="A17" t="s">
        <v>58</v>
      </c>
      <c r="B17" t="s">
        <v>74</v>
      </c>
      <c r="C17" t="s">
        <v>76</v>
      </c>
      <c r="D17">
        <v>3600</v>
      </c>
      <c r="E17" s="1">
        <v>1.7555555555555555</v>
      </c>
      <c r="F17">
        <v>0</v>
      </c>
      <c r="G17">
        <v>0</v>
      </c>
      <c r="H17">
        <v>1</v>
      </c>
      <c r="I17">
        <v>0</v>
      </c>
      <c r="J17">
        <v>2</v>
      </c>
      <c r="K17">
        <v>2</v>
      </c>
      <c r="L17">
        <v>77</v>
      </c>
      <c r="M17">
        <v>1</v>
      </c>
      <c r="N17">
        <v>1</v>
      </c>
      <c r="O17">
        <v>4</v>
      </c>
      <c r="P17">
        <v>1</v>
      </c>
      <c r="Q17">
        <v>0</v>
      </c>
      <c r="R17">
        <v>0</v>
      </c>
      <c r="S17" s="1">
        <f t="shared" si="0"/>
        <v>6.2316455696202544</v>
      </c>
      <c r="T17" s="1">
        <f t="shared" si="1"/>
        <v>6.2316455696202544</v>
      </c>
      <c r="U17">
        <v>0</v>
      </c>
      <c r="V17">
        <v>4.3</v>
      </c>
      <c r="W17" s="1">
        <f t="shared" si="2"/>
        <v>0</v>
      </c>
      <c r="X17" s="1">
        <f t="shared" si="3"/>
        <v>0</v>
      </c>
      <c r="Y17">
        <v>0</v>
      </c>
      <c r="Z17">
        <v>3.3</v>
      </c>
      <c r="AA17" s="1">
        <f t="shared" si="4"/>
        <v>0</v>
      </c>
      <c r="AB17" s="1">
        <f t="shared" si="5"/>
        <v>0</v>
      </c>
      <c r="AC17" s="1">
        <f>10/29</f>
        <v>0.34482758620689657</v>
      </c>
      <c r="AD17" s="1">
        <f>5/18+(4/13)*2+(3/13)*3+(5/23)*4</f>
        <v>2.4550353028613898</v>
      </c>
      <c r="AE17" s="1">
        <f t="shared" si="6"/>
        <v>5.2299232163552816</v>
      </c>
      <c r="AF17">
        <f>(64+80)/2</f>
        <v>72</v>
      </c>
      <c r="AG17">
        <v>14</v>
      </c>
      <c r="AH17" t="s">
        <v>52</v>
      </c>
    </row>
    <row r="18" spans="1:34" x14ac:dyDescent="0.2">
      <c r="A18" t="s">
        <v>49</v>
      </c>
      <c r="B18" t="s">
        <v>51</v>
      </c>
      <c r="C18" t="s">
        <v>75</v>
      </c>
      <c r="D18">
        <v>5000</v>
      </c>
      <c r="E18" s="1">
        <v>2.6444444444444444</v>
      </c>
      <c r="F18">
        <v>1</v>
      </c>
      <c r="G18">
        <v>0</v>
      </c>
      <c r="H18">
        <v>5</v>
      </c>
      <c r="I18">
        <v>1</v>
      </c>
      <c r="J18">
        <v>0</v>
      </c>
      <c r="K18">
        <v>3</v>
      </c>
      <c r="L18">
        <v>39</v>
      </c>
      <c r="M18">
        <v>0</v>
      </c>
      <c r="N18">
        <v>7</v>
      </c>
      <c r="O18">
        <v>1</v>
      </c>
      <c r="P18">
        <v>0</v>
      </c>
      <c r="Q18">
        <v>0</v>
      </c>
      <c r="R18">
        <v>0</v>
      </c>
      <c r="S18" s="1">
        <f t="shared" si="0"/>
        <v>2.7529411764705882</v>
      </c>
      <c r="T18" s="1">
        <f t="shared" si="1"/>
        <v>6.5344537815126058</v>
      </c>
      <c r="U18">
        <v>0.60000000000000009</v>
      </c>
      <c r="V18">
        <v>5.5</v>
      </c>
      <c r="W18" s="1">
        <f t="shared" si="2"/>
        <v>0.10909090909090911</v>
      </c>
      <c r="X18" s="1">
        <f t="shared" si="3"/>
        <v>0.20470156106519749</v>
      </c>
      <c r="Y18">
        <v>0.4</v>
      </c>
      <c r="Z18">
        <v>3.4</v>
      </c>
      <c r="AA18" s="1">
        <f t="shared" si="4"/>
        <v>0.11764705882352942</v>
      </c>
      <c r="AB18" s="1">
        <f t="shared" si="5"/>
        <v>0.22075658546246785</v>
      </c>
      <c r="AC18" s="1">
        <f>2/7</f>
        <v>0.2857142857142857</v>
      </c>
      <c r="AD18" s="1">
        <f>10/27+(10/33)*2+(1/6)*3+(1/10)*4</f>
        <v>1.8764309764309766</v>
      </c>
      <c r="AE18" s="1">
        <f t="shared" si="6"/>
        <v>5.0521038274943546</v>
      </c>
      <c r="AF18">
        <f>(64+88+86)/3</f>
        <v>79.333333333333329</v>
      </c>
      <c r="AH18" t="s">
        <v>52</v>
      </c>
    </row>
    <row r="19" spans="1:34" x14ac:dyDescent="0.2">
      <c r="A19" t="s">
        <v>36</v>
      </c>
      <c r="B19" t="s">
        <v>51</v>
      </c>
      <c r="C19" t="s">
        <v>78</v>
      </c>
      <c r="D19">
        <v>5800</v>
      </c>
      <c r="E19" s="1">
        <v>3</v>
      </c>
      <c r="F19">
        <v>0</v>
      </c>
      <c r="G19">
        <v>0</v>
      </c>
      <c r="H19">
        <v>0</v>
      </c>
      <c r="I19">
        <v>0</v>
      </c>
      <c r="J19">
        <v>7</v>
      </c>
      <c r="K19">
        <v>1</v>
      </c>
      <c r="L19">
        <v>91</v>
      </c>
      <c r="M19">
        <v>2</v>
      </c>
      <c r="N19">
        <v>3</v>
      </c>
      <c r="O19">
        <v>5</v>
      </c>
      <c r="P19">
        <v>3</v>
      </c>
      <c r="Q19">
        <v>0</v>
      </c>
      <c r="R19">
        <v>0</v>
      </c>
      <c r="S19" s="1">
        <f t="shared" si="0"/>
        <v>4.9066666666666663</v>
      </c>
      <c r="T19" s="1">
        <f t="shared" si="1"/>
        <v>4.9066666666666663</v>
      </c>
      <c r="U19">
        <v>0</v>
      </c>
      <c r="V19">
        <v>5.5</v>
      </c>
      <c r="W19" s="1">
        <f t="shared" si="2"/>
        <v>0</v>
      </c>
      <c r="X19" s="1">
        <f t="shared" si="3"/>
        <v>0</v>
      </c>
      <c r="Y19">
        <v>0.1</v>
      </c>
      <c r="Z19">
        <v>3.4</v>
      </c>
      <c r="AA19" s="1">
        <f t="shared" si="4"/>
        <v>2.9411764705882356E-2</v>
      </c>
      <c r="AB19" s="1">
        <f t="shared" si="5"/>
        <v>5.5189146365616962E-2</v>
      </c>
      <c r="AC19" s="1">
        <f>2/7</f>
        <v>0.2857142857142857</v>
      </c>
      <c r="AD19" s="1">
        <f>10/27+(10/33)*2+(1/6)*3+(1/10)*4</f>
        <v>1.8764309764309766</v>
      </c>
      <c r="AE19" s="1">
        <f t="shared" si="6"/>
        <v>4.8912753005933371</v>
      </c>
      <c r="AF19">
        <v>90</v>
      </c>
      <c r="AH19" t="s">
        <v>52</v>
      </c>
    </row>
    <row r="20" spans="1:34" x14ac:dyDescent="0.2">
      <c r="A20" t="s">
        <v>37</v>
      </c>
      <c r="B20" t="s">
        <v>51</v>
      </c>
      <c r="C20" t="s">
        <v>78</v>
      </c>
      <c r="D20">
        <v>4000</v>
      </c>
      <c r="E20" s="1">
        <v>3</v>
      </c>
      <c r="F20">
        <v>1</v>
      </c>
      <c r="G20">
        <v>0</v>
      </c>
      <c r="H20">
        <v>3</v>
      </c>
      <c r="I20">
        <v>1</v>
      </c>
      <c r="J20">
        <v>0</v>
      </c>
      <c r="K20">
        <v>0</v>
      </c>
      <c r="L20">
        <v>72</v>
      </c>
      <c r="M20">
        <v>1</v>
      </c>
      <c r="N20">
        <v>2</v>
      </c>
      <c r="O20">
        <v>3</v>
      </c>
      <c r="P20">
        <v>3</v>
      </c>
      <c r="Q20">
        <v>0</v>
      </c>
      <c r="R20">
        <v>0</v>
      </c>
      <c r="S20" s="1">
        <f t="shared" si="0"/>
        <v>3.313333333333333</v>
      </c>
      <c r="T20" s="1">
        <f t="shared" si="1"/>
        <v>6.6466666666666656</v>
      </c>
      <c r="U20">
        <v>0.4</v>
      </c>
      <c r="V20">
        <v>5.5</v>
      </c>
      <c r="W20" s="1">
        <f t="shared" si="2"/>
        <v>7.2727272727272738E-2</v>
      </c>
      <c r="X20" s="1">
        <f t="shared" si="3"/>
        <v>0.13646770737679831</v>
      </c>
      <c r="Y20">
        <v>0</v>
      </c>
      <c r="Z20">
        <v>3.4</v>
      </c>
      <c r="AA20" s="1">
        <f t="shared" si="4"/>
        <v>0</v>
      </c>
      <c r="AB20" s="1">
        <f t="shared" si="5"/>
        <v>0</v>
      </c>
      <c r="AC20" s="1">
        <f>2/7</f>
        <v>0.2857142857142857</v>
      </c>
      <c r="AD20" s="1">
        <f>10/27+(10/33)*2+(1/6)*3+(1/10)*4</f>
        <v>1.8764309764309766</v>
      </c>
      <c r="AE20" s="1">
        <f t="shared" si="6"/>
        <v>4.3314841628342862</v>
      </c>
      <c r="AF20">
        <v>90</v>
      </c>
      <c r="AH20" t="s">
        <v>52</v>
      </c>
    </row>
    <row r="21" spans="1:34" x14ac:dyDescent="0.2">
      <c r="A21" t="s">
        <v>54</v>
      </c>
      <c r="B21" t="s">
        <v>74</v>
      </c>
      <c r="C21" t="s">
        <v>78</v>
      </c>
      <c r="D21">
        <v>3200</v>
      </c>
      <c r="E21" s="1">
        <v>3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152</v>
      </c>
      <c r="M21">
        <v>1</v>
      </c>
      <c r="N21">
        <v>1</v>
      </c>
      <c r="O21">
        <v>4</v>
      </c>
      <c r="P21">
        <v>4</v>
      </c>
      <c r="Q21">
        <v>0</v>
      </c>
      <c r="R21">
        <v>0</v>
      </c>
      <c r="S21" s="1">
        <f t="shared" si="0"/>
        <v>3.8466666666666662</v>
      </c>
      <c r="T21" s="1">
        <f t="shared" si="1"/>
        <v>3.8466666666666662</v>
      </c>
      <c r="U21">
        <v>0</v>
      </c>
      <c r="V21">
        <v>4.3</v>
      </c>
      <c r="W21" s="1">
        <f t="shared" si="2"/>
        <v>0</v>
      </c>
      <c r="X21" s="1">
        <f t="shared" si="3"/>
        <v>0</v>
      </c>
      <c r="Y21">
        <v>0</v>
      </c>
      <c r="Z21">
        <v>3.3</v>
      </c>
      <c r="AA21" s="1">
        <f t="shared" si="4"/>
        <v>0</v>
      </c>
      <c r="AB21" s="1">
        <f t="shared" si="5"/>
        <v>0</v>
      </c>
      <c r="AC21" s="1">
        <f>10/29</f>
        <v>0.34482758620689657</v>
      </c>
      <c r="AD21" s="1">
        <f>5/18+(4/13)*2+(3/13)*3+(5/23)*4</f>
        <v>2.4550353028613898</v>
      </c>
      <c r="AE21" s="1">
        <f t="shared" si="6"/>
        <v>4.0912734273257447</v>
      </c>
      <c r="AF21">
        <v>90</v>
      </c>
      <c r="AH21" t="s">
        <v>52</v>
      </c>
    </row>
    <row r="22" spans="1:34" x14ac:dyDescent="0.2">
      <c r="A22" t="s">
        <v>71</v>
      </c>
      <c r="B22" t="s">
        <v>74</v>
      </c>
      <c r="C22" t="s">
        <v>75</v>
      </c>
      <c r="D22">
        <v>7200</v>
      </c>
      <c r="E22" s="1">
        <v>0.98888888888888893</v>
      </c>
      <c r="F22">
        <v>0</v>
      </c>
      <c r="G22">
        <v>0</v>
      </c>
      <c r="H22">
        <v>2</v>
      </c>
      <c r="I22">
        <v>1</v>
      </c>
      <c r="J22">
        <v>2</v>
      </c>
      <c r="K22">
        <v>0</v>
      </c>
      <c r="L22">
        <v>22</v>
      </c>
      <c r="M22">
        <v>3</v>
      </c>
      <c r="N22">
        <v>1</v>
      </c>
      <c r="O22">
        <v>2</v>
      </c>
      <c r="P22">
        <v>0</v>
      </c>
      <c r="Q22">
        <v>0</v>
      </c>
      <c r="R22">
        <v>0</v>
      </c>
      <c r="S22" s="1">
        <f t="shared" si="0"/>
        <v>9.4449438202247187</v>
      </c>
      <c r="T22" s="1">
        <f t="shared" si="1"/>
        <v>9.4449438202247187</v>
      </c>
      <c r="U22">
        <v>0.1</v>
      </c>
      <c r="V22">
        <v>4.3</v>
      </c>
      <c r="W22" s="1">
        <f t="shared" si="2"/>
        <v>2.3255813953488375E-2</v>
      </c>
      <c r="X22" s="1">
        <f t="shared" si="3"/>
        <v>5.7093844252590467E-2</v>
      </c>
      <c r="Y22">
        <v>0</v>
      </c>
      <c r="Z22">
        <v>3.3</v>
      </c>
      <c r="AA22" s="1">
        <f t="shared" si="4"/>
        <v>0</v>
      </c>
      <c r="AB22" s="1">
        <f t="shared" si="5"/>
        <v>0</v>
      </c>
      <c r="AC22" s="1">
        <f>10/29</f>
        <v>0.34482758620689657</v>
      </c>
      <c r="AD22" s="1">
        <f>5/18+(4/13)*2+(3/13)*3+(5/23)*4</f>
        <v>2.4550353028613898</v>
      </c>
      <c r="AE22" s="1">
        <f t="shared" si="6"/>
        <v>3.5461383213435433</v>
      </c>
      <c r="AG22">
        <f>(33+25+31)/3</f>
        <v>29.666666666666668</v>
      </c>
    </row>
    <row r="23" spans="1:34" x14ac:dyDescent="0.2">
      <c r="A23" t="s">
        <v>65</v>
      </c>
      <c r="B23" t="s">
        <v>74</v>
      </c>
      <c r="C23" t="s">
        <v>75</v>
      </c>
      <c r="D23">
        <v>4200</v>
      </c>
      <c r="E23" s="1">
        <v>0.36666666666666664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7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  <c r="S23" s="1">
        <f t="shared" si="0"/>
        <v>9.9272727272727277</v>
      </c>
      <c r="T23" s="1">
        <f t="shared" si="1"/>
        <v>37.200000000000003</v>
      </c>
      <c r="U23">
        <v>0.1</v>
      </c>
      <c r="V23">
        <v>4.3</v>
      </c>
      <c r="W23" s="1">
        <f t="shared" si="2"/>
        <v>2.3255813953488375E-2</v>
      </c>
      <c r="X23" s="1">
        <f t="shared" si="3"/>
        <v>5.7093844252590467E-2</v>
      </c>
      <c r="Y23">
        <v>0</v>
      </c>
      <c r="Z23">
        <v>3.3</v>
      </c>
      <c r="AA23" s="1">
        <f t="shared" si="4"/>
        <v>0</v>
      </c>
      <c r="AB23" s="1">
        <f t="shared" si="5"/>
        <v>0</v>
      </c>
      <c r="AC23" s="1">
        <f>10/29</f>
        <v>0.34482758620689657</v>
      </c>
      <c r="AD23" s="1">
        <f>5/18+(4/13)*2+(3/13)*3+(5/23)*4</f>
        <v>2.4550353028613898</v>
      </c>
      <c r="AE23" s="1">
        <f t="shared" si="6"/>
        <v>1.5277214591900223</v>
      </c>
      <c r="AG23">
        <f>(14+19)/3</f>
        <v>11</v>
      </c>
    </row>
    <row r="24" spans="1:34" x14ac:dyDescent="0.2">
      <c r="A24" t="s">
        <v>38</v>
      </c>
      <c r="B24" t="s">
        <v>51</v>
      </c>
      <c r="C24" t="s">
        <v>76</v>
      </c>
      <c r="D24">
        <v>4800</v>
      </c>
      <c r="E24" s="1">
        <v>0.93333333333333335</v>
      </c>
      <c r="F24">
        <v>0</v>
      </c>
      <c r="G24">
        <v>0</v>
      </c>
      <c r="H24">
        <v>2</v>
      </c>
      <c r="I24">
        <v>0</v>
      </c>
      <c r="J24">
        <v>0</v>
      </c>
      <c r="K24">
        <v>0</v>
      </c>
      <c r="L24">
        <v>43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  <c r="S24" s="1">
        <f t="shared" si="0"/>
        <v>5.2071428571428564</v>
      </c>
      <c r="T24" s="1">
        <f t="shared" si="1"/>
        <v>5.2071428571428564</v>
      </c>
      <c r="U24">
        <v>0.1</v>
      </c>
      <c r="V24">
        <v>5.5</v>
      </c>
      <c r="W24" s="1">
        <f t="shared" si="2"/>
        <v>1.8181818181818184E-2</v>
      </c>
      <c r="X24" s="1">
        <f t="shared" si="3"/>
        <v>3.4116926844199577E-2</v>
      </c>
      <c r="Y24">
        <v>0</v>
      </c>
      <c r="Z24">
        <v>3.4</v>
      </c>
      <c r="AA24" s="1">
        <f t="shared" si="4"/>
        <v>0</v>
      </c>
      <c r="AB24" s="1">
        <f t="shared" si="5"/>
        <v>0</v>
      </c>
      <c r="AC24" s="1">
        <f>2/7</f>
        <v>0.2857142857142857</v>
      </c>
      <c r="AD24" s="1">
        <f>10/27+(10/33)*2+(1/6)*3+(1/10)*4</f>
        <v>1.8764309764309766</v>
      </c>
      <c r="AE24" s="1">
        <f t="shared" si="6"/>
        <v>1.3796153059149237</v>
      </c>
      <c r="AG24">
        <f>(26+29+29)/3</f>
        <v>28</v>
      </c>
    </row>
    <row r="25" spans="1:34" x14ac:dyDescent="0.2">
      <c r="A25" t="s">
        <v>68</v>
      </c>
      <c r="B25" t="s">
        <v>74</v>
      </c>
      <c r="C25" t="s">
        <v>75</v>
      </c>
      <c r="D25">
        <v>4600</v>
      </c>
      <c r="E25" s="1">
        <v>0.25555555555555554</v>
      </c>
      <c r="F25">
        <v>0</v>
      </c>
      <c r="G25">
        <v>0</v>
      </c>
      <c r="H25">
        <v>0</v>
      </c>
      <c r="I25">
        <v>0</v>
      </c>
      <c r="J25">
        <v>3</v>
      </c>
      <c r="K25">
        <v>0</v>
      </c>
      <c r="L25">
        <v>10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 s="1">
        <f t="shared" si="0"/>
        <v>12.913043478260869</v>
      </c>
      <c r="T25" s="1">
        <f t="shared" si="1"/>
        <v>12.913043478260869</v>
      </c>
      <c r="U25">
        <v>0</v>
      </c>
      <c r="V25">
        <v>4.3</v>
      </c>
      <c r="W25" s="1">
        <f t="shared" si="2"/>
        <v>0</v>
      </c>
      <c r="X25" s="1">
        <f t="shared" si="3"/>
        <v>0</v>
      </c>
      <c r="Y25">
        <v>0</v>
      </c>
      <c r="Z25">
        <v>3.3</v>
      </c>
      <c r="AA25" s="1">
        <f t="shared" si="4"/>
        <v>0</v>
      </c>
      <c r="AB25" s="1">
        <f t="shared" si="5"/>
        <v>0</v>
      </c>
      <c r="AC25" s="1">
        <f>10/29</f>
        <v>0.34482758620689657</v>
      </c>
      <c r="AD25" s="1">
        <f>5/18+(4/13)*2+(3/13)*3+(5/23)*4</f>
        <v>2.4550353028613898</v>
      </c>
      <c r="AE25" s="1">
        <f t="shared" si="6"/>
        <v>1.3446067606590784</v>
      </c>
      <c r="AG25">
        <f>(13+10)/3</f>
        <v>7.666666666666667</v>
      </c>
    </row>
    <row r="26" spans="1:34" x14ac:dyDescent="0.2">
      <c r="A26" t="s">
        <v>55</v>
      </c>
      <c r="B26" t="s">
        <v>74</v>
      </c>
      <c r="C26" t="s">
        <v>78</v>
      </c>
      <c r="D26">
        <v>3400</v>
      </c>
      <c r="E26" s="1">
        <v>1.0777777777777777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35</v>
      </c>
      <c r="M26">
        <v>0</v>
      </c>
      <c r="N26">
        <v>0</v>
      </c>
      <c r="O26">
        <v>0</v>
      </c>
      <c r="P26">
        <v>2</v>
      </c>
      <c r="Q26">
        <v>0</v>
      </c>
      <c r="R26">
        <v>0</v>
      </c>
      <c r="S26" s="1">
        <f t="shared" si="0"/>
        <v>1.5773195876288661</v>
      </c>
      <c r="T26" s="1">
        <f t="shared" si="1"/>
        <v>1.5773195876288661</v>
      </c>
      <c r="U26">
        <v>0</v>
      </c>
      <c r="V26">
        <v>4.3</v>
      </c>
      <c r="W26" s="1">
        <f t="shared" si="2"/>
        <v>0</v>
      </c>
      <c r="X26" s="1">
        <f t="shared" si="3"/>
        <v>0</v>
      </c>
      <c r="Y26">
        <v>0</v>
      </c>
      <c r="Z26">
        <v>3.3</v>
      </c>
      <c r="AA26" s="1">
        <f t="shared" si="4"/>
        <v>0</v>
      </c>
      <c r="AB26" s="1">
        <f t="shared" si="5"/>
        <v>0</v>
      </c>
      <c r="AC26" s="1">
        <f>10/29</f>
        <v>0.34482758620689657</v>
      </c>
      <c r="AD26" s="1">
        <f>5/18+(4/13)*2+(3/13)*3+(5/23)*4</f>
        <v>2.4550353028613898</v>
      </c>
      <c r="AE26" s="1">
        <f t="shared" si="6"/>
        <v>1.1559469668446454</v>
      </c>
      <c r="AF26">
        <f>(90+45)/2</f>
        <v>67.5</v>
      </c>
      <c r="AG26">
        <v>52</v>
      </c>
    </row>
    <row r="27" spans="1:34" x14ac:dyDescent="0.2">
      <c r="A27" t="s">
        <v>67</v>
      </c>
      <c r="B27" t="s">
        <v>74</v>
      </c>
      <c r="C27" t="s">
        <v>76</v>
      </c>
      <c r="D27">
        <v>3000</v>
      </c>
      <c r="E27" s="1">
        <v>0.5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24</v>
      </c>
      <c r="M27">
        <v>2</v>
      </c>
      <c r="N27">
        <v>2</v>
      </c>
      <c r="O27">
        <v>1</v>
      </c>
      <c r="P27">
        <v>0</v>
      </c>
      <c r="Q27">
        <v>0</v>
      </c>
      <c r="R27">
        <v>0</v>
      </c>
      <c r="S27" s="1">
        <f t="shared" si="0"/>
        <v>4.96</v>
      </c>
      <c r="T27" s="1">
        <f t="shared" si="1"/>
        <v>4.96</v>
      </c>
      <c r="U27">
        <v>0</v>
      </c>
      <c r="V27">
        <v>4.3</v>
      </c>
      <c r="W27" s="1">
        <f t="shared" si="2"/>
        <v>0</v>
      </c>
      <c r="X27" s="1">
        <f t="shared" si="3"/>
        <v>0</v>
      </c>
      <c r="Y27">
        <v>0</v>
      </c>
      <c r="Z27">
        <v>3.3</v>
      </c>
      <c r="AA27" s="1">
        <f t="shared" si="4"/>
        <v>0</v>
      </c>
      <c r="AB27" s="1">
        <f t="shared" si="5"/>
        <v>0</v>
      </c>
      <c r="AC27" s="1">
        <f>10/29</f>
        <v>0.34482758620689657</v>
      </c>
      <c r="AD27" s="1">
        <f>5/18+(4/13)*2+(3/13)*3+(5/23)*4</f>
        <v>2.4550353028613898</v>
      </c>
      <c r="AE27" s="1">
        <f t="shared" si="6"/>
        <v>1.0712734273257452</v>
      </c>
      <c r="AG27">
        <f>(26+19)/3</f>
        <v>15</v>
      </c>
    </row>
    <row r="28" spans="1:34" x14ac:dyDescent="0.2">
      <c r="A28" t="s">
        <v>63</v>
      </c>
      <c r="B28" t="s">
        <v>74</v>
      </c>
      <c r="C28" t="s">
        <v>78</v>
      </c>
      <c r="D28">
        <v>4200</v>
      </c>
      <c r="E28" s="1">
        <v>0.28888888888888886</v>
      </c>
      <c r="F28">
        <v>0</v>
      </c>
      <c r="G28">
        <v>0</v>
      </c>
      <c r="H28">
        <v>0</v>
      </c>
      <c r="I28">
        <v>0</v>
      </c>
      <c r="J28">
        <v>2</v>
      </c>
      <c r="K28">
        <v>0</v>
      </c>
      <c r="L28">
        <v>18</v>
      </c>
      <c r="M28">
        <v>0</v>
      </c>
      <c r="N28">
        <v>1</v>
      </c>
      <c r="O28">
        <v>1</v>
      </c>
      <c r="P28">
        <v>0</v>
      </c>
      <c r="Q28">
        <v>1</v>
      </c>
      <c r="R28">
        <v>0</v>
      </c>
      <c r="S28" s="1">
        <f t="shared" si="0"/>
        <v>7.8230769230769228</v>
      </c>
      <c r="T28" s="1">
        <f t="shared" si="1"/>
        <v>2.6307692307692303</v>
      </c>
      <c r="U28">
        <v>0</v>
      </c>
      <c r="V28">
        <v>4.3</v>
      </c>
      <c r="W28" s="1">
        <f t="shared" si="2"/>
        <v>0</v>
      </c>
      <c r="X28" s="1">
        <f t="shared" si="3"/>
        <v>0</v>
      </c>
      <c r="Y28">
        <v>0</v>
      </c>
      <c r="Z28">
        <v>3.3</v>
      </c>
      <c r="AA28" s="1">
        <f t="shared" si="4"/>
        <v>0</v>
      </c>
      <c r="AB28" s="1">
        <f t="shared" si="5"/>
        <v>0</v>
      </c>
      <c r="AC28" s="1">
        <f>10/29</f>
        <v>0.34482758620689657</v>
      </c>
      <c r="AD28" s="1">
        <f>5/18+(4/13)*2+(3/13)*3+(5/23)*4</f>
        <v>2.4550353028613898</v>
      </c>
      <c r="AE28" s="1">
        <f t="shared" si="6"/>
        <v>0.99794009399241179</v>
      </c>
      <c r="AG28">
        <f>26/3</f>
        <v>8.6666666666666661</v>
      </c>
    </row>
    <row r="29" spans="1:34" x14ac:dyDescent="0.2">
      <c r="A29" t="s">
        <v>70</v>
      </c>
      <c r="B29" t="s">
        <v>74</v>
      </c>
      <c r="C29" t="s">
        <v>76</v>
      </c>
      <c r="D29">
        <v>4400</v>
      </c>
      <c r="E29" s="1">
        <v>0.1111111111111111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6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 s="1">
        <f t="shared" si="0"/>
        <v>14.580000000000002</v>
      </c>
      <c r="T29" s="1">
        <f t="shared" si="1"/>
        <v>68.58</v>
      </c>
      <c r="U29">
        <v>0</v>
      </c>
      <c r="V29">
        <v>4.3</v>
      </c>
      <c r="W29" s="1">
        <f t="shared" si="2"/>
        <v>0</v>
      </c>
      <c r="X29" s="1">
        <f t="shared" si="3"/>
        <v>0</v>
      </c>
      <c r="Y29">
        <v>0.1</v>
      </c>
      <c r="Z29">
        <v>3.3</v>
      </c>
      <c r="AA29" s="1">
        <f t="shared" si="4"/>
        <v>3.0303030303030307E-2</v>
      </c>
      <c r="AB29" s="1">
        <f t="shared" si="5"/>
        <v>7.4395009177617891E-2</v>
      </c>
      <c r="AC29" s="1">
        <f>10/29</f>
        <v>0.34482758620689657</v>
      </c>
      <c r="AD29" s="1">
        <f>5/18+(4/13)*2+(3/13)*3+(5/23)*4</f>
        <v>2.4550353028613898</v>
      </c>
      <c r="AE29" s="1">
        <f t="shared" si="6"/>
        <v>0.80113898492077151</v>
      </c>
      <c r="AG29">
        <f>10/3</f>
        <v>3.3333333333333335</v>
      </c>
    </row>
    <row r="30" spans="1:34" x14ac:dyDescent="0.2">
      <c r="A30" t="s">
        <v>45</v>
      </c>
      <c r="B30" t="s">
        <v>51</v>
      </c>
      <c r="C30" t="s">
        <v>78</v>
      </c>
      <c r="D30">
        <v>4000</v>
      </c>
      <c r="E30" s="1">
        <v>1.8555555555555556</v>
      </c>
      <c r="F30">
        <v>0</v>
      </c>
      <c r="G30">
        <v>0</v>
      </c>
      <c r="H30">
        <v>0</v>
      </c>
      <c r="I30">
        <v>0</v>
      </c>
      <c r="J30">
        <v>3</v>
      </c>
      <c r="K30">
        <v>0</v>
      </c>
      <c r="L30">
        <v>49</v>
      </c>
      <c r="M30">
        <v>3</v>
      </c>
      <c r="N30">
        <v>4</v>
      </c>
      <c r="O30">
        <v>5</v>
      </c>
      <c r="P30">
        <v>5</v>
      </c>
      <c r="Q30">
        <v>1</v>
      </c>
      <c r="R30">
        <v>0</v>
      </c>
      <c r="S30" s="1">
        <f t="shared" si="0"/>
        <v>6.2407185628742514</v>
      </c>
      <c r="T30" s="1">
        <f t="shared" si="1"/>
        <v>5.432335329341317</v>
      </c>
      <c r="U30">
        <v>0</v>
      </c>
      <c r="V30">
        <v>5.5</v>
      </c>
      <c r="W30" s="1">
        <f t="shared" si="2"/>
        <v>0</v>
      </c>
      <c r="X30" s="1">
        <f t="shared" si="3"/>
        <v>0</v>
      </c>
      <c r="Y30">
        <v>0</v>
      </c>
      <c r="Z30">
        <v>3.4</v>
      </c>
      <c r="AA30" s="1">
        <f t="shared" si="4"/>
        <v>0</v>
      </c>
      <c r="AB30" s="1">
        <f t="shared" si="5"/>
        <v>0</v>
      </c>
      <c r="AC30" s="1">
        <f>2/7</f>
        <v>0.2857142857142857</v>
      </c>
      <c r="AD30" s="1">
        <f>10/27+(10/33)*2+(1/6)*3+(1/10)*4</f>
        <v>1.8764309764309766</v>
      </c>
      <c r="AE30" s="1">
        <f t="shared" si="6"/>
        <v>0.7629348335772812</v>
      </c>
      <c r="AF30">
        <f>(90+61)/2</f>
        <v>75.5</v>
      </c>
      <c r="AG30">
        <v>16</v>
      </c>
    </row>
    <row r="31" spans="1:34" x14ac:dyDescent="0.2">
      <c r="A31" t="s">
        <v>41</v>
      </c>
      <c r="B31" t="s">
        <v>51</v>
      </c>
      <c r="C31" t="s">
        <v>76</v>
      </c>
      <c r="D31">
        <v>3200</v>
      </c>
      <c r="E31" s="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3</v>
      </c>
      <c r="M31">
        <v>1</v>
      </c>
      <c r="N31">
        <v>0</v>
      </c>
      <c r="O31">
        <v>1</v>
      </c>
      <c r="P31">
        <v>0</v>
      </c>
      <c r="Q31">
        <v>0</v>
      </c>
      <c r="R31">
        <v>0</v>
      </c>
      <c r="S31" s="1">
        <f t="shared" si="0"/>
        <v>30.599999999999998</v>
      </c>
      <c r="T31" s="1">
        <f t="shared" si="1"/>
        <v>30.599999999999998</v>
      </c>
      <c r="U31">
        <v>0</v>
      </c>
      <c r="V31">
        <v>5.5</v>
      </c>
      <c r="W31" s="1">
        <f t="shared" si="2"/>
        <v>0</v>
      </c>
      <c r="X31" s="1">
        <f t="shared" si="3"/>
        <v>0</v>
      </c>
      <c r="Y31">
        <v>0.2</v>
      </c>
      <c r="Z31">
        <v>3.4</v>
      </c>
      <c r="AA31" s="1">
        <f t="shared" si="4"/>
        <v>5.8823529411764712E-2</v>
      </c>
      <c r="AB31" s="1">
        <f t="shared" si="5"/>
        <v>0.11037829273123392</v>
      </c>
      <c r="AC31" s="1">
        <f>2/7</f>
        <v>0.2857142857142857</v>
      </c>
      <c r="AD31" s="1">
        <f>10/27+(10/33)*2+(1/6)*3+(1/10)*4</f>
        <v>1.8764309764309766</v>
      </c>
      <c r="AE31" s="1">
        <f t="shared" si="6"/>
        <v>0.69554941427921646</v>
      </c>
      <c r="AG31">
        <v>3</v>
      </c>
    </row>
    <row r="32" spans="1:34" x14ac:dyDescent="0.2">
      <c r="A32" t="s">
        <v>69</v>
      </c>
      <c r="B32" t="s">
        <v>74</v>
      </c>
      <c r="C32" t="s">
        <v>79</v>
      </c>
      <c r="D32">
        <v>6600</v>
      </c>
      <c r="E32" s="1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f t="shared" si="0"/>
        <v>0.26</v>
      </c>
      <c r="T32" s="1">
        <f t="shared" si="1"/>
        <v>0.26</v>
      </c>
      <c r="U32">
        <v>0</v>
      </c>
      <c r="V32">
        <v>4.3</v>
      </c>
      <c r="W32" s="1">
        <f t="shared" si="2"/>
        <v>0</v>
      </c>
      <c r="X32" s="1">
        <f t="shared" si="3"/>
        <v>0</v>
      </c>
      <c r="Y32">
        <v>0</v>
      </c>
      <c r="Z32">
        <v>3.3</v>
      </c>
      <c r="AA32" s="1">
        <f t="shared" si="4"/>
        <v>0</v>
      </c>
      <c r="AB32" s="1">
        <f t="shared" si="5"/>
        <v>0</v>
      </c>
      <c r="AC32" s="1">
        <f>10/29</f>
        <v>0.34482758620689657</v>
      </c>
      <c r="AD32" s="1">
        <f>5/18+(4/13)*2+(3/13)*3+(5/23)*4</f>
        <v>2.4550353028613898</v>
      </c>
      <c r="AE32" s="1">
        <f t="shared" si="6"/>
        <v>0.5046067606590785</v>
      </c>
      <c r="AF32">
        <v>90</v>
      </c>
      <c r="AH32" t="s">
        <v>52</v>
      </c>
    </row>
    <row r="33" spans="1:34" x14ac:dyDescent="0.2">
      <c r="A33" t="s">
        <v>48</v>
      </c>
      <c r="B33" t="s">
        <v>51</v>
      </c>
      <c r="C33" t="s">
        <v>75</v>
      </c>
      <c r="D33">
        <v>3800</v>
      </c>
      <c r="E33" s="1">
        <v>2.2222222222222223E-2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">
        <f t="shared" si="0"/>
        <v>90</v>
      </c>
      <c r="T33" s="1">
        <f t="shared" si="1"/>
        <v>90</v>
      </c>
      <c r="U33">
        <v>0.1</v>
      </c>
      <c r="V33">
        <v>5.5</v>
      </c>
      <c r="W33" s="1">
        <f t="shared" si="2"/>
        <v>1.8181818181818184E-2</v>
      </c>
      <c r="X33" s="1">
        <f t="shared" si="3"/>
        <v>3.4116926844199577E-2</v>
      </c>
      <c r="Y33">
        <v>0</v>
      </c>
      <c r="Z33">
        <v>3.4</v>
      </c>
      <c r="AA33" s="1">
        <f t="shared" si="4"/>
        <v>0</v>
      </c>
      <c r="AB33" s="1">
        <f t="shared" si="5"/>
        <v>0</v>
      </c>
      <c r="AC33" s="1">
        <f>2/7</f>
        <v>0.2857142857142857</v>
      </c>
      <c r="AD33" s="1">
        <f>10/27+(10/33)*2+(1/6)*3+(1/10)*4</f>
        <v>1.8764309764309766</v>
      </c>
      <c r="AE33" s="1">
        <f t="shared" si="6"/>
        <v>0.32266760216587342</v>
      </c>
      <c r="AG33">
        <f>2/3</f>
        <v>0.66666666666666663</v>
      </c>
    </row>
    <row r="34" spans="1:34" x14ac:dyDescent="0.2">
      <c r="A34" t="s">
        <v>60</v>
      </c>
      <c r="B34" t="s">
        <v>74</v>
      </c>
      <c r="C34" t="s">
        <v>77</v>
      </c>
      <c r="D34">
        <v>8600</v>
      </c>
      <c r="E34" s="1">
        <v>0.6333333333333333</v>
      </c>
      <c r="F34">
        <v>0</v>
      </c>
      <c r="G34">
        <v>0</v>
      </c>
      <c r="H34">
        <v>1</v>
      </c>
      <c r="I34">
        <v>0</v>
      </c>
      <c r="J34">
        <v>2</v>
      </c>
      <c r="K34">
        <v>1</v>
      </c>
      <c r="L34">
        <v>15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 s="1">
        <f t="shared" si="0"/>
        <v>7.4210526315789469</v>
      </c>
      <c r="T34" s="1">
        <f t="shared" si="1"/>
        <v>7.4210526315789469</v>
      </c>
      <c r="U34">
        <v>0</v>
      </c>
      <c r="V34">
        <v>4.3</v>
      </c>
      <c r="W34" s="1">
        <f t="shared" si="2"/>
        <v>0</v>
      </c>
      <c r="X34" s="1">
        <f t="shared" si="3"/>
        <v>0</v>
      </c>
      <c r="Y34">
        <v>0</v>
      </c>
      <c r="Z34">
        <v>3.3</v>
      </c>
      <c r="AA34" s="1">
        <f t="shared" si="4"/>
        <v>0</v>
      </c>
      <c r="AB34" s="1">
        <f t="shared" si="5"/>
        <v>0</v>
      </c>
      <c r="AC34" s="1">
        <f>10/29</f>
        <v>0.34482758620689657</v>
      </c>
      <c r="AD34" s="1">
        <f>5/18+(4/13)*2+(3/13)*3+(5/23)*4</f>
        <v>2.4550353028613898</v>
      </c>
      <c r="AE34" s="1">
        <f t="shared" si="6"/>
        <v>0.24460676065907849</v>
      </c>
      <c r="AF34">
        <v>57</v>
      </c>
    </row>
    <row r="35" spans="1:34" x14ac:dyDescent="0.2">
      <c r="A35" t="s">
        <v>56</v>
      </c>
      <c r="B35" t="s">
        <v>74</v>
      </c>
      <c r="C35" t="s">
        <v>78</v>
      </c>
      <c r="D35">
        <v>3600</v>
      </c>
      <c r="E35" s="1">
        <v>0.42222222222222222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 s="1">
        <f t="shared" si="0"/>
        <v>2.8894736842105262</v>
      </c>
      <c r="T35" s="1">
        <f t="shared" si="1"/>
        <v>2.8894736842105262</v>
      </c>
      <c r="U35">
        <v>0</v>
      </c>
      <c r="V35">
        <v>4.3</v>
      </c>
      <c r="W35" s="1">
        <f t="shared" si="2"/>
        <v>0</v>
      </c>
      <c r="X35" s="1">
        <f t="shared" si="3"/>
        <v>0</v>
      </c>
      <c r="Y35">
        <v>0</v>
      </c>
      <c r="Z35">
        <v>3.3</v>
      </c>
      <c r="AA35" s="1">
        <f t="shared" si="4"/>
        <v>0</v>
      </c>
      <c r="AB35" s="1">
        <f t="shared" si="5"/>
        <v>0</v>
      </c>
      <c r="AC35" s="1">
        <f>10/29</f>
        <v>0.34482758620689657</v>
      </c>
      <c r="AD35" s="1">
        <f>5/18+(4/13)*2+(3/13)*3+(5/23)*4</f>
        <v>2.4550353028613898</v>
      </c>
      <c r="AE35" s="1">
        <f t="shared" si="6"/>
        <v>0.24460676065907849</v>
      </c>
      <c r="AF35">
        <v>38</v>
      </c>
      <c r="AG35">
        <v>0</v>
      </c>
    </row>
    <row r="36" spans="1:34" x14ac:dyDescent="0.2">
      <c r="A36" t="s">
        <v>53</v>
      </c>
      <c r="B36" t="s">
        <v>74</v>
      </c>
      <c r="C36" t="s">
        <v>79</v>
      </c>
      <c r="D36">
        <v>6400</v>
      </c>
      <c r="E36" s="1">
        <v>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31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 s="1">
        <f t="shared" si="0"/>
        <v>0.56000000000000005</v>
      </c>
      <c r="T36" s="1">
        <f t="shared" si="1"/>
        <v>0.56000000000000005</v>
      </c>
      <c r="U36">
        <v>0</v>
      </c>
      <c r="V36">
        <v>4.3</v>
      </c>
      <c r="W36" s="1">
        <f t="shared" si="2"/>
        <v>0</v>
      </c>
      <c r="X36" s="1">
        <f t="shared" si="3"/>
        <v>0</v>
      </c>
      <c r="Y36">
        <v>0</v>
      </c>
      <c r="Z36">
        <v>3.3</v>
      </c>
      <c r="AA36" s="1">
        <f t="shared" si="4"/>
        <v>0</v>
      </c>
      <c r="AB36" s="1">
        <f t="shared" si="5"/>
        <v>0</v>
      </c>
      <c r="AC36" s="1">
        <f>10/29</f>
        <v>0.34482758620689657</v>
      </c>
      <c r="AD36" s="1">
        <f>5/18+(4/13)*2+(3/13)*3+(5/23)*4</f>
        <v>2.4550353028613898</v>
      </c>
      <c r="AE36" s="1">
        <f t="shared" si="6"/>
        <v>0.24460676065907849</v>
      </c>
      <c r="AF36">
        <v>90</v>
      </c>
    </row>
    <row r="37" spans="1:34" x14ac:dyDescent="0.2">
      <c r="A37" t="s">
        <v>50</v>
      </c>
      <c r="B37" t="s">
        <v>51</v>
      </c>
      <c r="C37" t="s">
        <v>75</v>
      </c>
      <c r="D37">
        <v>3600</v>
      </c>
      <c r="E37" s="1">
        <v>4.4444444444444446E-2</v>
      </c>
      <c r="F37">
        <v>0</v>
      </c>
      <c r="G37">
        <v>0</v>
      </c>
      <c r="H37">
        <v>1</v>
      </c>
      <c r="I37">
        <v>0</v>
      </c>
      <c r="J37">
        <v>1</v>
      </c>
      <c r="K37">
        <v>0</v>
      </c>
      <c r="L37">
        <v>2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 s="1">
        <f t="shared" si="0"/>
        <v>27.9</v>
      </c>
      <c r="T37" s="1">
        <f t="shared" si="1"/>
        <v>27.9</v>
      </c>
      <c r="U37">
        <v>0.1</v>
      </c>
      <c r="V37">
        <v>5.5</v>
      </c>
      <c r="W37" s="1">
        <f t="shared" si="2"/>
        <v>1.8181818181818184E-2</v>
      </c>
      <c r="X37" s="1">
        <f t="shared" si="3"/>
        <v>3.4116926844199577E-2</v>
      </c>
      <c r="Y37">
        <v>0</v>
      </c>
      <c r="Z37">
        <v>3.4</v>
      </c>
      <c r="AA37" s="1">
        <f t="shared" si="4"/>
        <v>0</v>
      </c>
      <c r="AB37" s="1">
        <f t="shared" si="5"/>
        <v>0</v>
      </c>
      <c r="AC37" s="1">
        <f>2/7</f>
        <v>0.2857142857142857</v>
      </c>
      <c r="AD37" s="1">
        <f>10/27+(10/33)*2+(1/6)*3+(1/10)*4</f>
        <v>1.8764309764309766</v>
      </c>
      <c r="AE37" s="1">
        <f t="shared" si="6"/>
        <v>7.1861448598777022E-2</v>
      </c>
      <c r="AG37">
        <f>4/3</f>
        <v>1.3333333333333333</v>
      </c>
    </row>
    <row r="38" spans="1:34" x14ac:dyDescent="0.2">
      <c r="A38" t="s">
        <v>34</v>
      </c>
      <c r="B38" t="s">
        <v>51</v>
      </c>
      <c r="C38" t="s">
        <v>79</v>
      </c>
      <c r="D38">
        <v>5400</v>
      </c>
      <c r="E38" s="1">
        <v>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39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">
        <f t="shared" si="0"/>
        <v>0.26</v>
      </c>
      <c r="T38" s="1">
        <f t="shared" si="1"/>
        <v>0.26</v>
      </c>
      <c r="U38">
        <v>0</v>
      </c>
      <c r="V38">
        <v>5.5</v>
      </c>
      <c r="W38" s="1">
        <f t="shared" si="2"/>
        <v>0</v>
      </c>
      <c r="X38" s="1">
        <f t="shared" si="3"/>
        <v>0</v>
      </c>
      <c r="Y38">
        <v>0</v>
      </c>
      <c r="Z38">
        <v>3.4</v>
      </c>
      <c r="AA38" s="1">
        <f t="shared" si="4"/>
        <v>0</v>
      </c>
      <c r="AB38" s="1">
        <f t="shared" si="5"/>
        <v>0</v>
      </c>
      <c r="AC38" s="1">
        <f>2/7</f>
        <v>0.2857142857142857</v>
      </c>
      <c r="AD38" s="1">
        <f>10/27+(10/33)*2+(1/6)*3+(1/10)*4</f>
        <v>1.8764309764309766</v>
      </c>
      <c r="AE38" s="1">
        <f t="shared" si="6"/>
        <v>-8.6526244267030261E-2</v>
      </c>
      <c r="AF38">
        <v>90</v>
      </c>
      <c r="AH38" t="s">
        <v>52</v>
      </c>
    </row>
    <row r="39" spans="1:34" x14ac:dyDescent="0.2">
      <c r="A39" t="s">
        <v>47</v>
      </c>
      <c r="B39" t="s">
        <v>51</v>
      </c>
      <c r="C39" t="s">
        <v>76</v>
      </c>
      <c r="D39">
        <v>3000</v>
      </c>
      <c r="E39" s="1">
        <v>0.21111111111111111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f t="shared" si="0"/>
        <v>3.3157894736842102</v>
      </c>
      <c r="T39" s="1">
        <f t="shared" si="1"/>
        <v>3.3157894736842102</v>
      </c>
      <c r="U39">
        <v>0</v>
      </c>
      <c r="V39">
        <v>5.5</v>
      </c>
      <c r="W39" s="1">
        <f t="shared" si="2"/>
        <v>0</v>
      </c>
      <c r="X39" s="1">
        <f t="shared" si="3"/>
        <v>0</v>
      </c>
      <c r="Y39">
        <v>0</v>
      </c>
      <c r="Z39">
        <v>3.4</v>
      </c>
      <c r="AA39" s="1">
        <f t="shared" si="4"/>
        <v>0</v>
      </c>
      <c r="AB39" s="1">
        <f t="shared" si="5"/>
        <v>0</v>
      </c>
      <c r="AC39" s="1">
        <f>2/7</f>
        <v>0.2857142857142857</v>
      </c>
      <c r="AD39" s="1">
        <f>10/27+(10/33)*2+(1/6)*3+(1/10)*4</f>
        <v>1.8764309764309766</v>
      </c>
      <c r="AE39" s="1">
        <f t="shared" si="6"/>
        <v>-0.11319291093369699</v>
      </c>
      <c r="AG39">
        <f>(3+16)/3</f>
        <v>6.333333333333333</v>
      </c>
    </row>
  </sheetData>
  <sortState xmlns:xlrd2="http://schemas.microsoft.com/office/spreadsheetml/2017/richdata2" ref="A2:AH39">
    <sortCondition descending="1" ref="AE2:AE39"/>
  </sortState>
  <conditionalFormatting sqref="S2:S39">
    <cfRule type="colorScale" priority="5">
      <colorScale>
        <cfvo type="min"/>
        <cfvo type="max"/>
        <color rgb="FFFCFCFF"/>
        <color rgb="FF63BE7B"/>
      </colorScale>
    </cfRule>
  </conditionalFormatting>
  <conditionalFormatting sqref="T2:T39">
    <cfRule type="colorScale" priority="4">
      <colorScale>
        <cfvo type="min"/>
        <cfvo type="max"/>
        <color rgb="FFFCFCFF"/>
        <color rgb="FF63BE7B"/>
      </colorScale>
    </cfRule>
  </conditionalFormatting>
  <conditionalFormatting sqref="X2:X39">
    <cfRule type="colorScale" priority="3">
      <colorScale>
        <cfvo type="min"/>
        <cfvo type="max"/>
        <color rgb="FFFCFCFF"/>
        <color rgb="FF63BE7B"/>
      </colorScale>
    </cfRule>
  </conditionalFormatting>
  <conditionalFormatting sqref="AB2:AB39">
    <cfRule type="colorScale" priority="2">
      <colorScale>
        <cfvo type="min"/>
        <cfvo type="max"/>
        <color rgb="FFFCFCFF"/>
        <color rgb="FF63BE7B"/>
      </colorScale>
    </cfRule>
  </conditionalFormatting>
  <conditionalFormatting sqref="AE2:AE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2020-09-05T19:43:37Z</dcterms:created>
  <dcterms:modified xsi:type="dcterms:W3CDTF">2020-09-09T03:04:13Z</dcterms:modified>
</cp:coreProperties>
</file>