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ywood/Documents/SportsStats/DraftKings/"/>
    </mc:Choice>
  </mc:AlternateContent>
  <xr:revisionPtr revIDLastSave="0" documentId="13_ncr:1_{907BE197-FFB8-164F-836A-4B66329E93A7}" xr6:coauthVersionLast="45" xr6:coauthVersionMax="45" xr10:uidLastSave="{00000000-0000-0000-0000-000000000000}"/>
  <bookViews>
    <workbookView xWindow="-38400" yWindow="0" windowWidth="38400" windowHeight="21600" xr2:uid="{FF2A646C-ED71-BE40-A702-5AB20461D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3" i="1" l="1"/>
  <c r="X23" i="1"/>
  <c r="Y23" i="1"/>
  <c r="T23" i="1"/>
  <c r="V23" i="1"/>
  <c r="S23" i="1"/>
  <c r="U23" i="1"/>
  <c r="W23" i="1"/>
  <c r="D23" i="1"/>
  <c r="X22" i="1"/>
  <c r="Y22" i="1"/>
  <c r="AB22" i="1"/>
  <c r="T22" i="1"/>
  <c r="V22" i="1"/>
  <c r="S22" i="1"/>
  <c r="U22" i="1"/>
  <c r="W22" i="1"/>
  <c r="D22" i="1"/>
  <c r="S21" i="1"/>
  <c r="T21" i="1" s="1"/>
  <c r="U21" i="1"/>
  <c r="V21" i="1"/>
  <c r="W21" i="1"/>
  <c r="X21" i="1"/>
  <c r="Y21" i="1"/>
  <c r="AB21" i="1"/>
  <c r="D21" i="1"/>
  <c r="AB20" i="1"/>
  <c r="Y20" i="1"/>
  <c r="V20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X20" i="1"/>
  <c r="W24" i="1"/>
  <c r="U20" i="1"/>
  <c r="S20" i="1"/>
  <c r="T20" i="1" s="1"/>
  <c r="S19" i="1"/>
  <c r="AA24" i="1"/>
  <c r="X19" i="1"/>
  <c r="X9" i="1"/>
  <c r="X16" i="1"/>
  <c r="X11" i="1"/>
  <c r="X3" i="1"/>
  <c r="X12" i="1"/>
  <c r="X10" i="1"/>
  <c r="X8" i="1"/>
  <c r="X6" i="1"/>
  <c r="X5" i="1"/>
  <c r="X18" i="1"/>
  <c r="X15" i="1"/>
  <c r="X13" i="1"/>
  <c r="X2" i="1"/>
  <c r="X14" i="1"/>
  <c r="X17" i="1"/>
  <c r="X4" i="1"/>
  <c r="X7" i="1"/>
  <c r="U19" i="1"/>
  <c r="U9" i="1"/>
  <c r="U16" i="1"/>
  <c r="U11" i="1"/>
  <c r="U3" i="1"/>
  <c r="U12" i="1"/>
  <c r="U10" i="1"/>
  <c r="U8" i="1"/>
  <c r="U6" i="1"/>
  <c r="U5" i="1"/>
  <c r="U18" i="1"/>
  <c r="U15" i="1"/>
  <c r="U13" i="1"/>
  <c r="U2" i="1"/>
  <c r="U14" i="1"/>
  <c r="U17" i="1"/>
  <c r="U4" i="1"/>
  <c r="S9" i="1"/>
  <c r="W9" i="1" s="1"/>
  <c r="S16" i="1"/>
  <c r="S11" i="1"/>
  <c r="S3" i="1"/>
  <c r="S12" i="1"/>
  <c r="W12" i="1" s="1"/>
  <c r="S10" i="1"/>
  <c r="S8" i="1"/>
  <c r="S6" i="1"/>
  <c r="S5" i="1"/>
  <c r="W5" i="1" s="1"/>
  <c r="S18" i="1"/>
  <c r="S15" i="1"/>
  <c r="S13" i="1"/>
  <c r="S2" i="1"/>
  <c r="S14" i="1"/>
  <c r="S17" i="1"/>
  <c r="S4" i="1"/>
  <c r="U7" i="1"/>
  <c r="S7" i="1"/>
  <c r="AB11" i="1" l="1"/>
  <c r="W20" i="1"/>
  <c r="Y18" i="1"/>
  <c r="AA18" i="1" s="1"/>
  <c r="W8" i="1"/>
  <c r="AB14" i="1"/>
  <c r="AB18" i="1"/>
  <c r="AB10" i="1"/>
  <c r="AB16" i="1"/>
  <c r="Y14" i="1"/>
  <c r="AA14" i="1" s="1"/>
  <c r="Y10" i="1"/>
  <c r="AA10" i="1" s="1"/>
  <c r="W15" i="1"/>
  <c r="W13" i="1"/>
  <c r="W6" i="1"/>
  <c r="Y4" i="1"/>
  <c r="AA4" i="1" s="1"/>
  <c r="Y3" i="1"/>
  <c r="AA3" i="1" s="1"/>
  <c r="Y19" i="1"/>
  <c r="AA19" i="1" s="1"/>
  <c r="AB2" i="1"/>
  <c r="AB7" i="1"/>
  <c r="Y2" i="1"/>
  <c r="AA2" i="1" s="1"/>
  <c r="AB4" i="1"/>
  <c r="Y13" i="1"/>
  <c r="AA13" i="1" s="1"/>
  <c r="W17" i="1"/>
  <c r="Y15" i="1"/>
  <c r="AA15" i="1" s="1"/>
  <c r="Y8" i="1"/>
  <c r="AA8" i="1" s="1"/>
  <c r="Y11" i="1"/>
  <c r="AA11" i="1" s="1"/>
  <c r="AB5" i="1"/>
  <c r="AB12" i="1"/>
  <c r="AB9" i="1"/>
  <c r="Y5" i="1"/>
  <c r="AA5" i="1" s="1"/>
  <c r="AB13" i="1"/>
  <c r="AB6" i="1"/>
  <c r="AB3" i="1"/>
  <c r="AB19" i="1"/>
  <c r="W3" i="1"/>
  <c r="W7" i="1"/>
  <c r="W10" i="1"/>
  <c r="W16" i="1"/>
  <c r="AB17" i="1"/>
  <c r="AB15" i="1"/>
  <c r="AB8" i="1"/>
  <c r="W14" i="1"/>
  <c r="W19" i="1"/>
  <c r="Y7" i="1"/>
  <c r="AA7" i="1" s="1"/>
  <c r="Y16" i="1"/>
  <c r="AA16" i="1" s="1"/>
  <c r="W4" i="1"/>
  <c r="W2" i="1"/>
  <c r="W18" i="1"/>
  <c r="W11" i="1"/>
  <c r="Y17" i="1"/>
  <c r="AA17" i="1" s="1"/>
  <c r="Y6" i="1"/>
  <c r="AA6" i="1" s="1"/>
  <c r="Y12" i="1"/>
  <c r="AA12" i="1" s="1"/>
  <c r="Y9" i="1"/>
  <c r="AA9" i="1" s="1"/>
</calcChain>
</file>

<file path=xl/sharedStrings.xml><?xml version="1.0" encoding="utf-8"?>
<sst xmlns="http://schemas.openxmlformats.org/spreadsheetml/2006/main" count="113" uniqueCount="60">
  <si>
    <t>Player</t>
  </si>
  <si>
    <t>Team</t>
  </si>
  <si>
    <t>Pos</t>
  </si>
  <si>
    <t>90s</t>
  </si>
  <si>
    <t>Gls</t>
  </si>
  <si>
    <t>Ast</t>
  </si>
  <si>
    <t>Sh</t>
  </si>
  <si>
    <t>SoT</t>
  </si>
  <si>
    <t>Crs</t>
  </si>
  <si>
    <t>KP</t>
  </si>
  <si>
    <t>Pass_Cmp</t>
  </si>
  <si>
    <t>Fld</t>
  </si>
  <si>
    <t>Fls</t>
  </si>
  <si>
    <t>TklW</t>
  </si>
  <si>
    <t>Int</t>
  </si>
  <si>
    <t>CrdY</t>
  </si>
  <si>
    <t>CrdR</t>
  </si>
  <si>
    <t>Eric Bailly</t>
  </si>
  <si>
    <t>Harry Maguire</t>
  </si>
  <si>
    <t>Paul Pogba</t>
  </si>
  <si>
    <t>Juan Mata</t>
  </si>
  <si>
    <t>Anthony Martial</t>
  </si>
  <si>
    <t>Jesse Lingard</t>
  </si>
  <si>
    <t>Fred</t>
  </si>
  <si>
    <t>Daniel James</t>
  </si>
  <si>
    <t>Sergio Romero</t>
  </si>
  <si>
    <t>Timothy Fosu-Mensah</t>
  </si>
  <si>
    <t>Odion Ighalo</t>
  </si>
  <si>
    <t>Scott McTominay</t>
  </si>
  <si>
    <t>Brandon Williams</t>
  </si>
  <si>
    <t>Victor Lindelof</t>
  </si>
  <si>
    <t>Marcus Rashford</t>
  </si>
  <si>
    <t>Bruno Fernandes</t>
  </si>
  <si>
    <t>Mason Greenwood</t>
  </si>
  <si>
    <t>Aaron Wan-Bissaka</t>
  </si>
  <si>
    <t>Nemanja Matic</t>
  </si>
  <si>
    <t>MU</t>
  </si>
  <si>
    <t>Salary</t>
  </si>
  <si>
    <t>FPPG</t>
  </si>
  <si>
    <t>FPPG/$1000</t>
  </si>
  <si>
    <t>Floor</t>
  </si>
  <si>
    <t>FPPG-Floor</t>
  </si>
  <si>
    <t>Team_Odds</t>
  </si>
  <si>
    <t>FPPG_w_Odds</t>
  </si>
  <si>
    <t>Floor_w_Odds</t>
  </si>
  <si>
    <t>Starting</t>
  </si>
  <si>
    <t>GK</t>
  </si>
  <si>
    <t>Diff</t>
  </si>
  <si>
    <t>FPPG_w_Odds_FullSeason</t>
  </si>
  <si>
    <t>y</t>
  </si>
  <si>
    <t>Floor/$1000</t>
  </si>
  <si>
    <t>M</t>
  </si>
  <si>
    <t>D</t>
  </si>
  <si>
    <t>M/F</t>
  </si>
  <si>
    <t>F</t>
  </si>
  <si>
    <t>Jonas Wind</t>
  </si>
  <si>
    <t>COP</t>
  </si>
  <si>
    <t>Pep Biel</t>
  </si>
  <si>
    <t>R. Falk Jensen</t>
  </si>
  <si>
    <t>Zeca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</si>
</sst>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BE22-D625-2740-A0D5-BF1361A3A578}">
  <dimension ref="A1:AC24"/>
  <sheetViews>
    <sheetView tabSelected="1" workbookViewId="0">
      <selection activeCell="AB5" sqref="AB5"/>
    </sheetView>
  </sheetViews>
  <sheetFormatPr baseColWidth="10" defaultRowHeight="16" x14ac:dyDescent="0.2"/>
  <cols>
    <col min="1" max="1" width="19.5" bestFit="1" customWidth="1"/>
    <col min="2" max="3" width="11" customWidth="1"/>
    <col min="4" max="17" width="7.83203125" customWidth="1"/>
    <col min="18" max="18" width="1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</v>
      </c>
      <c r="S1" t="s">
        <v>38</v>
      </c>
      <c r="T1" t="s">
        <v>39</v>
      </c>
      <c r="U1" t="s">
        <v>40</v>
      </c>
      <c r="V1" t="s">
        <v>50</v>
      </c>
      <c r="W1" t="s">
        <v>41</v>
      </c>
      <c r="X1" t="s">
        <v>42</v>
      </c>
      <c r="Y1" t="s">
        <v>43</v>
      </c>
      <c r="Z1" t="s">
        <v>48</v>
      </c>
      <c r="AA1" t="s">
        <v>47</v>
      </c>
      <c r="AB1" t="s">
        <v>44</v>
      </c>
      <c r="AC1" t="s">
        <v>45</v>
      </c>
    </row>
    <row r="2" spans="1:29" x14ac:dyDescent="0.2">
      <c r="A2" t="s">
        <v>34</v>
      </c>
      <c r="B2" t="s">
        <v>36</v>
      </c>
      <c r="C2" t="s">
        <v>52</v>
      </c>
      <c r="D2" s="1">
        <v>3.5</v>
      </c>
      <c r="E2">
        <v>0</v>
      </c>
      <c r="F2">
        <v>0</v>
      </c>
      <c r="G2">
        <v>1</v>
      </c>
      <c r="H2">
        <v>0</v>
      </c>
      <c r="I2">
        <v>9</v>
      </c>
      <c r="J2">
        <v>1</v>
      </c>
      <c r="K2">
        <v>176</v>
      </c>
      <c r="L2">
        <v>3</v>
      </c>
      <c r="M2">
        <v>4</v>
      </c>
      <c r="N2">
        <v>9</v>
      </c>
      <c r="O2">
        <v>8</v>
      </c>
      <c r="P2">
        <v>2</v>
      </c>
      <c r="Q2">
        <v>0</v>
      </c>
      <c r="R2">
        <v>5800</v>
      </c>
      <c r="S2" s="1">
        <f>(E2*10+F2*6+G2+H2+I2*0.7+J2+K2*0.02+L2+M2*(-0.5)+N2+O2*0.5+P2*(-1.5)+Q2*(-3))/D2</f>
        <v>6.5200000000000005</v>
      </c>
      <c r="T2" s="1">
        <f>S2/(R2/1000)</f>
        <v>1.1241379310344828</v>
      </c>
      <c r="U2" s="1">
        <f>(G2+H2+I2*0.7+J2+K2*0.02+L2+M2*(-0.5)+N2+O2*0.5+P2*(-1.5)+Q2*(-3))/D2</f>
        <v>6.5200000000000005</v>
      </c>
      <c r="V2" s="1">
        <f>U2/(R2/1000)</f>
        <v>1.1241379310344828</v>
      </c>
      <c r="W2" s="1">
        <f>S2-U2</f>
        <v>0</v>
      </c>
      <c r="X2" s="1">
        <f>7/9</f>
        <v>0.77777777777777779</v>
      </c>
      <c r="Y2" s="1">
        <f>S2+(X2-0.5)*10</f>
        <v>9.2977777777777781</v>
      </c>
      <c r="Z2" s="1">
        <v>7.0633591731266145</v>
      </c>
      <c r="AA2" s="1">
        <f>Y2-Z2</f>
        <v>2.2344186046511636</v>
      </c>
      <c r="AB2" s="1">
        <f>U2+(X2-0.5)*10</f>
        <v>9.2977777777777781</v>
      </c>
      <c r="AC2" t="s">
        <v>49</v>
      </c>
    </row>
    <row r="3" spans="1:29" x14ac:dyDescent="0.2">
      <c r="A3" t="s">
        <v>21</v>
      </c>
      <c r="B3" t="s">
        <v>36</v>
      </c>
      <c r="C3" t="s">
        <v>53</v>
      </c>
      <c r="D3" s="1">
        <v>4.0666666666666664</v>
      </c>
      <c r="E3">
        <v>3</v>
      </c>
      <c r="F3">
        <v>2</v>
      </c>
      <c r="G3">
        <v>10</v>
      </c>
      <c r="H3">
        <v>5</v>
      </c>
      <c r="I3">
        <v>2</v>
      </c>
      <c r="J3">
        <v>7</v>
      </c>
      <c r="K3">
        <v>81</v>
      </c>
      <c r="L3">
        <v>9</v>
      </c>
      <c r="M3">
        <v>3</v>
      </c>
      <c r="N3">
        <v>2</v>
      </c>
      <c r="O3">
        <v>0</v>
      </c>
      <c r="P3">
        <v>0</v>
      </c>
      <c r="Q3">
        <v>0</v>
      </c>
      <c r="R3">
        <v>11000</v>
      </c>
      <c r="S3" s="1">
        <f>(E3*10+F3*6+G3+H3+I3*0.7+J3+K3*0.02+L3+M3*(-0.5)+N3+O3*0.5+P3*(-1.5)+Q3*(-3))/D3</f>
        <v>18.816393442622953</v>
      </c>
      <c r="T3" s="1">
        <f t="shared" ref="T3:T19" si="0">S3/(R3/1000)</f>
        <v>1.7105812220566321</v>
      </c>
      <c r="U3" s="1">
        <f>(G3+H3+I3*0.7+J3+K3*0.02+L3+M3*(-0.5)+N3+O3*0.5+P3*(-1.5)+Q3*(-3))/D3</f>
        <v>8.4885245901639337</v>
      </c>
      <c r="V3" s="1">
        <f t="shared" ref="V3:V19" si="1">U3/(R3/1000)</f>
        <v>0.77168405365126669</v>
      </c>
      <c r="W3" s="1">
        <f>S3-U3</f>
        <v>10.327868852459019</v>
      </c>
      <c r="X3" s="1">
        <f>7/9</f>
        <v>0.77777777777777779</v>
      </c>
      <c r="Y3" s="1">
        <f>S3+(X3-0.5)*10</f>
        <v>21.594171220400732</v>
      </c>
      <c r="Z3" s="1">
        <v>17.966996106618748</v>
      </c>
      <c r="AA3" s="1">
        <f>Y3-Z3</f>
        <v>3.6271751137819841</v>
      </c>
      <c r="AB3" s="1">
        <f>U3+(X3-0.5)*10</f>
        <v>11.266302367941712</v>
      </c>
      <c r="AC3" t="s">
        <v>49</v>
      </c>
    </row>
    <row r="4" spans="1:29" x14ac:dyDescent="0.2">
      <c r="A4" t="s">
        <v>29</v>
      </c>
      <c r="B4" t="s">
        <v>36</v>
      </c>
      <c r="C4" t="s">
        <v>52</v>
      </c>
      <c r="D4" s="1">
        <v>2.9666666666666668</v>
      </c>
      <c r="E4">
        <v>0</v>
      </c>
      <c r="F4">
        <v>0</v>
      </c>
      <c r="G4">
        <v>0</v>
      </c>
      <c r="H4">
        <v>0</v>
      </c>
      <c r="I4">
        <v>5</v>
      </c>
      <c r="J4">
        <v>1</v>
      </c>
      <c r="K4">
        <v>179</v>
      </c>
      <c r="L4">
        <v>3</v>
      </c>
      <c r="M4">
        <v>2</v>
      </c>
      <c r="N4">
        <v>3</v>
      </c>
      <c r="O4">
        <v>5</v>
      </c>
      <c r="P4">
        <v>1</v>
      </c>
      <c r="Q4">
        <v>0</v>
      </c>
      <c r="R4">
        <v>5600</v>
      </c>
      <c r="S4" s="1">
        <f>(E4*10+F4*6+G4+H4+I4*0.7+J4+K4*0.02+L4+M4*(-0.5)+N4+O4*0.5+P4*(-1.5)+Q4*(-3))/D4</f>
        <v>4.7460674157303373</v>
      </c>
      <c r="T4" s="1">
        <f t="shared" si="0"/>
        <v>0.84751203852327461</v>
      </c>
      <c r="U4" s="1">
        <f>(G4+H4+I4*0.7+J4+K4*0.02+L4+M4*(-0.5)+N4+O4*0.5+P4*(-1.5)+Q4*(-3))/D4</f>
        <v>4.7460674157303373</v>
      </c>
      <c r="V4" s="1">
        <f t="shared" si="1"/>
        <v>0.84751203852327461</v>
      </c>
      <c r="W4" s="1">
        <f>S4-U4</f>
        <v>0</v>
      </c>
      <c r="X4" s="1">
        <f>7/9</f>
        <v>0.77777777777777779</v>
      </c>
      <c r="Y4" s="1">
        <f>S4+(X4-0.5)*10</f>
        <v>7.523845193508115</v>
      </c>
      <c r="Z4" s="1">
        <v>5.6071428571428577</v>
      </c>
      <c r="AA4" s="1">
        <f>Y4-Z4</f>
        <v>1.9167023363652573</v>
      </c>
      <c r="AB4" s="1">
        <f>U4+(X4-0.5)*10</f>
        <v>7.523845193508115</v>
      </c>
      <c r="AC4" t="s">
        <v>49</v>
      </c>
    </row>
    <row r="5" spans="1:29" x14ac:dyDescent="0.2">
      <c r="A5" t="s">
        <v>32</v>
      </c>
      <c r="B5" t="s">
        <v>36</v>
      </c>
      <c r="C5" t="s">
        <v>51</v>
      </c>
      <c r="D5" s="1">
        <v>3.8666666666666667</v>
      </c>
      <c r="E5">
        <v>1</v>
      </c>
      <c r="F5">
        <v>1</v>
      </c>
      <c r="G5">
        <v>8</v>
      </c>
      <c r="H5">
        <v>1</v>
      </c>
      <c r="I5">
        <v>21</v>
      </c>
      <c r="J5">
        <v>9</v>
      </c>
      <c r="K5">
        <v>175</v>
      </c>
      <c r="L5">
        <v>2</v>
      </c>
      <c r="M5">
        <v>2</v>
      </c>
      <c r="N5">
        <v>3</v>
      </c>
      <c r="O5">
        <v>1</v>
      </c>
      <c r="P5">
        <v>1</v>
      </c>
      <c r="Q5">
        <v>0</v>
      </c>
      <c r="R5">
        <v>11400</v>
      </c>
      <c r="S5" s="1">
        <f>(E5*10+F5*6+G5+H5+I5*0.7+J5+K5*0.02+L5+M5*(-0.5)+N5+O5*0.5+P5*(-1.5)+Q5*(-3))/D5</f>
        <v>14.275862068965518</v>
      </c>
      <c r="T5" s="1">
        <f t="shared" si="0"/>
        <v>1.2522686025408349</v>
      </c>
      <c r="U5" s="1">
        <f>(G5+H5+I5*0.7+J5+K5*0.02+L5+M5*(-0.5)+N5+O5*0.5+P5*(-1.5)+Q5*(-3))/D5</f>
        <v>10.13793103448276</v>
      </c>
      <c r="V5" s="1">
        <f t="shared" si="1"/>
        <v>0.88929219600725962</v>
      </c>
      <c r="W5" s="1">
        <f>S5-U5</f>
        <v>4.137931034482758</v>
      </c>
      <c r="X5" s="1">
        <f>7/9</f>
        <v>0.77777777777777779</v>
      </c>
      <c r="Y5" s="1">
        <f>S5+(X5-0.5)*10</f>
        <v>17.053639846743295</v>
      </c>
      <c r="Z5" s="1">
        <v>22.959900682805714</v>
      </c>
      <c r="AA5" s="1">
        <f>Y5-Z5</f>
        <v>-5.9062608360624189</v>
      </c>
      <c r="AB5" s="1">
        <f>U5+(X5-0.5)*10</f>
        <v>12.915708812260537</v>
      </c>
      <c r="AC5" t="s">
        <v>49</v>
      </c>
    </row>
    <row r="6" spans="1:29" x14ac:dyDescent="0.2">
      <c r="A6" t="s">
        <v>24</v>
      </c>
      <c r="B6" t="s">
        <v>36</v>
      </c>
      <c r="C6" t="s">
        <v>51</v>
      </c>
      <c r="D6" s="1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17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6600</v>
      </c>
      <c r="S6" s="1">
        <f>(E6*10+F6*6+G6+H6+I6*0.7+J6+K6*0.02+L6+M6*(-0.5)+N6+O6*0.5+P6*(-1.5)+Q6*(-3))/D6</f>
        <v>3.6399999999999997</v>
      </c>
      <c r="T6" s="1">
        <f t="shared" si="0"/>
        <v>0.55151515151515151</v>
      </c>
      <c r="U6" s="1">
        <f>(G6+H6+I6*0.7+J6+K6*0.02+L6+M6*(-0.5)+N6+O6*0.5+P6*(-1.5)+Q6*(-3))/D6</f>
        <v>3.6399999999999997</v>
      </c>
      <c r="V6" s="1">
        <f t="shared" si="1"/>
        <v>0.55151515151515151</v>
      </c>
      <c r="W6" s="1">
        <f>S6-U6</f>
        <v>0</v>
      </c>
      <c r="X6" s="1">
        <f>7/9</f>
        <v>0.77777777777777779</v>
      </c>
      <c r="Y6" s="1">
        <f>S6+(X6-0.5)*10</f>
        <v>6.4177777777777774</v>
      </c>
      <c r="Z6" s="1">
        <v>12.397420634920632</v>
      </c>
      <c r="AA6" s="1">
        <f>Y6-Z6</f>
        <v>-5.9796428571428546</v>
      </c>
      <c r="AB6" s="1">
        <f>U6+(X6-0.5)*10</f>
        <v>6.4177777777777774</v>
      </c>
    </row>
    <row r="7" spans="1:29" x14ac:dyDescent="0.2">
      <c r="A7" t="s">
        <v>17</v>
      </c>
      <c r="B7" t="s">
        <v>36</v>
      </c>
      <c r="C7" t="s">
        <v>52</v>
      </c>
      <c r="D7" s="1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55</v>
      </c>
      <c r="L7">
        <v>0</v>
      </c>
      <c r="M7">
        <v>0</v>
      </c>
      <c r="N7">
        <v>2</v>
      </c>
      <c r="O7">
        <v>3</v>
      </c>
      <c r="P7">
        <v>0</v>
      </c>
      <c r="Q7">
        <v>0</v>
      </c>
      <c r="R7">
        <v>3400</v>
      </c>
      <c r="S7" s="1">
        <f>(E7*10+F7*6+G7+H7+I7*0.7+J7+K7*0.02+L7+M7*(-0.5)+N7+O7*0.5+P7*(-1.5)+Q7*(-3))/D7</f>
        <v>4.5999999999999996</v>
      </c>
      <c r="T7" s="1">
        <f t="shared" si="0"/>
        <v>1.3529411764705881</v>
      </c>
      <c r="U7" s="1">
        <f>(G7+H7+I7*0.7+J7+K7*0.02+L7+M7*(-0.5)+N7+O7*0.5+P7*(-1.5)+Q7*(-3))/D7</f>
        <v>4.5999999999999996</v>
      </c>
      <c r="V7" s="1">
        <f t="shared" si="1"/>
        <v>1.3529411764705881</v>
      </c>
      <c r="W7" s="1">
        <f>S7-U7</f>
        <v>0</v>
      </c>
      <c r="X7" s="1">
        <f>7/9</f>
        <v>0.77777777777777779</v>
      </c>
      <c r="Y7" s="1">
        <f>S7+(X7-0.5)*10</f>
        <v>7.3777777777777773</v>
      </c>
      <c r="Z7" s="1">
        <v>5.7111111111111121</v>
      </c>
      <c r="AA7" s="1">
        <f>Y7-Z7</f>
        <v>1.6666666666666652</v>
      </c>
      <c r="AB7" s="1">
        <f>U7+(X7-0.5)*10</f>
        <v>7.3777777777777773</v>
      </c>
    </row>
    <row r="8" spans="1:29" x14ac:dyDescent="0.2">
      <c r="A8" t="s">
        <v>23</v>
      </c>
      <c r="B8" t="s">
        <v>36</v>
      </c>
      <c r="C8" t="s">
        <v>51</v>
      </c>
      <c r="D8" s="1">
        <v>1.0111111111111111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1</v>
      </c>
      <c r="M8">
        <v>2</v>
      </c>
      <c r="N8">
        <v>2</v>
      </c>
      <c r="O8">
        <v>0</v>
      </c>
      <c r="P8">
        <v>0</v>
      </c>
      <c r="Q8">
        <v>0</v>
      </c>
      <c r="R8">
        <v>8000</v>
      </c>
      <c r="S8" s="1">
        <f>(E8*10+F8*6+G8+H8+I8*0.7+J8+K8*0.02+L8+M8*(-0.5)+N8+O8*0.5+P8*(-1.5)+Q8*(-3))/D8</f>
        <v>3.0857142857142859</v>
      </c>
      <c r="T8" s="1">
        <f t="shared" si="0"/>
        <v>0.38571428571428573</v>
      </c>
      <c r="U8" s="1">
        <f>(G8+H8+I8*0.7+J8+K8*0.02+L8+M8*(-0.5)+N8+O8*0.5+P8*(-1.5)+Q8*(-3))/D8</f>
        <v>3.0857142857142859</v>
      </c>
      <c r="V8" s="1">
        <f t="shared" si="1"/>
        <v>0.38571428571428573</v>
      </c>
      <c r="W8" s="1">
        <f>S8-U8</f>
        <v>0</v>
      </c>
      <c r="X8" s="1">
        <f>7/9</f>
        <v>0.77777777777777779</v>
      </c>
      <c r="Y8" s="1">
        <f>S8+(X8-0.5)*10</f>
        <v>5.863492063492064</v>
      </c>
      <c r="Z8" s="1">
        <v>10.899883040935674</v>
      </c>
      <c r="AA8" s="1">
        <f>Y8-Z8</f>
        <v>-5.0363909774436095</v>
      </c>
      <c r="AB8" s="1">
        <f>U8+(X8-0.5)*10</f>
        <v>5.863492063492064</v>
      </c>
    </row>
    <row r="9" spans="1:29" x14ac:dyDescent="0.2">
      <c r="A9" t="s">
        <v>18</v>
      </c>
      <c r="B9" t="s">
        <v>36</v>
      </c>
      <c r="C9" t="s">
        <v>52</v>
      </c>
      <c r="D9" s="1">
        <v>5</v>
      </c>
      <c r="E9">
        <v>0</v>
      </c>
      <c r="F9">
        <v>0</v>
      </c>
      <c r="G9">
        <v>5</v>
      </c>
      <c r="H9">
        <v>0</v>
      </c>
      <c r="I9">
        <v>0</v>
      </c>
      <c r="J9">
        <v>2</v>
      </c>
      <c r="K9">
        <v>277</v>
      </c>
      <c r="L9">
        <v>3</v>
      </c>
      <c r="M9">
        <v>3</v>
      </c>
      <c r="N9">
        <v>3</v>
      </c>
      <c r="O9">
        <v>11</v>
      </c>
      <c r="P9">
        <v>1</v>
      </c>
      <c r="Q9">
        <v>0</v>
      </c>
      <c r="R9">
        <v>4000</v>
      </c>
      <c r="S9" s="1">
        <f>(E9*10+F9*6+G9+H9+I9*0.7+J9+K9*0.02+L9+M9*(-0.5)+N9+O9*0.5+P9*(-1.5)+Q9*(-3))/D9</f>
        <v>4.2080000000000002</v>
      </c>
      <c r="T9" s="1">
        <f t="shared" si="0"/>
        <v>1.052</v>
      </c>
      <c r="U9" s="1">
        <f>(G9+H9+I9*0.7+J9+K9*0.02+L9+M9*(-0.5)+N9+O9*0.5+P9*(-1.5)+Q9*(-3))/D9</f>
        <v>4.2080000000000002</v>
      </c>
      <c r="V9" s="1">
        <f t="shared" si="1"/>
        <v>1.052</v>
      </c>
      <c r="W9" s="1">
        <f>S9-U9</f>
        <v>0</v>
      </c>
      <c r="X9" s="1">
        <f>7/9</f>
        <v>0.77777777777777779</v>
      </c>
      <c r="Y9" s="1">
        <f>S9+(X9-0.5)*10</f>
        <v>6.9857777777777779</v>
      </c>
      <c r="Z9" s="1">
        <v>6.3607323232323232</v>
      </c>
      <c r="AA9" s="1">
        <f>Y9-Z9</f>
        <v>0.62504545454545468</v>
      </c>
      <c r="AB9" s="1">
        <f>U9+(X9-0.5)*10</f>
        <v>6.9857777777777779</v>
      </c>
      <c r="AC9" t="s">
        <v>49</v>
      </c>
    </row>
    <row r="10" spans="1:29" x14ac:dyDescent="0.2">
      <c r="A10" t="s">
        <v>22</v>
      </c>
      <c r="B10" t="s">
        <v>36</v>
      </c>
      <c r="C10" t="s">
        <v>51</v>
      </c>
      <c r="D10" s="1">
        <v>1.1666666666666667</v>
      </c>
      <c r="E10">
        <v>2</v>
      </c>
      <c r="F10">
        <v>0</v>
      </c>
      <c r="G10">
        <v>3</v>
      </c>
      <c r="H10">
        <v>2</v>
      </c>
      <c r="I10">
        <v>1</v>
      </c>
      <c r="J10">
        <v>2</v>
      </c>
      <c r="K10">
        <v>39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5400</v>
      </c>
      <c r="S10" s="1">
        <f>(E10*10+F10*6+G10+H10+I10*0.7+J10+K10*0.02+L10+M10*(-0.5)+N10+O10*0.5+P10*(-1.5)+Q10*(-3))/D10</f>
        <v>24.84</v>
      </c>
      <c r="T10" s="1">
        <f t="shared" si="0"/>
        <v>4.5999999999999996</v>
      </c>
      <c r="U10" s="1">
        <f>(G10+H10+I10*0.7+J10+K10*0.02+L10+M10*(-0.5)+N10+O10*0.5+P10*(-1.5)+Q10*(-3))/D10</f>
        <v>7.6971428571428566</v>
      </c>
      <c r="V10" s="1">
        <f t="shared" si="1"/>
        <v>1.4253968253968252</v>
      </c>
      <c r="W10" s="1">
        <f>S10-U10</f>
        <v>17.142857142857142</v>
      </c>
      <c r="X10" s="1">
        <f>7/9</f>
        <v>0.77777777777777779</v>
      </c>
      <c r="Y10" s="1">
        <f>S10+(X10-0.5)*10</f>
        <v>27.617777777777778</v>
      </c>
      <c r="Z10" s="1">
        <v>10.873968253968254</v>
      </c>
      <c r="AA10" s="1">
        <f>Y10-Z10</f>
        <v>16.743809523809524</v>
      </c>
      <c r="AB10" s="1">
        <f>U10+(X10-0.5)*10</f>
        <v>10.474920634920634</v>
      </c>
    </row>
    <row r="11" spans="1:29" x14ac:dyDescent="0.2">
      <c r="A11" t="s">
        <v>20</v>
      </c>
      <c r="B11" t="s">
        <v>36</v>
      </c>
      <c r="C11" t="s">
        <v>51</v>
      </c>
      <c r="D11" s="1">
        <v>1</v>
      </c>
      <c r="E11">
        <v>0</v>
      </c>
      <c r="F11">
        <v>2</v>
      </c>
      <c r="G11">
        <v>2</v>
      </c>
      <c r="H11">
        <v>0</v>
      </c>
      <c r="I11">
        <v>5</v>
      </c>
      <c r="J11">
        <v>5</v>
      </c>
      <c r="K11">
        <v>43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8600</v>
      </c>
      <c r="S11" s="1">
        <f>(E11*10+F11*6+G11+H11+I11*0.7+J11+K11*0.02+L11+M11*(-0.5)+N11+O11*0.5+P11*(-1.5)+Q11*(-3))/D11</f>
        <v>25.86</v>
      </c>
      <c r="T11" s="1">
        <f t="shared" si="0"/>
        <v>3.0069767441860464</v>
      </c>
      <c r="U11" s="1">
        <f>(G11+H11+I11*0.7+J11+K11*0.02+L11+M11*(-0.5)+N11+O11*0.5+P11*(-1.5)+Q11*(-3))/D11</f>
        <v>13.86</v>
      </c>
      <c r="V11" s="1">
        <f t="shared" si="1"/>
        <v>1.6116279069767443</v>
      </c>
      <c r="W11" s="1">
        <f>S11-U11</f>
        <v>12</v>
      </c>
      <c r="X11" s="1">
        <f>7/9</f>
        <v>0.77777777777777779</v>
      </c>
      <c r="Y11" s="1">
        <f>S11+(X11-0.5)*10</f>
        <v>28.637777777777778</v>
      </c>
      <c r="Z11" s="1">
        <v>12.918518518518518</v>
      </c>
      <c r="AA11" s="1">
        <f>Y11-Z11</f>
        <v>15.71925925925926</v>
      </c>
      <c r="AB11" s="1">
        <f>U11+(X11-0.5)*10</f>
        <v>16.637777777777778</v>
      </c>
    </row>
    <row r="12" spans="1:29" x14ac:dyDescent="0.2">
      <c r="A12" t="s">
        <v>31</v>
      </c>
      <c r="B12" t="s">
        <v>36</v>
      </c>
      <c r="C12" t="s">
        <v>54</v>
      </c>
      <c r="D12" s="1">
        <v>3.9222222222222221</v>
      </c>
      <c r="E12">
        <v>2</v>
      </c>
      <c r="F12">
        <v>1</v>
      </c>
      <c r="G12">
        <v>9</v>
      </c>
      <c r="H12">
        <v>6</v>
      </c>
      <c r="I12">
        <v>2</v>
      </c>
      <c r="J12">
        <v>2</v>
      </c>
      <c r="K12">
        <v>125</v>
      </c>
      <c r="L12">
        <v>7</v>
      </c>
      <c r="M12">
        <v>3</v>
      </c>
      <c r="N12">
        <v>1</v>
      </c>
      <c r="O12">
        <v>1</v>
      </c>
      <c r="P12">
        <v>1</v>
      </c>
      <c r="Q12">
        <v>0</v>
      </c>
      <c r="R12">
        <v>10600</v>
      </c>
      <c r="S12" s="1">
        <f>(E12*10+F12*6+G12+H12+I12*0.7+J12+K12*0.02+L12+M12*(-0.5)+N12+O12*0.5+P12*(-1.5)+Q12*(-3))/D12</f>
        <v>13.359773371104817</v>
      </c>
      <c r="T12" s="1">
        <f t="shared" si="0"/>
        <v>1.2603559784061149</v>
      </c>
      <c r="U12" s="1">
        <f>(G12+H12+I12*0.7+J12+K12*0.02+L12+M12*(-0.5)+N12+O12*0.5+P12*(-1.5)+Q12*(-3))/D12</f>
        <v>6.7308781869688383</v>
      </c>
      <c r="V12" s="1">
        <f t="shared" si="1"/>
        <v>0.63498850820460739</v>
      </c>
      <c r="W12" s="1">
        <f>S12-U12</f>
        <v>6.6288951841359784</v>
      </c>
      <c r="X12" s="1">
        <f>7/9</f>
        <v>0.77777777777777779</v>
      </c>
      <c r="Y12" s="1">
        <f>S12+(X12-0.5)*10</f>
        <v>16.137551148882594</v>
      </c>
      <c r="Z12" s="1">
        <v>20.358993247391037</v>
      </c>
      <c r="AA12" s="1">
        <f>Y12-Z12</f>
        <v>-4.2214420985084438</v>
      </c>
      <c r="AB12" s="1">
        <f>U12+(X12-0.5)*10</f>
        <v>9.508655964746616</v>
      </c>
      <c r="AC12" t="s">
        <v>49</v>
      </c>
    </row>
    <row r="13" spans="1:29" x14ac:dyDescent="0.2">
      <c r="A13" t="s">
        <v>33</v>
      </c>
      <c r="B13" t="s">
        <v>36</v>
      </c>
      <c r="C13" t="s">
        <v>53</v>
      </c>
      <c r="D13" s="1">
        <v>3.4444444444444446</v>
      </c>
      <c r="E13">
        <v>1</v>
      </c>
      <c r="F13">
        <v>0</v>
      </c>
      <c r="G13">
        <v>5</v>
      </c>
      <c r="H13">
        <v>2</v>
      </c>
      <c r="I13">
        <v>1</v>
      </c>
      <c r="J13">
        <v>4</v>
      </c>
      <c r="K13">
        <v>91</v>
      </c>
      <c r="L13">
        <v>1</v>
      </c>
      <c r="M13">
        <v>3</v>
      </c>
      <c r="N13">
        <v>2</v>
      </c>
      <c r="O13">
        <v>3</v>
      </c>
      <c r="P13">
        <v>0</v>
      </c>
      <c r="Q13">
        <v>0</v>
      </c>
      <c r="R13">
        <v>9200</v>
      </c>
      <c r="S13" s="1">
        <f>(E13*10+F13*6+G13+H13+I13*0.7+J13+K13*0.02+L13+M13*(-0.5)+N13+O13*0.5+P13*(-1.5)+Q13*(-3))/D13</f>
        <v>7.6993548387096773</v>
      </c>
      <c r="T13" s="1">
        <f t="shared" si="0"/>
        <v>0.83688639551192145</v>
      </c>
      <c r="U13" s="1">
        <f>(G13+H13+I13*0.7+J13+K13*0.02+L13+M13*(-0.5)+N13+O13*0.5+P13*(-1.5)+Q13*(-3))/D13</f>
        <v>4.7961290322580643</v>
      </c>
      <c r="V13" s="1">
        <f t="shared" si="1"/>
        <v>0.52131837307152873</v>
      </c>
      <c r="W13" s="1">
        <f>S13-U13</f>
        <v>2.903225806451613</v>
      </c>
      <c r="X13" s="1">
        <f>7/9</f>
        <v>0.77777777777777779</v>
      </c>
      <c r="Y13" s="1">
        <f>S13+(X13-0.5)*10</f>
        <v>10.477132616487456</v>
      </c>
      <c r="Z13" s="1">
        <v>17.133660130718955</v>
      </c>
      <c r="AA13" s="1">
        <f>Y13-Z13</f>
        <v>-6.6565275142314988</v>
      </c>
      <c r="AB13" s="1">
        <f>U13+(X13-0.5)*10</f>
        <v>7.573906810035842</v>
      </c>
      <c r="AC13" t="s">
        <v>49</v>
      </c>
    </row>
    <row r="14" spans="1:29" x14ac:dyDescent="0.2">
      <c r="A14" t="s">
        <v>35</v>
      </c>
      <c r="B14" t="s">
        <v>36</v>
      </c>
      <c r="C14" t="s">
        <v>51</v>
      </c>
      <c r="D14" s="1">
        <v>3.3111111111111109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221</v>
      </c>
      <c r="L14">
        <v>6</v>
      </c>
      <c r="M14">
        <v>8</v>
      </c>
      <c r="N14">
        <v>4</v>
      </c>
      <c r="O14">
        <v>7</v>
      </c>
      <c r="P14">
        <v>1</v>
      </c>
      <c r="Q14">
        <v>0</v>
      </c>
      <c r="R14">
        <v>4200</v>
      </c>
      <c r="S14" s="1">
        <f>(E14*10+F14*6+G14+H14+I14*0.7+J14+K14*0.02+L14+M14*(-0.5)+N14+O14*0.5+P14*(-1.5)+Q14*(-3))/D14</f>
        <v>4.0530201342281877</v>
      </c>
      <c r="T14" s="1">
        <f t="shared" si="0"/>
        <v>0.96500479386385418</v>
      </c>
      <c r="U14" s="1">
        <f>(G14+H14+I14*0.7+J14+K14*0.02+L14+M14*(-0.5)+N14+O14*0.5+P14*(-1.5)+Q14*(-3))/D14</f>
        <v>4.0530201342281877</v>
      </c>
      <c r="V14" s="1">
        <f t="shared" si="1"/>
        <v>0.96500479386385418</v>
      </c>
      <c r="W14" s="1">
        <f>S14-U14</f>
        <v>0</v>
      </c>
      <c r="X14" s="1">
        <f>7/9</f>
        <v>0.77777777777777779</v>
      </c>
      <c r="Y14" s="1">
        <f>S14+(X14-0.5)*10</f>
        <v>6.8307979120059654</v>
      </c>
      <c r="Z14" s="1">
        <v>7.3146953405017925</v>
      </c>
      <c r="AA14" s="1">
        <f>Y14-Z14</f>
        <v>-0.48389742849582706</v>
      </c>
      <c r="AB14" s="1">
        <f>U14+(X14-0.5)*10</f>
        <v>6.8307979120059654</v>
      </c>
      <c r="AC14" t="s">
        <v>49</v>
      </c>
    </row>
    <row r="15" spans="1:29" x14ac:dyDescent="0.2">
      <c r="A15" t="s">
        <v>27</v>
      </c>
      <c r="B15" t="s">
        <v>36</v>
      </c>
      <c r="C15" t="s">
        <v>54</v>
      </c>
      <c r="D15" s="1">
        <v>1.0777777777777777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9400</v>
      </c>
      <c r="S15" s="1">
        <f>(E15*10+F15*6+G15+H15+I15*0.7+J15+K15*0.02+L15+M15*(-0.5)+N15+O15*0.5+P15*(-1.5)+Q15*(-3))/D15</f>
        <v>4.8247422680412377</v>
      </c>
      <c r="T15" s="1">
        <f t="shared" si="0"/>
        <v>0.51327045404694016</v>
      </c>
      <c r="U15" s="1">
        <f>(G15+H15+I15*0.7+J15+K15*0.02+L15+M15*(-0.5)+N15+O15*0.5+P15*(-1.5)+Q15*(-3))/D15</f>
        <v>4.8247422680412377</v>
      </c>
      <c r="V15" s="1">
        <f t="shared" si="1"/>
        <v>0.51327045404694016</v>
      </c>
      <c r="W15" s="1">
        <f>S15-U15</f>
        <v>0</v>
      </c>
      <c r="X15" s="1">
        <f>7/9</f>
        <v>0.77777777777777779</v>
      </c>
      <c r="Y15" s="1">
        <f>S15+(X15-0.5)*10</f>
        <v>7.6025200458190154</v>
      </c>
      <c r="Z15" s="1">
        <v>21.292483660130721</v>
      </c>
      <c r="AA15" s="1">
        <f>Y15-Z15</f>
        <v>-13.689963614311704</v>
      </c>
      <c r="AB15" s="1">
        <f>U15+(X15-0.5)*10</f>
        <v>7.6025200458190154</v>
      </c>
    </row>
    <row r="16" spans="1:29" x14ac:dyDescent="0.2">
      <c r="A16" t="s">
        <v>19</v>
      </c>
      <c r="B16" t="s">
        <v>36</v>
      </c>
      <c r="C16" t="s">
        <v>51</v>
      </c>
      <c r="D16" s="1">
        <v>4</v>
      </c>
      <c r="E16">
        <v>0</v>
      </c>
      <c r="F16">
        <v>0</v>
      </c>
      <c r="G16">
        <v>3</v>
      </c>
      <c r="H16">
        <v>1</v>
      </c>
      <c r="I16">
        <v>3</v>
      </c>
      <c r="J16">
        <v>2</v>
      </c>
      <c r="K16">
        <v>248</v>
      </c>
      <c r="L16">
        <v>7</v>
      </c>
      <c r="M16">
        <v>9</v>
      </c>
      <c r="N16">
        <v>5</v>
      </c>
      <c r="O16">
        <v>2</v>
      </c>
      <c r="P16">
        <v>2</v>
      </c>
      <c r="Q16">
        <v>0</v>
      </c>
      <c r="R16">
        <v>7600</v>
      </c>
      <c r="S16" s="1">
        <f>(E16*10+F16*6+G16+H16+I16*0.7+J16+K16*0.02+L16+M16*(-0.5)+N16+O16*0.5+P16*(-1.5)+Q16*(-3))/D16</f>
        <v>4.6399999999999997</v>
      </c>
      <c r="T16" s="1">
        <f t="shared" si="0"/>
        <v>0.61052631578947369</v>
      </c>
      <c r="U16" s="1">
        <f>(G16+H16+I16*0.7+J16+K16*0.02+L16+M16*(-0.5)+N16+O16*0.5+P16*(-1.5)+Q16*(-3))/D16</f>
        <v>4.6399999999999997</v>
      </c>
      <c r="V16" s="1">
        <f t="shared" si="1"/>
        <v>0.61052631578947369</v>
      </c>
      <c r="W16" s="1">
        <f>S16-U16</f>
        <v>0</v>
      </c>
      <c r="X16" s="1">
        <f>7/9</f>
        <v>0.77777777777777779</v>
      </c>
      <c r="Y16" s="1">
        <f>S16+(X16-0.5)*10</f>
        <v>7.4177777777777774</v>
      </c>
      <c r="Z16" s="1">
        <v>10.872117400419285</v>
      </c>
      <c r="AA16" s="1">
        <f>Y16-Z16</f>
        <v>-3.4543396226415073</v>
      </c>
      <c r="AB16" s="1">
        <f>U16+(X16-0.5)*10</f>
        <v>7.4177777777777774</v>
      </c>
      <c r="AC16" t="s">
        <v>49</v>
      </c>
    </row>
    <row r="17" spans="1:29" x14ac:dyDescent="0.2">
      <c r="A17" t="s">
        <v>28</v>
      </c>
      <c r="B17" t="s">
        <v>36</v>
      </c>
      <c r="C17" t="s">
        <v>51</v>
      </c>
      <c r="D17" s="1">
        <v>1.8222222222222222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93</v>
      </c>
      <c r="L17">
        <v>5</v>
      </c>
      <c r="M17">
        <v>5</v>
      </c>
      <c r="N17">
        <v>4</v>
      </c>
      <c r="O17">
        <v>2</v>
      </c>
      <c r="P17">
        <v>1</v>
      </c>
      <c r="Q17">
        <v>0</v>
      </c>
      <c r="R17">
        <v>6000</v>
      </c>
      <c r="S17" s="1">
        <f>(E17*10+F17*6+G17+H17+I17*0.7+J17+K17*0.02+L17+M17*(-0.5)+N17+O17*0.5+P17*(-1.5)+Q17*(-3))/D17</f>
        <v>5.4109756097560977</v>
      </c>
      <c r="T17" s="1">
        <f t="shared" si="0"/>
        <v>0.90182926829268295</v>
      </c>
      <c r="U17" s="1">
        <f>(G17+H17+I17*0.7+J17+K17*0.02+L17+M17*(-0.5)+N17+O17*0.5+P17*(-1.5)+Q17*(-3))/D17</f>
        <v>5.4109756097560977</v>
      </c>
      <c r="V17" s="1">
        <f t="shared" si="1"/>
        <v>0.90182926829268295</v>
      </c>
      <c r="W17" s="1">
        <f>S17-U17</f>
        <v>0</v>
      </c>
      <c r="X17" s="1">
        <f>7/9</f>
        <v>0.77777777777777779</v>
      </c>
      <c r="Y17" s="1">
        <f>S17+(X17-0.5)*10</f>
        <v>8.1887533875338754</v>
      </c>
      <c r="Z17" s="1">
        <v>8.7505718954248355</v>
      </c>
      <c r="AA17" s="1">
        <f>Y17-Z17</f>
        <v>-0.56181850789096011</v>
      </c>
      <c r="AB17" s="1">
        <f>U17+(X17-0.5)*10</f>
        <v>8.1887533875338754</v>
      </c>
    </row>
    <row r="18" spans="1:29" x14ac:dyDescent="0.2">
      <c r="A18" t="s">
        <v>26</v>
      </c>
      <c r="B18" t="s">
        <v>36</v>
      </c>
      <c r="C18" t="s">
        <v>52</v>
      </c>
      <c r="D18" s="1">
        <v>2.4333333333333331</v>
      </c>
      <c r="E18">
        <v>0</v>
      </c>
      <c r="F18">
        <v>0</v>
      </c>
      <c r="G18">
        <v>2</v>
      </c>
      <c r="H18">
        <v>0</v>
      </c>
      <c r="I18">
        <v>3</v>
      </c>
      <c r="J18">
        <v>2</v>
      </c>
      <c r="K18">
        <v>115</v>
      </c>
      <c r="L18">
        <v>2</v>
      </c>
      <c r="M18">
        <v>6</v>
      </c>
      <c r="N18">
        <v>3</v>
      </c>
      <c r="O18">
        <v>5</v>
      </c>
      <c r="P18">
        <v>1</v>
      </c>
      <c r="Q18">
        <v>0</v>
      </c>
      <c r="R18">
        <v>4000</v>
      </c>
      <c r="S18" s="1">
        <f>(E18*10+F18*6+G18+H18+I18*0.7+J18+K18*0.02+L18+M18*(-0.5)+N18+O18*0.5+P18*(-1.5)+Q18*(-3))/D18</f>
        <v>4.684931506849316</v>
      </c>
      <c r="T18" s="1">
        <f t="shared" si="0"/>
        <v>1.171232876712329</v>
      </c>
      <c r="U18" s="1">
        <f>(G18+H18+I18*0.7+J18+K18*0.02+L18+M18*(-0.5)+N18+O18*0.5+P18*(-1.5)+Q18*(-3))/D18</f>
        <v>4.684931506849316</v>
      </c>
      <c r="V18" s="1">
        <f t="shared" si="1"/>
        <v>1.171232876712329</v>
      </c>
      <c r="W18" s="1">
        <f>S18-U18</f>
        <v>0</v>
      </c>
      <c r="X18" s="1">
        <f>7/9</f>
        <v>0.77777777777777779</v>
      </c>
      <c r="Y18" s="1">
        <f>S18+(X18-0.5)*10</f>
        <v>7.4627092846270937</v>
      </c>
      <c r="Z18" s="1">
        <v>8.3162393162393151</v>
      </c>
      <c r="AA18" s="1">
        <f>Y18-Z18</f>
        <v>-0.85353003161222141</v>
      </c>
      <c r="AB18" s="1">
        <f>U18+(X18-0.5)*10</f>
        <v>7.4627092846270937</v>
      </c>
    </row>
    <row r="19" spans="1:29" x14ac:dyDescent="0.2">
      <c r="A19" t="s">
        <v>30</v>
      </c>
      <c r="B19" t="s">
        <v>36</v>
      </c>
      <c r="C19" t="s">
        <v>52</v>
      </c>
      <c r="D19" s="1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215</v>
      </c>
      <c r="L19">
        <v>1</v>
      </c>
      <c r="M19">
        <v>3</v>
      </c>
      <c r="N19">
        <v>2</v>
      </c>
      <c r="O19">
        <v>7</v>
      </c>
      <c r="P19">
        <v>1</v>
      </c>
      <c r="Q19">
        <v>0</v>
      </c>
      <c r="R19">
        <v>3200</v>
      </c>
      <c r="S19" s="1">
        <f>(E19*10+F19*6+G19+H19+I19*0.7+J19+K19*0.02+L19+M19*(-0.5)+N19+O19*0.5+P19*(-1.5)+Q19*(-3))/D19</f>
        <v>1.9500000000000002</v>
      </c>
      <c r="T19" s="1">
        <f t="shared" si="0"/>
        <v>0.609375</v>
      </c>
      <c r="U19" s="1">
        <f>(G19+H19+I19*0.7+J19+K19*0.02+L19+M19*(-0.5)+N19+O19*0.5+P19*(-1.5)+Q19*(-3))/D19</f>
        <v>1.9500000000000002</v>
      </c>
      <c r="V19" s="1">
        <f t="shared" si="1"/>
        <v>0.609375</v>
      </c>
      <c r="W19" s="1">
        <f>S19-U19</f>
        <v>0</v>
      </c>
      <c r="X19" s="1">
        <f>7/9</f>
        <v>0.77777777777777779</v>
      </c>
      <c r="Y19" s="1">
        <f>S19+(X19-0.5)*10</f>
        <v>4.7277777777777779</v>
      </c>
      <c r="Z19" s="1">
        <v>4.3247165532879812</v>
      </c>
      <c r="AA19" s="1">
        <f>Y19-Z19</f>
        <v>0.40306122448979664</v>
      </c>
      <c r="AB19" s="1">
        <f>U19+(X19-0.5)*10</f>
        <v>4.7277777777777779</v>
      </c>
      <c r="AC19" t="s">
        <v>49</v>
      </c>
    </row>
    <row r="20" spans="1:29" x14ac:dyDescent="0.2">
      <c r="A20" t="s">
        <v>55</v>
      </c>
      <c r="B20" t="s">
        <v>56</v>
      </c>
      <c r="C20" t="s">
        <v>54</v>
      </c>
      <c r="D20" s="1">
        <v>1</v>
      </c>
      <c r="E20">
        <v>2</v>
      </c>
      <c r="F20">
        <v>1</v>
      </c>
      <c r="G20">
        <v>4</v>
      </c>
      <c r="H20">
        <v>2</v>
      </c>
      <c r="I20">
        <v>0</v>
      </c>
      <c r="J20">
        <v>2</v>
      </c>
      <c r="K20">
        <v>33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9000</v>
      </c>
      <c r="S20" s="1">
        <f t="shared" ref="S20" si="2">(E20*10+F20*6+G20+H20+I20*0.7+J20+K20*0.02+L20+M20*(-0.5)+N20+O20*0.5+P20*(-1.5)+Q20*(-3))/D20</f>
        <v>36.159999999999997</v>
      </c>
      <c r="T20" s="1">
        <f>S20/(R20/1000)</f>
        <v>4.017777777777777</v>
      </c>
      <c r="U20" s="1">
        <f t="shared" ref="U20" si="3">(G20+H20+I20*0.7+J20+K20*0.02+L20+M20*(-0.5)+N20+O20*0.5+P20*(-1.5)+Q20*(-3))/D20</f>
        <v>10.16</v>
      </c>
      <c r="V20" s="1">
        <f>U20/(R20/1000)</f>
        <v>1.1288888888888888</v>
      </c>
      <c r="W20" s="1">
        <f>S20-U20</f>
        <v>25.999999999999996</v>
      </c>
      <c r="X20" s="1">
        <f>1/13</f>
        <v>7.6923076923076927E-2</v>
      </c>
      <c r="Y20" s="1">
        <f>S20+(X20-0.5)*10</f>
        <v>31.929230769230767</v>
      </c>
      <c r="Z20" s="1"/>
      <c r="AA20" s="1"/>
      <c r="AB20" s="1">
        <f>U20+(X20-0.5)*10</f>
        <v>5.9292307692307693</v>
      </c>
      <c r="AC20" t="s">
        <v>49</v>
      </c>
    </row>
    <row r="21" spans="1:29" x14ac:dyDescent="0.2">
      <c r="A21" t="s">
        <v>57</v>
      </c>
      <c r="B21" t="s">
        <v>56</v>
      </c>
      <c r="C21" t="s">
        <v>51</v>
      </c>
      <c r="D21" s="1">
        <f>434/90</f>
        <v>4.822222222222222</v>
      </c>
      <c r="E21">
        <v>1</v>
      </c>
      <c r="F21">
        <v>0</v>
      </c>
      <c r="G21">
        <v>5</v>
      </c>
      <c r="H21">
        <v>1</v>
      </c>
      <c r="I21">
        <v>25</v>
      </c>
      <c r="J21">
        <v>9</v>
      </c>
      <c r="K21">
        <v>117</v>
      </c>
      <c r="L21">
        <v>2</v>
      </c>
      <c r="M21">
        <v>6</v>
      </c>
      <c r="N21">
        <v>5</v>
      </c>
      <c r="O21">
        <v>5</v>
      </c>
      <c r="P21">
        <v>0</v>
      </c>
      <c r="Q21">
        <v>0</v>
      </c>
      <c r="R21">
        <v>7400</v>
      </c>
      <c r="S21" s="1">
        <f t="shared" ref="S21:S23" si="4">(E21*10+F21*6+G21+H21+I21*0.7+J21+K21*0.02+L21+M21*(-0.5)+N21+O21*0.5+P21*(-1.5)+Q21*(-3))/D21</f>
        <v>10.646543778801844</v>
      </c>
      <c r="T21" s="1">
        <f>S21/(R21/1000)</f>
        <v>1.4387221322705193</v>
      </c>
      <c r="U21" s="1">
        <f t="shared" ref="U21:U23" si="5">(G21+H21+I21*0.7+J21+K21*0.02+L21+M21*(-0.5)+N21+O21*0.5+P21*(-1.5)+Q21*(-3))/D21</f>
        <v>8.5728110599078349</v>
      </c>
      <c r="V21" s="1">
        <f>U21/(R21/1000)</f>
        <v>1.1584879810686264</v>
      </c>
      <c r="W21" s="1">
        <f>S21-U21</f>
        <v>2.0737327188940089</v>
      </c>
      <c r="X21" s="1">
        <f>1/13</f>
        <v>7.6923076923076927E-2</v>
      </c>
      <c r="Y21" s="1">
        <f>S21+(X21-0.5)*10</f>
        <v>6.4157745480326129</v>
      </c>
      <c r="Z21" s="1"/>
      <c r="AA21" s="1"/>
      <c r="AB21" s="1">
        <f>U21+(X21-0.5)*10</f>
        <v>4.342041829138604</v>
      </c>
      <c r="AC21" t="s">
        <v>49</v>
      </c>
    </row>
    <row r="22" spans="1:29" x14ac:dyDescent="0.2">
      <c r="A22" t="s">
        <v>58</v>
      </c>
      <c r="B22" t="s">
        <v>56</v>
      </c>
      <c r="C22" t="s">
        <v>51</v>
      </c>
      <c r="D22" s="1">
        <f>766/90</f>
        <v>8.5111111111111111</v>
      </c>
      <c r="E22">
        <v>1</v>
      </c>
      <c r="F22">
        <v>2</v>
      </c>
      <c r="G22">
        <v>6</v>
      </c>
      <c r="H22">
        <v>3</v>
      </c>
      <c r="I22">
        <v>2</v>
      </c>
      <c r="J22">
        <v>4</v>
      </c>
      <c r="K22">
        <v>330</v>
      </c>
      <c r="L22">
        <v>17</v>
      </c>
      <c r="M22">
        <v>11</v>
      </c>
      <c r="N22">
        <v>11</v>
      </c>
      <c r="O22">
        <v>17</v>
      </c>
      <c r="P22">
        <v>1</v>
      </c>
      <c r="Q22">
        <v>0</v>
      </c>
      <c r="R22">
        <v>5200</v>
      </c>
      <c r="S22" s="1">
        <f t="shared" si="4"/>
        <v>8.5182767624020883</v>
      </c>
      <c r="T22" s="1">
        <f>S22/(R22/1000)</f>
        <v>1.6381301466157863</v>
      </c>
      <c r="U22" s="1">
        <f t="shared" si="5"/>
        <v>5.9334203655352482</v>
      </c>
      <c r="V22" s="1">
        <f>U22/(R22/1000)</f>
        <v>1.1410423779875476</v>
      </c>
      <c r="W22" s="1">
        <f>S22-U22</f>
        <v>2.5848563968668401</v>
      </c>
      <c r="X22" s="1">
        <f>1/13</f>
        <v>7.6923076923076927E-2</v>
      </c>
      <c r="Y22" s="1">
        <f>S22+(X22-0.5)*10</f>
        <v>4.2875075316328575</v>
      </c>
      <c r="Z22" s="1"/>
      <c r="AA22" s="1"/>
      <c r="AB22" s="1">
        <f>U22+(X22-0.5)*10</f>
        <v>1.7026511347660174</v>
      </c>
      <c r="AC22" t="s">
        <v>49</v>
      </c>
    </row>
    <row r="23" spans="1:29" x14ac:dyDescent="0.2">
      <c r="A23" t="s">
        <v>59</v>
      </c>
      <c r="B23" t="s">
        <v>56</v>
      </c>
      <c r="C23" t="s">
        <v>51</v>
      </c>
      <c r="D23">
        <f>810/90</f>
        <v>9</v>
      </c>
      <c r="E23">
        <v>0</v>
      </c>
      <c r="F23">
        <v>0</v>
      </c>
      <c r="G23">
        <v>4</v>
      </c>
      <c r="H23">
        <v>0</v>
      </c>
      <c r="I23">
        <v>3</v>
      </c>
      <c r="J23">
        <v>3</v>
      </c>
      <c r="K23">
        <v>419</v>
      </c>
      <c r="L23">
        <v>16</v>
      </c>
      <c r="M23">
        <v>14</v>
      </c>
      <c r="N23">
        <v>28</v>
      </c>
      <c r="O23">
        <v>20</v>
      </c>
      <c r="P23">
        <v>3</v>
      </c>
      <c r="Q23">
        <v>0</v>
      </c>
      <c r="R23">
        <v>4200</v>
      </c>
      <c r="S23" s="1">
        <f t="shared" si="4"/>
        <v>6.6644444444444453</v>
      </c>
      <c r="T23" s="1">
        <f>S23/(R23/1000)</f>
        <v>1.5867724867724868</v>
      </c>
      <c r="U23" s="1">
        <f t="shared" si="5"/>
        <v>6.6644444444444453</v>
      </c>
      <c r="V23" s="1">
        <f>U23/(R23/1000)</f>
        <v>1.5867724867724868</v>
      </c>
      <c r="W23" s="1">
        <f>S23-U23</f>
        <v>0</v>
      </c>
      <c r="X23" s="1">
        <f>1/13</f>
        <v>7.6923076923076927E-2</v>
      </c>
      <c r="Y23" s="1">
        <f>S23+(X23-0.5)*10</f>
        <v>2.4336752136752144</v>
      </c>
      <c r="AB23" s="1">
        <f>U23+(X23-0.5)*10</f>
        <v>2.4336752136752144</v>
      </c>
      <c r="AC23" t="s">
        <v>49</v>
      </c>
    </row>
    <row r="24" spans="1:29" x14ac:dyDescent="0.2">
      <c r="A24" t="s">
        <v>25</v>
      </c>
      <c r="B24" t="s">
        <v>36</v>
      </c>
      <c r="C24" t="s">
        <v>46</v>
      </c>
      <c r="D24" s="1"/>
      <c r="R24">
        <v>7000</v>
      </c>
      <c r="S24" s="1">
        <v>9.24</v>
      </c>
      <c r="U24" s="1">
        <v>4.24</v>
      </c>
      <c r="W24" s="1">
        <f>S24-U24</f>
        <v>5</v>
      </c>
      <c r="X24">
        <v>0.78</v>
      </c>
      <c r="Y24" s="1">
        <v>9.24</v>
      </c>
      <c r="Z24" s="1">
        <v>9.24</v>
      </c>
      <c r="AA24" s="1">
        <f>Y24-Z24</f>
        <v>0</v>
      </c>
      <c r="AB24" s="1">
        <v>4.24</v>
      </c>
      <c r="AC24" t="s">
        <v>49</v>
      </c>
    </row>
  </sheetData>
  <sortState xmlns:xlrd2="http://schemas.microsoft.com/office/spreadsheetml/2017/richdata2" ref="A2:AB19">
    <sortCondition ref="A2:A19"/>
    <sortCondition descending="1" ref="Y2:Y19"/>
  </sortState>
  <dataConsolidate leftLabels="1" topLabels="1">
    <dataRefs count="5">
      <dataRef ref="A1:Q16" sheet="Sheet1"/>
      <dataRef ref="A18:Q32" sheet="Sheet1"/>
      <dataRef ref="A34:Q46" sheet="Sheet1"/>
      <dataRef ref="A48:Q61" sheet="Sheet1"/>
      <dataRef ref="A62:Q76" sheet="Sheet1"/>
    </dataRefs>
  </dataConsolidate>
  <conditionalFormatting sqref="W2:W19 W22:W23">
    <cfRule type="colorScale" priority="23">
      <colorScale>
        <cfvo type="min"/>
        <cfvo type="max"/>
        <color rgb="FFFCFCFF"/>
        <color rgb="FFF8696B"/>
      </colorScale>
    </cfRule>
  </conditionalFormatting>
  <conditionalFormatting sqref="AA2:AA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22">
    <cfRule type="colorScale" priority="3">
      <colorScale>
        <cfvo type="min"/>
        <cfvo type="max"/>
        <color rgb="FFFCFCFF"/>
        <color rgb="FF63BE7B"/>
      </colorScale>
    </cfRule>
  </conditionalFormatting>
  <conditionalFormatting sqref="S2:S23">
    <cfRule type="colorScale" priority="28">
      <colorScale>
        <cfvo type="min"/>
        <cfvo type="max"/>
        <color rgb="FFFCFCFF"/>
        <color rgb="FF63BE7B"/>
      </colorScale>
    </cfRule>
  </conditionalFormatting>
  <conditionalFormatting sqref="U2:V23 U24">
    <cfRule type="colorScale" priority="29">
      <colorScale>
        <cfvo type="min"/>
        <cfvo type="max"/>
        <color rgb="FFFCFCFF"/>
        <color rgb="FF63BE7B"/>
      </colorScale>
    </cfRule>
  </conditionalFormatting>
  <conditionalFormatting sqref="Y24:AA24 AA2:AA22 Y2:Y23">
    <cfRule type="colorScale" priority="30">
      <colorScale>
        <cfvo type="min"/>
        <cfvo type="max"/>
        <color rgb="FFFCFCFF"/>
        <color rgb="FF63BE7B"/>
      </colorScale>
    </cfRule>
  </conditionalFormatting>
  <conditionalFormatting sqref="S24">
    <cfRule type="colorScale" priority="1">
      <colorScale>
        <cfvo type="min"/>
        <cfvo type="max"/>
        <color rgb="FFFCFCFF"/>
        <color rgb="FF63BE7B"/>
      </colorScale>
    </cfRule>
  </conditionalFormatting>
  <conditionalFormatting sqref="AB2:AB24">
    <cfRule type="colorScale" priority="4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2020-08-09T01:55:45Z</dcterms:created>
  <dcterms:modified xsi:type="dcterms:W3CDTF">2020-08-09T19:45:14Z</dcterms:modified>
</cp:coreProperties>
</file>