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5178B205-B456-8348-98AE-5431B7929C50}" xr6:coauthVersionLast="45" xr6:coauthVersionMax="45" xr10:uidLastSave="{00000000-0000-0000-0000-000000000000}"/>
  <bookViews>
    <workbookView xWindow="0" yWindow="0" windowWidth="38400" windowHeight="21600" xr2:uid="{6F2C484A-4C15-0148-821A-AED6DA2680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2" i="1" l="1"/>
  <c r="AE41" i="1"/>
  <c r="AE39" i="1"/>
  <c r="AE37" i="1"/>
  <c r="AE34" i="1"/>
  <c r="AE33" i="1"/>
  <c r="AD33" i="1"/>
  <c r="AE31" i="1"/>
  <c r="AD31" i="1"/>
  <c r="AD30" i="1"/>
  <c r="AD29" i="1"/>
  <c r="AE28" i="1"/>
  <c r="AD26" i="1"/>
  <c r="AE21" i="1"/>
  <c r="AE20" i="1"/>
  <c r="AE19" i="1"/>
  <c r="AE18" i="1"/>
  <c r="AE17" i="1"/>
  <c r="AE15" i="1"/>
  <c r="AE14" i="1"/>
  <c r="AE13" i="1"/>
  <c r="AD13" i="1"/>
  <c r="AE12" i="1"/>
  <c r="AD12" i="1"/>
  <c r="AE11" i="1"/>
  <c r="AD11" i="1"/>
  <c r="AD10" i="1"/>
  <c r="AE9" i="1"/>
  <c r="AD9" i="1"/>
  <c r="AD8" i="1"/>
  <c r="AD7" i="1"/>
  <c r="AD6" i="1"/>
  <c r="AD5" i="1"/>
  <c r="AD4" i="1"/>
  <c r="X18" i="1"/>
  <c r="Y18" i="1" s="1"/>
  <c r="Z18" i="1"/>
  <c r="AA18" i="1" s="1"/>
  <c r="X14" i="1"/>
  <c r="Y14" i="1" s="1"/>
  <c r="Z14" i="1"/>
  <c r="AA14" i="1" s="1"/>
  <c r="Z17" i="1"/>
  <c r="AA17" i="1" s="1"/>
  <c r="X21" i="1"/>
  <c r="Y21" i="1" s="1"/>
  <c r="Z21" i="1"/>
  <c r="AA21" i="1" s="1"/>
  <c r="X3" i="1"/>
  <c r="Y3" i="1" s="1"/>
  <c r="Z3" i="1"/>
  <c r="AA3" i="1" s="1"/>
  <c r="Z15" i="1"/>
  <c r="AA15" i="1" s="1"/>
  <c r="X11" i="1"/>
  <c r="Y11" i="1" s="1"/>
  <c r="Z11" i="1"/>
  <c r="AA11" i="1" s="1"/>
  <c r="X10" i="1"/>
  <c r="Y10" i="1" s="1"/>
  <c r="Z10" i="1"/>
  <c r="AA10" i="1" s="1"/>
  <c r="Z7" i="1"/>
  <c r="AA7" i="1" s="1"/>
  <c r="X19" i="1"/>
  <c r="Y19" i="1" s="1"/>
  <c r="Z19" i="1"/>
  <c r="AA19" i="1" s="1"/>
  <c r="X8" i="1"/>
  <c r="Y8" i="1" s="1"/>
  <c r="Z8" i="1"/>
  <c r="AA8" i="1" s="1"/>
  <c r="Z20" i="1"/>
  <c r="AA20" i="1" s="1"/>
  <c r="X6" i="1"/>
  <c r="Y6" i="1" s="1"/>
  <c r="Z6" i="1"/>
  <c r="AA6" i="1" s="1"/>
  <c r="X13" i="1"/>
  <c r="Y13" i="1" s="1"/>
  <c r="Z13" i="1"/>
  <c r="AA13" i="1" s="1"/>
  <c r="Z9" i="1"/>
  <c r="AA9" i="1" s="1"/>
  <c r="S18" i="1"/>
  <c r="T18" i="1" s="1"/>
  <c r="U18" i="1" s="1"/>
  <c r="S14" i="1"/>
  <c r="T14" i="1" s="1"/>
  <c r="U14" i="1" s="1"/>
  <c r="S17" i="1"/>
  <c r="T17" i="1" s="1"/>
  <c r="U17" i="1" s="1"/>
  <c r="S12" i="1"/>
  <c r="T12" i="1" s="1"/>
  <c r="U12" i="1" s="1"/>
  <c r="S21" i="1"/>
  <c r="T21" i="1" s="1"/>
  <c r="U21" i="1" s="1"/>
  <c r="S3" i="1"/>
  <c r="T3" i="1" s="1"/>
  <c r="U3" i="1" s="1"/>
  <c r="S15" i="1"/>
  <c r="T15" i="1" s="1"/>
  <c r="U15" i="1" s="1"/>
  <c r="S16" i="1"/>
  <c r="T16" i="1" s="1"/>
  <c r="U16" i="1" s="1"/>
  <c r="S11" i="1"/>
  <c r="T11" i="1" s="1"/>
  <c r="U11" i="1" s="1"/>
  <c r="S10" i="1"/>
  <c r="T10" i="1" s="1"/>
  <c r="U10" i="1" s="1"/>
  <c r="S7" i="1"/>
  <c r="T7" i="1" s="1"/>
  <c r="U7" i="1" s="1"/>
  <c r="S5" i="1"/>
  <c r="T5" i="1" s="1"/>
  <c r="U5" i="1" s="1"/>
  <c r="S19" i="1"/>
  <c r="T19" i="1" s="1"/>
  <c r="U19" i="1" s="1"/>
  <c r="S8" i="1"/>
  <c r="T8" i="1" s="1"/>
  <c r="U8" i="1" s="1"/>
  <c r="S20" i="1"/>
  <c r="T20" i="1" s="1"/>
  <c r="U20" i="1" s="1"/>
  <c r="S4" i="1"/>
  <c r="T4" i="1" s="1"/>
  <c r="U4" i="1" s="1"/>
  <c r="S6" i="1"/>
  <c r="T6" i="1" s="1"/>
  <c r="U6" i="1" s="1"/>
  <c r="S13" i="1"/>
  <c r="T13" i="1" s="1"/>
  <c r="U13" i="1" s="1"/>
  <c r="S9" i="1"/>
  <c r="T9" i="1" s="1"/>
  <c r="U9" i="1" s="1"/>
  <c r="S2" i="1"/>
  <c r="T2" i="1" s="1"/>
  <c r="U2" i="1" s="1"/>
  <c r="Z16" i="1" l="1"/>
  <c r="AA16" i="1" s="1"/>
  <c r="X7" i="1"/>
  <c r="Y7" i="1" s="1"/>
  <c r="X15" i="1"/>
  <c r="Y15" i="1" s="1"/>
  <c r="X2" i="1"/>
  <c r="Y2" i="1" s="1"/>
  <c r="V9" i="1"/>
  <c r="W9" i="1" s="1"/>
  <c r="V13" i="1"/>
  <c r="W13" i="1" s="1"/>
  <c r="V6" i="1"/>
  <c r="W6" i="1" s="1"/>
  <c r="V4" i="1"/>
  <c r="W4" i="1" s="1"/>
  <c r="V20" i="1"/>
  <c r="W20" i="1" s="1"/>
  <c r="V8" i="1"/>
  <c r="W8" i="1" s="1"/>
  <c r="V19" i="1"/>
  <c r="W19" i="1" s="1"/>
  <c r="V5" i="1"/>
  <c r="W5" i="1" s="1"/>
  <c r="V7" i="1"/>
  <c r="W7" i="1" s="1"/>
  <c r="V10" i="1"/>
  <c r="W10" i="1" s="1"/>
  <c r="V11" i="1"/>
  <c r="W11" i="1" s="1"/>
  <c r="V16" i="1"/>
  <c r="W16" i="1" s="1"/>
  <c r="V15" i="1"/>
  <c r="W15" i="1" s="1"/>
  <c r="V3" i="1"/>
  <c r="W3" i="1" s="1"/>
  <c r="V21" i="1"/>
  <c r="W21" i="1" s="1"/>
  <c r="V12" i="1"/>
  <c r="W12" i="1" s="1"/>
  <c r="V17" i="1"/>
  <c r="W17" i="1" s="1"/>
  <c r="V14" i="1"/>
  <c r="W14" i="1" s="1"/>
  <c r="V18" i="1"/>
  <c r="W18" i="1" s="1"/>
  <c r="V2" i="1"/>
  <c r="W2" i="1" s="1"/>
  <c r="Z4" i="1"/>
  <c r="AA4" i="1" s="1"/>
  <c r="Z5" i="1"/>
  <c r="AA5" i="1" s="1"/>
  <c r="Z12" i="1"/>
  <c r="AA12" i="1" s="1"/>
  <c r="Z2" i="1"/>
  <c r="AA2" i="1" s="1"/>
  <c r="X9" i="1"/>
  <c r="Y9" i="1" s="1"/>
  <c r="X4" i="1"/>
  <c r="Y4" i="1" s="1"/>
  <c r="X20" i="1"/>
  <c r="Y20" i="1" s="1"/>
  <c r="X5" i="1"/>
  <c r="Y5" i="1" s="1"/>
  <c r="X16" i="1"/>
  <c r="Y16" i="1" s="1"/>
  <c r="X12" i="1"/>
  <c r="Y12" i="1" s="1"/>
  <c r="X17" i="1"/>
  <c r="Y17" i="1" s="1"/>
  <c r="S24" i="1"/>
  <c r="S25" i="1"/>
  <c r="S28" i="1"/>
  <c r="S23" i="1"/>
  <c r="S37" i="1"/>
  <c r="S36" i="1"/>
  <c r="S33" i="1"/>
  <c r="S22" i="1"/>
  <c r="S26" i="1"/>
  <c r="S35" i="1"/>
  <c r="S38" i="1"/>
  <c r="S42" i="1"/>
  <c r="S29" i="1"/>
  <c r="S34" i="1"/>
  <c r="S40" i="1"/>
  <c r="S31" i="1"/>
  <c r="S32" i="1"/>
  <c r="S41" i="1"/>
  <c r="S30" i="1"/>
  <c r="S39" i="1"/>
  <c r="S27" i="1"/>
  <c r="T34" i="1" l="1"/>
  <c r="U34" i="1" s="1"/>
  <c r="X34" i="1"/>
  <c r="Y34" i="1" s="1"/>
  <c r="V34" i="1"/>
  <c r="W34" i="1" s="1"/>
  <c r="Z34" i="1"/>
  <c r="AA34" i="1" s="1"/>
  <c r="T36" i="1"/>
  <c r="U36" i="1" s="1"/>
  <c r="X36" i="1"/>
  <c r="Y36" i="1" s="1"/>
  <c r="Z36" i="1"/>
  <c r="AA36" i="1" s="1"/>
  <c r="V36" i="1"/>
  <c r="W36" i="1" s="1"/>
  <c r="T32" i="1"/>
  <c r="U32" i="1" s="1"/>
  <c r="Z32" i="1"/>
  <c r="AA32" i="1" s="1"/>
  <c r="V32" i="1"/>
  <c r="W32" i="1" s="1"/>
  <c r="X32" i="1"/>
  <c r="Y32" i="1" s="1"/>
  <c r="T26" i="1"/>
  <c r="U26" i="1" s="1"/>
  <c r="V26" i="1"/>
  <c r="W26" i="1" s="1"/>
  <c r="X26" i="1"/>
  <c r="Y26" i="1" s="1"/>
  <c r="Z26" i="1"/>
  <c r="AA26" i="1" s="1"/>
  <c r="T24" i="1"/>
  <c r="U24" i="1" s="1"/>
  <c r="Z24" i="1"/>
  <c r="AA24" i="1" s="1"/>
  <c r="V24" i="1"/>
  <c r="W24" i="1" s="1"/>
  <c r="X24" i="1"/>
  <c r="Y24" i="1" s="1"/>
  <c r="T39" i="1"/>
  <c r="U39" i="1" s="1"/>
  <c r="X39" i="1"/>
  <c r="Y39" i="1" s="1"/>
  <c r="V39" i="1"/>
  <c r="W39" i="1" s="1"/>
  <c r="Z39" i="1"/>
  <c r="AA39" i="1" s="1"/>
  <c r="T42" i="1"/>
  <c r="U42" i="1" s="1"/>
  <c r="X42" i="1"/>
  <c r="Y42" i="1" s="1"/>
  <c r="Z42" i="1"/>
  <c r="AA42" i="1" s="1"/>
  <c r="V42" i="1"/>
  <c r="W42" i="1" s="1"/>
  <c r="T41" i="1"/>
  <c r="U41" i="1" s="1"/>
  <c r="X41" i="1"/>
  <c r="Y41" i="1" s="1"/>
  <c r="V41" i="1"/>
  <c r="W41" i="1" s="1"/>
  <c r="Z41" i="1"/>
  <c r="AA41" i="1" s="1"/>
  <c r="T35" i="1"/>
  <c r="U35" i="1" s="1"/>
  <c r="X35" i="1"/>
  <c r="Y35" i="1" s="1"/>
  <c r="Z35" i="1"/>
  <c r="AA35" i="1" s="1"/>
  <c r="V35" i="1"/>
  <c r="W35" i="1" s="1"/>
  <c r="T25" i="1"/>
  <c r="U25" i="1" s="1"/>
  <c r="X25" i="1"/>
  <c r="Y25" i="1" s="1"/>
  <c r="V25" i="1"/>
  <c r="W25" i="1" s="1"/>
  <c r="Z25" i="1"/>
  <c r="AA25" i="1" s="1"/>
  <c r="T29" i="1"/>
  <c r="U29" i="1" s="1"/>
  <c r="V29" i="1"/>
  <c r="W29" i="1" s="1"/>
  <c r="X29" i="1"/>
  <c r="Y29" i="1" s="1"/>
  <c r="Z29" i="1"/>
  <c r="AA29" i="1" s="1"/>
  <c r="T37" i="1"/>
  <c r="U37" i="1" s="1"/>
  <c r="V37" i="1"/>
  <c r="W37" i="1" s="1"/>
  <c r="X37" i="1"/>
  <c r="Y37" i="1" s="1"/>
  <c r="Z37" i="1"/>
  <c r="AA37" i="1" s="1"/>
  <c r="T31" i="1"/>
  <c r="U31" i="1" s="1"/>
  <c r="X31" i="1"/>
  <c r="Y31" i="1" s="1"/>
  <c r="V31" i="1"/>
  <c r="W31" i="1" s="1"/>
  <c r="Z31" i="1"/>
  <c r="AA31" i="1" s="1"/>
  <c r="T22" i="1"/>
  <c r="U22" i="1" s="1"/>
  <c r="X22" i="1"/>
  <c r="Y22" i="1" s="1"/>
  <c r="Z22" i="1"/>
  <c r="AA22" i="1" s="1"/>
  <c r="V22" i="1"/>
  <c r="W22" i="1" s="1"/>
  <c r="T23" i="1"/>
  <c r="U23" i="1" s="1"/>
  <c r="X23" i="1"/>
  <c r="Y23" i="1" s="1"/>
  <c r="Z23" i="1"/>
  <c r="AA23" i="1" s="1"/>
  <c r="V23" i="1"/>
  <c r="W23" i="1" s="1"/>
  <c r="T30" i="1"/>
  <c r="U30" i="1" s="1"/>
  <c r="Z30" i="1"/>
  <c r="AA30" i="1" s="1"/>
  <c r="V30" i="1"/>
  <c r="W30" i="1" s="1"/>
  <c r="X30" i="1"/>
  <c r="Y30" i="1" s="1"/>
  <c r="T40" i="1"/>
  <c r="U40" i="1" s="1"/>
  <c r="Z40" i="1"/>
  <c r="AA40" i="1" s="1"/>
  <c r="V40" i="1"/>
  <c r="W40" i="1" s="1"/>
  <c r="X40" i="1"/>
  <c r="Y40" i="1" s="1"/>
  <c r="T38" i="1"/>
  <c r="U38" i="1" s="1"/>
  <c r="V38" i="1"/>
  <c r="W38" i="1" s="1"/>
  <c r="X38" i="1"/>
  <c r="Y38" i="1" s="1"/>
  <c r="Z38" i="1"/>
  <c r="AA38" i="1" s="1"/>
  <c r="T33" i="1"/>
  <c r="U33" i="1" s="1"/>
  <c r="V33" i="1"/>
  <c r="W33" i="1" s="1"/>
  <c r="X33" i="1"/>
  <c r="Y33" i="1" s="1"/>
  <c r="Z33" i="1"/>
  <c r="AA33" i="1" s="1"/>
  <c r="T28" i="1"/>
  <c r="U28" i="1" s="1"/>
  <c r="V28" i="1"/>
  <c r="W28" i="1" s="1"/>
  <c r="X28" i="1"/>
  <c r="Y28" i="1" s="1"/>
  <c r="Z28" i="1"/>
  <c r="AA28" i="1" s="1"/>
  <c r="Z27" i="1"/>
  <c r="AA27" i="1" s="1"/>
  <c r="T27" i="1"/>
  <c r="U27" i="1" s="1"/>
  <c r="X27" i="1"/>
  <c r="Y27" i="1" s="1"/>
  <c r="V27" i="1"/>
  <c r="W27" i="1" s="1"/>
</calcChain>
</file>

<file path=xl/sharedStrings.xml><?xml version="1.0" encoding="utf-8"?>
<sst xmlns="http://schemas.openxmlformats.org/spreadsheetml/2006/main" count="155" uniqueCount="80">
  <si>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</si>
  <si>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</si>
  <si>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</si>
  <si>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</si>
  <si>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</si>
  <si>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</si>
  <si>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</si>
  <si>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</si>
  <si>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</si>
  <si>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</si>
  <si>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</si>
  <si>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</si>
  <si>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</si>
  <si>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</si>
  <si>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</si>
  <si>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</si>
  <si>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Keylor Navas</t>
  </si>
  <si>
    <t>Thiago Silva</t>
  </si>
  <si>
    <t>Presnel Kimpembe</t>
  </si>
  <si>
    <t>Thilo Kehrer</t>
  </si>
  <si>
    <t>Marquinhos</t>
  </si>
  <si>
    <t>Marco Verratti</t>
  </si>
  <si>
    <t>Kylian Mbappe</t>
  </si>
  <si>
    <t>Leandro Paredes</t>
  </si>
  <si>
    <t>Neymar</t>
  </si>
  <si>
    <t>Angel Di Maria</t>
  </si>
  <si>
    <t>Juan Bernat</t>
  </si>
  <si>
    <t>Sergio Rico</t>
  </si>
  <si>
    <t>Eric Maxim Choupo-Moting</t>
  </si>
  <si>
    <t>Mauro Icardi</t>
  </si>
  <si>
    <t>Pablo Sarabia</t>
  </si>
  <si>
    <t>Layvin Kurzawa</t>
  </si>
  <si>
    <t>Ander Herrera</t>
  </si>
  <si>
    <t>Mitchel Bakker</t>
  </si>
  <si>
    <t>Julian Draxler</t>
  </si>
  <si>
    <t>Idrissa Gueye</t>
  </si>
  <si>
    <t>Colin Dagba</t>
  </si>
  <si>
    <t>Team</t>
  </si>
  <si>
    <t>Player</t>
  </si>
  <si>
    <t>PSG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</si>
  <si>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</si>
  <si>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</si>
  <si>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</si>
  <si>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</si>
  <si>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</si>
  <si>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</si>
  <si>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</si>
  <si>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</si>
  <si>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</si>
  <si>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Goal_Odds</t>
  </si>
  <si>
    <t>Pts_w_GOdds</t>
  </si>
  <si>
    <t>Start_Mins</t>
  </si>
  <si>
    <t>Sub_Mins</t>
  </si>
  <si>
    <t>Starting</t>
  </si>
  <si>
    <t>Joshua Kimmich</t>
  </si>
  <si>
    <t>Kingsley Coman</t>
  </si>
  <si>
    <t>David Alaba</t>
  </si>
  <si>
    <t>Thomas Muller</t>
  </si>
  <si>
    <t>Corentin Tolisso</t>
  </si>
  <si>
    <t>Serge Gnabry</t>
  </si>
  <si>
    <t>Lucas Hernandez</t>
  </si>
  <si>
    <t>Alphonso Davies</t>
  </si>
  <si>
    <t>Leon Goretzka</t>
  </si>
  <si>
    <t>Jerome Boateng</t>
  </si>
  <si>
    <t>Ivan Perisic</t>
  </si>
  <si>
    <t>Michael Cuisance</t>
  </si>
  <si>
    <t>Philipe Coutinho</t>
  </si>
  <si>
    <t>Robert Lewandowski</t>
  </si>
  <si>
    <t>Javi Martinez</t>
  </si>
  <si>
    <t>Thiago</t>
  </si>
  <si>
    <t>Niklas Sule</t>
  </si>
  <si>
    <t>Benjamin Pavard</t>
  </si>
  <si>
    <t>Alvaro Odriozola</t>
  </si>
  <si>
    <t>Manuel Neuer</t>
  </si>
  <si>
    <t>BAY</t>
  </si>
  <si>
    <t>M</t>
  </si>
  <si>
    <t>M/F</t>
  </si>
  <si>
    <t>D</t>
  </si>
  <si>
    <t>GK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</si>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</sst>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C1E6-A7D8-0A4C-B8B3-00DBBD34D381}">
  <dimension ref="A1:AF42"/>
  <sheetViews>
    <sheetView tabSelected="1" workbookViewId="0">
      <selection activeCell="E11" sqref="E11"/>
    </sheetView>
  </sheetViews>
  <sheetFormatPr baseColWidth="10" defaultRowHeight="16" x14ac:dyDescent="0.2"/>
  <cols>
    <col min="1" max="1" width="23.6640625" bestFit="1" customWidth="1"/>
    <col min="2" max="32" width="7.83203125" customWidth="1"/>
  </cols>
  <sheetData>
    <row r="1" spans="1:32" x14ac:dyDescent="0.2">
      <c r="A1" t="s">
        <v>38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</row>
    <row r="2" spans="1:32" x14ac:dyDescent="0.2">
      <c r="A2" t="s">
        <v>73</v>
      </c>
      <c r="B2" t="s">
        <v>74</v>
      </c>
      <c r="C2" t="s">
        <v>78</v>
      </c>
      <c r="D2">
        <v>6200</v>
      </c>
      <c r="E2" s="1">
        <v>5</v>
      </c>
      <c r="F2">
        <v>0</v>
      </c>
      <c r="G2">
        <v>1</v>
      </c>
      <c r="H2">
        <v>0</v>
      </c>
      <c r="I2">
        <v>0</v>
      </c>
      <c r="J2">
        <v>0</v>
      </c>
      <c r="K2">
        <v>2</v>
      </c>
      <c r="L2">
        <v>206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f>10/21</f>
        <v>0.47619047619047616</v>
      </c>
      <c r="T2" s="1">
        <f>(F2*10+G2*6+H2+I2+J2+8.7+K2+L2*0.02+M2-N2*0.5+O2+P2*0.5-Q2*1.5-R2*6)/5 + (S2-0/5)*10</f>
        <v>8.9259047619047607</v>
      </c>
      <c r="U2" s="1">
        <f>T2/(D2/1000)</f>
        <v>1.4396620583717354</v>
      </c>
      <c r="V2" s="1">
        <f>(H2+I2+J2+8.7+K2+L2*0.02+M2-N2*0.5+O2+P2*0.5-Q2*1.5)/5 + (S2-0/5)*10</f>
        <v>7.7259047619047614</v>
      </c>
      <c r="W2" s="1">
        <f>V2/(D2/1000)</f>
        <v>1.2461136712749614</v>
      </c>
      <c r="X2" s="1">
        <f>(F2*10+G2*6+H2+I2+J2+8.7+K2+L2*0.02+M2-N2*0.5+O2+P2*0.5-Q2*1.5-R2*6)/E2 + (S2-0/5)*10</f>
        <v>8.9259047619047607</v>
      </c>
      <c r="Y2" s="1">
        <f>X2/(D2/1000)</f>
        <v>1.4396620583717354</v>
      </c>
      <c r="Z2" s="1">
        <f>(H2+I2+J2+8.7+K2+L2*0.02+M2-N2*0.5+O2+P2*0.5-Q2*1.5)/E2 + (S2-0/5)*10</f>
        <v>7.7259047619047614</v>
      </c>
      <c r="AA2" s="1">
        <f>Z2/(D2/1000)</f>
        <v>1.2461136712749614</v>
      </c>
    </row>
    <row r="3" spans="1:32" x14ac:dyDescent="0.2">
      <c r="A3" t="s">
        <v>67</v>
      </c>
      <c r="B3" t="s">
        <v>74</v>
      </c>
      <c r="C3" t="s">
        <v>79</v>
      </c>
      <c r="D3">
        <v>12800</v>
      </c>
      <c r="E3" s="1">
        <v>5</v>
      </c>
      <c r="F3">
        <v>7</v>
      </c>
      <c r="G3">
        <v>3</v>
      </c>
      <c r="H3">
        <v>22</v>
      </c>
      <c r="I3">
        <v>12</v>
      </c>
      <c r="J3">
        <v>4</v>
      </c>
      <c r="K3">
        <v>8</v>
      </c>
      <c r="L3">
        <v>112</v>
      </c>
      <c r="M3">
        <v>7</v>
      </c>
      <c r="N3">
        <v>3</v>
      </c>
      <c r="O3">
        <v>9</v>
      </c>
      <c r="P3">
        <v>4</v>
      </c>
      <c r="Q3">
        <v>1</v>
      </c>
      <c r="R3">
        <v>0</v>
      </c>
      <c r="S3" s="1">
        <f>10/21</f>
        <v>0.47619047619047616</v>
      </c>
      <c r="T3" s="1">
        <f>(F3*10+G3*6+H3+I3+J3+8.7+K3+L3*0.02+M3-N3*0.5+O3+P3*0.5-Q3*1.5-R3*6)/5 + (S3-0/5)*10</f>
        <v>36.749904761904759</v>
      </c>
      <c r="U3" s="1">
        <f>T3/(D3/1000)</f>
        <v>2.8710863095238093</v>
      </c>
      <c r="V3" s="1">
        <f>(H3+I3+J3+8.7+K3+L3*0.02+M3-N3*0.5+O3+P3*0.5-Q3*1.5)/5 + (S3-0/5)*10</f>
        <v>19.149904761904761</v>
      </c>
      <c r="W3" s="1">
        <f>V3/(D3/1000)</f>
        <v>1.4960863095238093</v>
      </c>
      <c r="X3" s="1">
        <f>(F3*10+G3*6+H3+I3+J3+8.7+K3+L3*0.02+M3-N3*0.5+O3+P3*0.5-Q3*1.5-R3*6)/E3 + (S3-0/5)*10</f>
        <v>36.749904761904759</v>
      </c>
      <c r="Y3" s="1">
        <f>X3/(D3/1000)</f>
        <v>2.8710863095238093</v>
      </c>
      <c r="Z3" s="1">
        <f>(H3+I3+J3+8.7+K3+L3*0.02+M3-N3*0.5+O3+P3*0.5-Q3*1.5)/E3 + (S3-0/5)*10</f>
        <v>19.149904761904761</v>
      </c>
      <c r="AA3" s="1">
        <f>Z3/(D3/1000)</f>
        <v>1.4960863095238093</v>
      </c>
      <c r="AD3">
        <v>90</v>
      </c>
    </row>
    <row r="4" spans="1:32" x14ac:dyDescent="0.2">
      <c r="A4" t="s">
        <v>57</v>
      </c>
      <c r="B4" t="s">
        <v>74</v>
      </c>
      <c r="C4" t="s">
        <v>76</v>
      </c>
      <c r="D4">
        <v>7800</v>
      </c>
      <c r="E4" s="1">
        <v>4.9555555555555557</v>
      </c>
      <c r="F4">
        <v>3</v>
      </c>
      <c r="G4">
        <v>2</v>
      </c>
      <c r="H4">
        <v>10</v>
      </c>
      <c r="I4">
        <v>5</v>
      </c>
      <c r="J4">
        <v>10</v>
      </c>
      <c r="K4">
        <v>17</v>
      </c>
      <c r="L4">
        <v>167</v>
      </c>
      <c r="M4">
        <v>2</v>
      </c>
      <c r="N4">
        <v>5</v>
      </c>
      <c r="O4">
        <v>4</v>
      </c>
      <c r="P4">
        <v>2</v>
      </c>
      <c r="Q4">
        <v>0</v>
      </c>
      <c r="R4">
        <v>0</v>
      </c>
      <c r="S4" s="1">
        <f>10/21</f>
        <v>0.47619047619047616</v>
      </c>
      <c r="T4" s="1">
        <f>(F4*10+G4*6+H4+I4+J4+8.7+K4+L4*0.02+M4-N4*0.5+O4+P4*0.5-Q4*1.5-R4*6)/5 + (S4-0/5)*10</f>
        <v>24.869904761904763</v>
      </c>
      <c r="U4" s="1">
        <f>T4/(D4/1000)</f>
        <v>3.1884493284493285</v>
      </c>
      <c r="V4" s="1">
        <f>(H4+I4+J4+8.7+K4+L4*0.02+M4-N4*0.5+O4+P4*0.5-Q4*1.5)/5 + (S4-0/5)*10</f>
        <v>16.469904761904765</v>
      </c>
      <c r="W4" s="1">
        <f>V4/(D4/1000)</f>
        <v>2.1115262515262518</v>
      </c>
      <c r="X4" s="1">
        <f>(F4*10+G4*6+H4+I4+J4+8.7+K4+L4*0.02+M4-N4*0.5+O4+P4*0.5-Q4*1.5-R4*6)/E4 + (S4-0/5)*10</f>
        <v>25.050245569079649</v>
      </c>
      <c r="Y4" s="1">
        <f>X4/(D4/1000)</f>
        <v>3.2115699447538013</v>
      </c>
      <c r="Z4" s="1">
        <f>(H4+I4+J4+8.7+K4+L4*0.02+M4-N4*0.5+O4+P4*0.5-Q4*1.5)/E4 + (S4-0/5)*10</f>
        <v>16.574909246209696</v>
      </c>
      <c r="AA4" s="1">
        <f>Z4/(D4/1000)</f>
        <v>2.1249883648986789</v>
      </c>
      <c r="AD4">
        <f>(90+86+90+90+90)/5</f>
        <v>89.2</v>
      </c>
    </row>
    <row r="5" spans="1:32" x14ac:dyDescent="0.2">
      <c r="A5" t="s">
        <v>61</v>
      </c>
      <c r="B5" t="s">
        <v>74</v>
      </c>
      <c r="C5" t="s">
        <v>77</v>
      </c>
      <c r="D5">
        <v>5800</v>
      </c>
      <c r="E5" s="1">
        <v>4.9222222222222225</v>
      </c>
      <c r="F5">
        <v>0</v>
      </c>
      <c r="G5">
        <v>1</v>
      </c>
      <c r="H5">
        <v>2</v>
      </c>
      <c r="I5">
        <v>0</v>
      </c>
      <c r="J5">
        <v>9</v>
      </c>
      <c r="K5">
        <v>5</v>
      </c>
      <c r="L5">
        <v>218</v>
      </c>
      <c r="M5">
        <v>6</v>
      </c>
      <c r="N5">
        <v>6</v>
      </c>
      <c r="O5">
        <v>9</v>
      </c>
      <c r="P5">
        <v>9</v>
      </c>
      <c r="Q5">
        <v>1</v>
      </c>
      <c r="R5">
        <v>0</v>
      </c>
      <c r="S5" s="1">
        <f>10/21</f>
        <v>0.47619047619047616</v>
      </c>
      <c r="T5" s="1">
        <f>(F5*10+G5*6+H5+I5+J5+8.7+K5+L5*0.02+M5-N5*0.5+O5+P5*0.5-Q5*1.5-R5*6)/5 + (S5-0/5)*10</f>
        <v>14.773904761904763</v>
      </c>
      <c r="U5" s="1">
        <f>T5/(D5/1000)</f>
        <v>2.5472249589490974</v>
      </c>
      <c r="V5" s="1">
        <f>(H5+I5+J5+8.7+K5+L5*0.02+M5-N5*0.5+O5+P5*0.5-Q5*1.5)/5 + (S5-0/5)*10</f>
        <v>13.573904761904764</v>
      </c>
      <c r="W5" s="1">
        <f>V5/(D5/1000)</f>
        <v>2.3403284072249595</v>
      </c>
      <c r="X5" s="1">
        <f>(F5*10+G5*6+H5+I5+J5+8.7+K5+L5*0.02+M5-N5*0.5+O5+P5*0.5-Q5*1.5-R5*6)/E5 + (S5-0/5)*10</f>
        <v>14.932107922175643</v>
      </c>
      <c r="Y5" s="1">
        <f>X5/(D5/1000)</f>
        <v>2.5745013658923521</v>
      </c>
      <c r="Z5" s="1">
        <f>(H5+I5+J5+8.7+K5+L5*0.02+M5-N5*0.5+O5+P5*0.5-Q5*1.5)/E5 + (S5-0/5)*10</f>
        <v>13.713146296893473</v>
      </c>
      <c r="AA5" s="1">
        <f>Z5/(D5/1000)</f>
        <v>2.3643355684299094</v>
      </c>
      <c r="AD5">
        <f>(90+90+90+83+90)/5</f>
        <v>88.6</v>
      </c>
    </row>
    <row r="6" spans="1:32" x14ac:dyDescent="0.2">
      <c r="A6" t="s">
        <v>56</v>
      </c>
      <c r="B6" t="s">
        <v>74</v>
      </c>
      <c r="C6" t="s">
        <v>77</v>
      </c>
      <c r="D6">
        <v>3600</v>
      </c>
      <c r="E6" s="1">
        <v>4.8777777777777782</v>
      </c>
      <c r="F6">
        <v>1</v>
      </c>
      <c r="G6">
        <v>0</v>
      </c>
      <c r="H6">
        <v>4</v>
      </c>
      <c r="I6">
        <v>2</v>
      </c>
      <c r="J6">
        <v>0</v>
      </c>
      <c r="K6">
        <v>0</v>
      </c>
      <c r="L6">
        <v>328</v>
      </c>
      <c r="M6">
        <v>1</v>
      </c>
      <c r="N6">
        <v>5</v>
      </c>
      <c r="O6">
        <v>3</v>
      </c>
      <c r="P6">
        <v>4</v>
      </c>
      <c r="Q6">
        <v>0</v>
      </c>
      <c r="R6">
        <v>0</v>
      </c>
      <c r="S6" s="1">
        <f>10/21</f>
        <v>0.47619047619047616</v>
      </c>
      <c r="T6" s="1">
        <f>(F6*10+G6*6+H6+I6+J6+8.7+K6+L6*0.02+M6-N6*0.5+O6+P6*0.5-Q6*1.5-R6*6)/5 + (S6-0/5)*10</f>
        <v>11.713904761904761</v>
      </c>
      <c r="U6" s="1">
        <f>T6/(D6/1000)</f>
        <v>3.2538624338624333</v>
      </c>
      <c r="V6" s="1">
        <f>(H6+I6+J6+8.7+K6+L6*0.02+M6-N6*0.5+O6+P6*0.5-Q6*1.5)/5 + (S6-0/5)*10</f>
        <v>9.7139047619047609</v>
      </c>
      <c r="W6" s="1">
        <f>V6/(D6/1000)</f>
        <v>2.698306878306878</v>
      </c>
      <c r="X6" s="1">
        <f>(F6*10+G6*6+H6+I6+J6+8.7+K6+L6*0.02+M6-N6*0.5+O6+P6*0.5-Q6*1.5-R6*6)/E6 + (S6-0/5)*10</f>
        <v>11.888100661676971</v>
      </c>
      <c r="Y6" s="1">
        <f>X6/(D6/1000)</f>
        <v>3.3022501837991585</v>
      </c>
      <c r="Z6" s="1">
        <f>(H6+I6+J6+8.7+K6+L6*0.02+M6-N6*0.5+O6+P6*0.5-Q6*1.5)/E6 + (S6-0/5)*10</f>
        <v>9.8379867664605705</v>
      </c>
      <c r="AA6" s="1">
        <f>Z6/(D6/1000)</f>
        <v>2.732774101794603</v>
      </c>
      <c r="AD6">
        <f>(79+90+90+90+90)/5</f>
        <v>87.8</v>
      </c>
    </row>
    <row r="7" spans="1:32" x14ac:dyDescent="0.2">
      <c r="A7" t="s">
        <v>62</v>
      </c>
      <c r="B7" t="s">
        <v>74</v>
      </c>
      <c r="C7" t="s">
        <v>75</v>
      </c>
      <c r="D7">
        <v>5400</v>
      </c>
      <c r="E7" s="1">
        <v>4.7</v>
      </c>
      <c r="F7">
        <v>0</v>
      </c>
      <c r="G7">
        <v>1</v>
      </c>
      <c r="H7">
        <v>11</v>
      </c>
      <c r="I7">
        <v>0</v>
      </c>
      <c r="J7">
        <v>1</v>
      </c>
      <c r="K7">
        <v>3</v>
      </c>
      <c r="L7">
        <v>216</v>
      </c>
      <c r="M7">
        <v>6</v>
      </c>
      <c r="N7">
        <v>8</v>
      </c>
      <c r="O7">
        <v>8</v>
      </c>
      <c r="P7">
        <v>7</v>
      </c>
      <c r="Q7">
        <v>0</v>
      </c>
      <c r="R7">
        <v>0</v>
      </c>
      <c r="S7" s="1">
        <f>10/21</f>
        <v>0.47619047619047616</v>
      </c>
      <c r="T7" s="1">
        <f>(F7*10+G7*6+H7+I7+J7+8.7+K7+L7*0.02+M7-N7*0.5+O7+P7*0.5-Q7*1.5-R7*6)/5 + (S7-0/5)*10</f>
        <v>14.265904761904761</v>
      </c>
      <c r="U7" s="1">
        <f>T7/(D7/1000)</f>
        <v>2.641834215167548</v>
      </c>
      <c r="V7" s="1">
        <f>(H7+I7+J7+8.7+K7+L7*0.02+M7-N7*0.5+O7+P7*0.5-Q7*1.5)/5 + (S7-0/5)*10</f>
        <v>13.065904761904761</v>
      </c>
      <c r="W7" s="1">
        <f>V7/(D7/1000)</f>
        <v>2.4196119929453261</v>
      </c>
      <c r="X7" s="1">
        <f>(F7*10+G7*6+H7+I7+J7+8.7+K7+L7*0.02+M7-N7*0.5+O7+P7*0.5-Q7*1.5-R7*6)/E7 + (S7-0/5)*10</f>
        <v>14.872543059777101</v>
      </c>
      <c r="Y7" s="1">
        <f>X7/(D7/1000)</f>
        <v>2.7541746406994632</v>
      </c>
      <c r="Z7" s="1">
        <f>(H7+I7+J7+8.7+K7+L7*0.02+M7-N7*0.5+O7+P7*0.5-Q7*1.5)/E7 + (S7-0/5)*10</f>
        <v>13.59594731509625</v>
      </c>
      <c r="AA7" s="1">
        <f>Z7/(D7/1000)</f>
        <v>2.51776802131412</v>
      </c>
      <c r="AD7">
        <f>(79+90+90+83+81)/5</f>
        <v>84.6</v>
      </c>
    </row>
    <row r="8" spans="1:32" x14ac:dyDescent="0.2">
      <c r="A8" t="s">
        <v>59</v>
      </c>
      <c r="B8" t="s">
        <v>74</v>
      </c>
      <c r="C8" t="s">
        <v>75</v>
      </c>
      <c r="D8">
        <v>9800</v>
      </c>
      <c r="E8" s="1">
        <v>4.166666666666667</v>
      </c>
      <c r="F8">
        <v>4</v>
      </c>
      <c r="G8">
        <v>1</v>
      </c>
      <c r="H8">
        <v>16</v>
      </c>
      <c r="I8">
        <v>10</v>
      </c>
      <c r="J8">
        <v>9</v>
      </c>
      <c r="K8">
        <v>6</v>
      </c>
      <c r="L8">
        <v>125</v>
      </c>
      <c r="M8">
        <v>7</v>
      </c>
      <c r="N8">
        <v>3</v>
      </c>
      <c r="O8">
        <v>7</v>
      </c>
      <c r="P8">
        <v>3</v>
      </c>
      <c r="Q8">
        <v>0</v>
      </c>
      <c r="R8">
        <v>0</v>
      </c>
      <c r="S8" s="1">
        <f>10/21</f>
        <v>0.47619047619047616</v>
      </c>
      <c r="T8" s="1">
        <f>(F8*10+G8*6+H8+I8+J8+8.7+K8+L8*0.02+M8-N8*0.5+O8+P8*0.5-Q8*1.5-R8*6)/5 + (S8-0/5)*10</f>
        <v>27.201904761904764</v>
      </c>
      <c r="U8" s="1">
        <f>T8/(D8/1000)</f>
        <v>2.7757045675413021</v>
      </c>
      <c r="V8" s="1">
        <f>(H8+I8+J8+8.7+K8+L8*0.02+M8-N8*0.5+O8+P8*0.5-Q8*1.5)/5 + (S8-0/5)*10</f>
        <v>18.001904761904761</v>
      </c>
      <c r="W8" s="1">
        <f>V8/(D8/1000)</f>
        <v>1.8369290573372203</v>
      </c>
      <c r="X8" s="1">
        <f>(F8*10+G8*6+H8+I8+J8+8.7+K8+L8*0.02+M8-N8*0.5+O8+P8*0.5-Q8*1.5-R8*6)/E8 + (S8-0/5)*10</f>
        <v>31.68990476190476</v>
      </c>
      <c r="Y8" s="1">
        <f>X8/(D8/1000)</f>
        <v>3.2336637512147712</v>
      </c>
      <c r="Z8" s="1">
        <f>(H8+I8+J8+8.7+K8+L8*0.02+M8-N8*0.5+O8+P8*0.5-Q8*1.5)/E8 + (S8-0/5)*10</f>
        <v>20.649904761904761</v>
      </c>
      <c r="AA8" s="1">
        <f>Z8/(D8/1000)</f>
        <v>2.1071331389698735</v>
      </c>
      <c r="AD8">
        <f>(61+86+80+74+74)/5</f>
        <v>75</v>
      </c>
    </row>
    <row r="9" spans="1:32" x14ac:dyDescent="0.2">
      <c r="A9" t="s">
        <v>54</v>
      </c>
      <c r="B9" t="s">
        <v>74</v>
      </c>
      <c r="C9" t="s">
        <v>77</v>
      </c>
      <c r="D9">
        <v>6600</v>
      </c>
      <c r="E9" s="1">
        <v>3.9</v>
      </c>
      <c r="F9">
        <v>1</v>
      </c>
      <c r="G9">
        <v>4</v>
      </c>
      <c r="H9">
        <v>3</v>
      </c>
      <c r="I9">
        <v>1</v>
      </c>
      <c r="J9">
        <v>26</v>
      </c>
      <c r="K9">
        <v>11</v>
      </c>
      <c r="L9">
        <v>174</v>
      </c>
      <c r="M9">
        <v>14</v>
      </c>
      <c r="N9">
        <v>3</v>
      </c>
      <c r="O9">
        <v>5</v>
      </c>
      <c r="P9">
        <v>4</v>
      </c>
      <c r="Q9">
        <v>1</v>
      </c>
      <c r="R9">
        <v>0</v>
      </c>
      <c r="S9" s="1">
        <f>10/21</f>
        <v>0.47619047619047616</v>
      </c>
      <c r="T9" s="1">
        <f>(F9*10+G9*6+H9+I9+J9+8.7+K9+L9*0.02+M9-N9*0.5+O9+P9*0.5-Q9*1.5-R9*6)/5 + (S9-0/5)*10</f>
        <v>25.797904761904764</v>
      </c>
      <c r="U9" s="1">
        <f>T9/(D9/1000)</f>
        <v>3.9087734487734491</v>
      </c>
      <c r="V9" s="1">
        <f>(H9+I9+J9+8.7+K9+L9*0.02+M9-N9*0.5+O9+P9*0.5-Q9*1.5)/5 + (S9-0/5)*10</f>
        <v>18.997904761904763</v>
      </c>
      <c r="W9" s="1">
        <f>V9/(D9/1000)</f>
        <v>2.8784704184704188</v>
      </c>
      <c r="X9" s="1">
        <f>(F9*10+G9*6+H9+I9+J9+8.7+K9+L9*0.02+M9-N9*0.5+O9+P9*0.5-Q9*1.5-R9*6)/E9 + (S9-0/5)*10</f>
        <v>31.731135531135536</v>
      </c>
      <c r="Y9" s="1">
        <f>X9/(D9/1000)</f>
        <v>4.8077478077478091</v>
      </c>
      <c r="Z9" s="1">
        <f>(H9+I9+J9+8.7+K9+L9*0.02+M9-N9*0.5+O9+P9*0.5-Q9*1.5)/E9 + (S9-0/5)*10</f>
        <v>23.013186813186817</v>
      </c>
      <c r="AA9" s="1">
        <f>Z9/(D9/1000)</f>
        <v>3.4868464868464875</v>
      </c>
      <c r="AD9">
        <f>(90+71+90+90)/4</f>
        <v>85.25</v>
      </c>
      <c r="AE9">
        <f>11</f>
        <v>11</v>
      </c>
    </row>
    <row r="10" spans="1:32" x14ac:dyDescent="0.2">
      <c r="A10" t="s">
        <v>63</v>
      </c>
      <c r="B10" t="s">
        <v>74</v>
      </c>
      <c r="C10" t="s">
        <v>77</v>
      </c>
      <c r="D10">
        <v>3200</v>
      </c>
      <c r="E10" s="1">
        <v>3.7777777777777777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244</v>
      </c>
      <c r="M10">
        <v>1</v>
      </c>
      <c r="N10">
        <v>4</v>
      </c>
      <c r="O10">
        <v>1</v>
      </c>
      <c r="P10">
        <v>6</v>
      </c>
      <c r="Q10">
        <v>1</v>
      </c>
      <c r="R10">
        <v>0</v>
      </c>
      <c r="S10" s="1">
        <f>10/21</f>
        <v>0.47619047619047616</v>
      </c>
      <c r="T10" s="1">
        <f>(F10*10+G10*6+H10+I10+J10+8.7+K10+L10*0.02+M10-N10*0.5+O10+P10*0.5-Q10*1.5-R10*6)/5 + (S10-0/5)*10</f>
        <v>7.777904761904761</v>
      </c>
      <c r="U10" s="1">
        <f>T10/(D10/1000)</f>
        <v>2.4305952380952376</v>
      </c>
      <c r="V10" s="1">
        <f>(H10+I10+J10+8.7+K10+L10*0.02+M10-N10*0.5+O10+P10*0.5-Q10*1.5)/5 + (S10-0/5)*10</f>
        <v>7.777904761904761</v>
      </c>
      <c r="W10" s="1">
        <f>V10/(D10/1000)</f>
        <v>2.4305952380952376</v>
      </c>
      <c r="X10" s="1">
        <f>(F10*10+G10*6+H10+I10+J10+8.7+K10+L10*0.02+M10-N10*0.5+O10+P10*0.5-Q10*1.5-R10*6)/E10 + (S10-0/5)*10</f>
        <v>8.7536694677871143</v>
      </c>
      <c r="Y10" s="1">
        <f>X10/(D10/1000)</f>
        <v>2.7355217086834731</v>
      </c>
      <c r="Z10" s="1">
        <f>(H10+I10+J10+8.7+K10+L10*0.02+M10-N10*0.5+O10+P10*0.5-Q10*1.5)/E10 + (S10-0/5)*10</f>
        <v>8.7536694677871143</v>
      </c>
      <c r="AA10" s="1">
        <f>Z10/(D10/1000)</f>
        <v>2.7355217086834731</v>
      </c>
      <c r="AD10">
        <f>(90+68+62+75+45)/5</f>
        <v>68</v>
      </c>
    </row>
    <row r="11" spans="1:32" x14ac:dyDescent="0.2">
      <c r="A11" t="s">
        <v>64</v>
      </c>
      <c r="B11" t="s">
        <v>74</v>
      </c>
      <c r="C11" t="s">
        <v>75</v>
      </c>
      <c r="D11">
        <v>7200</v>
      </c>
      <c r="E11" s="1">
        <v>2.7444444444444445</v>
      </c>
      <c r="F11">
        <v>2</v>
      </c>
      <c r="G11">
        <v>1</v>
      </c>
      <c r="H11">
        <v>8</v>
      </c>
      <c r="I11">
        <v>5</v>
      </c>
      <c r="J11">
        <v>9</v>
      </c>
      <c r="K11">
        <v>6</v>
      </c>
      <c r="L11">
        <v>59</v>
      </c>
      <c r="M11">
        <v>0</v>
      </c>
      <c r="N11">
        <v>3</v>
      </c>
      <c r="O11">
        <v>2</v>
      </c>
      <c r="P11">
        <v>3</v>
      </c>
      <c r="Q11">
        <v>0</v>
      </c>
      <c r="R11">
        <v>0</v>
      </c>
      <c r="S11" s="1">
        <f>10/21</f>
        <v>0.47619047619047616</v>
      </c>
      <c r="T11" s="1">
        <f>(F11*10+G11*6+H11+I11+J11+8.7+K11+L11*0.02+M11-N11*0.5+O11+P11*0.5-Q11*1.5-R11*6)/5 + (S11-0/5)*10</f>
        <v>17.937904761904761</v>
      </c>
      <c r="U11" s="1">
        <f>T11/(D11/1000)</f>
        <v>2.491375661375661</v>
      </c>
      <c r="V11" s="1">
        <f>(H11+I11+J11+8.7+K11+L11*0.02+M11-N11*0.5+O11+P11*0.5-Q11*1.5)/5 + (S11-0/5)*10</f>
        <v>12.737904761904762</v>
      </c>
      <c r="W11" s="1">
        <f>V11/(D11/1000)</f>
        <v>1.7691534391534391</v>
      </c>
      <c r="X11" s="1">
        <f>(F11*10+G11*6+H11+I11+J11+8.7+K11+L11*0.02+M11-N11*0.5+O11+P11*0.5-Q11*1.5-R11*6)/E11 + (S11-0/5)*10</f>
        <v>28.766763061499901</v>
      </c>
      <c r="Y11" s="1">
        <f>X11/(D11/1000)</f>
        <v>3.995383758541653</v>
      </c>
      <c r="Z11" s="1">
        <f>(H11+I11+J11+8.7+K11+L11*0.02+M11-N11*0.5+O11+P11*0.5-Q11*1.5)/E11 + (S11-0/5)*10</f>
        <v>19.29307885097359</v>
      </c>
      <c r="AA11" s="1">
        <f>Z11/(D11/1000)</f>
        <v>2.6795942848574428</v>
      </c>
      <c r="AD11">
        <f>(63+66+62)/3</f>
        <v>63.666666666666664</v>
      </c>
      <c r="AE11">
        <f>(29+27)/2</f>
        <v>28</v>
      </c>
    </row>
    <row r="12" spans="1:32" x14ac:dyDescent="0.2">
      <c r="A12" t="s">
        <v>69</v>
      </c>
      <c r="B12" t="s">
        <v>74</v>
      </c>
      <c r="C12" t="s">
        <v>75</v>
      </c>
      <c r="D12">
        <v>4000</v>
      </c>
      <c r="E12" s="1">
        <v>2.7111111111111112</v>
      </c>
      <c r="F12">
        <v>0</v>
      </c>
      <c r="G12">
        <v>0</v>
      </c>
      <c r="H12">
        <v>2</v>
      </c>
      <c r="I12">
        <v>0</v>
      </c>
      <c r="J12">
        <v>0</v>
      </c>
      <c r="K12">
        <v>3</v>
      </c>
      <c r="L12">
        <v>224</v>
      </c>
      <c r="M12">
        <v>2</v>
      </c>
      <c r="N12">
        <v>8</v>
      </c>
      <c r="O12">
        <v>11</v>
      </c>
      <c r="P12">
        <v>4</v>
      </c>
      <c r="Q12">
        <v>0</v>
      </c>
      <c r="R12">
        <v>0</v>
      </c>
      <c r="S12" s="1">
        <f>10/21</f>
        <v>0.47619047619047616</v>
      </c>
      <c r="T12" s="1">
        <f>(F12*10+G12*6+H12+I12+J12+8.7+K12+L12*0.02+M12-N12*0.5+O12+P12*0.5-Q12*1.5-R12*6)/5 + (S12-0/5)*10</f>
        <v>10.597904761904761</v>
      </c>
      <c r="U12" s="1">
        <f>T12/(D12/1000)</f>
        <v>2.6494761904761903</v>
      </c>
      <c r="V12" s="1">
        <f>(H12+I12+J12+8.7+K12+L12*0.02+M12-N12*0.5+O12+P12*0.5-Q12*1.5)/5 + (S12-0/5)*10</f>
        <v>10.597904761904761</v>
      </c>
      <c r="W12" s="1">
        <f>V12/(D12/1000)</f>
        <v>2.6494761904761903</v>
      </c>
      <c r="X12" s="1">
        <f>(F12*10+G12*6+H12+I12+J12+8.7+K12+L12*0.02+M12-N12*0.5+O12+P12*0.5-Q12*1.5-R12*6)/E12 + (S12-0/5)*10</f>
        <v>15.525019516003123</v>
      </c>
      <c r="Y12" s="1">
        <f>X12/(D12/1000)</f>
        <v>3.8812548790007808</v>
      </c>
      <c r="Z12" s="1">
        <f>(H12+I12+J12+8.7+K12+L12*0.02+M12-N12*0.5+O12+P12*0.5-Q12*1.5)/E12 + (S12-0/5)*10</f>
        <v>15.525019516003123</v>
      </c>
      <c r="AA12" s="1">
        <f>Z12/(D12/1000)</f>
        <v>3.8812548790007808</v>
      </c>
      <c r="AD12">
        <f>(69+90+81)/3</f>
        <v>80</v>
      </c>
      <c r="AE12">
        <f>4/2</f>
        <v>2</v>
      </c>
    </row>
    <row r="13" spans="1:32" x14ac:dyDescent="0.2">
      <c r="A13" t="s">
        <v>55</v>
      </c>
      <c r="B13" t="s">
        <v>74</v>
      </c>
      <c r="C13" t="s">
        <v>76</v>
      </c>
      <c r="D13">
        <v>7600</v>
      </c>
      <c r="E13" s="1">
        <v>1.9555555555555555</v>
      </c>
      <c r="F13">
        <v>1</v>
      </c>
      <c r="G13">
        <v>1</v>
      </c>
      <c r="H13">
        <v>5</v>
      </c>
      <c r="I13">
        <v>2</v>
      </c>
      <c r="J13">
        <v>9</v>
      </c>
      <c r="K13">
        <v>6</v>
      </c>
      <c r="L13">
        <v>60</v>
      </c>
      <c r="M13">
        <v>5</v>
      </c>
      <c r="N13">
        <v>4</v>
      </c>
      <c r="O13">
        <v>2</v>
      </c>
      <c r="P13">
        <v>0</v>
      </c>
      <c r="Q13">
        <v>0</v>
      </c>
      <c r="R13">
        <v>0</v>
      </c>
      <c r="S13" s="1">
        <f>10/21</f>
        <v>0.47619047619047616</v>
      </c>
      <c r="T13" s="1">
        <f>(F13*10+G13*6+H13+I13+J13+8.7+K13+L13*0.02+M13-N13*0.5+O13+P13*0.5-Q13*1.5-R13*6)/5 + (S13-0/5)*10</f>
        <v>15.341904761904765</v>
      </c>
      <c r="U13" s="1">
        <f>T13/(D13/1000)</f>
        <v>2.0186716791979955</v>
      </c>
      <c r="V13" s="1">
        <f>(H13+I13+J13+8.7+K13+L13*0.02+M13-N13*0.5+O13+P13*0.5-Q13*1.5)/5 + (S13-0/5)*10</f>
        <v>12.141904761904762</v>
      </c>
      <c r="W13" s="1">
        <f>V13/(D13/1000)</f>
        <v>1.5976190476190477</v>
      </c>
      <c r="X13" s="1">
        <f>(F13*10+G13*6+H13+I13+J13+8.7+K13+L13*0.02+M13-N13*0.5+O13+P13*0.5-Q13*1.5-R13*6)/E13 + (S13-0/5)*10</f>
        <v>31.81304112554113</v>
      </c>
      <c r="Y13" s="1">
        <f>X13/(D13/1000)</f>
        <v>4.1859264638869913</v>
      </c>
      <c r="Z13" s="1">
        <f>(H13+I13+J13+8.7+K13+L13*0.02+M13-N13*0.5+O13+P13*0.5-Q13*1.5)/E13 + (S13-0/5)*10</f>
        <v>23.631222943722946</v>
      </c>
      <c r="AA13" s="1">
        <f>Z13/(D13/1000)</f>
        <v>3.1093714399635455</v>
      </c>
      <c r="AD13">
        <f>(61+63)/2</f>
        <v>62</v>
      </c>
      <c r="AE13">
        <f>(24+28)/3</f>
        <v>17.333333333333332</v>
      </c>
    </row>
    <row r="14" spans="1:32" x14ac:dyDescent="0.2">
      <c r="A14" t="s">
        <v>71</v>
      </c>
      <c r="B14" t="s">
        <v>74</v>
      </c>
      <c r="C14" t="s">
        <v>77</v>
      </c>
      <c r="D14">
        <v>4600</v>
      </c>
      <c r="E14" s="1">
        <v>1.4222222222222223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76</v>
      </c>
      <c r="M14">
        <v>0</v>
      </c>
      <c r="N14">
        <v>3</v>
      </c>
      <c r="O14">
        <v>0</v>
      </c>
      <c r="P14">
        <v>4</v>
      </c>
      <c r="Q14">
        <v>0</v>
      </c>
      <c r="R14">
        <v>0</v>
      </c>
      <c r="S14" s="1">
        <f>10/21</f>
        <v>0.47619047619047616</v>
      </c>
      <c r="T14" s="1">
        <f>(F14*10+G14*6+H14+I14+J14+8.7+K14+L14*0.02+M14-N14*0.5+O14+P14*0.5-Q14*1.5-R14*6)/5 + (S14-0/5)*10</f>
        <v>7.3059047619047615</v>
      </c>
      <c r="U14" s="1">
        <f>T14/(D14/1000)</f>
        <v>1.58824016563147</v>
      </c>
      <c r="V14" s="1">
        <f>(H14+I14+J14+8.7+K14+L14*0.02+M14-N14*0.5+O14+P14*0.5-Q14*1.5)/5 + (S14-0/5)*10</f>
        <v>7.3059047619047615</v>
      </c>
      <c r="W14" s="1">
        <f>V14/(D14/1000)</f>
        <v>1.58824016563147</v>
      </c>
      <c r="X14" s="1">
        <f>(F14*10+G14*6+H14+I14+J14+8.7+K14+L14*0.02+M14-N14*0.5+O14+P14*0.5-Q14*1.5-R14*6)/E14 + (S14-0/5)*10</f>
        <v>13.705654761904761</v>
      </c>
      <c r="Y14" s="1">
        <f>X14/(D14/1000)</f>
        <v>2.9794901656314701</v>
      </c>
      <c r="Z14" s="1">
        <f>(H14+I14+J14+8.7+K14+L14*0.02+M14-N14*0.5+O14+P14*0.5-Q14*1.5)/E14 + (S14-0/5)*10</f>
        <v>13.705654761904761</v>
      </c>
      <c r="AA14" s="1">
        <f>Z14/(D14/1000)</f>
        <v>2.9794901656314701</v>
      </c>
      <c r="AD14">
        <v>90</v>
      </c>
      <c r="AE14">
        <f>(29+9)/2</f>
        <v>19</v>
      </c>
    </row>
    <row r="15" spans="1:32" x14ac:dyDescent="0.2">
      <c r="A15" t="s">
        <v>66</v>
      </c>
      <c r="B15" t="s">
        <v>74</v>
      </c>
      <c r="C15" t="s">
        <v>75</v>
      </c>
      <c r="D15">
        <v>9000</v>
      </c>
      <c r="E15" s="1">
        <v>1.0222222222222221</v>
      </c>
      <c r="F15">
        <v>2</v>
      </c>
      <c r="G15">
        <v>1</v>
      </c>
      <c r="H15">
        <v>6</v>
      </c>
      <c r="I15">
        <v>2</v>
      </c>
      <c r="J15">
        <v>2</v>
      </c>
      <c r="K15">
        <v>2</v>
      </c>
      <c r="L15">
        <v>43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 s="1">
        <f>10/21</f>
        <v>0.47619047619047616</v>
      </c>
      <c r="T15" s="1">
        <f>(F15*10+G15*6+H15+I15+J15+8.7+K15+L15*0.02+M15-N15*0.5+O15+P15*0.5-Q15*1.5-R15*6)/5 + (S15-0/5)*10</f>
        <v>14.573904761904764</v>
      </c>
      <c r="U15" s="1">
        <f>T15/(D15/1000)</f>
        <v>1.6193227513227515</v>
      </c>
      <c r="V15" s="1">
        <f>(H15+I15+J15+8.7+K15+L15*0.02+M15-N15*0.5+O15+P15*0.5-Q15*1.5)/5 + (S15-0/5)*10</f>
        <v>9.3739047619047611</v>
      </c>
      <c r="W15" s="1">
        <f>V15/(D15/1000)</f>
        <v>1.0415449735449736</v>
      </c>
      <c r="X15" s="1">
        <f>(F15*10+G15*6+H15+I15+J15+8.7+K15+L15*0.02+M15-N15*0.5+O15+P15*0.5-Q15*1.5-R15*6)/E15 + (S15-0/5)*10</f>
        <v>52.755383022774332</v>
      </c>
      <c r="Y15" s="1">
        <f>X15/(D15/1000)</f>
        <v>5.8617092247527038</v>
      </c>
      <c r="Z15" s="1">
        <f>(H15+I15+J15+8.7+K15+L15*0.02+M15-N15*0.5+O15+P15*0.5-Q15*1.5)/E15 + (S15-0/5)*10</f>
        <v>27.320600414078676</v>
      </c>
      <c r="AA15" s="1">
        <f>Z15/(D15/1000)</f>
        <v>3.0356222682309641</v>
      </c>
      <c r="AE15">
        <f>(29+4+27+16+16)/5</f>
        <v>18.399999999999999</v>
      </c>
    </row>
    <row r="16" spans="1:32" x14ac:dyDescent="0.2">
      <c r="A16" t="s">
        <v>65</v>
      </c>
      <c r="B16" t="s">
        <v>74</v>
      </c>
      <c r="C16" t="s">
        <v>75</v>
      </c>
      <c r="D16">
        <v>3800</v>
      </c>
      <c r="E16" s="1">
        <v>1</v>
      </c>
      <c r="F16">
        <v>1</v>
      </c>
      <c r="G16">
        <v>0</v>
      </c>
      <c r="H16">
        <v>1</v>
      </c>
      <c r="I16">
        <v>1</v>
      </c>
      <c r="J16">
        <v>6</v>
      </c>
      <c r="K16">
        <v>0</v>
      </c>
      <c r="L16">
        <v>43</v>
      </c>
      <c r="M16">
        <v>2</v>
      </c>
      <c r="N16">
        <v>3</v>
      </c>
      <c r="O16">
        <v>2</v>
      </c>
      <c r="P16">
        <v>2</v>
      </c>
      <c r="Q16">
        <v>0</v>
      </c>
      <c r="R16">
        <v>0</v>
      </c>
      <c r="S16" s="1">
        <f>10/21</f>
        <v>0.47619047619047616</v>
      </c>
      <c r="T16" s="1">
        <f>(F16*10+G16*6+H16+I16+J16+8.7+K16+L16*0.02+M16-N16*0.5+O16+P16*0.5-Q16*1.5-R16*6)/5 + (S16-0/5)*10</f>
        <v>10.973904761904762</v>
      </c>
      <c r="U16" s="1">
        <f>T16/(D16/1000)</f>
        <v>2.8878696741854641</v>
      </c>
      <c r="V16" s="1">
        <f>(H16+I16+J16+8.7+K16+L16*0.02+M16-N16*0.5+O16+P16*0.5-Q16*1.5)/5 + (S16-0/5)*10</f>
        <v>8.9739047619047625</v>
      </c>
      <c r="W16" s="1">
        <f>V16/(D16/1000)</f>
        <v>2.3615538847117796</v>
      </c>
      <c r="X16" s="1">
        <f>(F16*10+G16*6+H16+I16+J16+8.7+K16+L16*0.02+M16-N16*0.5+O16+P16*0.5-Q16*1.5-R16*6)/E16 + (S16-0/5)*10</f>
        <v>35.821904761904761</v>
      </c>
      <c r="Y16" s="1">
        <f>X16/(D16/1000)</f>
        <v>9.4268170426065172</v>
      </c>
      <c r="Z16" s="1">
        <f>(H16+I16+J16+8.7+K16+L16*0.02+M16-N16*0.5+O16+P16*0.5-Q16*1.5)/E16 + (S16-0/5)*10</f>
        <v>25.821904761904761</v>
      </c>
      <c r="AA16" s="1">
        <f>Z16/(D16/1000)</f>
        <v>6.7952380952380951</v>
      </c>
      <c r="AD16">
        <v>90</v>
      </c>
      <c r="AE16">
        <v>0</v>
      </c>
    </row>
    <row r="17" spans="1:31" x14ac:dyDescent="0.2">
      <c r="A17" t="s">
        <v>70</v>
      </c>
      <c r="B17" t="s">
        <v>74</v>
      </c>
      <c r="C17" t="s">
        <v>77</v>
      </c>
      <c r="D17">
        <v>3200</v>
      </c>
      <c r="E17" s="1">
        <v>0.97777777777777775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72</v>
      </c>
      <c r="M17">
        <v>0</v>
      </c>
      <c r="N17">
        <v>0</v>
      </c>
      <c r="O17">
        <v>5</v>
      </c>
      <c r="P17">
        <v>1</v>
      </c>
      <c r="Q17">
        <v>0</v>
      </c>
      <c r="R17">
        <v>0</v>
      </c>
      <c r="S17" s="1">
        <f>10/21</f>
        <v>0.47619047619047616</v>
      </c>
      <c r="T17" s="1">
        <f>(F17*10+G17*6+H17+I17+J17+8.7+K17+L17*0.02+M17-N17*0.5+O17+P17*0.5-Q17*1.5-R17*6)/5 + (S17-0/5)*10</f>
        <v>8.2899047619047614</v>
      </c>
      <c r="U17" s="1">
        <f>T17/(D17/1000)</f>
        <v>2.5905952380952377</v>
      </c>
      <c r="V17" s="1">
        <f>(H17+I17+J17+8.7+K17+L17*0.02+M17-N17*0.5+O17+P17*0.5-Q17*1.5)/5 + (S17-0/5)*10</f>
        <v>8.2899047619047614</v>
      </c>
      <c r="W17" s="1">
        <f>V17/(D17/1000)</f>
        <v>2.5905952380952377</v>
      </c>
      <c r="X17" s="1">
        <f>(F17*10+G17*6+H17+I17+J17+8.7+K17+L17*0.02+M17-N17*0.5+O17+P17*0.5-Q17*1.5-R17*6)/E17 + (S17-0/5)*10</f>
        <v>22.802813852813856</v>
      </c>
      <c r="Y17" s="1">
        <f>X17/(D17/1000)</f>
        <v>7.1258793290043299</v>
      </c>
      <c r="Z17" s="1">
        <f>(H17+I17+J17+8.7+K17+L17*0.02+M17-N17*0.5+O17+P17*0.5-Q17*1.5)/E17 + (S17-0/5)*10</f>
        <v>22.802813852813856</v>
      </c>
      <c r="AA17" s="1">
        <f>Z17/(D17/1000)</f>
        <v>7.1258793290043299</v>
      </c>
      <c r="AE17">
        <f>(28+15+45)/5</f>
        <v>17.600000000000001</v>
      </c>
    </row>
    <row r="18" spans="1:31" x14ac:dyDescent="0.2">
      <c r="A18" t="s">
        <v>72</v>
      </c>
      <c r="B18" t="s">
        <v>74</v>
      </c>
      <c r="C18" t="s">
        <v>77</v>
      </c>
      <c r="D18">
        <v>4800</v>
      </c>
      <c r="E18" s="1">
        <v>0.9</v>
      </c>
      <c r="F18">
        <v>0</v>
      </c>
      <c r="G18">
        <v>1</v>
      </c>
      <c r="H18">
        <v>0</v>
      </c>
      <c r="I18">
        <v>0</v>
      </c>
      <c r="J18">
        <v>4</v>
      </c>
      <c r="K18">
        <v>2</v>
      </c>
      <c r="L18">
        <v>36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 s="1">
        <f>10/21</f>
        <v>0.47619047619047616</v>
      </c>
      <c r="T18" s="1">
        <f>(F18*10+G18*6+H18+I18+J18+8.7+K18+L18*0.02+M18-N18*0.5+O18+P18*0.5-Q18*1.5-R18*6)/5 + (S18-0/5)*10</f>
        <v>9.3459047619047624</v>
      </c>
      <c r="U18" s="1">
        <f>T18/(D18/1000)</f>
        <v>1.9470634920634922</v>
      </c>
      <c r="V18" s="1">
        <f>(H18+I18+J18+8.7+K18+L18*0.02+M18-N18*0.5+O18+P18*0.5-Q18*1.5)/5 + (S18-0/5)*10</f>
        <v>8.1459047619047631</v>
      </c>
      <c r="W18" s="1">
        <f>V18/(D18/1000)</f>
        <v>1.6970634920634924</v>
      </c>
      <c r="X18" s="1">
        <f>(F18*10+G18*6+H18+I18+J18+8.7+K18+L18*0.02+M18-N18*0.5+O18+P18*0.5-Q18*1.5-R18*6)/E18 + (S18-0/5)*10</f>
        <v>30.228571428571428</v>
      </c>
      <c r="Y18" s="1">
        <f>X18/(D18/1000)</f>
        <v>6.2976190476190474</v>
      </c>
      <c r="Z18" s="1">
        <f>(H18+I18+J18+8.7+K18+L18*0.02+M18-N18*0.5+O18+P18*0.5-Q18*1.5)/E18 + (S18-0/5)*10</f>
        <v>23.561904761904763</v>
      </c>
      <c r="AA18" s="1">
        <f>Z18/(D18/1000)</f>
        <v>4.9087301587301591</v>
      </c>
      <c r="AD18">
        <v>61</v>
      </c>
      <c r="AE18">
        <f>20/5</f>
        <v>4</v>
      </c>
    </row>
    <row r="19" spans="1:31" x14ac:dyDescent="0.2">
      <c r="A19" t="s">
        <v>60</v>
      </c>
      <c r="B19" t="s">
        <v>74</v>
      </c>
      <c r="C19" t="s">
        <v>77</v>
      </c>
      <c r="D19">
        <v>3200</v>
      </c>
      <c r="E19" s="1">
        <v>0.44444444444444442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15</v>
      </c>
      <c r="M19">
        <v>0</v>
      </c>
      <c r="N19">
        <v>2</v>
      </c>
      <c r="O19">
        <v>3</v>
      </c>
      <c r="P19">
        <v>0</v>
      </c>
      <c r="Q19">
        <v>0</v>
      </c>
      <c r="R19">
        <v>0</v>
      </c>
      <c r="S19" s="1">
        <f>10/21</f>
        <v>0.47619047619047616</v>
      </c>
      <c r="T19" s="1">
        <f>(F19*10+G19*6+H19+I19+J19+8.7+K19+L19*0.02+M19-N19*0.5+O19+P19*0.5-Q19*1.5-R19*6)/5 + (S19-0/5)*10</f>
        <v>8.1619047619047613</v>
      </c>
      <c r="U19" s="1">
        <f>T19/(D19/1000)</f>
        <v>2.5505952380952377</v>
      </c>
      <c r="V19" s="1">
        <f>(H19+I19+J19+8.7+K19+L19*0.02+M19-N19*0.5+O19+P19*0.5-Q19*1.5)/5 + (S19-0/5)*10</f>
        <v>6.961904761904762</v>
      </c>
      <c r="W19" s="1">
        <f>V19/(D19/1000)</f>
        <v>2.1755952380952381</v>
      </c>
      <c r="X19" s="1">
        <f>(F19*10+G19*6+H19+I19+J19+8.7+K19+L19*0.02+M19-N19*0.5+O19+P19*0.5-Q19*1.5-R19*6)/E19 + (S19-0/5)*10</f>
        <v>43.011904761904759</v>
      </c>
      <c r="Y19" s="1">
        <f>X19/(D19/1000)</f>
        <v>13.441220238095237</v>
      </c>
      <c r="Z19" s="1">
        <f>(H19+I19+J19+8.7+K19+L19*0.02+M19-N19*0.5+O19+P19*0.5-Q19*1.5)/E19 + (S19-0/5)*10</f>
        <v>29.511904761904763</v>
      </c>
      <c r="AA19" s="1">
        <f>Z19/(D19/1000)</f>
        <v>9.2224702380952372</v>
      </c>
      <c r="AE19">
        <f>(11+22+7)/3</f>
        <v>13.333333333333334</v>
      </c>
    </row>
    <row r="20" spans="1:31" x14ac:dyDescent="0.2">
      <c r="A20" t="s">
        <v>58</v>
      </c>
      <c r="B20" t="s">
        <v>74</v>
      </c>
      <c r="C20" t="s">
        <v>75</v>
      </c>
      <c r="D20">
        <v>6400</v>
      </c>
      <c r="E20" s="1">
        <v>0.41111111111111109</v>
      </c>
      <c r="F20">
        <v>1</v>
      </c>
      <c r="G20">
        <v>0</v>
      </c>
      <c r="H20">
        <v>2</v>
      </c>
      <c r="I20">
        <v>1</v>
      </c>
      <c r="J20">
        <v>0</v>
      </c>
      <c r="K20">
        <v>1</v>
      </c>
      <c r="L20">
        <v>22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 s="1">
        <f>10/21</f>
        <v>0.47619047619047616</v>
      </c>
      <c r="T20" s="1">
        <f>(F20*10+G20*6+H20+I20+J20+8.7+K20+L20*0.02+M20-N20*0.5+O20+P20*0.5-Q20*1.5-R20*6)/5 + (S20-0/5)*10</f>
        <v>9.4899047619047607</v>
      </c>
      <c r="U20" s="1">
        <f>T20/(D20/1000)</f>
        <v>1.4827976190476189</v>
      </c>
      <c r="V20" s="1">
        <f>(H20+I20+J20+8.7+K20+L20*0.02+M20-N20*0.5+O20+P20*0.5-Q20*1.5)/5 + (S20-0/5)*10</f>
        <v>7.4899047619047616</v>
      </c>
      <c r="W20" s="1">
        <f>V20/(D20/1000)</f>
        <v>1.1702976190476189</v>
      </c>
      <c r="X20" s="1">
        <f>(F20*10+G20*6+H20+I20+J20+8.7+K20+L20*0.02+M20-N20*0.5+O20+P20*0.5-Q20*1.5-R20*6)/E20 + (S20-0/5)*10</f>
        <v>62.264607464607465</v>
      </c>
      <c r="Y20" s="1">
        <f>X20/(D20/1000)</f>
        <v>9.7288449163449151</v>
      </c>
      <c r="Z20" s="1">
        <f>(H20+I20+J20+8.7+K20+L20*0.02+M20-N20*0.5+O20+P20*0.5-Q20*1.5)/E20 + (S20-0/5)*10</f>
        <v>37.940283140283135</v>
      </c>
      <c r="AA20" s="1">
        <f>Z20/(D20/1000)</f>
        <v>5.9281692406692397</v>
      </c>
      <c r="AE20">
        <f>(21+7+9)/5</f>
        <v>7.4</v>
      </c>
    </row>
    <row r="21" spans="1:31" x14ac:dyDescent="0.2">
      <c r="A21" t="s">
        <v>68</v>
      </c>
      <c r="B21" t="s">
        <v>74</v>
      </c>
      <c r="C21" t="s">
        <v>75</v>
      </c>
      <c r="D21">
        <v>3600</v>
      </c>
      <c r="E21" s="1">
        <v>0.1111111111111111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f>10/21</f>
        <v>0.47619047619047616</v>
      </c>
      <c r="T21" s="1">
        <f>(F21*10+G21*6+H21+I21+J21+8.7+K21+L21*0.02+M21-N21*0.5+O21+P21*0.5-Q21*1.5-R21*6)/5 + (S21-0/5)*10</f>
        <v>6.5459047619047617</v>
      </c>
      <c r="U21" s="1">
        <f>T21/(D21/1000)</f>
        <v>1.8183068783068781</v>
      </c>
      <c r="V21" s="1">
        <f>(H21+I21+J21+8.7+K21+L21*0.02+M21-N21*0.5+O21+P21*0.5-Q21*1.5)/5 + (S21-0/5)*10</f>
        <v>6.5459047619047617</v>
      </c>
      <c r="W21" s="1">
        <f>V21/(D21/1000)</f>
        <v>1.8183068783068781</v>
      </c>
      <c r="X21" s="1">
        <f>(F21*10+G21*6+H21+I21+J21+8.7+K21+L21*0.02+M21-N21*0.5+O21+P21*0.5-Q21*1.5-R21*6)/E21 + (S21-0/5)*10</f>
        <v>85.04190476190476</v>
      </c>
      <c r="Y21" s="1">
        <f>X21/(D21/1000)</f>
        <v>23.622751322751323</v>
      </c>
      <c r="Z21" s="1">
        <f>(H21+I21+J21+8.7+K21+L21*0.02+M21-N21*0.5+O21+P21*0.5-Q21*1.5)/E21 + (S21-0/5)*10</f>
        <v>85.04190476190476</v>
      </c>
      <c r="AA21" s="1">
        <f>Z21/(D21/1000)</f>
        <v>23.622751322751323</v>
      </c>
      <c r="AE21">
        <f>10/5</f>
        <v>2</v>
      </c>
    </row>
    <row r="22" spans="1:31" x14ac:dyDescent="0.2">
      <c r="A22" t="s">
        <v>24</v>
      </c>
      <c r="B22" t="s">
        <v>39</v>
      </c>
      <c r="C22" t="s">
        <v>76</v>
      </c>
      <c r="D22">
        <v>10600</v>
      </c>
      <c r="E22" s="1">
        <v>4.333333333333333</v>
      </c>
      <c r="F22">
        <v>1</v>
      </c>
      <c r="G22">
        <v>2</v>
      </c>
      <c r="H22">
        <v>18</v>
      </c>
      <c r="I22">
        <v>6</v>
      </c>
      <c r="J22">
        <v>6</v>
      </c>
      <c r="K22">
        <v>9</v>
      </c>
      <c r="L22">
        <v>195</v>
      </c>
      <c r="M22">
        <v>25</v>
      </c>
      <c r="N22">
        <v>4</v>
      </c>
      <c r="O22">
        <v>0</v>
      </c>
      <c r="P22">
        <v>1</v>
      </c>
      <c r="Q22">
        <v>0</v>
      </c>
      <c r="R22">
        <v>0</v>
      </c>
      <c r="S22" s="1">
        <f>10/33</f>
        <v>0.30303030303030304</v>
      </c>
      <c r="T22" s="1">
        <f>(F22*10+G22*6+H22+I22+J22+8.7+K22+L22*0.02+M22-N22*0.5+O22+P22*0.5-Q22*1.5-R22*6)/5 + (S22-0/5)*10</f>
        <v>22.450303030303033</v>
      </c>
      <c r="U22" s="1">
        <f>T22/(D22/1000)</f>
        <v>2.1179531160663241</v>
      </c>
      <c r="V22" s="1">
        <f>(H22+I22+J22+8.7+K22+L22*0.02+M22-N22*0.5+O22+P22*0.5-Q22*1.5)/5 + (S22-0/5)*10</f>
        <v>18.050303030303031</v>
      </c>
      <c r="W22" s="1">
        <f>V22/(D22/1000)</f>
        <v>1.7028587764436822</v>
      </c>
      <c r="X22" s="1">
        <f>(F22*10+G22*6+H22+I22+J22+8.7+K22+L22*0.02+M22-N22*0.5+O22+P22*0.5-Q22*1.5-R22*6)/E22 + (S22-0/5)*10</f>
        <v>25.437995337995343</v>
      </c>
      <c r="Y22" s="1">
        <f>X22/(D22/1000)</f>
        <v>2.3998108809429568</v>
      </c>
      <c r="Z22" s="1">
        <f>(H22+I22+J22+8.7+K22+L22*0.02+M22-N22*0.5+O22+P22*0.5-Q22*1.5)/E22 + (S22-0/5)*10</f>
        <v>20.361072261072263</v>
      </c>
      <c r="AA22" s="1">
        <f>Z22/(D22/1000)</f>
        <v>1.9208558736860626</v>
      </c>
      <c r="AD22">
        <v>90</v>
      </c>
    </row>
    <row r="23" spans="1:31" x14ac:dyDescent="0.2">
      <c r="A23" t="s">
        <v>20</v>
      </c>
      <c r="B23" t="s">
        <v>39</v>
      </c>
      <c r="C23" t="s">
        <v>75</v>
      </c>
      <c r="D23">
        <v>3400</v>
      </c>
      <c r="E23" s="1">
        <v>4.2555555555555555</v>
      </c>
      <c r="F23">
        <v>2</v>
      </c>
      <c r="G23">
        <v>0</v>
      </c>
      <c r="H23">
        <v>3</v>
      </c>
      <c r="I23">
        <v>2</v>
      </c>
      <c r="J23">
        <v>0</v>
      </c>
      <c r="K23">
        <v>1</v>
      </c>
      <c r="L23">
        <v>209</v>
      </c>
      <c r="M23">
        <v>5</v>
      </c>
      <c r="N23">
        <v>14</v>
      </c>
      <c r="O23">
        <v>4</v>
      </c>
      <c r="P23">
        <v>5</v>
      </c>
      <c r="Q23">
        <v>2</v>
      </c>
      <c r="R23">
        <v>0</v>
      </c>
      <c r="S23" s="1">
        <f>10/33</f>
        <v>0.30303030303030304</v>
      </c>
      <c r="T23" s="1">
        <f>(F23*10+G23*6+H23+I23+J23+8.7+K23+L23*0.02+M23-N23*0.5+O23+P23*0.5-Q23*1.5-R23*6)/5 + (S23-0/5)*10</f>
        <v>11.106303030303032</v>
      </c>
      <c r="U23" s="1">
        <f>T23/(D23/1000)</f>
        <v>3.2665597147950094</v>
      </c>
      <c r="V23" s="1">
        <f>(H23+I23+J23+8.7+K23+L23*0.02+M23-N23*0.5+O23+P23*0.5-Q23*1.5)/5 + (S23-0/5)*10</f>
        <v>7.1063030303030299</v>
      </c>
      <c r="W23" s="1">
        <f>V23/(D23/1000)</f>
        <v>2.0900891265597146</v>
      </c>
      <c r="X23" s="1">
        <f>(F23*10+G23*6+H23+I23+J23+8.7+K23+L23*0.02+M23-N23*0.5+O23+P23*0.5-Q23*1.5-R23*6)/E23 + (S23-0/5)*10</f>
        <v>12.519075876256032</v>
      </c>
      <c r="Y23" s="1">
        <f>X23/(D23/1000)</f>
        <v>3.6820811400753035</v>
      </c>
      <c r="Z23" s="1">
        <f>(H23+I23+J23+8.7+K23+L23*0.02+M23-N23*0.5+O23+P23*0.5-Q23*1.5)/E23 + (S23-0/5)*10</f>
        <v>7.8193369728617768</v>
      </c>
      <c r="AA23" s="1">
        <f>Z23/(D23/1000)</f>
        <v>2.2998049920181698</v>
      </c>
      <c r="AD23">
        <v>90</v>
      </c>
    </row>
    <row r="24" spans="1:31" x14ac:dyDescent="0.2">
      <c r="A24" t="s">
        <v>17</v>
      </c>
      <c r="B24" t="s">
        <v>39</v>
      </c>
      <c r="C24" t="s">
        <v>77</v>
      </c>
      <c r="D24">
        <v>3000</v>
      </c>
      <c r="E24" s="1">
        <v>4</v>
      </c>
      <c r="F24">
        <v>0</v>
      </c>
      <c r="G24">
        <v>0</v>
      </c>
      <c r="H24">
        <v>1</v>
      </c>
      <c r="I24">
        <v>0</v>
      </c>
      <c r="J24">
        <v>0</v>
      </c>
      <c r="K24">
        <v>3</v>
      </c>
      <c r="L24">
        <v>259</v>
      </c>
      <c r="M24">
        <v>5</v>
      </c>
      <c r="N24">
        <v>5</v>
      </c>
      <c r="O24">
        <v>4</v>
      </c>
      <c r="P24">
        <v>5</v>
      </c>
      <c r="Q24">
        <v>1</v>
      </c>
      <c r="R24">
        <v>0</v>
      </c>
      <c r="S24" s="1">
        <f>10/33</f>
        <v>0.30303030303030304</v>
      </c>
      <c r="T24" s="1">
        <f>(F24*10+G24*6+H24+I24+J24+8.7+K24+L24*0.02+M24-N24*0.5+O24+P24*0.5-Q24*1.5-R24*6)/5 + (S24-0/5)*10</f>
        <v>8.1063030303030299</v>
      </c>
      <c r="U24" s="1">
        <f>T24/(D24/1000)</f>
        <v>2.7021010101010101</v>
      </c>
      <c r="V24" s="1">
        <f>(H24+I24+J24+8.7+K24+L24*0.02+M24-N24*0.5+O24+P24*0.5-Q24*1.5)/5 + (S24-0/5)*10</f>
        <v>8.1063030303030299</v>
      </c>
      <c r="W24" s="1">
        <f>V24/(D24/1000)</f>
        <v>2.7021010101010101</v>
      </c>
      <c r="X24" s="1">
        <f>(F24*10+G24*6+H24+I24+J24+8.7+K24+L24*0.02+M24-N24*0.5+O24+P24*0.5-Q24*1.5-R24*6)/E24 + (S24-0/5)*10</f>
        <v>9.37530303030303</v>
      </c>
      <c r="Y24" s="1">
        <f>X24/(D24/1000)</f>
        <v>3.1251010101010102</v>
      </c>
      <c r="Z24" s="1">
        <f>(H24+I24+J24+8.7+K24+L24*0.02+M24-N24*0.5+O24+P24*0.5-Q24*1.5)/E24 + (S24-0/5)*10</f>
        <v>9.37530303030303</v>
      </c>
      <c r="AA24" s="1">
        <f>Z24/(D24/1000)</f>
        <v>3.1251010101010102</v>
      </c>
      <c r="AD24">
        <v>90</v>
      </c>
    </row>
    <row r="25" spans="1:31" x14ac:dyDescent="0.2">
      <c r="A25" t="s">
        <v>18</v>
      </c>
      <c r="B25" t="s">
        <v>39</v>
      </c>
      <c r="C25" t="s">
        <v>77</v>
      </c>
      <c r="D25">
        <v>3000</v>
      </c>
      <c r="E25" s="1">
        <v>3.3333333333333335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239</v>
      </c>
      <c r="M25">
        <v>4</v>
      </c>
      <c r="N25">
        <v>6</v>
      </c>
      <c r="O25">
        <v>6</v>
      </c>
      <c r="P25">
        <v>7</v>
      </c>
      <c r="Q25">
        <v>1</v>
      </c>
      <c r="R25">
        <v>0</v>
      </c>
      <c r="S25" s="1">
        <f>10/33</f>
        <v>0.30303030303030304</v>
      </c>
      <c r="T25" s="1">
        <f>(F25*10+G25*6+H25+I25+J25+8.7+K25+L25*0.02+M25-N25*0.5+O25+P25*0.5-Q25*1.5-R25*6)/5 + (S25-0/5)*10</f>
        <v>7.5263030303030307</v>
      </c>
      <c r="U25" s="1">
        <f>T25/(D25/1000)</f>
        <v>2.5087676767676768</v>
      </c>
      <c r="V25" s="1">
        <f>(H25+I25+J25+8.7+K25+L25*0.02+M25-N25*0.5+O25+P25*0.5-Q25*1.5)/5 + (S25-0/5)*10</f>
        <v>7.5263030303030307</v>
      </c>
      <c r="W25" s="1">
        <f>V25/(D25/1000)</f>
        <v>2.5087676767676768</v>
      </c>
      <c r="X25" s="1">
        <f>(F25*10+G25*6+H25+I25+J25+8.7+K25+L25*0.02+M25-N25*0.5+O25+P25*0.5-Q25*1.5-R25*6)/E25 + (S25-0/5)*10</f>
        <v>9.7743030303030309</v>
      </c>
      <c r="Y25" s="1">
        <f>X25/(D25/1000)</f>
        <v>3.2581010101010102</v>
      </c>
      <c r="Z25" s="1">
        <f>(H25+I25+J25+8.7+K25+L25*0.02+M25-N25*0.5+O25+P25*0.5-Q25*1.5)/E25 + (S25-0/5)*10</f>
        <v>9.7743030303030309</v>
      </c>
      <c r="AA25" s="1">
        <f>Z25/(D25/1000)</f>
        <v>3.2581010101010102</v>
      </c>
      <c r="AD25">
        <v>90</v>
      </c>
      <c r="AE25">
        <v>0</v>
      </c>
    </row>
    <row r="26" spans="1:31" x14ac:dyDescent="0.2">
      <c r="A26" t="s">
        <v>25</v>
      </c>
      <c r="B26" t="s">
        <v>39</v>
      </c>
      <c r="C26" t="s">
        <v>76</v>
      </c>
      <c r="D26">
        <v>8600</v>
      </c>
      <c r="E26" s="1">
        <v>3.2888888888888888</v>
      </c>
      <c r="F26">
        <v>1</v>
      </c>
      <c r="G26">
        <v>2</v>
      </c>
      <c r="H26">
        <v>7</v>
      </c>
      <c r="I26">
        <v>6</v>
      </c>
      <c r="J26">
        <v>14</v>
      </c>
      <c r="K26">
        <v>8</v>
      </c>
      <c r="L26">
        <v>95</v>
      </c>
      <c r="M26">
        <v>4</v>
      </c>
      <c r="N26">
        <v>2</v>
      </c>
      <c r="O26">
        <v>0</v>
      </c>
      <c r="P26">
        <v>1</v>
      </c>
      <c r="Q26">
        <v>1</v>
      </c>
      <c r="R26">
        <v>0</v>
      </c>
      <c r="S26" s="1">
        <f>10/33</f>
        <v>0.30303030303030304</v>
      </c>
      <c r="T26" s="1">
        <f>(F26*10+G26*6+H26+I26+J26+8.7+K26+L26*0.02+M26-N26*0.5+O26+P26*0.5-Q26*1.5-R26*6)/5 + (S26-0/5)*10</f>
        <v>16.950303030303033</v>
      </c>
      <c r="U26" s="1">
        <f>T26/(D26/1000)</f>
        <v>1.9709654686398876</v>
      </c>
      <c r="V26" s="1">
        <f>(H26+I26+J26+8.7+K26+L26*0.02+M26-N26*0.5+O26+P26*0.5-Q26*1.5)/5 + (S26-0/5)*10</f>
        <v>12.550303030303031</v>
      </c>
      <c r="W26" s="1">
        <f>V26/(D26/1000)</f>
        <v>1.4593375616631432</v>
      </c>
      <c r="X26" s="1">
        <f>(F26*10+G26*6+H26+I26+J26+8.7+K26+L26*0.02+M26-N26*0.5+O26+P26*0.5-Q26*1.5-R26*6)/E26 + (S26-0/5)*10</f>
        <v>24.192465192465196</v>
      </c>
      <c r="Y26" s="1">
        <f>X26/(D26/1000)</f>
        <v>2.8130773479610696</v>
      </c>
      <c r="Z26" s="1">
        <f>(H26+I26+J26+8.7+K26+L26*0.02+M26-N26*0.5+O26+P26*0.5-Q26*1.5)/E26 + (S26-0/5)*10</f>
        <v>17.503276003276003</v>
      </c>
      <c r="AA26" s="1">
        <f>Z26/(D26/1000)</f>
        <v>2.0352646515437214</v>
      </c>
      <c r="AD26">
        <f>(90+90+86)/3</f>
        <v>88.666666666666671</v>
      </c>
    </row>
    <row r="27" spans="1:31" x14ac:dyDescent="0.2">
      <c r="A27" t="s">
        <v>16</v>
      </c>
      <c r="B27" t="s">
        <v>39</v>
      </c>
      <c r="C27" t="s">
        <v>78</v>
      </c>
      <c r="D27">
        <v>5000</v>
      </c>
      <c r="E27" s="1">
        <v>3.2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78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f>10/33</f>
        <v>0.30303030303030304</v>
      </c>
      <c r="T27" s="1">
        <f>(F27*10+G27*6+H27+I27+J27+8.7+K27+L27*0.02+M27-N27*0.5+O27+P27*0.5-Q27*1.5-R27*6)/5 + (S27-0/5)*10</f>
        <v>5.0823030303030308</v>
      </c>
      <c r="U27" s="1">
        <f>T27/(D27/1000)</f>
        <v>1.0164606060606061</v>
      </c>
      <c r="V27" s="1">
        <f>(H27+I27+J27+8.7+K27+L27*0.02+M27-N27*0.5+O27+P27*0.5-Q27*1.5)/5 + (S27-0/5)*10</f>
        <v>5.0823030303030308</v>
      </c>
      <c r="W27" s="1">
        <f>V27/(D27/1000)</f>
        <v>1.0164606060606061</v>
      </c>
      <c r="X27" s="1">
        <f>(F27*10+G27*6+H27+I27+J27+8.7+K27+L27*0.02+M27-N27*0.5+O27+P27*0.5-Q27*1.5-R27*6)/E27 + (S27-0/5)*10</f>
        <v>6.2365530303030301</v>
      </c>
      <c r="Y27" s="1">
        <f>X27/(D27/1000)</f>
        <v>1.2473106060606061</v>
      </c>
      <c r="Z27" s="1">
        <f>(H27+I27+J27+8.7+K27+L27*0.02+M27-N27*0.5+O27+P27*0.5-Q27*1.5)/E27 + (S27-0/5)*10</f>
        <v>6.2365530303030301</v>
      </c>
      <c r="AA27" s="1">
        <f>Z27/(D27/1000)</f>
        <v>1.2473106060606061</v>
      </c>
    </row>
    <row r="28" spans="1:31" x14ac:dyDescent="0.2">
      <c r="A28" t="s">
        <v>19</v>
      </c>
      <c r="B28" t="s">
        <v>39</v>
      </c>
      <c r="C28" t="s">
        <v>77</v>
      </c>
      <c r="D28">
        <v>4200</v>
      </c>
      <c r="E28" s="1">
        <v>2.7777777777777777</v>
      </c>
      <c r="F28">
        <v>0</v>
      </c>
      <c r="G28">
        <v>0</v>
      </c>
      <c r="H28">
        <v>2</v>
      </c>
      <c r="I28">
        <v>0</v>
      </c>
      <c r="J28">
        <v>3</v>
      </c>
      <c r="K28">
        <v>0</v>
      </c>
      <c r="L28">
        <v>135</v>
      </c>
      <c r="M28">
        <v>5</v>
      </c>
      <c r="N28">
        <v>4</v>
      </c>
      <c r="O28">
        <v>4</v>
      </c>
      <c r="P28">
        <v>3</v>
      </c>
      <c r="Q28">
        <v>0</v>
      </c>
      <c r="R28">
        <v>0</v>
      </c>
      <c r="S28" s="1">
        <f>10/33</f>
        <v>0.30303030303030304</v>
      </c>
      <c r="T28" s="1">
        <f>(F28*10+G28*6+H28+I28+J28+8.7+K28+L28*0.02+M28-N28*0.5+O28+P28*0.5-Q28*1.5-R28*6)/5 + (S28-0/5)*10</f>
        <v>8.0103030303030298</v>
      </c>
      <c r="U28" s="1">
        <f>T28/(D28/1000)</f>
        <v>1.9072150072150069</v>
      </c>
      <c r="V28" s="1">
        <f>(H28+I28+J28+8.7+K28+L28*0.02+M28-N28*0.5+O28+P28*0.5-Q28*1.5)/5 + (S28-0/5)*10</f>
        <v>8.0103030303030298</v>
      </c>
      <c r="W28" s="1">
        <f>V28/(D28/1000)</f>
        <v>1.9072150072150069</v>
      </c>
      <c r="X28" s="1">
        <f>(F28*10+G28*6+H28+I28+J28+8.7+K28+L28*0.02+M28-N28*0.5+O28+P28*0.5-Q28*1.5-R28*6)/E28 + (S28-0/5)*10</f>
        <v>11.99430303030303</v>
      </c>
      <c r="Y28" s="1">
        <f>X28/(D28/1000)</f>
        <v>2.8557864357864355</v>
      </c>
      <c r="Z28" s="1">
        <f>(H28+I28+J28+8.7+K28+L28*0.02+M28-N28*0.5+O28+P28*0.5-Q28*1.5)/E28 + (S28-0/5)*10</f>
        <v>11.99430303030303</v>
      </c>
      <c r="AA28" s="1">
        <f>Z28/(D28/1000)</f>
        <v>2.8557864357864355</v>
      </c>
      <c r="AD28">
        <v>90</v>
      </c>
      <c r="AE28">
        <f>(90-(120-51))</f>
        <v>21</v>
      </c>
    </row>
    <row r="29" spans="1:31" x14ac:dyDescent="0.2">
      <c r="A29" t="s">
        <v>29</v>
      </c>
      <c r="B29" t="s">
        <v>39</v>
      </c>
      <c r="C29" t="s">
        <v>79</v>
      </c>
      <c r="D29">
        <v>5800</v>
      </c>
      <c r="E29" s="1">
        <v>2.5</v>
      </c>
      <c r="F29">
        <v>0</v>
      </c>
      <c r="G29">
        <v>0</v>
      </c>
      <c r="H29">
        <v>3</v>
      </c>
      <c r="I29">
        <v>1</v>
      </c>
      <c r="J29">
        <v>0</v>
      </c>
      <c r="K29">
        <v>0</v>
      </c>
      <c r="L29">
        <v>23</v>
      </c>
      <c r="M29">
        <v>3</v>
      </c>
      <c r="N29">
        <v>1</v>
      </c>
      <c r="O29">
        <v>0</v>
      </c>
      <c r="P29">
        <v>1</v>
      </c>
      <c r="Q29">
        <v>0</v>
      </c>
      <c r="R29">
        <v>0</v>
      </c>
      <c r="S29" s="1">
        <f>10/33</f>
        <v>0.30303030303030304</v>
      </c>
      <c r="T29" s="1">
        <f>(F29*10+G29*6+H29+I29+J29+8.7+K29+L29*0.02+M29-N29*0.5+O29+P29*0.5-Q29*1.5-R29*6)/5 + (S29-0/5)*10</f>
        <v>6.2623030303030305</v>
      </c>
      <c r="U29" s="1">
        <f>T29/(D29/1000)</f>
        <v>1.079707419017764</v>
      </c>
      <c r="V29" s="1">
        <f>(H29+I29+J29+8.7+K29+L29*0.02+M29-N29*0.5+O29+P29*0.5-Q29*1.5)/5 + (S29-0/5)*10</f>
        <v>6.2623030303030305</v>
      </c>
      <c r="W29" s="1">
        <f>V29/(D29/1000)</f>
        <v>1.079707419017764</v>
      </c>
      <c r="X29" s="1">
        <f>(F29*10+G29*6+H29+I29+J29+8.7+K29+L29*0.02+M29-N29*0.5+O29+P29*0.5-Q29*1.5-R29*6)/E29 + (S29-0/5)*10</f>
        <v>9.4943030303030298</v>
      </c>
      <c r="Y29" s="1">
        <f>X29/(D29/1000)</f>
        <v>1.6369487983281086</v>
      </c>
      <c r="Z29" s="1">
        <f>(H29+I29+J29+8.7+K29+L29*0.02+M29-N29*0.5+O29+P29*0.5-Q29*1.5)/E29 + (S29-0/5)*10</f>
        <v>9.4943030303030298</v>
      </c>
      <c r="AA29" s="1">
        <f>Z29/(D29/1000)</f>
        <v>1.6369487983281086</v>
      </c>
      <c r="AD29">
        <f>(90+57+78)/3</f>
        <v>75</v>
      </c>
      <c r="AE29">
        <v>0</v>
      </c>
    </row>
    <row r="30" spans="1:31" x14ac:dyDescent="0.2">
      <c r="A30" t="s">
        <v>35</v>
      </c>
      <c r="B30" t="s">
        <v>39</v>
      </c>
      <c r="C30" t="s">
        <v>75</v>
      </c>
      <c r="D30">
        <v>3200</v>
      </c>
      <c r="E30" s="1">
        <v>2.4222222222222221</v>
      </c>
      <c r="F30">
        <v>0</v>
      </c>
      <c r="G30">
        <v>0</v>
      </c>
      <c r="H30">
        <v>2</v>
      </c>
      <c r="I30">
        <v>1</v>
      </c>
      <c r="J30">
        <v>1</v>
      </c>
      <c r="K30">
        <v>1</v>
      </c>
      <c r="L30">
        <v>126</v>
      </c>
      <c r="M30">
        <v>4</v>
      </c>
      <c r="N30">
        <v>4</v>
      </c>
      <c r="O30">
        <v>3</v>
      </c>
      <c r="P30">
        <v>2</v>
      </c>
      <c r="Q30">
        <v>0</v>
      </c>
      <c r="R30">
        <v>0</v>
      </c>
      <c r="S30" s="1">
        <f>10/33</f>
        <v>0.30303030303030304</v>
      </c>
      <c r="T30" s="1">
        <f>(F30*10+G30*6+H30+I30+J30+8.7+K30+L30*0.02+M30-N30*0.5+O30+P30*0.5-Q30*1.5-R30*6)/5 + (S30-0/5)*10</f>
        <v>7.4743030303030302</v>
      </c>
      <c r="U30" s="1">
        <f>T30/(D30/1000)</f>
        <v>2.3357196969696967</v>
      </c>
      <c r="V30" s="1">
        <f>(H30+I30+J30+8.7+K30+L30*0.02+M30-N30*0.5+O30+P30*0.5-Q30*1.5)/5 + (S30-0/5)*10</f>
        <v>7.4743030303030302</v>
      </c>
      <c r="W30" s="1">
        <f>V30/(D30/1000)</f>
        <v>2.3357196969696967</v>
      </c>
      <c r="X30" s="1">
        <f>(F30*10+G30*6+H30+I30+J30+8.7+K30+L30*0.02+M30-N30*0.5+O30+P30*0.5-Q30*1.5-R30*6)/E30 + (S30-0/5)*10</f>
        <v>12.203697525715874</v>
      </c>
      <c r="Y30" s="1">
        <f>X30/(D30/1000)</f>
        <v>3.8136554767862108</v>
      </c>
      <c r="Z30" s="1">
        <f>(H30+I30+J30+8.7+K30+L30*0.02+M30-N30*0.5+O30+P30*0.5-Q30*1.5)/E30 + (S30-0/5)*10</f>
        <v>12.203697525715874</v>
      </c>
      <c r="AA30" s="1">
        <f>Z30/(D30/1000)</f>
        <v>3.8136554767862108</v>
      </c>
      <c r="AD30">
        <f>(90+57+71)/3</f>
        <v>72.666666666666671</v>
      </c>
      <c r="AE30">
        <v>0</v>
      </c>
    </row>
    <row r="31" spans="1:31" x14ac:dyDescent="0.2">
      <c r="A31" t="s">
        <v>32</v>
      </c>
      <c r="B31" t="s">
        <v>39</v>
      </c>
      <c r="C31" t="s">
        <v>75</v>
      </c>
      <c r="D31">
        <v>3800</v>
      </c>
      <c r="E31" s="1">
        <v>2.4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115</v>
      </c>
      <c r="M31">
        <v>9</v>
      </c>
      <c r="N31">
        <v>4</v>
      </c>
      <c r="O31">
        <v>1</v>
      </c>
      <c r="P31">
        <v>5</v>
      </c>
      <c r="Q31">
        <v>2</v>
      </c>
      <c r="R31">
        <v>0</v>
      </c>
      <c r="S31" s="1">
        <f>10/33</f>
        <v>0.30303030303030304</v>
      </c>
      <c r="T31" s="1">
        <f>(F31*10+G31*6+H31+I31+J31+8.7+K31+L31*0.02+M31-N31*0.5+O31+P31*0.5-Q31*1.5-R31*6)/5 + (S31-0/5)*10</f>
        <v>7.1303030303030299</v>
      </c>
      <c r="U31" s="1">
        <f>T31/(D31/1000)</f>
        <v>1.8763955342902712</v>
      </c>
      <c r="V31" s="1">
        <f>(H31+I31+J31+8.7+K31+L31*0.02+M31-N31*0.5+O31+P31*0.5-Q31*1.5)/5 + (S31-0/5)*10</f>
        <v>7.1303030303030299</v>
      </c>
      <c r="W31" s="1">
        <f>V31/(D31/1000)</f>
        <v>1.8763955342902712</v>
      </c>
      <c r="X31" s="1">
        <f>(F31*10+G31*6+H31+I31+J31+8.7+K31+L31*0.02+M31-N31*0.5+O31+P31*0.5-Q31*1.5-R31*6)/E31 + (S31-0/5)*10</f>
        <v>11.571969696969699</v>
      </c>
      <c r="Y31" s="1">
        <f>X31/(D31/1000)</f>
        <v>3.045255183413079</v>
      </c>
      <c r="Z31" s="1">
        <f>(H31+I31+J31+8.7+K31+L31*0.02+M31-N31*0.5+O31+P31*0.5-Q31*1.5)/E31 + (S31-0/5)*10</f>
        <v>11.571969696969699</v>
      </c>
      <c r="AA31" s="1">
        <f>Z31/(D31/1000)</f>
        <v>3.045255183413079</v>
      </c>
      <c r="AD31">
        <f>(71+82)/2</f>
        <v>76.5</v>
      </c>
      <c r="AE31">
        <f>(90-(120-63))/2</f>
        <v>16.5</v>
      </c>
    </row>
    <row r="32" spans="1:31" x14ac:dyDescent="0.2">
      <c r="A32" t="s">
        <v>33</v>
      </c>
      <c r="B32" t="s">
        <v>39</v>
      </c>
      <c r="C32" t="s">
        <v>77</v>
      </c>
      <c r="D32">
        <v>3800</v>
      </c>
      <c r="E32" s="1">
        <v>2.3333333333333335</v>
      </c>
      <c r="F32">
        <v>0</v>
      </c>
      <c r="G32">
        <v>0</v>
      </c>
      <c r="H32">
        <v>0</v>
      </c>
      <c r="I32">
        <v>0</v>
      </c>
      <c r="J32">
        <v>3</v>
      </c>
      <c r="K32">
        <v>1</v>
      </c>
      <c r="L32">
        <v>112</v>
      </c>
      <c r="M32">
        <v>1</v>
      </c>
      <c r="N32">
        <v>4</v>
      </c>
      <c r="O32">
        <v>8</v>
      </c>
      <c r="P32">
        <v>0</v>
      </c>
      <c r="Q32">
        <v>1</v>
      </c>
      <c r="R32">
        <v>0</v>
      </c>
      <c r="S32" s="1">
        <f>10/33</f>
        <v>0.30303030303030304</v>
      </c>
      <c r="T32" s="1">
        <f>(F32*10+G32*6+H32+I32+J32+8.7+K32+L32*0.02+M32-N32*0.5+O32+P32*0.5-Q32*1.5-R32*6)/5 + (S32-0/5)*10</f>
        <v>7.1183030303030295</v>
      </c>
      <c r="U32" s="1">
        <f>T32/(D32/1000)</f>
        <v>1.8732376395534289</v>
      </c>
      <c r="V32" s="1">
        <f>(H32+I32+J32+8.7+K32+L32*0.02+M32-N32*0.5+O32+P32*0.5-Q32*1.5)/5 + (S32-0/5)*10</f>
        <v>7.1183030303030295</v>
      </c>
      <c r="W32" s="1">
        <f>V32/(D32/1000)</f>
        <v>1.8732376395534289</v>
      </c>
      <c r="X32" s="1">
        <f>(F32*10+G32*6+H32+I32+J32+8.7+K32+L32*0.02+M32-N32*0.5+O32+P32*0.5-Q32*1.5-R32*6)/E32 + (S32-0/5)*10</f>
        <v>11.790303030303029</v>
      </c>
      <c r="Y32" s="1">
        <f>X32/(D32/1000)</f>
        <v>3.102711323763955</v>
      </c>
      <c r="Z32" s="1">
        <f>(H32+I32+J32+8.7+K32+L32*0.02+M32-N32*0.5+O32+P32*0.5-Q32*1.5)/E32 + (S32-0/5)*10</f>
        <v>11.790303030303029</v>
      </c>
      <c r="AA32" s="1">
        <f>Z32/(D32/1000)</f>
        <v>3.102711323763955</v>
      </c>
      <c r="AD32">
        <v>90</v>
      </c>
      <c r="AE32">
        <v>0</v>
      </c>
    </row>
    <row r="33" spans="1:31" x14ac:dyDescent="0.2">
      <c r="A33" t="s">
        <v>23</v>
      </c>
      <c r="B33" t="s">
        <v>39</v>
      </c>
      <c r="C33" t="s">
        <v>75</v>
      </c>
      <c r="D33">
        <v>4400</v>
      </c>
      <c r="E33" s="1">
        <v>2.2777777777777777</v>
      </c>
      <c r="F33">
        <v>0</v>
      </c>
      <c r="G33">
        <v>0</v>
      </c>
      <c r="H33">
        <v>3</v>
      </c>
      <c r="I33">
        <v>3</v>
      </c>
      <c r="J33">
        <v>0</v>
      </c>
      <c r="K33">
        <v>5</v>
      </c>
      <c r="L33">
        <v>174</v>
      </c>
      <c r="M33">
        <v>7</v>
      </c>
      <c r="N33">
        <v>4</v>
      </c>
      <c r="O33">
        <v>1</v>
      </c>
      <c r="P33">
        <v>1</v>
      </c>
      <c r="Q33">
        <v>3</v>
      </c>
      <c r="R33">
        <v>0</v>
      </c>
      <c r="S33" s="1">
        <f>10/33</f>
        <v>0.30303030303030304</v>
      </c>
      <c r="T33" s="1">
        <f>(F33*10+G33*6+H33+I33+J33+8.7+K33+L33*0.02+M33-N33*0.5+O33+P33*0.5-Q33*1.5-R33*6)/5 + (S33-0/5)*10</f>
        <v>8.066303030303029</v>
      </c>
      <c r="U33" s="1">
        <f>T33/(D33/1000)</f>
        <v>1.8332506887052338</v>
      </c>
      <c r="V33" s="1">
        <f>(H33+I33+J33+8.7+K33+L33*0.02+M33-N33*0.5+O33+P33*0.5-Q33*1.5)/5 + (S33-0/5)*10</f>
        <v>8.066303030303029</v>
      </c>
      <c r="W33" s="1">
        <f>V33/(D33/1000)</f>
        <v>1.8332506887052338</v>
      </c>
      <c r="X33" s="1">
        <f>(F33*10+G33*6+H33+I33+J33+8.7+K33+L33*0.02+M33-N33*0.5+O33+P33*0.5-Q33*1.5-R33*6)/E33 + (S33-0/5)*10</f>
        <v>14.084937176644495</v>
      </c>
      <c r="Y33" s="1">
        <f>X33/(D33/1000)</f>
        <v>3.2011220856010212</v>
      </c>
      <c r="Z33" s="1">
        <f>(H33+I33+J33+8.7+K33+L33*0.02+M33-N33*0.5+O33+P33*0.5-Q33*1.5)/E33 + (S33-0/5)*10</f>
        <v>14.084937176644495</v>
      </c>
      <c r="AA33" s="1">
        <f>Z33/(D33/1000)</f>
        <v>3.2011220856010212</v>
      </c>
      <c r="AD33">
        <f>(74+82)/2</f>
        <v>78</v>
      </c>
      <c r="AE33">
        <f>(30+19)/2</f>
        <v>24.5</v>
      </c>
    </row>
    <row r="34" spans="1:31" x14ac:dyDescent="0.2">
      <c r="A34" t="s">
        <v>30</v>
      </c>
      <c r="B34" t="s">
        <v>39</v>
      </c>
      <c r="C34" t="s">
        <v>75</v>
      </c>
      <c r="D34">
        <v>5600</v>
      </c>
      <c r="E34" s="1">
        <v>2.0444444444444443</v>
      </c>
      <c r="F34">
        <v>0</v>
      </c>
      <c r="G34">
        <v>0</v>
      </c>
      <c r="H34">
        <v>3</v>
      </c>
      <c r="I34">
        <v>2</v>
      </c>
      <c r="J34">
        <v>5</v>
      </c>
      <c r="K34">
        <v>2</v>
      </c>
      <c r="L34">
        <v>57</v>
      </c>
      <c r="M34">
        <v>6</v>
      </c>
      <c r="N34">
        <v>3</v>
      </c>
      <c r="O34">
        <v>1</v>
      </c>
      <c r="P34">
        <v>0</v>
      </c>
      <c r="Q34">
        <v>0</v>
      </c>
      <c r="R34">
        <v>0</v>
      </c>
      <c r="S34" s="1">
        <f>10/33</f>
        <v>0.30303030303030304</v>
      </c>
      <c r="T34" s="1">
        <f>(F34*10+G34*6+H34+I34+J34+8.7+K34+L34*0.02+M34-N34*0.5+O34+P34*0.5-Q34*1.5-R34*6)/5 + (S34-0/5)*10</f>
        <v>8.4983030303030311</v>
      </c>
      <c r="U34" s="1">
        <f>T34/(D34/1000)</f>
        <v>1.5175541125541128</v>
      </c>
      <c r="V34" s="1">
        <f>(H34+I34+J34+8.7+K34+L34*0.02+M34-N34*0.5+O34+P34*0.5-Q34*1.5)/5 + (S34-0/5)*10</f>
        <v>8.4983030303030311</v>
      </c>
      <c r="W34" s="1">
        <f>V34/(D34/1000)</f>
        <v>1.5175541125541128</v>
      </c>
      <c r="X34" s="1">
        <f>(F34*10+G34*6+H34+I34+J34+8.7+K34+L34*0.02+M34-N34*0.5+O34+P34*0.5-Q34*1.5-R34*6)/E34 + (S34-0/5)*10</f>
        <v>16.403129117259553</v>
      </c>
      <c r="Y34" s="1">
        <f>X34/(D34/1000)</f>
        <v>2.9291301995106345</v>
      </c>
      <c r="Z34" s="1">
        <f>(H34+I34+J34+8.7+K34+L34*0.02+M34-N34*0.5+O34+P34*0.5-Q34*1.5)/E34 + (S34-0/5)*10</f>
        <v>16.403129117259553</v>
      </c>
      <c r="AA34" s="1">
        <f>Z34/(D34/1000)</f>
        <v>2.9291301995106345</v>
      </c>
      <c r="AD34">
        <v>59</v>
      </c>
      <c r="AE34">
        <f>(58+33+4)/3</f>
        <v>31.666666666666668</v>
      </c>
    </row>
    <row r="35" spans="1:31" x14ac:dyDescent="0.2">
      <c r="A35" t="s">
        <v>26</v>
      </c>
      <c r="B35" t="s">
        <v>39</v>
      </c>
      <c r="C35" t="s">
        <v>77</v>
      </c>
      <c r="D35">
        <v>4600</v>
      </c>
      <c r="E35" s="1">
        <v>2</v>
      </c>
      <c r="F35">
        <v>1</v>
      </c>
      <c r="G35">
        <v>0</v>
      </c>
      <c r="H35">
        <v>1</v>
      </c>
      <c r="I35">
        <v>1</v>
      </c>
      <c r="J35">
        <v>1</v>
      </c>
      <c r="K35">
        <v>2</v>
      </c>
      <c r="L35">
        <v>111</v>
      </c>
      <c r="M35">
        <v>5</v>
      </c>
      <c r="N35">
        <v>2</v>
      </c>
      <c r="O35">
        <v>3</v>
      </c>
      <c r="P35">
        <v>1</v>
      </c>
      <c r="Q35">
        <v>1</v>
      </c>
      <c r="R35">
        <v>0</v>
      </c>
      <c r="S35" s="1">
        <f>10/33</f>
        <v>0.30303030303030304</v>
      </c>
      <c r="T35" s="1">
        <f>(F35*10+G35*6+H35+I35+J35+8.7+K35+L35*0.02+M35-N35*0.5+O35+P35*0.5-Q35*1.5-R35*6)/5 + (S35-0/5)*10</f>
        <v>9.4143030303030315</v>
      </c>
      <c r="U35" s="1">
        <f>T35/(D35/1000)</f>
        <v>2.046587615283268</v>
      </c>
      <c r="V35" s="1">
        <f>(H35+I35+J35+8.7+K35+L35*0.02+M35-N35*0.5+O35+P35*0.5-Q35*1.5)/5 + (S35-0/5)*10</f>
        <v>7.4143030303030306</v>
      </c>
      <c r="W35" s="1">
        <f>V35/(D35/1000)</f>
        <v>1.6118050065876155</v>
      </c>
      <c r="X35" s="1">
        <f>(F35*10+G35*6+H35+I35+J35+8.7+K35+L35*0.02+M35-N35*0.5+O35+P35*0.5-Q35*1.5-R35*6)/E35 + (S35-0/5)*10</f>
        <v>18.990303030303032</v>
      </c>
      <c r="Y35" s="1">
        <f>X35/(D35/1000)</f>
        <v>4.1283267457180504</v>
      </c>
      <c r="Z35" s="1">
        <f>(H35+I35+J35+8.7+K35+L35*0.02+M35-N35*0.5+O35+P35*0.5-Q35*1.5)/E35 + (S35-0/5)*10</f>
        <v>13.990303030303032</v>
      </c>
      <c r="AA35" s="1">
        <f>Z35/(D35/1000)</f>
        <v>3.0413702239789204</v>
      </c>
      <c r="AD35">
        <v>90</v>
      </c>
      <c r="AE35">
        <v>0</v>
      </c>
    </row>
    <row r="36" spans="1:31" x14ac:dyDescent="0.2">
      <c r="A36" t="s">
        <v>22</v>
      </c>
      <c r="B36" t="s">
        <v>39</v>
      </c>
      <c r="C36" t="s">
        <v>79</v>
      </c>
      <c r="D36">
        <v>9400</v>
      </c>
      <c r="E36" s="1">
        <v>1.6444444444444444</v>
      </c>
      <c r="F36">
        <v>0</v>
      </c>
      <c r="G36">
        <v>1</v>
      </c>
      <c r="H36">
        <v>8</v>
      </c>
      <c r="I36">
        <v>6</v>
      </c>
      <c r="J36">
        <v>1</v>
      </c>
      <c r="K36">
        <v>3</v>
      </c>
      <c r="L36">
        <v>37</v>
      </c>
      <c r="M36">
        <v>4</v>
      </c>
      <c r="N36">
        <v>1</v>
      </c>
      <c r="O36">
        <v>0</v>
      </c>
      <c r="P36">
        <v>0</v>
      </c>
      <c r="Q36">
        <v>0</v>
      </c>
      <c r="R36">
        <v>0</v>
      </c>
      <c r="S36" s="1">
        <f>10/33</f>
        <v>0.30303030303030304</v>
      </c>
      <c r="T36" s="1">
        <f>(F36*10+G36*6+H36+I36+J36+8.7+K36+L36*0.02+M36-N36*0.5+O36+P36*0.5-Q36*1.5-R36*6)/5 + (S36-0/5)*10</f>
        <v>10.418303030303031</v>
      </c>
      <c r="U36" s="1">
        <f>T36/(D36/1000)</f>
        <v>1.1083301096067053</v>
      </c>
      <c r="V36" s="1">
        <f>(H36+I36+J36+8.7+K36+L36*0.02+M36-N36*0.5+O36+P36*0.5-Q36*1.5)/5 + (S36-0/5)*10</f>
        <v>9.21830303030303</v>
      </c>
      <c r="W36" s="1">
        <f>V36/(D36/1000)</f>
        <v>0.98067053513862013</v>
      </c>
      <c r="X36" s="1">
        <f>(F36*10+G36*6+H36+I36+J36+8.7+K36+L36*0.02+M36-N36*0.5+O36+P36*0.5-Q36*1.5-R36*6)/E36 + (S36-0/5)*10</f>
        <v>25.49381654381655</v>
      </c>
      <c r="Y36" s="1">
        <f>X36/(D36/1000)</f>
        <v>2.7121081429592073</v>
      </c>
      <c r="Z36" s="1">
        <f>(H36+I36+J36+8.7+K36+L36*0.02+M36-N36*0.5+O36+P36*0.5-Q36*1.5)/E36 + (S36-0/5)*10</f>
        <v>21.845167895167897</v>
      </c>
      <c r="AA36" s="1">
        <f>Z36/(D36/1000)</f>
        <v>2.3239540314008402</v>
      </c>
      <c r="AD36">
        <v>85</v>
      </c>
      <c r="AE36">
        <v>31</v>
      </c>
    </row>
    <row r="37" spans="1:31" x14ac:dyDescent="0.2">
      <c r="A37" t="s">
        <v>21</v>
      </c>
      <c r="B37" t="s">
        <v>39</v>
      </c>
      <c r="C37" t="s">
        <v>75</v>
      </c>
      <c r="D37">
        <v>4200</v>
      </c>
      <c r="E37" s="1">
        <v>1.6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117</v>
      </c>
      <c r="M37">
        <v>5</v>
      </c>
      <c r="N37">
        <v>0</v>
      </c>
      <c r="O37">
        <v>3</v>
      </c>
      <c r="P37">
        <v>2</v>
      </c>
      <c r="Q37">
        <v>1</v>
      </c>
      <c r="R37">
        <v>0</v>
      </c>
      <c r="S37" s="1">
        <f>10/33</f>
        <v>0.30303030303030304</v>
      </c>
      <c r="T37" s="1">
        <f>(F37*10+G37*6+H37+I37+J37+8.7+K37+L37*0.02+M37-N37*0.5+O37+P37*0.5-Q37*1.5-R37*6)/5 + (S37-0/5)*10</f>
        <v>7.1383030303030299</v>
      </c>
      <c r="U37" s="1">
        <f>T37/(D37/1000)</f>
        <v>1.6995959595959593</v>
      </c>
      <c r="V37" s="1">
        <f>(H37+I37+J37+8.7+K37+L37*0.02+M37-N37*0.5+O37+P37*0.5-Q37*1.5)/5 + (S37-0/5)*10</f>
        <v>7.1383030303030299</v>
      </c>
      <c r="W37" s="1">
        <f>V37/(D37/1000)</f>
        <v>1.6995959595959593</v>
      </c>
      <c r="X37" s="1">
        <f>(F37*10+G37*6+H37+I37+J37+8.7+K37+L37*0.02+M37-N37*0.5+O37+P37*0.5-Q37*1.5-R37*6)/E37 + (S37-0/5)*10</f>
        <v>15.86780303030303</v>
      </c>
      <c r="Y37" s="1">
        <f>X37/(D37/1000)</f>
        <v>3.7780483405483403</v>
      </c>
      <c r="Z37" s="1">
        <f>(H37+I37+J37+8.7+K37+L37*0.02+M37-N37*0.5+O37+P37*0.5-Q37*1.5)/E37 + (S37-0/5)*10</f>
        <v>15.86780303030303</v>
      </c>
      <c r="AA37" s="1">
        <f>Z37/(D37/1000)</f>
        <v>3.7780483405483403</v>
      </c>
      <c r="AD37">
        <v>90</v>
      </c>
      <c r="AE37">
        <f>(16+8)/3</f>
        <v>8</v>
      </c>
    </row>
    <row r="38" spans="1:31" x14ac:dyDescent="0.2">
      <c r="A38" t="s">
        <v>27</v>
      </c>
      <c r="B38" t="s">
        <v>39</v>
      </c>
      <c r="C38" t="s">
        <v>78</v>
      </c>
      <c r="D38">
        <v>5000</v>
      </c>
      <c r="E38" s="1">
        <v>1.1333333333333333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28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f>10/33</f>
        <v>0.30303030303030304</v>
      </c>
      <c r="T38" s="1">
        <f>(F38*10+G38*6+H38+I38+J38+8.7+K38+L38*0.02+M38-N38*0.5+O38+P38*0.5-Q38*1.5-R38*6)/5 + (S38-0/5)*10</f>
        <v>4.8823030303030297</v>
      </c>
      <c r="U38" s="1">
        <f>T38/(D38/1000)</f>
        <v>0.97646060606060592</v>
      </c>
      <c r="V38" s="1">
        <f>(H38+I38+J38+8.7+K38+L38*0.02+M38-N38*0.5+O38+P38*0.5-Q38*1.5)/5 + (S38-0/5)*10</f>
        <v>4.8823030303030297</v>
      </c>
      <c r="W38" s="1">
        <f>V38/(D38/1000)</f>
        <v>0.97646060606060592</v>
      </c>
      <c r="X38" s="1">
        <f>(F38*10+G38*6+H38+I38+J38+8.7+K38+L38*0.02+M38-N38*0.5+O38+P38*0.5-Q38*1.5-R38*6)/E38 + (S38-0/5)*10</f>
        <v>11.200891265597146</v>
      </c>
      <c r="Y38" s="1">
        <f>X38/(D38/1000)</f>
        <v>2.2401782531194292</v>
      </c>
      <c r="Z38" s="1">
        <f>(H38+I38+J38+8.7+K38+L38*0.02+M38-N38*0.5+O38+P38*0.5-Q38*1.5)/E38 + (S38-0/5)*10</f>
        <v>11.200891265597146</v>
      </c>
      <c r="AA38" s="1">
        <f>Z38/(D38/1000)</f>
        <v>2.2401782531194292</v>
      </c>
    </row>
    <row r="39" spans="1:31" x14ac:dyDescent="0.2">
      <c r="A39" t="s">
        <v>36</v>
      </c>
      <c r="B39" t="s">
        <v>39</v>
      </c>
      <c r="C39" t="s">
        <v>77</v>
      </c>
      <c r="D39">
        <v>3600</v>
      </c>
      <c r="E39" s="1">
        <v>0.78888888888888886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44</v>
      </c>
      <c r="M39">
        <v>0</v>
      </c>
      <c r="N39">
        <v>0</v>
      </c>
      <c r="O39">
        <v>2</v>
      </c>
      <c r="P39">
        <v>1</v>
      </c>
      <c r="Q39">
        <v>0</v>
      </c>
      <c r="R39">
        <v>0</v>
      </c>
      <c r="S39" s="1">
        <f>10/33</f>
        <v>0.30303030303030304</v>
      </c>
      <c r="T39" s="1">
        <f>(F39*10+G39*6+H39+I39+J39+8.7+K39+L39*0.02+M39-N39*0.5+O39+P39*0.5-Q39*1.5-R39*6)/5 + (S39-0/5)*10</f>
        <v>6.0463030303030303</v>
      </c>
      <c r="U39" s="1">
        <f>T39/(D39/1000)</f>
        <v>1.6795286195286194</v>
      </c>
      <c r="V39" s="1">
        <f>(H39+I39+J39+8.7+K39+L39*0.02+M39-N39*0.5+O39+P39*0.5-Q39*1.5)/5 + (S39-0/5)*10</f>
        <v>6.0463030303030303</v>
      </c>
      <c r="W39" s="1">
        <f>V39/(D39/1000)</f>
        <v>1.6795286195286194</v>
      </c>
      <c r="X39" s="1">
        <f>(F39*10+G39*6+H39+I39+J39+8.7+K39+L39*0.02+M39-N39*0.5+O39+P39*0.5-Q39*1.5-R39*6)/E39 + (S39-0/5)*10</f>
        <v>22.14579598804951</v>
      </c>
      <c r="Y39" s="1">
        <f>X39/(D39/1000)</f>
        <v>6.1516099966804196</v>
      </c>
      <c r="Z39" s="1">
        <f>(H39+I39+J39+8.7+K39+L39*0.02+M39-N39*0.5+O39+P39*0.5-Q39*1.5)/E39 + (S39-0/5)*10</f>
        <v>22.14579598804951</v>
      </c>
      <c r="AA39" s="1">
        <f>Z39/(D39/1000)</f>
        <v>6.1516099966804196</v>
      </c>
      <c r="AE39">
        <f>(71/4)</f>
        <v>17.75</v>
      </c>
    </row>
    <row r="40" spans="1:31" x14ac:dyDescent="0.2">
      <c r="A40" t="s">
        <v>31</v>
      </c>
      <c r="B40" t="s">
        <v>39</v>
      </c>
      <c r="C40" t="s">
        <v>77</v>
      </c>
      <c r="D40">
        <v>3600</v>
      </c>
      <c r="E40" s="1">
        <v>0.76666666666666672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29</v>
      </c>
      <c r="M40">
        <v>1</v>
      </c>
      <c r="N40">
        <v>1</v>
      </c>
      <c r="O40">
        <v>1</v>
      </c>
      <c r="P40">
        <v>2</v>
      </c>
      <c r="Q40">
        <v>0</v>
      </c>
      <c r="R40">
        <v>0</v>
      </c>
      <c r="S40" s="1">
        <f>10/33</f>
        <v>0.30303030303030304</v>
      </c>
      <c r="T40" s="1">
        <f>(F40*10+G40*6+H40+I40+J40+8.7+K40+L40*0.02+M40-N40*0.5+O40+P40*0.5-Q40*1.5-R40*6)/5 + (S40-0/5)*10</f>
        <v>5.5863030303030303</v>
      </c>
      <c r="U40" s="1">
        <f>T40/(D40/1000)</f>
        <v>1.5517508417508417</v>
      </c>
      <c r="V40" s="1">
        <f>(H40+I40+J40+8.7+K40+L40*0.02+M40-N40*0.5+O40+P40*0.5-Q40*1.5)/5 + (S40-0/5)*10</f>
        <v>5.5863030303030303</v>
      </c>
      <c r="W40" s="1">
        <f>V40/(D40/1000)</f>
        <v>1.5517508417508417</v>
      </c>
      <c r="X40" s="1">
        <f>(F40*10+G40*6+H40+I40+J40+8.7+K40+L40*0.02+M40-N40*0.5+O40+P40*0.5-Q40*1.5-R40*6)/E40 + (S40-0/5)*10</f>
        <v>19.699868247694333</v>
      </c>
      <c r="Y40" s="1">
        <f>X40/(D40/1000)</f>
        <v>5.472185624359537</v>
      </c>
      <c r="Z40" s="1">
        <f>(H40+I40+J40+8.7+K40+L40*0.02+M40-N40*0.5+O40+P40*0.5-Q40*1.5)/E40 + (S40-0/5)*10</f>
        <v>19.699868247694333</v>
      </c>
      <c r="AA40" s="1">
        <f>Z40/(D40/1000)</f>
        <v>5.472185624359537</v>
      </c>
      <c r="AD40">
        <v>69</v>
      </c>
      <c r="AE40">
        <v>0</v>
      </c>
    </row>
    <row r="41" spans="1:31" x14ac:dyDescent="0.2">
      <c r="A41" t="s">
        <v>34</v>
      </c>
      <c r="B41" t="s">
        <v>39</v>
      </c>
      <c r="C41" t="s">
        <v>75</v>
      </c>
      <c r="D41">
        <v>5000</v>
      </c>
      <c r="E41" s="1">
        <v>0.3</v>
      </c>
      <c r="F41">
        <v>0</v>
      </c>
      <c r="G41">
        <v>0</v>
      </c>
      <c r="H41">
        <v>1</v>
      </c>
      <c r="I41">
        <v>0</v>
      </c>
      <c r="J41">
        <v>0</v>
      </c>
      <c r="K41">
        <v>1</v>
      </c>
      <c r="L41">
        <v>20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 s="1">
        <f>10/33</f>
        <v>0.30303030303030304</v>
      </c>
      <c r="T41" s="1">
        <f>(F41*10+G41*6+H41+I41+J41+8.7+K41+L41*0.02+M41-N41*0.5+O41+P41*0.5-Q41*1.5-R41*6)/5 + (S41-0/5)*10</f>
        <v>5.5503030303030307</v>
      </c>
      <c r="U41" s="1">
        <f>T41/(D41/1000)</f>
        <v>1.1100606060606062</v>
      </c>
      <c r="V41" s="1">
        <f>(H41+I41+J41+8.7+K41+L41*0.02+M41-N41*0.5+O41+P41*0.5-Q41*1.5)/5 + (S41-0/5)*10</f>
        <v>5.5503030303030307</v>
      </c>
      <c r="W41" s="1">
        <f>V41/(D41/1000)</f>
        <v>1.1100606060606062</v>
      </c>
      <c r="X41" s="1">
        <f>(F41*10+G41*6+H41+I41+J41+8.7+K41+L41*0.02+M41-N41*0.5+O41+P41*0.5-Q41*1.5-R41*6)/E41 + (S41-0/5)*10</f>
        <v>45.030303030303031</v>
      </c>
      <c r="Y41" s="1">
        <f>X41/(D41/1000)</f>
        <v>9.0060606060606059</v>
      </c>
      <c r="Z41" s="1">
        <f>(H41+I41+J41+8.7+K41+L41*0.02+M41-N41*0.5+O41+P41*0.5-Q41*1.5)/E41 + (S41-0/5)*10</f>
        <v>45.030303030303031</v>
      </c>
      <c r="AA41" s="1">
        <f>Z41/(D41/1000)</f>
        <v>9.0060606060606059</v>
      </c>
      <c r="AE41">
        <f>(19+8)/4</f>
        <v>6.75</v>
      </c>
    </row>
    <row r="42" spans="1:31" x14ac:dyDescent="0.2">
      <c r="A42" t="s">
        <v>28</v>
      </c>
      <c r="B42" t="s">
        <v>39</v>
      </c>
      <c r="C42" t="s">
        <v>76</v>
      </c>
      <c r="D42">
        <v>5400</v>
      </c>
      <c r="E42" s="1">
        <v>0.18888888888888888</v>
      </c>
      <c r="F42">
        <v>1</v>
      </c>
      <c r="G42">
        <v>0</v>
      </c>
      <c r="H42">
        <v>2</v>
      </c>
      <c r="I42">
        <v>1</v>
      </c>
      <c r="J42">
        <v>0</v>
      </c>
      <c r="K42">
        <v>0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f>10/33</f>
        <v>0.30303030303030304</v>
      </c>
      <c r="T42" s="1">
        <f>(F42*10+G42*6+H42+I42+J42+8.7+K42+L42*0.02+M42-N42*0.5+O42+P42*0.5-Q42*1.5-R42*6)/5 + (S42-0/5)*10</f>
        <v>7.4023030303030302</v>
      </c>
      <c r="U42" s="1">
        <f>T42/(D42/1000)</f>
        <v>1.3707968574635241</v>
      </c>
      <c r="V42" s="1">
        <f>(H42+I42+J42+8.7+K42+L42*0.02+M42-N42*0.5+O42+P42*0.5-Q42*1.5)/5 + (S42-0/5)*10</f>
        <v>5.4023030303030302</v>
      </c>
      <c r="W42" s="1">
        <f>V42/(D42/1000)</f>
        <v>1.0004264870931536</v>
      </c>
      <c r="X42" s="1">
        <f>(F42*10+G42*6+H42+I42+J42+8.7+K42+L42*0.02+M42-N42*0.5+O42+P42*0.5-Q42*1.5-R42*6)/E42 + (S42-0/5)*10</f>
        <v>118.75971479500892</v>
      </c>
      <c r="Y42" s="1">
        <f>X42/(D42/1000)</f>
        <v>21.992539776853501</v>
      </c>
      <c r="Z42" s="1">
        <f>(H42+I42+J42+8.7+K42+L42*0.02+M42-N42*0.5+O42+P42*0.5-Q42*1.5)/E42 + (S42-0/5)*10</f>
        <v>65.818538324420672</v>
      </c>
      <c r="AA42" s="1">
        <f>Z42/(D42/1000)</f>
        <v>12.18861820822605</v>
      </c>
      <c r="AE42">
        <f>(12+5)/4</f>
        <v>4.25</v>
      </c>
    </row>
  </sheetData>
  <sortState xmlns:xlrd2="http://schemas.microsoft.com/office/spreadsheetml/2017/richdata2" ref="A2:AF42">
    <sortCondition ref="B2:B42"/>
    <sortCondition descending="1" ref="E2:E42"/>
  </sortState>
  <conditionalFormatting sqref="X2:X4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2020-08-21T19:52:20Z</dcterms:created>
  <dcterms:modified xsi:type="dcterms:W3CDTF">2020-08-21T21:18:46Z</dcterms:modified>
</cp:coreProperties>
</file>