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dywood/Documents/SportsStats/DraftKings/Matchup_Spreadsheets/"/>
    </mc:Choice>
  </mc:AlternateContent>
  <xr:revisionPtr revIDLastSave="0" documentId="13_ncr:1_{2B4BC15D-EADD-8145-B86A-311F4740FAAF}" xr6:coauthVersionLast="45" xr6:coauthVersionMax="45" xr10:uidLastSave="{00000000-0000-0000-0000-000000000000}"/>
  <bookViews>
    <workbookView xWindow="-38400" yWindow="0" windowWidth="38400" windowHeight="21600" xr2:uid="{8E0346CA-1EE4-7B4F-A5CA-CB55FCBD3C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1" i="1" l="1"/>
  <c r="AB21" i="1" s="1"/>
  <c r="AA22" i="1"/>
  <c r="AB22" i="1" s="1"/>
  <c r="AA28" i="1"/>
  <c r="AB28" i="1" s="1"/>
  <c r="AA15" i="1"/>
  <c r="AB15" i="1" s="1"/>
  <c r="AA17" i="1"/>
  <c r="AB17" i="1" s="1"/>
  <c r="AA6" i="1"/>
  <c r="AB6" i="1" s="1"/>
  <c r="AA20" i="1"/>
  <c r="AB20" i="1" s="1"/>
  <c r="AA14" i="1"/>
  <c r="AB14" i="1" s="1"/>
  <c r="AA19" i="1"/>
  <c r="AB19" i="1" s="1"/>
  <c r="AA4" i="1"/>
  <c r="AB4" i="1" s="1"/>
  <c r="AA31" i="1"/>
  <c r="AB31" i="1" s="1"/>
  <c r="AA16" i="1"/>
  <c r="AB16" i="1" s="1"/>
  <c r="AA33" i="1"/>
  <c r="AB33" i="1" s="1"/>
  <c r="AA32" i="1"/>
  <c r="AB32" i="1" s="1"/>
  <c r="AA9" i="1"/>
  <c r="AB9" i="1" s="1"/>
  <c r="W21" i="1"/>
  <c r="X21" i="1" s="1"/>
  <c r="W22" i="1"/>
  <c r="X22" i="1" s="1"/>
  <c r="W28" i="1"/>
  <c r="X28" i="1" s="1"/>
  <c r="W15" i="1"/>
  <c r="X15" i="1" s="1"/>
  <c r="W17" i="1"/>
  <c r="X17" i="1" s="1"/>
  <c r="W6" i="1"/>
  <c r="X6" i="1" s="1"/>
  <c r="W20" i="1"/>
  <c r="X20" i="1" s="1"/>
  <c r="W14" i="1"/>
  <c r="X14" i="1" s="1"/>
  <c r="W19" i="1"/>
  <c r="X19" i="1" s="1"/>
  <c r="W4" i="1"/>
  <c r="X4" i="1" s="1"/>
  <c r="W31" i="1"/>
  <c r="X31" i="1" s="1"/>
  <c r="AE31" i="1" s="1"/>
  <c r="W16" i="1"/>
  <c r="X16" i="1" s="1"/>
  <c r="W33" i="1"/>
  <c r="X33" i="1" s="1"/>
  <c r="W32" i="1"/>
  <c r="X32" i="1" s="1"/>
  <c r="W9" i="1"/>
  <c r="X9" i="1" s="1"/>
  <c r="AE9" i="1" s="1"/>
  <c r="T21" i="1"/>
  <c r="T22" i="1"/>
  <c r="T28" i="1"/>
  <c r="T15" i="1"/>
  <c r="T17" i="1"/>
  <c r="T6" i="1"/>
  <c r="T20" i="1"/>
  <c r="T14" i="1"/>
  <c r="T19" i="1"/>
  <c r="T4" i="1"/>
  <c r="T31" i="1"/>
  <c r="T16" i="1"/>
  <c r="T33" i="1"/>
  <c r="T32" i="1"/>
  <c r="T9" i="1"/>
  <c r="S21" i="1"/>
  <c r="S22" i="1"/>
  <c r="S28" i="1"/>
  <c r="S15" i="1"/>
  <c r="S17" i="1"/>
  <c r="S6" i="1"/>
  <c r="S20" i="1"/>
  <c r="S14" i="1"/>
  <c r="S19" i="1"/>
  <c r="S4" i="1"/>
  <c r="S31" i="1"/>
  <c r="S16" i="1"/>
  <c r="S33" i="1"/>
  <c r="S32" i="1"/>
  <c r="S9" i="1"/>
  <c r="AG31" i="1"/>
  <c r="AF17" i="1"/>
  <c r="AF22" i="1"/>
  <c r="AD22" i="1"/>
  <c r="AD28" i="1"/>
  <c r="AD15" i="1"/>
  <c r="AD17" i="1"/>
  <c r="AD6" i="1"/>
  <c r="AD20" i="1"/>
  <c r="AD14" i="1"/>
  <c r="AD19" i="1"/>
  <c r="AD4" i="1"/>
  <c r="AD31" i="1"/>
  <c r="AD16" i="1"/>
  <c r="AD33" i="1"/>
  <c r="AD32" i="1"/>
  <c r="AD9" i="1"/>
  <c r="AD21" i="1"/>
  <c r="AC22" i="1"/>
  <c r="AC28" i="1"/>
  <c r="AC15" i="1"/>
  <c r="AC17" i="1"/>
  <c r="AC6" i="1"/>
  <c r="AC20" i="1"/>
  <c r="AC14" i="1"/>
  <c r="AC19" i="1"/>
  <c r="AC4" i="1"/>
  <c r="AC31" i="1"/>
  <c r="AC16" i="1"/>
  <c r="AC33" i="1"/>
  <c r="AC32" i="1"/>
  <c r="AC9" i="1"/>
  <c r="AC21" i="1"/>
  <c r="AF10" i="1"/>
  <c r="AF7" i="1"/>
  <c r="AG18" i="1"/>
  <c r="AG23" i="1"/>
  <c r="AF13" i="1"/>
  <c r="AF5" i="1"/>
  <c r="AF3" i="1"/>
  <c r="AG24" i="1"/>
  <c r="AA26" i="1"/>
  <c r="AA24" i="1"/>
  <c r="AA2" i="1"/>
  <c r="AA3" i="1"/>
  <c r="AB3" i="1" s="1"/>
  <c r="AA8" i="1"/>
  <c r="AB8" i="1" s="1"/>
  <c r="AA30" i="1"/>
  <c r="AA27" i="1"/>
  <c r="AB27" i="1" s="1"/>
  <c r="AA5" i="1"/>
  <c r="AB5" i="1" s="1"/>
  <c r="AA11" i="1"/>
  <c r="AA13" i="1"/>
  <c r="AA12" i="1"/>
  <c r="AA29" i="1"/>
  <c r="AB29" i="1" s="1"/>
  <c r="AA23" i="1"/>
  <c r="AB23" i="1" s="1"/>
  <c r="AA18" i="1"/>
  <c r="AA7" i="1"/>
  <c r="AB7" i="1" s="1"/>
  <c r="AA10" i="1"/>
  <c r="AB10" i="1" s="1"/>
  <c r="AA25" i="1"/>
  <c r="AD26" i="1"/>
  <c r="AD24" i="1"/>
  <c r="AD2" i="1"/>
  <c r="AD3" i="1"/>
  <c r="AD8" i="1"/>
  <c r="AD30" i="1"/>
  <c r="AB30" i="1" s="1"/>
  <c r="AD27" i="1"/>
  <c r="AD5" i="1"/>
  <c r="AD11" i="1"/>
  <c r="AD13" i="1"/>
  <c r="AD12" i="1"/>
  <c r="AD29" i="1"/>
  <c r="AD23" i="1"/>
  <c r="AD18" i="1"/>
  <c r="AD7" i="1"/>
  <c r="AD10" i="1"/>
  <c r="AD25" i="1"/>
  <c r="AC26" i="1"/>
  <c r="AC24" i="1"/>
  <c r="AC2" i="1"/>
  <c r="AC3" i="1"/>
  <c r="AC8" i="1"/>
  <c r="AC30" i="1"/>
  <c r="AC27" i="1"/>
  <c r="AC5" i="1"/>
  <c r="AC11" i="1"/>
  <c r="AC13" i="1"/>
  <c r="AC12" i="1"/>
  <c r="AC29" i="1"/>
  <c r="AC23" i="1"/>
  <c r="AC18" i="1"/>
  <c r="AC7" i="1"/>
  <c r="AC10" i="1"/>
  <c r="AC25" i="1"/>
  <c r="T24" i="1"/>
  <c r="W26" i="1"/>
  <c r="W24" i="1"/>
  <c r="W2" i="1"/>
  <c r="W3" i="1"/>
  <c r="X3" i="1" s="1"/>
  <c r="W8" i="1"/>
  <c r="W30" i="1"/>
  <c r="X30" i="1"/>
  <c r="W27" i="1"/>
  <c r="X27" i="1" s="1"/>
  <c r="W5" i="1"/>
  <c r="W11" i="1"/>
  <c r="X11" i="1" s="1"/>
  <c r="W13" i="1"/>
  <c r="W12" i="1"/>
  <c r="W29" i="1"/>
  <c r="X29" i="1" s="1"/>
  <c r="W23" i="1"/>
  <c r="X23" i="1" s="1"/>
  <c r="W18" i="1"/>
  <c r="W7" i="1"/>
  <c r="X7" i="1" s="1"/>
  <c r="W10" i="1"/>
  <c r="W25" i="1"/>
  <c r="X25" i="1" s="1"/>
  <c r="S26" i="1"/>
  <c r="T26" i="1"/>
  <c r="S24" i="1"/>
  <c r="S2" i="1"/>
  <c r="T2" i="1"/>
  <c r="S3" i="1"/>
  <c r="T3" i="1"/>
  <c r="S8" i="1"/>
  <c r="T8" i="1"/>
  <c r="S30" i="1"/>
  <c r="T30" i="1"/>
  <c r="S27" i="1"/>
  <c r="T27" i="1"/>
  <c r="S5" i="1"/>
  <c r="T5" i="1"/>
  <c r="S11" i="1"/>
  <c r="T11" i="1"/>
  <c r="S13" i="1"/>
  <c r="T13" i="1"/>
  <c r="S12" i="1"/>
  <c r="T12" i="1"/>
  <c r="S29" i="1"/>
  <c r="T29" i="1"/>
  <c r="S23" i="1"/>
  <c r="T23" i="1"/>
  <c r="S18" i="1"/>
  <c r="T18" i="1"/>
  <c r="S7" i="1"/>
  <c r="T7" i="1"/>
  <c r="S10" i="1"/>
  <c r="T10" i="1"/>
  <c r="T25" i="1"/>
  <c r="S25" i="1"/>
  <c r="AE33" i="1" l="1"/>
  <c r="AE23" i="1"/>
  <c r="AE19" i="1"/>
  <c r="AE17" i="1"/>
  <c r="AE21" i="1"/>
  <c r="AE28" i="1"/>
  <c r="AE16" i="1"/>
  <c r="AE14" i="1"/>
  <c r="AE15" i="1"/>
  <c r="AE32" i="1"/>
  <c r="AE4" i="1"/>
  <c r="AE6" i="1"/>
  <c r="AE22" i="1"/>
  <c r="AE20" i="1"/>
  <c r="AB18" i="1"/>
  <c r="X24" i="1"/>
  <c r="AE24" i="1" s="1"/>
  <c r="X13" i="1"/>
  <c r="AE13" i="1" s="1"/>
  <c r="AB13" i="1"/>
  <c r="AB24" i="1"/>
  <c r="AE30" i="1"/>
  <c r="X18" i="1"/>
  <c r="AE18" i="1" s="1"/>
  <c r="X8" i="1"/>
  <c r="AE8" i="1" s="1"/>
  <c r="X10" i="1"/>
  <c r="AE10" i="1" s="1"/>
  <c r="X5" i="1"/>
  <c r="AE5" i="1" s="1"/>
  <c r="AB25" i="1"/>
  <c r="AE25" i="1" s="1"/>
  <c r="AB11" i="1"/>
  <c r="AE11" i="1" s="1"/>
  <c r="AB26" i="1"/>
  <c r="X26" i="1"/>
  <c r="AE26" i="1" s="1"/>
  <c r="AB12" i="1"/>
  <c r="AB2" i="1"/>
  <c r="AE3" i="1"/>
  <c r="AE7" i="1"/>
  <c r="AE27" i="1"/>
  <c r="AE29" i="1"/>
  <c r="X12" i="1"/>
  <c r="X2" i="1"/>
  <c r="AE2" i="1" s="1"/>
  <c r="AE12" i="1" l="1"/>
</calcChain>
</file>

<file path=xl/sharedStrings.xml><?xml version="1.0" encoding="utf-8"?>
<sst xmlns="http://schemas.openxmlformats.org/spreadsheetml/2006/main" count="151" uniqueCount="74">
  <si>
    <t>Player</t>
  </si>
  <si>
    <t>Team</t>
  </si>
  <si>
    <t>Pos</t>
  </si>
  <si>
    <t>Salary</t>
  </si>
  <si>
    <t>90s</t>
  </si>
  <si>
    <t>Gls</t>
  </si>
  <si>
    <t>Ast</t>
  </si>
  <si>
    <t>Sh</t>
  </si>
  <si>
    <t>SoT</t>
  </si>
  <si>
    <t>Crs</t>
  </si>
  <si>
    <t>KP</t>
  </si>
  <si>
    <t>Pass_Cmp</t>
  </si>
  <si>
    <t>Fld</t>
  </si>
  <si>
    <t>Fls</t>
  </si>
  <si>
    <t>TklW</t>
  </si>
  <si>
    <t>Int</t>
  </si>
  <si>
    <t>CrdY</t>
  </si>
  <si>
    <t>CrdR</t>
  </si>
  <si>
    <t>Floor</t>
  </si>
  <si>
    <t>FPTS</t>
  </si>
  <si>
    <t>xG</t>
  </si>
  <si>
    <t>Team_xG</t>
  </si>
  <si>
    <t>xG_Share</t>
  </si>
  <si>
    <t>Proj_Gls</t>
  </si>
  <si>
    <t>xA</t>
  </si>
  <si>
    <t>Team_xA</t>
  </si>
  <si>
    <t>xA_Share</t>
  </si>
  <si>
    <t>Proj_Ast</t>
  </si>
  <si>
    <t>Team_Odds</t>
  </si>
  <si>
    <t>Team_Goal_Odds</t>
  </si>
  <si>
    <t>Pts_w_StartMins</t>
  </si>
  <si>
    <t>Start_Mins</t>
  </si>
  <si>
    <t>Sub_Mins</t>
  </si>
  <si>
    <t>Starting</t>
  </si>
  <si>
    <t>Chris Wondolowski</t>
  </si>
  <si>
    <t>Danny Hoesen</t>
  </si>
  <si>
    <t>Cristian Espinoza</t>
  </si>
  <si>
    <t>Valeri Qazaishvili</t>
  </si>
  <si>
    <t>Jackson Yueill</t>
  </si>
  <si>
    <t>Tanner Beason</t>
  </si>
  <si>
    <t>Mario Daniel Vega</t>
  </si>
  <si>
    <t>Tommy Thompson</t>
  </si>
  <si>
    <t>Florian Jungwirth</t>
  </si>
  <si>
    <t>Nick Lima</t>
  </si>
  <si>
    <t>Andres Rios</t>
  </si>
  <si>
    <t>Eric Calvillo</t>
  </si>
  <si>
    <t>Marcos Lopez</t>
  </si>
  <si>
    <t>Paul Marie</t>
  </si>
  <si>
    <t>Cade Cowell</t>
  </si>
  <si>
    <t>Judson</t>
  </si>
  <si>
    <t>SJ</t>
  </si>
  <si>
    <t>Shea Salinas</t>
  </si>
  <si>
    <t>y</t>
  </si>
  <si>
    <t>Keegan Rosenberry</t>
  </si>
  <si>
    <t>Danny Wilson</t>
  </si>
  <si>
    <t>Lalas Abubakar</t>
  </si>
  <si>
    <t>Jonathan Lewis</t>
  </si>
  <si>
    <t>Kellyn Acosta</t>
  </si>
  <si>
    <t>Diego Rubio</t>
  </si>
  <si>
    <t>Sam Vines</t>
  </si>
  <si>
    <t>Jack Price</t>
  </si>
  <si>
    <t>Nicolas Mezquida</t>
  </si>
  <si>
    <t>Younes Namli</t>
  </si>
  <si>
    <t>Kei Kamara</t>
  </si>
  <si>
    <t>Cole Bassett</t>
  </si>
  <si>
    <t>William Yarbrough</t>
  </si>
  <si>
    <t>Brian Galvan</t>
  </si>
  <si>
    <t>Andre Shinyashiki</t>
  </si>
  <si>
    <t>COL</t>
  </si>
  <si>
    <t>GK</t>
  </si>
  <si>
    <t>M</t>
  </si>
  <si>
    <t>F</t>
  </si>
  <si>
    <t>D</t>
  </si>
  <si>
    <t>M/F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</si>
</sst>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9C30-F58F-0947-AD60-B1B75C9409E7}">
  <dimension ref="A1:AH33"/>
  <sheetViews>
    <sheetView tabSelected="1" workbookViewId="0">
      <selection activeCell="T7" sqref="T7"/>
    </sheetView>
  </sheetViews>
  <sheetFormatPr baseColWidth="10" defaultRowHeight="16" x14ac:dyDescent="0.2"/>
  <cols>
    <col min="1" max="1" width="16.83203125" bestFit="1" customWidth="1"/>
    <col min="2" max="34" width="8.83203125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">
      <c r="A2" t="s">
        <v>36</v>
      </c>
      <c r="B2" t="s">
        <v>50</v>
      </c>
      <c r="C2" t="s">
        <v>70</v>
      </c>
      <c r="D2">
        <v>11400</v>
      </c>
      <c r="E2" s="1">
        <v>2</v>
      </c>
      <c r="F2">
        <v>0</v>
      </c>
      <c r="G2">
        <v>1</v>
      </c>
      <c r="H2">
        <v>4</v>
      </c>
      <c r="I2">
        <v>0</v>
      </c>
      <c r="J2">
        <v>14</v>
      </c>
      <c r="K2">
        <v>5</v>
      </c>
      <c r="L2">
        <v>43</v>
      </c>
      <c r="M2">
        <v>1</v>
      </c>
      <c r="N2">
        <v>0</v>
      </c>
      <c r="O2">
        <v>0</v>
      </c>
      <c r="P2">
        <v>1</v>
      </c>
      <c r="Q2">
        <v>0</v>
      </c>
      <c r="R2">
        <v>0</v>
      </c>
      <c r="S2" s="1">
        <f>(H2+I2+J2*0.7+K2+L2*0.02+M2-N2*0.5+O2+P2*0.5)/E2</f>
        <v>10.579999999999998</v>
      </c>
      <c r="T2" s="1">
        <f>(F2*10+G2*6+H2+I2+J2*0.7+K2+L2*0.02+M2-N2*0.5+O2+P2*0.5-Q2*1.5-R2*6)/E2</f>
        <v>13.579999999999998</v>
      </c>
      <c r="U2">
        <v>0.1</v>
      </c>
      <c r="V2">
        <v>1.2</v>
      </c>
      <c r="W2" s="1">
        <f>U2/V2</f>
        <v>8.3333333333333343E-2</v>
      </c>
      <c r="X2" s="1">
        <f>W2*AD2</f>
        <v>0.14693422519509478</v>
      </c>
      <c r="Y2">
        <v>0.4</v>
      </c>
      <c r="Z2">
        <v>1</v>
      </c>
      <c r="AA2" s="1">
        <f>Y2/Z2</f>
        <v>0.4</v>
      </c>
      <c r="AB2" s="1">
        <f>AA2*AD2</f>
        <v>0.7052842809364549</v>
      </c>
      <c r="AC2" s="1">
        <f>5/11</f>
        <v>0.45454545454545453</v>
      </c>
      <c r="AD2" s="1">
        <f>8/23+(4/13)*2+(4/15)*3</f>
        <v>1.7632107023411372</v>
      </c>
      <c r="AE2" s="1">
        <f>IF(AH2="y",(X2*10+AB2*6+S2)*(AF2/90)+(AC2-AVERAGE($AC$2:$AC$36))*10,(X2*10+AB2*6+S2)*(AG2/90)+(AC2-AVERAGE($AC$2:$AC$36))*10)</f>
        <v>17.072444041465776</v>
      </c>
      <c r="AF2">
        <v>90</v>
      </c>
      <c r="AH2" t="s">
        <v>52</v>
      </c>
    </row>
    <row r="3" spans="1:34" x14ac:dyDescent="0.2">
      <c r="A3" t="s">
        <v>37</v>
      </c>
      <c r="B3" t="s">
        <v>50</v>
      </c>
      <c r="C3" t="s">
        <v>73</v>
      </c>
      <c r="D3">
        <v>10800</v>
      </c>
      <c r="E3" s="1">
        <v>1.6555555555555554</v>
      </c>
      <c r="F3">
        <v>1</v>
      </c>
      <c r="G3">
        <v>1</v>
      </c>
      <c r="H3">
        <v>2</v>
      </c>
      <c r="I3">
        <v>2</v>
      </c>
      <c r="J3">
        <v>0</v>
      </c>
      <c r="K3">
        <v>2</v>
      </c>
      <c r="L3">
        <v>36</v>
      </c>
      <c r="M3">
        <v>2</v>
      </c>
      <c r="N3">
        <v>0</v>
      </c>
      <c r="O3">
        <v>2</v>
      </c>
      <c r="P3">
        <v>1</v>
      </c>
      <c r="Q3">
        <v>0</v>
      </c>
      <c r="R3">
        <v>0</v>
      </c>
      <c r="S3" s="1">
        <f>(H3+I3+J3*0.7+K3+L3*0.02+M3-N3*0.5+O3+P3*0.5)/E3</f>
        <v>6.7771812080536913</v>
      </c>
      <c r="T3" s="1">
        <f>(F3*10+G3*6+H3+I3+J3*0.7+K3+L3*0.02+M3-N3*0.5+O3+P3*0.5-Q3*1.5-R3*6)/E3</f>
        <v>16.441610738255033</v>
      </c>
      <c r="U3">
        <v>0.5</v>
      </c>
      <c r="V3">
        <v>1.2</v>
      </c>
      <c r="W3" s="1">
        <f>U3/V3</f>
        <v>0.41666666666666669</v>
      </c>
      <c r="X3" s="1">
        <f>W3*AD3</f>
        <v>0.7346711259754739</v>
      </c>
      <c r="Y3">
        <v>0.1</v>
      </c>
      <c r="Z3">
        <v>1</v>
      </c>
      <c r="AA3" s="1">
        <f>Y3/Z3</f>
        <v>0.1</v>
      </c>
      <c r="AB3" s="1">
        <f>AA3*AD3</f>
        <v>0.17632107023411372</v>
      </c>
      <c r="AC3" s="1">
        <f>5/11</f>
        <v>0.45454545454545453</v>
      </c>
      <c r="AD3" s="1">
        <f>8/23+(4/13)*2+(4/15)*3</f>
        <v>1.7632107023411372</v>
      </c>
      <c r="AE3" s="1">
        <f>IF(AH3="y",(X3*10+AB3*6+S3)*(AF3/90)+(AC3-AVERAGE($AC$2:$AC$36))*10,(X3*10+AB3*6+S3)*(AG3/90)+(AC3-AVERAGE($AC$2:$AC$36))*10)</f>
        <v>13.358568406633623</v>
      </c>
      <c r="AF3">
        <f>(81+68)/2</f>
        <v>74.5</v>
      </c>
      <c r="AH3" t="s">
        <v>52</v>
      </c>
    </row>
    <row r="4" spans="1:34" x14ac:dyDescent="0.2">
      <c r="A4" t="s">
        <v>62</v>
      </c>
      <c r="B4" t="s">
        <v>68</v>
      </c>
      <c r="C4" t="s">
        <v>70</v>
      </c>
      <c r="D4">
        <v>8800</v>
      </c>
      <c r="E4" s="1">
        <v>1.9777777777777779</v>
      </c>
      <c r="F4">
        <v>0</v>
      </c>
      <c r="G4">
        <v>1</v>
      </c>
      <c r="H4">
        <v>4</v>
      </c>
      <c r="I4">
        <v>1</v>
      </c>
      <c r="J4">
        <v>3</v>
      </c>
      <c r="K4">
        <v>5</v>
      </c>
      <c r="L4">
        <v>54</v>
      </c>
      <c r="M4">
        <v>3</v>
      </c>
      <c r="N4">
        <v>1</v>
      </c>
      <c r="O4">
        <v>2</v>
      </c>
      <c r="P4">
        <v>0</v>
      </c>
      <c r="Q4">
        <v>0</v>
      </c>
      <c r="R4">
        <v>0</v>
      </c>
      <c r="S4" s="1">
        <f>(H4+I4+J4*0.7+K4+L4*0.02+M4-N4*0.5+O4+P4*0.5)/E4</f>
        <v>8.9393258426966291</v>
      </c>
      <c r="T4" s="1">
        <f>(F4*10+G4*6+H4+I4+J4*0.7+K4+L4*0.02+M4-N4*0.5+O4+P4*0.5-Q4*1.5-R4*6)/E4</f>
        <v>11.973033707865168</v>
      </c>
      <c r="U4">
        <v>0.1</v>
      </c>
      <c r="V4">
        <v>2.2999999999999998</v>
      </c>
      <c r="W4" s="1">
        <f>U4/V4</f>
        <v>4.3478260869565223E-2</v>
      </c>
      <c r="X4" s="1">
        <f>W4*AD4</f>
        <v>6.3626228843620153E-2</v>
      </c>
      <c r="Y4">
        <v>0.6</v>
      </c>
      <c r="Z4">
        <v>2.1</v>
      </c>
      <c r="AA4" s="1">
        <f>Y4/Z4</f>
        <v>0.2857142857142857</v>
      </c>
      <c r="AB4" s="1">
        <f>AA4*AD4</f>
        <v>0.41811521811521812</v>
      </c>
      <c r="AC4" s="1">
        <f>2/7</f>
        <v>0.2857142857142857</v>
      </c>
      <c r="AD4" s="1">
        <f>5/13+(4/15)*2+(2/11)*3</f>
        <v>1.4634032634032634</v>
      </c>
      <c r="AE4" s="1">
        <f>IF(AH4="y",(X4*10+AB4*6+S4)*(AF4/90)+(AC4-AVERAGE($AC$2:$AC$36))*10,(X4*10+AB4*6+S4)*(AG4/90)+(AC4-AVERAGE($AC$2:$AC$36))*10)</f>
        <v>11.053094083854953</v>
      </c>
      <c r="AF4">
        <v>89</v>
      </c>
      <c r="AH4" t="s">
        <v>52</v>
      </c>
    </row>
    <row r="5" spans="1:34" x14ac:dyDescent="0.2">
      <c r="A5" t="s">
        <v>41</v>
      </c>
      <c r="B5" t="s">
        <v>50</v>
      </c>
      <c r="C5" t="s">
        <v>72</v>
      </c>
      <c r="D5">
        <v>4800</v>
      </c>
      <c r="E5" s="1">
        <v>1.3888888888888888</v>
      </c>
      <c r="F5">
        <v>0</v>
      </c>
      <c r="G5">
        <v>1</v>
      </c>
      <c r="H5">
        <v>1</v>
      </c>
      <c r="I5">
        <v>0</v>
      </c>
      <c r="J5">
        <v>3</v>
      </c>
      <c r="K5">
        <v>2</v>
      </c>
      <c r="L5">
        <v>64</v>
      </c>
      <c r="M5">
        <v>2</v>
      </c>
      <c r="N5">
        <v>1</v>
      </c>
      <c r="O5">
        <v>2</v>
      </c>
      <c r="P5">
        <v>4</v>
      </c>
      <c r="Q5">
        <v>0</v>
      </c>
      <c r="R5">
        <v>0</v>
      </c>
      <c r="S5" s="1">
        <f>(H5+I5+J5*0.7+K5+L5*0.02+M5-N5*0.5+O5+P5*0.5)/E5</f>
        <v>8.5535999999999994</v>
      </c>
      <c r="T5" s="1">
        <f>(F5*10+G5*6+H5+I5+J5*0.7+K5+L5*0.02+M5-N5*0.5+O5+P5*0.5-Q5*1.5-R5*6)/E5</f>
        <v>12.8736</v>
      </c>
      <c r="U5">
        <v>0</v>
      </c>
      <c r="V5">
        <v>1.2</v>
      </c>
      <c r="W5" s="1">
        <f>U5/V5</f>
        <v>0</v>
      </c>
      <c r="X5" s="1">
        <f>W5*AD5</f>
        <v>0</v>
      </c>
      <c r="Y5">
        <v>0.5</v>
      </c>
      <c r="Z5">
        <v>1</v>
      </c>
      <c r="AA5" s="1">
        <f>Y5/Z5</f>
        <v>0.5</v>
      </c>
      <c r="AB5" s="1">
        <f>AA5*AD5</f>
        <v>0.8816053511705686</v>
      </c>
      <c r="AC5" s="1">
        <f>5/11</f>
        <v>0.45454545454545453</v>
      </c>
      <c r="AD5" s="1">
        <f>8/23+(4/13)*2+(4/15)*3</f>
        <v>1.7632107023411372</v>
      </c>
      <c r="AE5" s="1">
        <f>IF(AH5="y",(X5*10+AB5*6+S5)*(AF5/90)+(AC5-AVERAGE($AC$2:$AC$36))*10,(X5*10+AB5*6+S5)*(AG5/90)+(AC5-AVERAGE($AC$2:$AC$36))*10)</f>
        <v>10.404751733773471</v>
      </c>
      <c r="AF5">
        <f>(80+45)/2</f>
        <v>62.5</v>
      </c>
      <c r="AH5" t="s">
        <v>52</v>
      </c>
    </row>
    <row r="6" spans="1:34" x14ac:dyDescent="0.2">
      <c r="A6" t="s">
        <v>58</v>
      </c>
      <c r="B6" t="s">
        <v>68</v>
      </c>
      <c r="C6" t="s">
        <v>71</v>
      </c>
      <c r="D6">
        <v>9200</v>
      </c>
      <c r="E6" s="1">
        <v>2</v>
      </c>
      <c r="F6">
        <v>0</v>
      </c>
      <c r="G6">
        <v>0</v>
      </c>
      <c r="H6">
        <v>4</v>
      </c>
      <c r="I6">
        <v>1</v>
      </c>
      <c r="J6">
        <v>0</v>
      </c>
      <c r="K6">
        <v>3</v>
      </c>
      <c r="L6">
        <v>47</v>
      </c>
      <c r="M6">
        <v>4</v>
      </c>
      <c r="N6">
        <v>5</v>
      </c>
      <c r="O6">
        <v>2</v>
      </c>
      <c r="P6">
        <v>0</v>
      </c>
      <c r="Q6">
        <v>1</v>
      </c>
      <c r="R6">
        <v>0</v>
      </c>
      <c r="S6" s="1">
        <f>(H6+I6+J6*0.7+K6+L6*0.02+M6-N6*0.5+O6+P6*0.5)/E6</f>
        <v>6.22</v>
      </c>
      <c r="T6" s="1">
        <f>(F6*10+G6*6+H6+I6+J6*0.7+K6+L6*0.02+M6-N6*0.5+O6+P6*0.5-Q6*1.5-R6*6)/E6</f>
        <v>5.47</v>
      </c>
      <c r="U6">
        <v>0.2</v>
      </c>
      <c r="V6">
        <v>2.2999999999999998</v>
      </c>
      <c r="W6" s="1">
        <f>U6/V6</f>
        <v>8.6956521739130446E-2</v>
      </c>
      <c r="X6" s="1">
        <f>W6*AD6</f>
        <v>0.12725245768724031</v>
      </c>
      <c r="Y6">
        <v>0.79999999999999993</v>
      </c>
      <c r="Z6">
        <v>2.1</v>
      </c>
      <c r="AA6" s="1">
        <f>Y6/Z6</f>
        <v>0.38095238095238093</v>
      </c>
      <c r="AB6" s="1">
        <f>AA6*AD6</f>
        <v>0.55748695748695742</v>
      </c>
      <c r="AC6" s="1">
        <f>2/7</f>
        <v>0.2857142857142857</v>
      </c>
      <c r="AD6" s="1">
        <f>5/13+(4/15)*2+(2/11)*3</f>
        <v>1.4634032634032634</v>
      </c>
      <c r="AE6" s="1">
        <f>IF(AH6="y",(X6*10+AB6*6+S6)*(AF6/90)+(AC6-AVERAGE($AC$2:$AC$36))*10,(X6*10+AB6*6+S6)*(AG6/90)+(AC6-AVERAGE($AC$2:$AC$36))*10)</f>
        <v>9.9405307373785607</v>
      </c>
      <c r="AF6">
        <v>90</v>
      </c>
      <c r="AH6" t="s">
        <v>52</v>
      </c>
    </row>
    <row r="7" spans="1:34" x14ac:dyDescent="0.2">
      <c r="A7" t="s">
        <v>48</v>
      </c>
      <c r="B7" t="s">
        <v>50</v>
      </c>
      <c r="C7" t="s">
        <v>70</v>
      </c>
      <c r="D7">
        <v>5400</v>
      </c>
      <c r="E7" s="1">
        <v>1.3555555555555556</v>
      </c>
      <c r="F7">
        <v>1</v>
      </c>
      <c r="G7">
        <v>0</v>
      </c>
      <c r="H7">
        <v>2</v>
      </c>
      <c r="I7">
        <v>1</v>
      </c>
      <c r="J7">
        <v>0</v>
      </c>
      <c r="K7">
        <v>1</v>
      </c>
      <c r="L7">
        <v>16</v>
      </c>
      <c r="M7">
        <v>2</v>
      </c>
      <c r="N7">
        <v>3</v>
      </c>
      <c r="O7">
        <v>5</v>
      </c>
      <c r="P7">
        <v>1</v>
      </c>
      <c r="Q7">
        <v>0</v>
      </c>
      <c r="R7">
        <v>0</v>
      </c>
      <c r="S7" s="1">
        <f>(H7+I7+J7*0.7+K7+L7*0.02+M7-N7*0.5+O7+P7*0.5)/E7</f>
        <v>7.6131147540983601</v>
      </c>
      <c r="T7" s="1">
        <f>(F7*10+G7*6+H7+I7+J7*0.7+K7+L7*0.02+M7-N7*0.5+O7+P7*0.5-Q7*1.5-R7*6)/E7</f>
        <v>14.99016393442623</v>
      </c>
      <c r="U7">
        <v>0.2</v>
      </c>
      <c r="V7">
        <v>1.2</v>
      </c>
      <c r="W7" s="1">
        <f>U7/V7</f>
        <v>0.16666666666666669</v>
      </c>
      <c r="X7" s="1">
        <f>W7*AD7</f>
        <v>0.29386845039018955</v>
      </c>
      <c r="Y7">
        <v>0</v>
      </c>
      <c r="Z7">
        <v>1</v>
      </c>
      <c r="AA7" s="1">
        <f>Y7/Z7</f>
        <v>0</v>
      </c>
      <c r="AB7" s="1">
        <f>AA7*AD7</f>
        <v>0</v>
      </c>
      <c r="AC7" s="1">
        <f>5/11</f>
        <v>0.45454545454545453</v>
      </c>
      <c r="AD7" s="1">
        <f>8/23+(4/13)*2+(4/15)*3</f>
        <v>1.7632107023411372</v>
      </c>
      <c r="AE7" s="1">
        <f>IF(AH7="y",(X7*10+AB7*6+S7)*(AF7/90)+(AC7-AVERAGE($AC$2:$AC$36))*10,(X7*10+AB7*6+S7)*(AG7/90)+(AC7-AVERAGE($AC$2:$AC$36))*10)</f>
        <v>7.9431711565407195</v>
      </c>
      <c r="AF7">
        <f>(66+56)/2</f>
        <v>61</v>
      </c>
      <c r="AH7" t="s">
        <v>52</v>
      </c>
    </row>
    <row r="8" spans="1:34" x14ac:dyDescent="0.2">
      <c r="A8" t="s">
        <v>38</v>
      </c>
      <c r="B8" t="s">
        <v>50</v>
      </c>
      <c r="C8" t="s">
        <v>70</v>
      </c>
      <c r="D8">
        <v>3800</v>
      </c>
      <c r="E8" s="1">
        <v>2</v>
      </c>
      <c r="F8">
        <v>0</v>
      </c>
      <c r="G8">
        <v>0</v>
      </c>
      <c r="H8">
        <v>3</v>
      </c>
      <c r="I8">
        <v>1</v>
      </c>
      <c r="J8">
        <v>1</v>
      </c>
      <c r="K8">
        <v>0</v>
      </c>
      <c r="L8">
        <v>82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 s="1">
        <f>(H8+I8+J8*0.7+K8+L8*0.02+M8-N8*0.5+O8+P8*0.5)/E8</f>
        <v>4.17</v>
      </c>
      <c r="T8" s="1">
        <f>(F8*10+G8*6+H8+I8+J8*0.7+K8+L8*0.02+M8-N8*0.5+O8+P8*0.5-Q8*1.5-R8*6)/E8</f>
        <v>4.17</v>
      </c>
      <c r="U8">
        <v>0.1</v>
      </c>
      <c r="V8">
        <v>1.2</v>
      </c>
      <c r="W8" s="1">
        <f>U8/V8</f>
        <v>8.3333333333333343E-2</v>
      </c>
      <c r="X8" s="1">
        <f>W8*AD8</f>
        <v>0.14693422519509478</v>
      </c>
      <c r="Y8">
        <v>0</v>
      </c>
      <c r="Z8">
        <v>1</v>
      </c>
      <c r="AA8" s="1">
        <f>Y8/Z8</f>
        <v>0</v>
      </c>
      <c r="AB8" s="1">
        <f>AA8*AD8</f>
        <v>0</v>
      </c>
      <c r="AC8" s="1">
        <f>5/11</f>
        <v>0.45454545454545453</v>
      </c>
      <c r="AD8" s="1">
        <f>8/23+(4/13)*2+(4/15)*3</f>
        <v>1.7632107023411372</v>
      </c>
      <c r="AE8" s="1">
        <f>IF(AH8="y",(X8*10+AB8*6+S8)*(AF8/90)+(AC8-AVERAGE($AC$2:$AC$36))*10,(X8*10+AB8*6+S8)*(AG8/90)+(AC8-AVERAGE($AC$2:$AC$36))*10)</f>
        <v>6.4307383558470512</v>
      </c>
      <c r="AF8">
        <v>90</v>
      </c>
      <c r="AH8" t="s">
        <v>52</v>
      </c>
    </row>
    <row r="9" spans="1:34" x14ac:dyDescent="0.2">
      <c r="A9" t="s">
        <v>67</v>
      </c>
      <c r="B9" t="s">
        <v>68</v>
      </c>
      <c r="C9" t="s">
        <v>71</v>
      </c>
      <c r="D9">
        <v>6800</v>
      </c>
      <c r="E9" s="1">
        <v>0.8666666666666667</v>
      </c>
      <c r="F9">
        <v>0</v>
      </c>
      <c r="G9">
        <v>0</v>
      </c>
      <c r="H9">
        <v>3</v>
      </c>
      <c r="I9">
        <v>1</v>
      </c>
      <c r="J9">
        <v>1</v>
      </c>
      <c r="K9">
        <v>0</v>
      </c>
      <c r="L9">
        <v>17</v>
      </c>
      <c r="M9">
        <v>3</v>
      </c>
      <c r="N9">
        <v>0</v>
      </c>
      <c r="O9">
        <v>0</v>
      </c>
      <c r="P9">
        <v>1</v>
      </c>
      <c r="Q9">
        <v>0</v>
      </c>
      <c r="R9">
        <v>0</v>
      </c>
      <c r="S9" s="1">
        <f>(H9+I9+J9*0.7+K9+L9*0.02+M9-N9*0.5+O9+P9*0.5)/E9</f>
        <v>9.8538461538461526</v>
      </c>
      <c r="T9" s="1">
        <f>(F9*10+G9*6+H9+I9+J9*0.7+K9+L9*0.02+M9-N9*0.5+O9+P9*0.5-Q9*1.5-R9*6)/E9</f>
        <v>9.8538461538461526</v>
      </c>
      <c r="U9">
        <v>0.2</v>
      </c>
      <c r="V9">
        <v>2.2999999999999998</v>
      </c>
      <c r="W9" s="1">
        <f>U9/V9</f>
        <v>8.6956521739130446E-2</v>
      </c>
      <c r="X9" s="1">
        <f>W9*AD9</f>
        <v>0.12725245768724031</v>
      </c>
      <c r="Y9">
        <v>0</v>
      </c>
      <c r="Z9">
        <v>2.1</v>
      </c>
      <c r="AA9" s="1">
        <f>Y9/Z9</f>
        <v>0</v>
      </c>
      <c r="AB9" s="1">
        <f>AA9*AD9</f>
        <v>0</v>
      </c>
      <c r="AC9" s="1">
        <f>2/7</f>
        <v>0.2857142857142857</v>
      </c>
      <c r="AD9" s="1">
        <f>5/13+(4/15)*2+(2/11)*3</f>
        <v>1.4634032634032634</v>
      </c>
      <c r="AE9" s="1">
        <f>IF(AH9="y",(X9*10+AB9*6+S9)*(AF9/90)+(AC9-AVERAGE($AC$2:$AC$36))*10,(X9*10+AB9*6+S9)*(AG9/90)+(AC9-AVERAGE($AC$2:$AC$36))*10)</f>
        <v>6.2734122198252615</v>
      </c>
      <c r="AF9">
        <v>58</v>
      </c>
      <c r="AG9">
        <v>20</v>
      </c>
      <c r="AH9" t="s">
        <v>52</v>
      </c>
    </row>
    <row r="10" spans="1:34" x14ac:dyDescent="0.2">
      <c r="A10" t="s">
        <v>49</v>
      </c>
      <c r="B10" t="s">
        <v>50</v>
      </c>
      <c r="C10" t="s">
        <v>70</v>
      </c>
      <c r="D10">
        <v>4000</v>
      </c>
      <c r="E10" s="1">
        <v>1.7555555555555555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68</v>
      </c>
      <c r="M10">
        <v>1</v>
      </c>
      <c r="N10">
        <v>4</v>
      </c>
      <c r="O10">
        <v>7</v>
      </c>
      <c r="P10">
        <v>5</v>
      </c>
      <c r="Q10">
        <v>0</v>
      </c>
      <c r="R10">
        <v>0</v>
      </c>
      <c r="S10" s="1">
        <f>(H10+I10+J10*0.7+K10+L10*0.02+M10-N10*0.5+O10+P10*0.5)/E10</f>
        <v>6.1860759493670887</v>
      </c>
      <c r="T10" s="1">
        <f>(F10*10+G10*6+H10+I10+J10*0.7+K10+L10*0.02+M10-N10*0.5+O10+P10*0.5-Q10*1.5-R10*6)/E10</f>
        <v>6.1860759493670887</v>
      </c>
      <c r="U10">
        <v>0</v>
      </c>
      <c r="V10">
        <v>1.2</v>
      </c>
      <c r="W10" s="1">
        <f>U10/V10</f>
        <v>0</v>
      </c>
      <c r="X10" s="1">
        <f>W10*AD10</f>
        <v>0</v>
      </c>
      <c r="Y10">
        <v>0</v>
      </c>
      <c r="Z10">
        <v>1</v>
      </c>
      <c r="AA10" s="1">
        <f>Y10/Z10</f>
        <v>0</v>
      </c>
      <c r="AB10" s="1">
        <f>AA10*AD10</f>
        <v>0</v>
      </c>
      <c r="AC10" s="1">
        <f>5/11</f>
        <v>0.45454545454545453</v>
      </c>
      <c r="AD10" s="1">
        <f>8/23+(4/13)*2+(4/15)*3</f>
        <v>1.7632107023411372</v>
      </c>
      <c r="AE10" s="1">
        <f>IF(AH10="y",(X10*10+AB10*6+S10)*(AF10/90)+(AC10-AVERAGE($AC$2:$AC$36))*10,(X10*10+AB10*6+S10)*(AG10/90)+(AC10-AVERAGE($AC$2:$AC$36))*10)</f>
        <v>6.2213961038961028</v>
      </c>
      <c r="AF10">
        <f>(90+68)/2</f>
        <v>79</v>
      </c>
      <c r="AH10" t="s">
        <v>52</v>
      </c>
    </row>
    <row r="11" spans="1:34" x14ac:dyDescent="0.2">
      <c r="A11" t="s">
        <v>42</v>
      </c>
      <c r="B11" t="s">
        <v>50</v>
      </c>
      <c r="C11" t="s">
        <v>72</v>
      </c>
      <c r="D11">
        <v>3600</v>
      </c>
      <c r="E11" s="1">
        <v>2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91</v>
      </c>
      <c r="M11">
        <v>0</v>
      </c>
      <c r="N11">
        <v>3</v>
      </c>
      <c r="O11">
        <v>5</v>
      </c>
      <c r="P11">
        <v>5</v>
      </c>
      <c r="Q11">
        <v>0</v>
      </c>
      <c r="R11">
        <v>0</v>
      </c>
      <c r="S11" s="1">
        <f>(H11+I11+J11*0.7+K11+L11*0.02+M11-N11*0.5+O11+P11*0.5)/E11</f>
        <v>4.91</v>
      </c>
      <c r="T11" s="1">
        <f>(F11*10+G11*6+H11+I11+J11*0.7+K11+L11*0.02+M11-N11*0.5+O11+P11*0.5-Q11*1.5-R11*6)/E11</f>
        <v>4.91</v>
      </c>
      <c r="U11">
        <v>0</v>
      </c>
      <c r="V11">
        <v>1.2</v>
      </c>
      <c r="W11" s="1">
        <f>U11/V11</f>
        <v>0</v>
      </c>
      <c r="X11" s="1">
        <f>W11*AD11</f>
        <v>0</v>
      </c>
      <c r="Y11">
        <v>0</v>
      </c>
      <c r="Z11">
        <v>1</v>
      </c>
      <c r="AA11" s="1">
        <f>Y11/Z11</f>
        <v>0</v>
      </c>
      <c r="AB11" s="1">
        <f>AA11*AD11</f>
        <v>0</v>
      </c>
      <c r="AC11" s="1">
        <f>5/11</f>
        <v>0.45454545454545453</v>
      </c>
      <c r="AD11" s="1">
        <f>8/23+(4/13)*2+(4/15)*3</f>
        <v>1.7632107023411372</v>
      </c>
      <c r="AE11" s="1">
        <f>IF(AH11="y",(X11*10+AB11*6+S11)*(AF11/90)+(AC11-AVERAGE($AC$2:$AC$36))*10,(X11*10+AB11*6+S11)*(AG11/90)+(AC11-AVERAGE($AC$2:$AC$36))*10)</f>
        <v>5.7013961038961032</v>
      </c>
      <c r="AF11">
        <v>90</v>
      </c>
      <c r="AH11" t="s">
        <v>52</v>
      </c>
    </row>
    <row r="12" spans="1:34" x14ac:dyDescent="0.2">
      <c r="A12" t="s">
        <v>44</v>
      </c>
      <c r="B12" t="s">
        <v>50</v>
      </c>
      <c r="C12" t="s">
        <v>71</v>
      </c>
      <c r="D12">
        <v>8000</v>
      </c>
      <c r="E12" s="1">
        <v>1.8888888888888888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32</v>
      </c>
      <c r="M12">
        <v>4</v>
      </c>
      <c r="N12">
        <v>5</v>
      </c>
      <c r="O12">
        <v>0</v>
      </c>
      <c r="P12">
        <v>1</v>
      </c>
      <c r="Q12">
        <v>0</v>
      </c>
      <c r="R12">
        <v>0</v>
      </c>
      <c r="S12" s="1">
        <f>(H12+I12+J12*0.7+K12+L12*0.02+M12-N12*0.5+O12+P12*0.5)/E12</f>
        <v>2.4564705882352946</v>
      </c>
      <c r="T12" s="1">
        <f>(F12*10+G12*6+H12+I12+J12*0.7+K12+L12*0.02+M12-N12*0.5+O12+P12*0.5-Q12*1.5-R12*6)/E12</f>
        <v>2.4564705882352946</v>
      </c>
      <c r="U12">
        <v>0.1</v>
      </c>
      <c r="V12">
        <v>1.2</v>
      </c>
      <c r="W12" s="1">
        <f>U12/V12</f>
        <v>8.3333333333333343E-2</v>
      </c>
      <c r="X12" s="1">
        <f>W12*AD12</f>
        <v>0.14693422519509478</v>
      </c>
      <c r="Y12">
        <v>0</v>
      </c>
      <c r="Z12">
        <v>1</v>
      </c>
      <c r="AA12" s="1">
        <f>Y12/Z12</f>
        <v>0</v>
      </c>
      <c r="AB12" s="1">
        <f>AA12*AD12</f>
        <v>0</v>
      </c>
      <c r="AC12" s="1">
        <f>5/11</f>
        <v>0.45454545454545453</v>
      </c>
      <c r="AD12" s="1">
        <f>8/23+(4/13)*2+(4/15)*3</f>
        <v>1.7632107023411372</v>
      </c>
      <c r="AE12" s="1">
        <f>IF(AH12="y",(X12*10+AB12*6+S12)*(AF12/90)+(AC12-AVERAGE($AC$2:$AC$36))*10,(X12*10+AB12*6+S12)*(AG12/90)+(AC12-AVERAGE($AC$2:$AC$36))*10)</f>
        <v>4.4991082307386652</v>
      </c>
      <c r="AF12">
        <v>85</v>
      </c>
      <c r="AH12" t="s">
        <v>52</v>
      </c>
    </row>
    <row r="13" spans="1:34" x14ac:dyDescent="0.2">
      <c r="A13" t="s">
        <v>43</v>
      </c>
      <c r="B13" t="s">
        <v>50</v>
      </c>
      <c r="C13" t="s">
        <v>72</v>
      </c>
      <c r="D13">
        <v>6000</v>
      </c>
      <c r="E13" s="1">
        <v>1.5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55</v>
      </c>
      <c r="M13">
        <v>1</v>
      </c>
      <c r="N13">
        <v>1</v>
      </c>
      <c r="O13">
        <v>2</v>
      </c>
      <c r="P13">
        <v>5</v>
      </c>
      <c r="Q13">
        <v>0</v>
      </c>
      <c r="R13">
        <v>0</v>
      </c>
      <c r="S13" s="1">
        <f>(H13+I13+J13*0.7+K13+L13*0.02+M13-N13*0.5+O13+P13*0.5)/E13</f>
        <v>4.5333333333333332</v>
      </c>
      <c r="T13" s="1">
        <f>(F13*10+G13*6+H13+I13+J13*0.7+K13+L13*0.02+M13-N13*0.5+O13+P13*0.5-Q13*1.5-R13*6)/E13</f>
        <v>4.5333333333333332</v>
      </c>
      <c r="U13">
        <v>0</v>
      </c>
      <c r="V13">
        <v>1.2</v>
      </c>
      <c r="W13" s="1">
        <f>U13/V13</f>
        <v>0</v>
      </c>
      <c r="X13" s="1">
        <f>W13*AD13</f>
        <v>0</v>
      </c>
      <c r="Y13">
        <v>0</v>
      </c>
      <c r="Z13">
        <v>1</v>
      </c>
      <c r="AA13" s="1">
        <f>Y13/Z13</f>
        <v>0</v>
      </c>
      <c r="AB13" s="1">
        <f>AA13*AD13</f>
        <v>0</v>
      </c>
      <c r="AC13" s="1">
        <f>5/11</f>
        <v>0.45454545454545453</v>
      </c>
      <c r="AD13" s="1">
        <f>8/23+(4/13)*2+(4/15)*3</f>
        <v>1.7632107023411372</v>
      </c>
      <c r="AE13" s="1">
        <f>IF(AH13="y",(X13*10+AB13*6+S13)*(AF13/90)+(AC13-AVERAGE($AC$2:$AC$36))*10,(X13*10+AB13*6+S13)*(AG13/90)+(AC13-AVERAGE($AC$2:$AC$36))*10)</f>
        <v>4.1913961038961025</v>
      </c>
      <c r="AF13">
        <f>(90+45)/2</f>
        <v>67.5</v>
      </c>
      <c r="AH13" t="s">
        <v>52</v>
      </c>
    </row>
    <row r="14" spans="1:34" x14ac:dyDescent="0.2">
      <c r="A14" t="s">
        <v>60</v>
      </c>
      <c r="B14" t="s">
        <v>68</v>
      </c>
      <c r="C14" t="s">
        <v>70</v>
      </c>
      <c r="D14">
        <v>8200</v>
      </c>
      <c r="E14" s="1">
        <v>2</v>
      </c>
      <c r="F14">
        <v>0</v>
      </c>
      <c r="G14">
        <v>0</v>
      </c>
      <c r="H14">
        <v>1</v>
      </c>
      <c r="I14">
        <v>0</v>
      </c>
      <c r="J14">
        <v>7</v>
      </c>
      <c r="K14">
        <v>1</v>
      </c>
      <c r="L14">
        <v>96</v>
      </c>
      <c r="M14">
        <v>0</v>
      </c>
      <c r="N14">
        <v>2</v>
      </c>
      <c r="O14">
        <v>0</v>
      </c>
      <c r="P14">
        <v>2</v>
      </c>
      <c r="Q14">
        <v>1</v>
      </c>
      <c r="R14">
        <v>0</v>
      </c>
      <c r="S14" s="1">
        <f>(H14+I14+J14*0.7+K14+L14*0.02+M14-N14*0.5+O14+P14*0.5)/E14</f>
        <v>4.41</v>
      </c>
      <c r="T14" s="1">
        <f>(F14*10+G14*6+H14+I14+J14*0.7+K14+L14*0.02+M14-N14*0.5+O14+P14*0.5-Q14*1.5-R14*6)/E14</f>
        <v>3.66</v>
      </c>
      <c r="U14">
        <v>0</v>
      </c>
      <c r="V14">
        <v>2.2999999999999998</v>
      </c>
      <c r="W14" s="1">
        <f>U14/V14</f>
        <v>0</v>
      </c>
      <c r="X14" s="1">
        <f>W14*AD14</f>
        <v>0</v>
      </c>
      <c r="Y14">
        <v>0.1</v>
      </c>
      <c r="Z14">
        <v>2.1</v>
      </c>
      <c r="AA14" s="1">
        <f>Y14/Z14</f>
        <v>4.7619047619047616E-2</v>
      </c>
      <c r="AB14" s="1">
        <f>AA14*AD14</f>
        <v>6.9685869685869678E-2</v>
      </c>
      <c r="AC14" s="1">
        <f>2/7</f>
        <v>0.2857142857142857</v>
      </c>
      <c r="AD14" s="1">
        <f>5/13+(4/15)*2+(2/11)*3</f>
        <v>1.4634032634032634</v>
      </c>
      <c r="AE14" s="1">
        <f>IF(AH14="y",(X14*10+AB14*6+S14)*(AF14/90)+(AC14-AVERAGE($AC$2:$AC$36))*10,(X14*10+AB14*6+S14)*(AG14/90)+(AC14-AVERAGE($AC$2:$AC$36))*10)</f>
        <v>3.9311996336996322</v>
      </c>
      <c r="AF14">
        <v>90</v>
      </c>
      <c r="AH14" t="s">
        <v>52</v>
      </c>
    </row>
    <row r="15" spans="1:34" x14ac:dyDescent="0.2">
      <c r="A15" t="s">
        <v>56</v>
      </c>
      <c r="B15" t="s">
        <v>68</v>
      </c>
      <c r="C15" t="s">
        <v>71</v>
      </c>
      <c r="D15">
        <v>8600</v>
      </c>
      <c r="E15" s="1">
        <v>1.3555555555555556</v>
      </c>
      <c r="F15">
        <v>0</v>
      </c>
      <c r="G15">
        <v>0</v>
      </c>
      <c r="H15">
        <v>2</v>
      </c>
      <c r="I15">
        <v>1</v>
      </c>
      <c r="J15">
        <v>6</v>
      </c>
      <c r="K15">
        <v>2</v>
      </c>
      <c r="L15">
        <v>29</v>
      </c>
      <c r="M15">
        <v>2</v>
      </c>
      <c r="N15">
        <v>1</v>
      </c>
      <c r="O15">
        <v>1</v>
      </c>
      <c r="P15">
        <v>2</v>
      </c>
      <c r="Q15">
        <v>0</v>
      </c>
      <c r="R15">
        <v>0</v>
      </c>
      <c r="S15" s="1">
        <f>(H15+I15+J15*0.7+K15+L15*0.02+M15-N15*0.5+O15+P15*0.5)/E15</f>
        <v>9.7967213114754088</v>
      </c>
      <c r="T15" s="1">
        <f>(F15*10+G15*6+H15+I15+J15*0.7+K15+L15*0.02+M15-N15*0.5+O15+P15*0.5-Q15*1.5-R15*6)/E15</f>
        <v>9.7967213114754088</v>
      </c>
      <c r="U15">
        <v>0.4</v>
      </c>
      <c r="V15">
        <v>2.2999999999999998</v>
      </c>
      <c r="W15" s="1">
        <f>U15/V15</f>
        <v>0.17391304347826089</v>
      </c>
      <c r="X15" s="1">
        <f>W15*AD15</f>
        <v>0.25450491537448061</v>
      </c>
      <c r="Y15">
        <v>0.2</v>
      </c>
      <c r="Z15">
        <v>2.1</v>
      </c>
      <c r="AA15" s="1">
        <f>Y15/Z15</f>
        <v>9.5238095238095233E-2</v>
      </c>
      <c r="AB15" s="1">
        <f>AA15*AD15</f>
        <v>0.13937173937173936</v>
      </c>
      <c r="AC15" s="1">
        <f>2/7</f>
        <v>0.2857142857142857</v>
      </c>
      <c r="AD15" s="1">
        <f>5/13+(4/15)*2+(2/11)*3</f>
        <v>1.4634032634032634</v>
      </c>
      <c r="AE15" s="1">
        <f>IF(AH15="y",(X15*10+AB15*6+S15)*(AF15/90)+(AC15-AVERAGE($AC$2:$AC$36))*10,(X15*10+AB15*6+S15)*(AG15/90)+(AC15-AVERAGE($AC$2:$AC$36))*10)</f>
        <v>3.788595847211313</v>
      </c>
      <c r="AF15">
        <v>90</v>
      </c>
      <c r="AG15">
        <v>32</v>
      </c>
    </row>
    <row r="16" spans="1:34" x14ac:dyDescent="0.2">
      <c r="A16" t="s">
        <v>64</v>
      </c>
      <c r="B16" t="s">
        <v>68</v>
      </c>
      <c r="C16" t="s">
        <v>70</v>
      </c>
      <c r="D16">
        <v>4600</v>
      </c>
      <c r="E16" s="1">
        <v>0.74444444444444446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16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 s="1">
        <f>(H16+I16+J16*0.7+K16+L16*0.02+M16-N16*0.5+O16+P16*0.5)/E16</f>
        <v>2.4447761194029849</v>
      </c>
      <c r="T16" s="1">
        <f>(F16*10+G16*6+H16+I16+J16*0.7+K16+L16*0.02+M16-N16*0.5+O16+P16*0.5-Q16*1.5-R16*6)/E16</f>
        <v>15.877611940298507</v>
      </c>
      <c r="U16">
        <v>0.6</v>
      </c>
      <c r="V16">
        <v>2.2999999999999998</v>
      </c>
      <c r="W16" s="1">
        <f>U16/V16</f>
        <v>0.2608695652173913</v>
      </c>
      <c r="X16" s="1">
        <f>W16*AD16</f>
        <v>0.38175737306172086</v>
      </c>
      <c r="Y16">
        <v>0</v>
      </c>
      <c r="Z16">
        <v>2.1</v>
      </c>
      <c r="AA16" s="1">
        <f>Y16/Z16</f>
        <v>0</v>
      </c>
      <c r="AB16" s="1">
        <f>AA16*AD16</f>
        <v>0</v>
      </c>
      <c r="AC16" s="1">
        <f>2/7</f>
        <v>0.2857142857142857</v>
      </c>
      <c r="AD16" s="1">
        <f>5/13+(4/15)*2+(2/11)*3</f>
        <v>1.4634032634032634</v>
      </c>
      <c r="AE16" s="1">
        <f>IF(AH16="y",(X16*10+AB16*6+S16)*(AF16/90)+(AC16-AVERAGE($AC$2:$AC$36))*10,(X16*10+AB16*6+S16)*(AG16/90)+(AC16-AVERAGE($AC$2:$AC$36))*10)</f>
        <v>3.7650559705994469</v>
      </c>
      <c r="AF16">
        <v>67</v>
      </c>
      <c r="AG16">
        <v>0</v>
      </c>
      <c r="AH16" t="s">
        <v>52</v>
      </c>
    </row>
    <row r="17" spans="1:34" x14ac:dyDescent="0.2">
      <c r="A17" t="s">
        <v>57</v>
      </c>
      <c r="B17" t="s">
        <v>68</v>
      </c>
      <c r="C17" t="s">
        <v>70</v>
      </c>
      <c r="D17">
        <v>4200</v>
      </c>
      <c r="E17" s="1">
        <v>1.6444444444444444</v>
      </c>
      <c r="F17">
        <v>0</v>
      </c>
      <c r="G17">
        <v>0</v>
      </c>
      <c r="H17">
        <v>3</v>
      </c>
      <c r="I17">
        <v>0</v>
      </c>
      <c r="J17">
        <v>0</v>
      </c>
      <c r="K17">
        <v>1</v>
      </c>
      <c r="L17">
        <v>40</v>
      </c>
      <c r="M17">
        <v>0</v>
      </c>
      <c r="N17">
        <v>3</v>
      </c>
      <c r="O17">
        <v>2</v>
      </c>
      <c r="P17">
        <v>2</v>
      </c>
      <c r="Q17">
        <v>1</v>
      </c>
      <c r="R17">
        <v>0</v>
      </c>
      <c r="S17" s="1">
        <f>(H17+I17+J17*0.7+K17+L17*0.02+M17-N17*0.5+O17+P17*0.5)/E17</f>
        <v>3.8310810810810811</v>
      </c>
      <c r="T17" s="1">
        <f>(F17*10+G17*6+H17+I17+J17*0.7+K17+L17*0.02+M17-N17*0.5+O17+P17*0.5-Q17*1.5-R17*6)/E17</f>
        <v>2.9189189189189189</v>
      </c>
      <c r="U17">
        <v>0.2</v>
      </c>
      <c r="V17">
        <v>2.2999999999999998</v>
      </c>
      <c r="W17" s="1">
        <f>U17/V17</f>
        <v>8.6956521739130446E-2</v>
      </c>
      <c r="X17" s="1">
        <f>W17*AD17</f>
        <v>0.12725245768724031</v>
      </c>
      <c r="Y17">
        <v>0.1</v>
      </c>
      <c r="Z17">
        <v>2.1</v>
      </c>
      <c r="AA17" s="1">
        <f>Y17/Z17</f>
        <v>4.7619047619047616E-2</v>
      </c>
      <c r="AB17" s="1">
        <f>AA17*AD17</f>
        <v>6.9685869685869678E-2</v>
      </c>
      <c r="AC17" s="1">
        <f>2/7</f>
        <v>0.2857142857142857</v>
      </c>
      <c r="AD17" s="1">
        <f>5/13+(4/15)*2+(2/11)*3</f>
        <v>1.4634032634032634</v>
      </c>
      <c r="AE17" s="1">
        <f>IF(AH17="y",(X17*10+AB17*6+S17)*(AF17/90)+(AC17-AVERAGE($AC$2:$AC$36))*10,(X17*10+AB17*6+S17)*(AG17/90)+(AC17-AVERAGE($AC$2:$AC$36))*10)</f>
        <v>3.6431660247964586</v>
      </c>
      <c r="AF17">
        <f>(90+58)/2</f>
        <v>74</v>
      </c>
      <c r="AH17" t="s">
        <v>52</v>
      </c>
    </row>
    <row r="18" spans="1:34" x14ac:dyDescent="0.2">
      <c r="A18" t="s">
        <v>47</v>
      </c>
      <c r="B18" t="s">
        <v>50</v>
      </c>
      <c r="C18" t="s">
        <v>72</v>
      </c>
      <c r="D18">
        <v>3600</v>
      </c>
      <c r="E18" s="1">
        <v>0.61111111111111116</v>
      </c>
      <c r="F18">
        <v>0</v>
      </c>
      <c r="G18">
        <v>0</v>
      </c>
      <c r="H18">
        <v>1</v>
      </c>
      <c r="I18">
        <v>0</v>
      </c>
      <c r="J18">
        <v>1</v>
      </c>
      <c r="K18">
        <v>0</v>
      </c>
      <c r="L18">
        <v>24</v>
      </c>
      <c r="M18">
        <v>1</v>
      </c>
      <c r="N18">
        <v>0</v>
      </c>
      <c r="O18">
        <v>0</v>
      </c>
      <c r="P18">
        <v>2</v>
      </c>
      <c r="Q18">
        <v>0</v>
      </c>
      <c r="R18">
        <v>0</v>
      </c>
      <c r="S18" s="1">
        <f>(H18+I18+J18*0.7+K18+L18*0.02+M18-N18*0.5+O18+P18*0.5)/E18</f>
        <v>6.839999999999999</v>
      </c>
      <c r="T18" s="1">
        <f>(F18*10+G18*6+H18+I18+J18*0.7+K18+L18*0.02+M18-N18*0.5+O18+P18*0.5-Q18*1.5-R18*6)/E18</f>
        <v>6.839999999999999</v>
      </c>
      <c r="U18">
        <v>0.1</v>
      </c>
      <c r="V18">
        <v>1.2</v>
      </c>
      <c r="W18" s="1">
        <f>U18/V18</f>
        <v>8.3333333333333343E-2</v>
      </c>
      <c r="X18" s="1">
        <f>W18*AD18</f>
        <v>0.14693422519509478</v>
      </c>
      <c r="Y18">
        <v>0</v>
      </c>
      <c r="Z18">
        <v>1</v>
      </c>
      <c r="AA18" s="1">
        <f>Y18/Z18</f>
        <v>0</v>
      </c>
      <c r="AB18" s="1">
        <f>AA18*AD18</f>
        <v>0</v>
      </c>
      <c r="AC18" s="1">
        <f>5/11</f>
        <v>0.45454545454545453</v>
      </c>
      <c r="AD18" s="1">
        <f>8/23+(4/13)*2+(4/15)*3</f>
        <v>1.7632107023411372</v>
      </c>
      <c r="AE18" s="1">
        <f>IF(AH18="y",(X18*10+AB18*6+S18)*(AF18/90)+(AC18-AVERAGE($AC$2:$AC$36))*10,(X18*10+AB18*6+S18)*(AG18/90)+(AC18-AVERAGE($AC$2:$AC$36))*10)</f>
        <v>3.3303617919922255</v>
      </c>
      <c r="AG18">
        <f>(10+45)/2</f>
        <v>27.5</v>
      </c>
    </row>
    <row r="19" spans="1:34" x14ac:dyDescent="0.2">
      <c r="A19" t="s">
        <v>61</v>
      </c>
      <c r="B19" t="s">
        <v>68</v>
      </c>
      <c r="C19" t="s">
        <v>73</v>
      </c>
      <c r="D19">
        <v>11600</v>
      </c>
      <c r="E19" s="1">
        <v>1.1333333333333333</v>
      </c>
      <c r="F19">
        <v>0</v>
      </c>
      <c r="G19">
        <v>0</v>
      </c>
      <c r="H19">
        <v>4</v>
      </c>
      <c r="I19">
        <v>0</v>
      </c>
      <c r="J19">
        <v>2</v>
      </c>
      <c r="K19">
        <v>2</v>
      </c>
      <c r="L19">
        <v>31</v>
      </c>
      <c r="M19">
        <v>1</v>
      </c>
      <c r="N19">
        <v>1</v>
      </c>
      <c r="O19">
        <v>1</v>
      </c>
      <c r="P19">
        <v>1</v>
      </c>
      <c r="Q19">
        <v>0</v>
      </c>
      <c r="R19">
        <v>0</v>
      </c>
      <c r="S19" s="1">
        <f>(H19+I19+J19*0.7+K19+L19*0.02+M19-N19*0.5+O19+P19*0.5)/E19</f>
        <v>8.8411764705882359</v>
      </c>
      <c r="T19" s="1">
        <f>(F19*10+G19*6+H19+I19+J19*0.7+K19+L19*0.02+M19-N19*0.5+O19+P19*0.5-Q19*1.5-R19*6)/E19</f>
        <v>8.8411764705882359</v>
      </c>
      <c r="U19">
        <v>0.3</v>
      </c>
      <c r="V19">
        <v>2.2999999999999998</v>
      </c>
      <c r="W19" s="1">
        <f>U19/V19</f>
        <v>0.13043478260869565</v>
      </c>
      <c r="X19" s="1">
        <f>W19*AD19</f>
        <v>0.19087868653086043</v>
      </c>
      <c r="Y19">
        <v>0.2</v>
      </c>
      <c r="Z19">
        <v>2.1</v>
      </c>
      <c r="AA19" s="1">
        <f>Y19/Z19</f>
        <v>9.5238095238095233E-2</v>
      </c>
      <c r="AB19" s="1">
        <f>AA19*AD19</f>
        <v>0.13937173937173936</v>
      </c>
      <c r="AC19" s="1">
        <f>2/7</f>
        <v>0.2857142857142857</v>
      </c>
      <c r="AD19" s="1">
        <f>5/13+(4/15)*2+(2/11)*3</f>
        <v>1.4634032634032634</v>
      </c>
      <c r="AE19" s="1">
        <f>IF(AH19="y",(X19*10+AB19*6+S19)*(AF19/90)+(AC19-AVERAGE($AC$2:$AC$36))*10,(X19*10+AB19*6+S19)*(AG19/90)+(AC19-AVERAGE($AC$2:$AC$36))*10)</f>
        <v>3.2226199790074461</v>
      </c>
      <c r="AF19">
        <v>70</v>
      </c>
      <c r="AG19">
        <v>32</v>
      </c>
    </row>
    <row r="20" spans="1:34" x14ac:dyDescent="0.2">
      <c r="A20" t="s">
        <v>59</v>
      </c>
      <c r="B20" t="s">
        <v>68</v>
      </c>
      <c r="C20" t="s">
        <v>72</v>
      </c>
      <c r="D20">
        <v>4400</v>
      </c>
      <c r="E20" s="1">
        <v>2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84</v>
      </c>
      <c r="M20">
        <v>1</v>
      </c>
      <c r="N20">
        <v>1</v>
      </c>
      <c r="O20">
        <v>3</v>
      </c>
      <c r="P20">
        <v>2</v>
      </c>
      <c r="Q20">
        <v>0</v>
      </c>
      <c r="R20">
        <v>0</v>
      </c>
      <c r="S20" s="1">
        <f>(H20+I20+J20*0.7+K20+L20*0.02+M20-N20*0.5+O20+P20*0.5)/E20</f>
        <v>3.94</v>
      </c>
      <c r="T20" s="1">
        <f>(F20*10+G20*6+H20+I20+J20*0.7+K20+L20*0.02+M20-N20*0.5+O20+P20*0.5-Q20*1.5-R20*6)/E20</f>
        <v>3.94</v>
      </c>
      <c r="U20">
        <v>0</v>
      </c>
      <c r="V20">
        <v>2.2999999999999998</v>
      </c>
      <c r="W20" s="1">
        <f>U20/V20</f>
        <v>0</v>
      </c>
      <c r="X20" s="1">
        <f>W20*AD20</f>
        <v>0</v>
      </c>
      <c r="Y20">
        <v>0</v>
      </c>
      <c r="Z20">
        <v>2.1</v>
      </c>
      <c r="AA20" s="1">
        <f>Y20/Z20</f>
        <v>0</v>
      </c>
      <c r="AB20" s="1">
        <f>AA20*AD20</f>
        <v>0</v>
      </c>
      <c r="AC20" s="1">
        <f>2/7</f>
        <v>0.2857142857142857</v>
      </c>
      <c r="AD20" s="1">
        <f>5/13+(4/15)*2+(2/11)*3</f>
        <v>1.4634032634032634</v>
      </c>
      <c r="AE20" s="1">
        <f>IF(AH20="y",(X20*10+AB20*6+S20)*(AF20/90)+(AC20-AVERAGE($AC$2:$AC$36))*10,(X20*10+AB20*6+S20)*(AG20/90)+(AC20-AVERAGE($AC$2:$AC$36))*10)</f>
        <v>3.0430844155844143</v>
      </c>
      <c r="AF20">
        <v>90</v>
      </c>
      <c r="AH20" t="s">
        <v>52</v>
      </c>
    </row>
    <row r="21" spans="1:34" x14ac:dyDescent="0.2">
      <c r="A21" t="s">
        <v>53</v>
      </c>
      <c r="B21" t="s">
        <v>68</v>
      </c>
      <c r="C21" t="s">
        <v>72</v>
      </c>
      <c r="D21">
        <v>6600</v>
      </c>
      <c r="E21" s="1">
        <v>2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96</v>
      </c>
      <c r="M21">
        <v>0</v>
      </c>
      <c r="N21">
        <v>1</v>
      </c>
      <c r="O21">
        <v>0</v>
      </c>
      <c r="P21">
        <v>1</v>
      </c>
      <c r="Q21">
        <v>0</v>
      </c>
      <c r="R21">
        <v>0</v>
      </c>
      <c r="S21" s="1">
        <f>(H21+I21+J21*0.7+K21+L21*0.02+M21-N21*0.5+O21+P21*0.5)/E21</f>
        <v>2.81</v>
      </c>
      <c r="T21" s="1">
        <f>(F21*10+G21*6+H21+I21+J21*0.7+K21+L21*0.02+M21-N21*0.5+O21+P21*0.5-Q21*1.5-R21*6)/E21</f>
        <v>2.81</v>
      </c>
      <c r="U21">
        <v>0.1</v>
      </c>
      <c r="V21">
        <v>2.2999999999999998</v>
      </c>
      <c r="W21" s="1">
        <f>U21/V21</f>
        <v>4.3478260869565223E-2</v>
      </c>
      <c r="X21" s="1">
        <f>W21*AD21</f>
        <v>6.3626228843620153E-2</v>
      </c>
      <c r="Y21">
        <v>0</v>
      </c>
      <c r="Z21">
        <v>2.1</v>
      </c>
      <c r="AA21" s="1">
        <f>Y21/Z21</f>
        <v>0</v>
      </c>
      <c r="AB21" s="1">
        <f>AA21*AD21</f>
        <v>0</v>
      </c>
      <c r="AC21" s="1">
        <f>2/7</f>
        <v>0.2857142857142857</v>
      </c>
      <c r="AD21" s="1">
        <f>5/13+(4/15)*2+(2/11)*3</f>
        <v>1.4634032634032634</v>
      </c>
      <c r="AE21" s="1">
        <f>IF(AH21="y",(X21*10+AB21*6+S21)*(AF21/90)+(AC21-AVERAGE($AC$2:$AC$36))*10,(X21*10+AB21*6+S21)*(AG21/90)+(AC21-AVERAGE($AC$2:$AC$36))*10)</f>
        <v>2.5493467040206159</v>
      </c>
      <c r="AF21">
        <v>90</v>
      </c>
      <c r="AH21" t="s">
        <v>52</v>
      </c>
    </row>
    <row r="22" spans="1:34" x14ac:dyDescent="0.2">
      <c r="A22" t="s">
        <v>54</v>
      </c>
      <c r="B22" t="s">
        <v>68</v>
      </c>
      <c r="C22" t="s">
        <v>72</v>
      </c>
      <c r="D22">
        <v>3400</v>
      </c>
      <c r="E22" s="1">
        <v>1.9222222222222223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  <c r="L22">
        <v>124</v>
      </c>
      <c r="M22">
        <v>0</v>
      </c>
      <c r="N22">
        <v>2</v>
      </c>
      <c r="O22">
        <v>1</v>
      </c>
      <c r="P22">
        <v>2</v>
      </c>
      <c r="Q22">
        <v>0</v>
      </c>
      <c r="R22">
        <v>0</v>
      </c>
      <c r="S22" s="1">
        <f>(H22+I22+J22*0.7+K22+L22*0.02+M22-N22*0.5+O22+P22*0.5)/E22</f>
        <v>2.8508670520231214</v>
      </c>
      <c r="T22" s="1">
        <f>(F22*10+G22*6+H22+I22+J22*0.7+K22+L22*0.02+M22-N22*0.5+O22+P22*0.5-Q22*1.5-R22*6)/E22</f>
        <v>2.8508670520231214</v>
      </c>
      <c r="U22">
        <v>0.1</v>
      </c>
      <c r="V22">
        <v>2.2999999999999998</v>
      </c>
      <c r="W22" s="1">
        <f>U22/V22</f>
        <v>4.3478260869565223E-2</v>
      </c>
      <c r="X22" s="1">
        <f>W22*AD22</f>
        <v>6.3626228843620153E-2</v>
      </c>
      <c r="Y22">
        <v>0</v>
      </c>
      <c r="Z22">
        <v>2.1</v>
      </c>
      <c r="AA22" s="1">
        <f>Y22/Z22</f>
        <v>0</v>
      </c>
      <c r="AB22" s="1">
        <f>AA22*AD22</f>
        <v>0</v>
      </c>
      <c r="AC22" s="1">
        <f>2/7</f>
        <v>0.2857142857142857</v>
      </c>
      <c r="AD22" s="1">
        <f>5/13+(4/15)*2+(2/11)*3</f>
        <v>1.4634032634032634</v>
      </c>
      <c r="AE22" s="1">
        <f>IF(AH22="y",(X22*10+AB22*6+S22)*(AF22/90)+(AC22-AVERAGE($AC$2:$AC$36))*10,(X22*10+AB22*6+S22)*(AG22/90)+(AC22-AVERAGE($AC$2:$AC$36))*10)</f>
        <v>2.4546031705814304</v>
      </c>
      <c r="AF22">
        <f>(90+83)/2</f>
        <v>86.5</v>
      </c>
      <c r="AH22" t="s">
        <v>52</v>
      </c>
    </row>
    <row r="23" spans="1:34" x14ac:dyDescent="0.2">
      <c r="A23" t="s">
        <v>46</v>
      </c>
      <c r="B23" t="s">
        <v>50</v>
      </c>
      <c r="C23" t="s">
        <v>72</v>
      </c>
      <c r="D23">
        <v>3200</v>
      </c>
      <c r="E23" s="1">
        <v>0.5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22</v>
      </c>
      <c r="M23">
        <v>2</v>
      </c>
      <c r="N23">
        <v>0</v>
      </c>
      <c r="O23">
        <v>0</v>
      </c>
      <c r="P23">
        <v>0</v>
      </c>
      <c r="Q23">
        <v>0</v>
      </c>
      <c r="R23">
        <v>0</v>
      </c>
      <c r="S23" s="1">
        <f>(H23+I23+J23*0.7+K23+L23*0.02+M23-N23*0.5+O23+P23*0.5)/E23</f>
        <v>6.2799999999999994</v>
      </c>
      <c r="T23" s="1">
        <f>(F23*10+G23*6+H23+I23+J23*0.7+K23+L23*0.02+M23-N23*0.5+O23+P23*0.5-Q23*1.5-R23*6)/E23</f>
        <v>6.2799999999999994</v>
      </c>
      <c r="U23">
        <v>0</v>
      </c>
      <c r="V23">
        <v>1.2</v>
      </c>
      <c r="W23" s="1">
        <f>U23/V23</f>
        <v>0</v>
      </c>
      <c r="X23" s="1">
        <f>W23*AD23</f>
        <v>0</v>
      </c>
      <c r="Y23">
        <v>0</v>
      </c>
      <c r="Z23">
        <v>1</v>
      </c>
      <c r="AA23" s="1">
        <f>Y23/Z23</f>
        <v>0</v>
      </c>
      <c r="AB23" s="1">
        <f>AA23*AD23</f>
        <v>0</v>
      </c>
      <c r="AC23" s="1">
        <f>5/11</f>
        <v>0.45454545454545453</v>
      </c>
      <c r="AD23" s="1">
        <f>8/23+(4/13)*2+(4/15)*3</f>
        <v>1.7632107023411372</v>
      </c>
      <c r="AE23" s="1">
        <f>IF(AH23="y",(X23*10+AB23*6+S23)*(AF23/90)+(AC23-AVERAGE($AC$2:$AC$36))*10,(X23*10+AB23*6+S23)*(AG23/90)+(AC23-AVERAGE($AC$2:$AC$36))*10)</f>
        <v>2.3613961038961024</v>
      </c>
      <c r="AG23">
        <f>45/2</f>
        <v>22.5</v>
      </c>
    </row>
    <row r="24" spans="1:34" x14ac:dyDescent="0.2">
      <c r="A24" t="s">
        <v>35</v>
      </c>
      <c r="B24" t="s">
        <v>50</v>
      </c>
      <c r="C24" t="s">
        <v>71</v>
      </c>
      <c r="D24">
        <v>7800</v>
      </c>
      <c r="E24" s="1">
        <v>0.4777777777777778</v>
      </c>
      <c r="F24">
        <v>1</v>
      </c>
      <c r="G24">
        <v>0</v>
      </c>
      <c r="H24">
        <v>1</v>
      </c>
      <c r="I24">
        <v>1</v>
      </c>
      <c r="J24">
        <v>0</v>
      </c>
      <c r="K24">
        <v>0</v>
      </c>
      <c r="L24">
        <v>8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1">
        <f>(H24+I24+J24*0.7+K24+L24*0.02+M24-N24*0.5+O24+P24*0.5)/E24</f>
        <v>4.5209302325581397</v>
      </c>
      <c r="T24" s="1">
        <f>(F24*10+G24*6+H24+I24+J24*0.7+K24+L24*0.02+M24-N24*0.5+O24+P24*0.5-Q24*1.5-R24*6)/E24</f>
        <v>25.451162790697673</v>
      </c>
      <c r="U24">
        <v>0.1</v>
      </c>
      <c r="V24">
        <v>1.2</v>
      </c>
      <c r="W24" s="1">
        <f>U24/V24</f>
        <v>8.3333333333333343E-2</v>
      </c>
      <c r="X24" s="1">
        <f>W24*AD24</f>
        <v>0.14693422519509478</v>
      </c>
      <c r="Y24">
        <v>0</v>
      </c>
      <c r="Z24">
        <v>1</v>
      </c>
      <c r="AA24" s="1">
        <f>Y24/Z24</f>
        <v>0</v>
      </c>
      <c r="AB24" s="1">
        <f>AA24*AD24</f>
        <v>0</v>
      </c>
      <c r="AC24" s="1">
        <f>5/11</f>
        <v>0.45454545454545453</v>
      </c>
      <c r="AD24" s="1">
        <f>8/23+(4/13)*2+(4/15)*3</f>
        <v>1.7632107023411372</v>
      </c>
      <c r="AE24" s="1">
        <f>IF(AH24="y",(X24*10+AB24*6+S24)*(AF24/90)+(AC24-AVERAGE($AC$2:$AC$36))*10,(X24*10+AB24*6+S24)*(AG24/90)+(AC24-AVERAGE($AC$2:$AC$36))*10)</f>
        <v>2.2224056418621627</v>
      </c>
      <c r="AG24">
        <f>(34+9)/2</f>
        <v>21.5</v>
      </c>
    </row>
    <row r="25" spans="1:34" x14ac:dyDescent="0.2">
      <c r="A25" t="s">
        <v>51</v>
      </c>
      <c r="B25" t="s">
        <v>50</v>
      </c>
      <c r="C25" t="s">
        <v>72</v>
      </c>
      <c r="D25">
        <v>7600</v>
      </c>
      <c r="E25" s="1">
        <v>0.51111111111111107</v>
      </c>
      <c r="F25">
        <v>0</v>
      </c>
      <c r="G25">
        <v>0</v>
      </c>
      <c r="H25">
        <v>0</v>
      </c>
      <c r="I25">
        <v>0</v>
      </c>
      <c r="J25">
        <v>2</v>
      </c>
      <c r="K25">
        <v>1</v>
      </c>
      <c r="L25">
        <v>16</v>
      </c>
      <c r="M25">
        <v>0</v>
      </c>
      <c r="N25">
        <v>2</v>
      </c>
      <c r="O25">
        <v>0</v>
      </c>
      <c r="P25">
        <v>2</v>
      </c>
      <c r="Q25">
        <v>0</v>
      </c>
      <c r="R25">
        <v>0</v>
      </c>
      <c r="S25" s="1">
        <f>(H25+I25+J25*0.7+K25+L25*0.02+M25-N25*0.5+O25+P25*0.5)/E25</f>
        <v>5.321739130434783</v>
      </c>
      <c r="T25" s="1">
        <f>(F25*10+G25*6+H25+I25+J25*0.7+K25+L25*0.02+M25-N25*0.5+O25+P25*0.5-Q25*1.5-R25*6)/E25</f>
        <v>5.321739130434783</v>
      </c>
      <c r="U25">
        <v>0</v>
      </c>
      <c r="V25">
        <v>1.2</v>
      </c>
      <c r="W25" s="1">
        <f>U25/V25</f>
        <v>0</v>
      </c>
      <c r="X25" s="1">
        <f>W25*AD25</f>
        <v>0</v>
      </c>
      <c r="Y25">
        <v>0</v>
      </c>
      <c r="Z25">
        <v>1</v>
      </c>
      <c r="AA25" s="1">
        <f>Y25/Z25</f>
        <v>0</v>
      </c>
      <c r="AB25" s="1">
        <f>AA25*AD25</f>
        <v>0</v>
      </c>
      <c r="AC25" s="1">
        <f>5/11</f>
        <v>0.45454545454545453</v>
      </c>
      <c r="AD25" s="1">
        <f>8/23+(4/13)*2+(4/15)*3</f>
        <v>1.7632107023411372</v>
      </c>
      <c r="AE25" s="1">
        <f>IF(AH25="y",(X25*10+AB25*6+S25)*(AF25/90)+(AC25-AVERAGE($AC$2:$AC$36))*10,(X25*10+AB25*6+S25)*(AG25/90)+(AC25-AVERAGE($AC$2:$AC$36))*10)</f>
        <v>2.1513961038961025</v>
      </c>
      <c r="AG25">
        <v>23</v>
      </c>
    </row>
    <row r="26" spans="1:34" x14ac:dyDescent="0.2">
      <c r="A26" t="s">
        <v>34</v>
      </c>
      <c r="B26" t="s">
        <v>50</v>
      </c>
      <c r="C26" t="s">
        <v>71</v>
      </c>
      <c r="D26">
        <v>9400</v>
      </c>
      <c r="E26" s="1">
        <v>0.1111111111111111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1">
        <f>(H26+I26+J26*0.7+K26+L26*0.02+M26-N26*0.5+O26+P26*0.5)/E26</f>
        <v>15.48</v>
      </c>
      <c r="T26" s="1">
        <f>(F26*10+G26*6+H26+I26+J26*0.7+K26+L26*0.02+M26-N26*0.5+O26+P26*0.5-Q26*1.5-R26*6)/E26</f>
        <v>15.48</v>
      </c>
      <c r="U26">
        <v>0</v>
      </c>
      <c r="V26">
        <v>1.2</v>
      </c>
      <c r="W26" s="1">
        <f>U26/V26</f>
        <v>0</v>
      </c>
      <c r="X26" s="1">
        <f>W26*AD26</f>
        <v>0</v>
      </c>
      <c r="Y26">
        <v>0</v>
      </c>
      <c r="Z26">
        <v>1</v>
      </c>
      <c r="AA26" s="1">
        <f>Y26/Z26</f>
        <v>0</v>
      </c>
      <c r="AB26" s="1">
        <f>AA26*AD26</f>
        <v>0</v>
      </c>
      <c r="AC26" s="1">
        <f>5/11</f>
        <v>0.45454545454545453</v>
      </c>
      <c r="AD26" s="1">
        <f>8/23+(4/13)*2+(4/15)*3</f>
        <v>1.7632107023411372</v>
      </c>
      <c r="AE26" s="1">
        <f>IF(AH26="y",(X26*10+AB26*6+S26)*(AF26/90)+(AC26-AVERAGE($AC$2:$AC$36))*10,(X26*10+AB26*6+S26)*(AG26/90)+(AC26-AVERAGE($AC$2:$AC$36))*10)</f>
        <v>1.6513961038961025</v>
      </c>
      <c r="AG26">
        <v>5</v>
      </c>
    </row>
    <row r="27" spans="1:34" x14ac:dyDescent="0.2">
      <c r="A27" t="s">
        <v>40</v>
      </c>
      <c r="B27" t="s">
        <v>50</v>
      </c>
      <c r="C27" t="s">
        <v>69</v>
      </c>
      <c r="D27">
        <v>7400</v>
      </c>
      <c r="E27" s="1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60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 s="1">
        <f>(H27+I27+J27*0.7+K27+L27*0.02+M27-N27*0.5+O27+P27*0.5)/E27</f>
        <v>0.85</v>
      </c>
      <c r="T27" s="1">
        <f>(F27*10+G27*6+H27+I27+J27*0.7+K27+L27*0.02+M27-N27*0.5+O27+P27*0.5-Q27*1.5-R27*6)/E27</f>
        <v>0.85</v>
      </c>
      <c r="U27">
        <v>0</v>
      </c>
      <c r="V27">
        <v>1.2</v>
      </c>
      <c r="W27" s="1">
        <f>U27/V27</f>
        <v>0</v>
      </c>
      <c r="X27" s="1">
        <f>W27*AD27</f>
        <v>0</v>
      </c>
      <c r="Y27">
        <v>0</v>
      </c>
      <c r="Z27">
        <v>1</v>
      </c>
      <c r="AA27" s="1">
        <f>Y27/Z27</f>
        <v>0</v>
      </c>
      <c r="AB27" s="1">
        <f>AA27*AD27</f>
        <v>0</v>
      </c>
      <c r="AC27" s="1">
        <f>5/11</f>
        <v>0.45454545454545453</v>
      </c>
      <c r="AD27" s="1">
        <f>8/23+(4/13)*2+(4/15)*3</f>
        <v>1.7632107023411372</v>
      </c>
      <c r="AE27" s="1">
        <f>IF(AH27="y",(X27*10+AB27*6+S27)*(AF27/90)+(AC27-AVERAGE($AC$2:$AC$36))*10,(X27*10+AB27*6+S27)*(AG27/90)+(AC27-AVERAGE($AC$2:$AC$36))*10)</f>
        <v>1.6413961038961027</v>
      </c>
      <c r="AF27">
        <v>90</v>
      </c>
      <c r="AH27" t="s">
        <v>52</v>
      </c>
    </row>
    <row r="28" spans="1:34" x14ac:dyDescent="0.2">
      <c r="A28" t="s">
        <v>55</v>
      </c>
      <c r="B28" t="s">
        <v>68</v>
      </c>
      <c r="C28" t="s">
        <v>72</v>
      </c>
      <c r="D28">
        <v>3200</v>
      </c>
      <c r="E28" s="1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111</v>
      </c>
      <c r="M28">
        <v>1</v>
      </c>
      <c r="N28">
        <v>3</v>
      </c>
      <c r="O28">
        <v>1</v>
      </c>
      <c r="P28">
        <v>2</v>
      </c>
      <c r="Q28">
        <v>0</v>
      </c>
      <c r="R28">
        <v>0</v>
      </c>
      <c r="S28" s="1">
        <f>(H28+I28+J28*0.7+K28+L28*0.02+M28-N28*0.5+O28+P28*0.5)/E28</f>
        <v>1.86</v>
      </c>
      <c r="T28" s="1">
        <f>(F28*10+G28*6+H28+I28+J28*0.7+K28+L28*0.02+M28-N28*0.5+O28+P28*0.5-Q28*1.5-R28*6)/E28</f>
        <v>1.86</v>
      </c>
      <c r="U28">
        <v>0</v>
      </c>
      <c r="V28">
        <v>2.2999999999999998</v>
      </c>
      <c r="W28" s="1">
        <f>U28/V28</f>
        <v>0</v>
      </c>
      <c r="X28" s="1">
        <f>W28*AD28</f>
        <v>0</v>
      </c>
      <c r="Y28">
        <v>0</v>
      </c>
      <c r="Z28">
        <v>2.1</v>
      </c>
      <c r="AA28" s="1">
        <f>Y28/Z28</f>
        <v>0</v>
      </c>
      <c r="AB28" s="1">
        <f>AA28*AD28</f>
        <v>0</v>
      </c>
      <c r="AC28" s="1">
        <f>2/7</f>
        <v>0.2857142857142857</v>
      </c>
      <c r="AD28" s="1">
        <f>5/13+(4/15)*2+(2/11)*3</f>
        <v>1.4634032634032634</v>
      </c>
      <c r="AE28" s="1">
        <f>IF(AH28="y",(X28*10+AB28*6+S28)*(AF28/90)+(AC28-AVERAGE($AC$2:$AC$36))*10,(X28*10+AB28*6+S28)*(AG28/90)+(AC28-AVERAGE($AC$2:$AC$36))*10)</f>
        <v>0.96308441558441438</v>
      </c>
      <c r="AF28">
        <v>90</v>
      </c>
      <c r="AH28" t="s">
        <v>52</v>
      </c>
    </row>
    <row r="29" spans="1:34" x14ac:dyDescent="0.2">
      <c r="A29" t="s">
        <v>45</v>
      </c>
      <c r="B29" t="s">
        <v>50</v>
      </c>
      <c r="C29" t="s">
        <v>70</v>
      </c>
      <c r="D29">
        <v>3600</v>
      </c>
      <c r="E29" s="1">
        <v>0.24444444444444444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10</v>
      </c>
      <c r="M29">
        <v>0</v>
      </c>
      <c r="N29">
        <v>2</v>
      </c>
      <c r="O29">
        <v>0</v>
      </c>
      <c r="P29">
        <v>2</v>
      </c>
      <c r="Q29">
        <v>0</v>
      </c>
      <c r="R29">
        <v>0</v>
      </c>
      <c r="S29" s="1">
        <f>(H29+I29+J29*0.7+K29+L29*0.02+M29-N29*0.5+O29+P29*0.5)/E29</f>
        <v>0.81818181818181801</v>
      </c>
      <c r="T29" s="1">
        <f>(F29*10+G29*6+H29+I29+J29*0.7+K29+L29*0.02+M29-N29*0.5+O29+P29*0.5-Q29*1.5-R29*6)/E29</f>
        <v>0.81818181818181801</v>
      </c>
      <c r="U29">
        <v>0</v>
      </c>
      <c r="V29">
        <v>1.2</v>
      </c>
      <c r="W29" s="1">
        <f>U29/V29</f>
        <v>0</v>
      </c>
      <c r="X29" s="1">
        <f>W29*AD29</f>
        <v>0</v>
      </c>
      <c r="Y29">
        <v>0</v>
      </c>
      <c r="Z29">
        <v>1</v>
      </c>
      <c r="AA29" s="1">
        <f>Y29/Z29</f>
        <v>0</v>
      </c>
      <c r="AB29" s="1">
        <f>AA29*AD29</f>
        <v>0</v>
      </c>
      <c r="AC29" s="1">
        <f>5/11</f>
        <v>0.45454545454545453</v>
      </c>
      <c r="AD29" s="1">
        <f>8/23+(4/13)*2+(4/15)*3</f>
        <v>1.7632107023411372</v>
      </c>
      <c r="AE29" s="1">
        <f>IF(AH29="y",(X29*10+AB29*6+S29)*(AF29/90)+(AC29-AVERAGE($AC$2:$AC$36))*10,(X29*10+AB29*6+S29)*(AG29/90)+(AC29-AVERAGE($AC$2:$AC$36))*10)</f>
        <v>0.89139610389610258</v>
      </c>
      <c r="AG29">
        <v>11</v>
      </c>
    </row>
    <row r="30" spans="1:34" x14ac:dyDescent="0.2">
      <c r="A30" t="s">
        <v>39</v>
      </c>
      <c r="B30" t="s">
        <v>50</v>
      </c>
      <c r="C30" t="s">
        <v>72</v>
      </c>
      <c r="D30">
        <v>3000</v>
      </c>
      <c r="E30" s="1">
        <v>2</v>
      </c>
      <c r="F30">
        <v>0</v>
      </c>
      <c r="G30">
        <v>0</v>
      </c>
      <c r="H30">
        <v>2</v>
      </c>
      <c r="I30">
        <v>0</v>
      </c>
      <c r="J30">
        <v>0</v>
      </c>
      <c r="K30">
        <v>0</v>
      </c>
      <c r="L30">
        <v>73</v>
      </c>
      <c r="M30">
        <v>1</v>
      </c>
      <c r="N30">
        <v>1</v>
      </c>
      <c r="O30">
        <v>2</v>
      </c>
      <c r="P30">
        <v>4</v>
      </c>
      <c r="Q30">
        <v>0</v>
      </c>
      <c r="R30">
        <v>0</v>
      </c>
      <c r="S30" s="1">
        <f>(H30+I30+J30*0.7+K30+L30*0.02+M30-N30*0.5+O30+P30*0.5)/E30</f>
        <v>3.98</v>
      </c>
      <c r="T30" s="1">
        <f>(F30*10+G30*6+H30+I30+J30*0.7+K30+L30*0.02+M30-N30*0.5+O30+P30*0.5-Q30*1.5-R30*6)/E30</f>
        <v>3.98</v>
      </c>
      <c r="U30">
        <v>0</v>
      </c>
      <c r="V30">
        <v>1.2</v>
      </c>
      <c r="W30" s="1">
        <f>U30/V30</f>
        <v>0</v>
      </c>
      <c r="X30" s="1">
        <f>W30*AD30</f>
        <v>0</v>
      </c>
      <c r="Y30">
        <v>0</v>
      </c>
      <c r="Z30">
        <v>1</v>
      </c>
      <c r="AA30" s="1">
        <f>Y30/Z30</f>
        <v>0</v>
      </c>
      <c r="AB30" s="1">
        <f>AA30*AD30</f>
        <v>0</v>
      </c>
      <c r="AC30" s="1">
        <f>5/11</f>
        <v>0.45454545454545453</v>
      </c>
      <c r="AD30" s="1">
        <f>8/23+(4/13)*2+(4/15)*3</f>
        <v>1.7632107023411372</v>
      </c>
      <c r="AE30" s="1">
        <f>IF(AH30="y",(X30*10+AB30*6+S30)*(AF30/90)+(AC30-AVERAGE($AC$2:$AC$36))*10,(X30*10+AB30*6+S30)*(AG30/90)+(AC30-AVERAGE($AC$2:$AC$36))*10)</f>
        <v>0.7913961038961026</v>
      </c>
      <c r="AF30">
        <v>90</v>
      </c>
    </row>
    <row r="31" spans="1:34" x14ac:dyDescent="0.2">
      <c r="A31" t="s">
        <v>63</v>
      </c>
      <c r="B31" t="s">
        <v>68</v>
      </c>
      <c r="C31" t="s">
        <v>71</v>
      </c>
      <c r="D31">
        <v>9800</v>
      </c>
      <c r="E31" s="1">
        <v>0.33333333333333331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">
        <f>(H31+I31+J31*0.7+K31+L31*0.02+M31-N31*0.5+O31+P31*0.5)/E31</f>
        <v>6.48</v>
      </c>
      <c r="T31" s="1">
        <f>(F31*10+G31*6+H31+I31+J31*0.7+K31+L31*0.02+M31-N31*0.5+O31+P31*0.5-Q31*1.5-R31*6)/E31</f>
        <v>6.48</v>
      </c>
      <c r="U31">
        <v>0.1</v>
      </c>
      <c r="V31">
        <v>2.2999999999999998</v>
      </c>
      <c r="W31" s="1">
        <f>U31/V31</f>
        <v>4.3478260869565223E-2</v>
      </c>
      <c r="X31" s="1">
        <f>W31*AD31</f>
        <v>6.3626228843620153E-2</v>
      </c>
      <c r="Y31">
        <v>0.1</v>
      </c>
      <c r="Z31">
        <v>2.1</v>
      </c>
      <c r="AA31" s="1">
        <f>Y31/Z31</f>
        <v>4.7619047619047616E-2</v>
      </c>
      <c r="AB31" s="1">
        <f>AA31*AD31</f>
        <v>6.9685869685869678E-2</v>
      </c>
      <c r="AC31" s="1">
        <f>2/7</f>
        <v>0.2857142857142857</v>
      </c>
      <c r="AD31" s="1">
        <f>5/13+(4/15)*2+(2/11)*3</f>
        <v>1.4634032634032634</v>
      </c>
      <c r="AE31" s="1">
        <f>IF(AH31="y",(X31*10+AB31*6+S31)*(AF31/90)+(AC31-AVERAGE($AC$2:$AC$36))*10,(X31*10+AB31*6+S31)*(AG31/90)+(AC31-AVERAGE($AC$2:$AC$36))*10)</f>
        <v>0.35881400000965102</v>
      </c>
      <c r="AG31">
        <f>(7+23)/2</f>
        <v>15</v>
      </c>
    </row>
    <row r="32" spans="1:34" x14ac:dyDescent="0.2">
      <c r="A32" t="s">
        <v>66</v>
      </c>
      <c r="B32" t="s">
        <v>68</v>
      </c>
      <c r="C32" t="s">
        <v>70</v>
      </c>
      <c r="D32">
        <v>3400</v>
      </c>
      <c r="E32" s="1">
        <v>2.2222222222222223E-2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3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">
        <f>(H32+I32+J32*0.7+K32+L32*0.02+M32-N32*0.5+O32+P32*0.5)/E32</f>
        <v>79.2</v>
      </c>
      <c r="T32" s="1">
        <f>(F32*10+G32*6+H32+I32+J32*0.7+K32+L32*0.02+M32-N32*0.5+O32+P32*0.5-Q32*1.5-R32*6)/E32</f>
        <v>79.2</v>
      </c>
      <c r="U32">
        <v>0</v>
      </c>
      <c r="V32">
        <v>2.2999999999999998</v>
      </c>
      <c r="W32" s="1">
        <f>U32/V32</f>
        <v>0</v>
      </c>
      <c r="X32" s="1">
        <f>W32*AD32</f>
        <v>0</v>
      </c>
      <c r="Y32">
        <v>0</v>
      </c>
      <c r="Z32">
        <v>2.1</v>
      </c>
      <c r="AA32" s="1">
        <f>Y32/Z32</f>
        <v>0</v>
      </c>
      <c r="AB32" s="1">
        <f>AA32*AD32</f>
        <v>0</v>
      </c>
      <c r="AC32" s="1">
        <f>2/7</f>
        <v>0.2857142857142857</v>
      </c>
      <c r="AD32" s="1">
        <f>5/13+(4/15)*2+(2/11)*3</f>
        <v>1.4634032634032634</v>
      </c>
      <c r="AE32" s="1">
        <f>IF(AH32="y",(X32*10+AB32*6+S32)*(AF32/90)+(AC32-AVERAGE($AC$2:$AC$36))*10,(X32*10+AB32*6+S32)*(AG32/90)+(AC32-AVERAGE($AC$2:$AC$36))*10)</f>
        <v>-1.6915584415585605E-2</v>
      </c>
      <c r="AG32">
        <v>1</v>
      </c>
    </row>
    <row r="33" spans="1:34" x14ac:dyDescent="0.2">
      <c r="A33" t="s">
        <v>65</v>
      </c>
      <c r="B33" t="s">
        <v>68</v>
      </c>
      <c r="C33" t="s">
        <v>69</v>
      </c>
      <c r="D33">
        <v>5800</v>
      </c>
      <c r="E33" s="1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58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">
        <f>(H33+I33+J33*0.7+K33+L33*0.02+M33-N33*0.5+O33+P33*0.5)/E33</f>
        <v>0.57999999999999996</v>
      </c>
      <c r="T33" s="1">
        <f>(F33*10+G33*6+H33+I33+J33*0.7+K33+L33*0.02+M33-N33*0.5+O33+P33*0.5-Q33*1.5-R33*6)/E33</f>
        <v>0.57999999999999996</v>
      </c>
      <c r="U33">
        <v>0</v>
      </c>
      <c r="V33">
        <v>2.2999999999999998</v>
      </c>
      <c r="W33" s="1">
        <f>U33/V33</f>
        <v>0</v>
      </c>
      <c r="X33" s="1">
        <f>W33*AD33</f>
        <v>0</v>
      </c>
      <c r="Y33">
        <v>0</v>
      </c>
      <c r="Z33">
        <v>2.1</v>
      </c>
      <c r="AA33" s="1">
        <f>Y33/Z33</f>
        <v>0</v>
      </c>
      <c r="AB33" s="1">
        <f>AA33*AD33</f>
        <v>0</v>
      </c>
      <c r="AC33" s="1">
        <f>2/7</f>
        <v>0.2857142857142857</v>
      </c>
      <c r="AD33" s="1">
        <f>5/13+(4/15)*2+(2/11)*3</f>
        <v>1.4634032634032634</v>
      </c>
      <c r="AE33" s="1">
        <f>IF(AH33="y",(X33*10+AB33*6+S33)*(AF33/90)+(AC33-AVERAGE($AC$2:$AC$36))*10,(X33*10+AB33*6+S33)*(AG33/90)+(AC33-AVERAGE($AC$2:$AC$36))*10)</f>
        <v>-0.31691558441558576</v>
      </c>
      <c r="AF33">
        <v>90</v>
      </c>
      <c r="AH33" t="s">
        <v>52</v>
      </c>
    </row>
  </sheetData>
  <sortState xmlns:xlrd2="http://schemas.microsoft.com/office/spreadsheetml/2017/richdata2" ref="A2:AH33">
    <sortCondition descending="1" ref="AE2:AE33"/>
  </sortState>
  <conditionalFormatting sqref="X2:X33">
    <cfRule type="colorScale" priority="5">
      <colorScale>
        <cfvo type="min"/>
        <cfvo type="max"/>
        <color rgb="FFFCFCFF"/>
        <color rgb="FF63BE7B"/>
      </colorScale>
    </cfRule>
  </conditionalFormatting>
  <conditionalFormatting sqref="S2:S33">
    <cfRule type="colorScale" priority="4">
      <colorScale>
        <cfvo type="min"/>
        <cfvo type="max"/>
        <color rgb="FFFCFCFF"/>
        <color rgb="FF63BE7B"/>
      </colorScale>
    </cfRule>
  </conditionalFormatting>
  <conditionalFormatting sqref="T2:T33">
    <cfRule type="colorScale" priority="3">
      <colorScale>
        <cfvo type="min"/>
        <cfvo type="max"/>
        <color rgb="FFFCFCFF"/>
        <color rgb="FF63BE7B"/>
      </colorScale>
    </cfRule>
  </conditionalFormatting>
  <conditionalFormatting sqref="AB2:AB33">
    <cfRule type="colorScale" priority="2">
      <colorScale>
        <cfvo type="min"/>
        <cfvo type="max"/>
        <color rgb="FFFCFCFF"/>
        <color rgb="FF63BE7B"/>
      </colorScale>
    </cfRule>
  </conditionalFormatting>
  <conditionalFormatting sqref="AE2:AE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2020-09-04T21:16:16Z</dcterms:created>
  <dcterms:modified xsi:type="dcterms:W3CDTF">2020-09-04T21:47:31Z</dcterms:modified>
</cp:coreProperties>
</file>