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230D55A9-677C-B741-85CC-99C4864B8D96}" xr6:coauthVersionLast="43" xr6:coauthVersionMax="43" xr10:uidLastSave="{00000000-0000-0000-0000-000000000000}"/>
  <bookViews>
    <workbookView xWindow="14020" yWindow="-20020" windowWidth="25600" windowHeight="20020" firstSheet="3" activeTab="12" xr2:uid="{2DC8E3CD-8D4A-A146-8A91-250D4BC07417}"/>
  </bookViews>
  <sheets>
    <sheet name="Home" sheetId="1" r:id="rId1"/>
    <sheet name="Quotes" sheetId="30"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HTS!$A$14:$CD$3622</definedName>
    <definedName name="_xlnm._FilterDatabase" localSheetId="17" hidden="1">KP!$A$14:$T$80</definedName>
    <definedName name="_xlnm._FilterDatabase" localSheetId="16" hidden="1">OVC!$A$14:$L$1982</definedName>
    <definedName name="_xlnm._FilterDatabase" localSheetId="9" hidden="1">PMTCT_EID!$A$14:$F$20</definedName>
    <definedName name="_xlnm._FilterDatabase" localSheetId="8" hidden="1">PMTCT_STAT_ART!$A$14:$S$59</definedName>
    <definedName name="_xlnm._FilterDatabase" localSheetId="18" hidden="1">PP!$A$14:$H$122</definedName>
    <definedName name="_xlnm._FilterDatabase" localSheetId="19" hidden="1">PrEP!$A$14:$H$110</definedName>
    <definedName name="_xlnm._FilterDatabase" localSheetId="7" hidden="1">Prioritization!$A$14:$L$178</definedName>
    <definedName name="_xlnm._FilterDatabase" localSheetId="21" hidden="1">'SNU x IM'!$A$14:$AM$16</definedName>
    <definedName name="_xlnm._FilterDatabase" localSheetId="3" hidden="1">Spectrum!#REF!</definedName>
    <definedName name="_xlnm._FilterDatabase" localSheetId="10" hidden="1">TB_STAT_ART!$A$14:$R$3950</definedName>
    <definedName name="_xlnm._FilterDatabase" localSheetId="15" hidden="1">TB_TX_PREV!$A$14:$Y$38</definedName>
    <definedName name="_xlnm._FilterDatabase" localSheetId="12" hidden="1">TX!$A$14:$AB$3950</definedName>
    <definedName name="_xlnm._FilterDatabase" localSheetId="11" hidden="1">VMMC!$A$14:$R$59</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 i="3" l="1"/>
  <c r="G15" i="33"/>
  <c r="E2" i="3"/>
  <c r="D2" i="3"/>
  <c r="L15" i="24"/>
  <c r="K15" i="24"/>
  <c r="I15" i="24"/>
  <c r="H15" i="24"/>
  <c r="G15" i="24"/>
  <c r="G2" i="3"/>
  <c r="H2" i="3"/>
  <c r="H15" i="33"/>
  <c r="I15" i="33"/>
  <c r="F15" i="10"/>
  <c r="F15" i="8"/>
  <c r="F15" i="7"/>
  <c r="E15" i="16"/>
  <c r="E15" i="15"/>
  <c r="C15" i="13"/>
  <c r="E15" i="14"/>
  <c r="F15" i="9"/>
  <c r="F15" i="12"/>
  <c r="F15" i="6"/>
  <c r="BJ15" i="12"/>
  <c r="BG15" i="12"/>
  <c r="F15" i="34"/>
  <c r="E15" i="34"/>
  <c r="D4" i="34"/>
  <c r="F4" i="34"/>
  <c r="E4" i="34"/>
  <c r="C4" i="34"/>
  <c r="B4" i="34"/>
  <c r="S4" i="12"/>
  <c r="T4" i="12"/>
  <c r="P4" i="9"/>
  <c r="O4" i="9"/>
  <c r="J4" i="9"/>
  <c r="I4" i="9"/>
  <c r="H4" i="9"/>
  <c r="G4" i="9"/>
  <c r="I15" i="7"/>
  <c r="W15" i="7"/>
  <c r="I4" i="13"/>
  <c r="B4" i="25"/>
  <c r="K15" i="14"/>
  <c r="R15" i="2"/>
  <c r="Q15" i="2"/>
  <c r="F15" i="24"/>
  <c r="F15" i="5"/>
  <c r="D15" i="9"/>
  <c r="CB15" i="12"/>
  <c r="CC15" i="12"/>
  <c r="CD15" i="12"/>
  <c r="M15" i="9"/>
  <c r="N15" i="9"/>
  <c r="S15" i="9"/>
  <c r="T15" i="9"/>
  <c r="Y15" i="12"/>
  <c r="Z15" i="12"/>
  <c r="AB15" i="12"/>
  <c r="D15" i="6"/>
  <c r="M18" i="2"/>
  <c r="M19" i="2"/>
  <c r="M20" i="2"/>
  <c r="M21" i="2"/>
  <c r="M22" i="2"/>
  <c r="M23" i="2"/>
  <c r="M24" i="2"/>
  <c r="M25" i="2"/>
  <c r="M26" i="2"/>
  <c r="M27" i="2"/>
  <c r="M28" i="2"/>
  <c r="M29" i="2"/>
  <c r="M30" i="2"/>
  <c r="M31" i="2"/>
  <c r="M32" i="2"/>
  <c r="M33" i="2"/>
  <c r="M34" i="2"/>
  <c r="M35" i="2"/>
  <c r="M36" i="2"/>
  <c r="M37" i="2"/>
  <c r="M38" i="2"/>
  <c r="M39" i="2"/>
  <c r="M40" i="2"/>
  <c r="M17" i="2"/>
  <c r="I15" i="5"/>
  <c r="P15" i="2"/>
  <c r="O15" i="2"/>
  <c r="N15" i="2"/>
  <c r="I15" i="29"/>
  <c r="E15"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15" i="29"/>
  <c r="D15" i="10"/>
  <c r="D15" i="8"/>
  <c r="D15" i="5"/>
  <c r="D15" i="12"/>
  <c r="G15" i="29"/>
  <c r="B15" i="29"/>
  <c r="D15" i="29"/>
  <c r="E4" i="29"/>
  <c r="D15" i="7"/>
  <c r="D15" i="24"/>
  <c r="F53" i="2"/>
  <c r="G48" i="2"/>
  <c r="F52" i="2"/>
  <c r="G54" i="2"/>
  <c r="G51" i="2"/>
  <c r="F50" i="2"/>
  <c r="F55" i="2"/>
  <c r="G53" i="2"/>
  <c r="G50" i="2"/>
  <c r="F49" i="2"/>
  <c r="F54" i="2"/>
  <c r="G55" i="2"/>
  <c r="G52" i="2"/>
  <c r="G49" i="2"/>
  <c r="F51" i="2"/>
  <c r="F48" i="2"/>
  <c r="J15" i="5"/>
  <c r="G35" i="2"/>
  <c r="G34" i="2"/>
  <c r="H15" i="29"/>
  <c r="W4" i="7"/>
  <c r="L15" i="12"/>
  <c r="C4" i="29"/>
  <c r="B4" i="29"/>
  <c r="I15" i="10"/>
  <c r="J15" i="24"/>
  <c r="I48" i="2"/>
  <c r="I49" i="2"/>
  <c r="I51" i="2"/>
  <c r="H55" i="2"/>
  <c r="I50" i="2"/>
  <c r="I53" i="2"/>
  <c r="I55" i="2"/>
  <c r="H53" i="2"/>
  <c r="I54" i="2"/>
  <c r="H52" i="2"/>
  <c r="I52" i="2"/>
  <c r="H48" i="2"/>
  <c r="H51" i="2"/>
  <c r="H50" i="2"/>
  <c r="H49" i="2"/>
  <c r="H54" i="2"/>
  <c r="G40" i="2"/>
  <c r="G39" i="2"/>
  <c r="D4" i="29"/>
  <c r="L4" i="12"/>
  <c r="F15" i="29"/>
  <c r="Q15" i="10"/>
  <c r="S15" i="10"/>
  <c r="V15" i="5"/>
  <c r="J15" i="10"/>
  <c r="I4" i="10"/>
  <c r="R15" i="10"/>
  <c r="P15" i="10"/>
  <c r="P4" i="10"/>
  <c r="J15" i="29"/>
  <c r="N15" i="12"/>
  <c r="N4" i="12"/>
  <c r="Q4" i="10"/>
  <c r="R4" i="10"/>
  <c r="L15" i="29"/>
  <c r="J4" i="10"/>
  <c r="B1" i="27"/>
  <c r="B1" i="24"/>
  <c r="D15" i="20"/>
  <c r="E15" i="20"/>
  <c r="F15" i="20"/>
  <c r="J15" i="20"/>
  <c r="T15" i="5"/>
  <c r="K15" i="5"/>
  <c r="H15" i="6"/>
  <c r="L15" i="5"/>
  <c r="M15" i="5"/>
  <c r="Q15" i="5"/>
  <c r="H15" i="12"/>
  <c r="H4" i="12"/>
  <c r="I47" i="2"/>
  <c r="H47" i="2"/>
  <c r="R15" i="5"/>
  <c r="Z15" i="5"/>
  <c r="AB15" i="5"/>
  <c r="D1" i="2"/>
  <c r="CB4" i="12"/>
  <c r="CD4" i="12"/>
  <c r="CC4" i="12"/>
  <c r="I4" i="29"/>
  <c r="I4" i="7"/>
  <c r="H15" i="15"/>
  <c r="H4" i="15"/>
  <c r="K4" i="14"/>
  <c r="I15" i="14"/>
  <c r="J15" i="14"/>
  <c r="L15" i="14"/>
  <c r="I4" i="14"/>
  <c r="J4" i="14"/>
  <c r="L4" i="14"/>
  <c r="X15" i="7"/>
  <c r="X4" i="7"/>
  <c r="I15" i="8"/>
  <c r="A23" i="30"/>
  <c r="A8" i="30"/>
  <c r="I4" i="8"/>
  <c r="N15" i="8"/>
  <c r="M15" i="8"/>
  <c r="M4" i="8"/>
  <c r="D3" i="2"/>
  <c r="N4" i="8"/>
  <c r="M15" i="12"/>
  <c r="M4" i="12"/>
  <c r="F4" i="29"/>
  <c r="Q15" i="8"/>
  <c r="Q4" i="8"/>
  <c r="R15" i="8"/>
  <c r="U15" i="5"/>
  <c r="G4" i="29"/>
  <c r="O15" i="8"/>
  <c r="O4" i="8"/>
  <c r="R4" i="8"/>
  <c r="U4" i="5"/>
  <c r="H4" i="29"/>
  <c r="J4" i="29"/>
  <c r="S4" i="10"/>
  <c r="V4" i="5"/>
  <c r="L4" i="29"/>
  <c r="Q15" i="12"/>
  <c r="S1" i="2"/>
  <c r="Q4" i="12"/>
  <c r="J4" i="5"/>
  <c r="AB4" i="12"/>
  <c r="H4" i="6"/>
  <c r="AA15" i="12"/>
  <c r="BF15" i="12"/>
  <c r="BI15" i="12"/>
  <c r="BF4" i="12"/>
  <c r="BI4" i="12"/>
  <c r="M15" i="24"/>
  <c r="M4" i="9"/>
  <c r="G15" i="5"/>
  <c r="G4" i="5"/>
  <c r="G15" i="12"/>
  <c r="G4" i="12"/>
  <c r="N4" i="9"/>
  <c r="BJ4" i="12"/>
  <c r="BG4" i="12"/>
  <c r="S4" i="9"/>
  <c r="X15" i="9"/>
  <c r="X4" i="9"/>
  <c r="T4" i="9"/>
  <c r="N15" i="7"/>
  <c r="K15" i="12"/>
  <c r="M15" i="7"/>
  <c r="N4" i="7"/>
  <c r="M4" i="7"/>
  <c r="Y15" i="7"/>
  <c r="Y15" i="9"/>
  <c r="Y4" i="9"/>
  <c r="S15" i="7"/>
  <c r="S4" i="7"/>
  <c r="R15" i="7"/>
  <c r="O15" i="7"/>
  <c r="O4" i="7"/>
  <c r="K4" i="12"/>
  <c r="Z15" i="7"/>
  <c r="S15" i="5"/>
  <c r="W15" i="5"/>
  <c r="R4" i="7"/>
  <c r="Y4" i="7"/>
  <c r="I15" i="12"/>
  <c r="O15" i="12"/>
  <c r="P15" i="12"/>
  <c r="F4" i="20"/>
  <c r="D4" i="20"/>
  <c r="S4" i="5"/>
  <c r="Z4" i="7"/>
  <c r="AQ15" i="12"/>
  <c r="BO15" i="12"/>
  <c r="BP15" i="12"/>
  <c r="U15" i="12"/>
  <c r="AT15" i="12"/>
  <c r="AU15" i="12"/>
  <c r="BC15" i="12"/>
  <c r="BD15" i="12"/>
  <c r="AZ15" i="12"/>
  <c r="BA15" i="12"/>
  <c r="BL15" i="12"/>
  <c r="BM15" i="12"/>
  <c r="AW15" i="12"/>
  <c r="AX15" i="12"/>
  <c r="E4" i="20"/>
  <c r="V15" i="12"/>
  <c r="AC15" i="12"/>
  <c r="AR15" i="12"/>
  <c r="W15" i="12"/>
  <c r="AD15" i="12"/>
  <c r="W4" i="12"/>
  <c r="J4" i="20"/>
  <c r="G38" i="2"/>
  <c r="I4" i="12"/>
  <c r="Q4" i="5"/>
  <c r="AD4" i="12"/>
  <c r="AN15" i="12"/>
  <c r="BR15" i="12"/>
  <c r="X15" i="12"/>
  <c r="X4" i="12"/>
  <c r="AO15" i="12"/>
  <c r="K15" i="9"/>
  <c r="L15" i="9"/>
  <c r="T4" i="5"/>
  <c r="P4" i="12"/>
  <c r="Z4" i="12"/>
  <c r="AA4" i="12"/>
  <c r="Y4" i="12"/>
  <c r="O4" i="12"/>
  <c r="BS15" i="12"/>
  <c r="BT15" i="12"/>
  <c r="BU15" i="12"/>
  <c r="BU4" i="12"/>
  <c r="M4" i="5"/>
  <c r="L4" i="5"/>
  <c r="G33" i="2"/>
  <c r="Z4" i="5"/>
  <c r="K4" i="5"/>
  <c r="W4" i="5"/>
  <c r="R4" i="5"/>
  <c r="K4" i="9"/>
  <c r="L4" i="9"/>
  <c r="AN4" i="12"/>
  <c r="BV15" i="12"/>
  <c r="BX15" i="12"/>
  <c r="BX4" i="12"/>
  <c r="L6" i="2"/>
  <c r="I4" i="5"/>
  <c r="BS4" i="12"/>
  <c r="AB4" i="5"/>
  <c r="U4" i="12"/>
  <c r="BM4" i="12"/>
  <c r="BL4" i="12"/>
  <c r="AX4" i="12"/>
  <c r="AW4" i="12"/>
  <c r="BA4" i="12"/>
  <c r="AZ4" i="12"/>
  <c r="AU4" i="12"/>
  <c r="AT4" i="12"/>
  <c r="AR4" i="12"/>
  <c r="AQ4" i="12"/>
  <c r="BD4" i="12"/>
  <c r="BC4" i="12"/>
  <c r="BP4" i="12"/>
  <c r="BO4" i="12"/>
  <c r="Q15" i="9"/>
  <c r="Q4" i="9"/>
  <c r="AC4" i="12"/>
  <c r="BR4" i="12"/>
  <c r="V15" i="9"/>
  <c r="V4" i="9"/>
  <c r="BT4" i="12"/>
  <c r="R15" i="9"/>
  <c r="R4" i="9"/>
  <c r="AO4" i="12"/>
  <c r="V4" i="12"/>
  <c r="W15" i="9"/>
  <c r="W4" i="9"/>
  <c r="BV4" i="12"/>
  <c r="I4" i="24"/>
  <c r="L4" i="24"/>
  <c r="K4" i="24"/>
  <c r="H4" i="24"/>
  <c r="H6" i="2"/>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<sst xmlns="http://schemas.openxmlformats.org/spreadsheetml/2006/main" count="2358" uniqueCount="778">
  <si>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</si>
  <si>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</si>
  <si>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</si>
  <si>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</si>
  <si>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</si>
  <si>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</si>
  <si>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</si>
  <si>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</si>
  <si>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</si>
  <si>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</si>
  <si>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</si>
  <si>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</si>
  <si>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</si>
  <si>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</si>
  <si>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</si>
  <si>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</si>
  <si>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</si>
  <si>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</si>
  <si>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</si>
  <si>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</si>
  <si>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</si>
  <si>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</si>
  <si>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</si>
  <si>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</si>
  <si>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</si>
  <si>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</si>
  <si>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</si>
  <si>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</si>
  <si>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</si>
  <si>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</si>
  <si>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</si>
  <si>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</si>
  <si>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</si>
  <si>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</si>
  <si>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</si>
  <si>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</si>
  <si>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</si>
  <si>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</si>
  <si>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</si>
  <si>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</si>
  <si>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</si>
  <si>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</si>
  <si>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</si>
  <si>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</si>
  <si>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</si>
  <si>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</si>
  <si>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</si>
  <si>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</si>
  <si>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</si>
  <si>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</si>
  <si>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</si>
  <si>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</si>
  <si>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</si>
  <si>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</si>
  <si>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</si>
  <si>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</si>
  <si>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</si>
  <si>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</si>
  <si>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</si>
  <si>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</si>
  <si>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</si>
  <si>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</si>
  <si>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</si>
  <si>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</si>
  <si>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</si>
  <si>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</si>
  <si>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</si>
  <si>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</si>
  <si>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</si>
  <si>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</si>
  <si>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</si>
  <si>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</si>
  <si>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</si>
  <si>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</si>
  <si>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</si>
  <si>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</si>
  <si>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</si>
  <si>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</si>
  <si>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</si>
  <si>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</si>
  <si>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</si>
  <si>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</si>
  <si>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</si>
  <si>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</si>
  <si>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</si>
  <si>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</si>
  <si>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</si>
  <si>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</si>
  <si>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</si>
  <si>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</si>
  <si>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</si>
  <si>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</si>
  <si>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</si>
  <si>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</si>
  <si>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</si>
  <si>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</si>
  <si>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</si>
  <si>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</si>
  <si>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</si>
  <si>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</si>
  <si>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</si>
  <si>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</si>
  <si>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</si>
  <si>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</si>
  <si>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</si>
  <si>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</si>
  <si>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</si>
  <si>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</si>
  <si>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</si>
  <si>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</si>
  <si>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</si>
  <si>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</si>
  <si>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</si>
  <si>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</si>
  <si>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</si>
  <si>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</si>
  <si>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</si>
  <si>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</si>
  <si>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</si>
  <si>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</si>
  <si>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</si>
  <si>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</si>
  <si>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</si>
  <si>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</si>
  <si>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</si>
  <si>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</si>
  <si>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</si>
  <si>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</si>
  <si>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</si>
  <si>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</si>
  <si>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</si>
  <si>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</si>
  <si>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</si>
  <si>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</si>
  <si>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</si>
  <si>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</si>
  <si>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</si>
  <si>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</si>
  <si>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</si>
  <si>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</si>
  <si>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</si>
  <si>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</si>
  <si>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</si>
  <si>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</si>
  <si>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</si>
  <si>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</si>
  <si>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</si>
  <si>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</si>
  <si>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</si>
  <si>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</si>
  <si>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</si>
  <si>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</si>
  <si>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</si>
  <si>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</si>
  <si>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</si>
  <si>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</si>
  <si>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</si>
  <si>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</si>
  <si>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</si>
  <si>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</si>
  <si>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</si>
  <si>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</si>
  <si>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</si>
  <si>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</si>
  <si>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</si>
  <si>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</si>
  <si>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</si>
  <si>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</si>
  <si>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</si>
  <si>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</si>
  <si>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</si>
  <si>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</si>
  <si>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</si>
  <si>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</si>
  <si>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</si>
  <si>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</si>
  <si>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</si>
  <si>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</si>
  <si>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</si>
  <si>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</si>
  <si>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</si>
  <si>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</si>
  <si>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</si>
  <si>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</si>
  <si>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</si>
  <si>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</si>
  <si>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</si>
  <si>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</si>
  <si>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</si>
  <si>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</si>
  <si>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</si>
  <si>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</si>
  <si>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</si>
  <si>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</si>
  <si>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</si>
  <si>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</si>
  <si>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</si>
  <si>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</si>
  <si>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</si>
  <si>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</si>
  <si>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</si>
  <si>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</si>
  <si>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</si>
  <si>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</si>
  <si>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</si>
  <si>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</si>
  <si>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</si>
  <si>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</si>
  <si>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</si>
  <si>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</si>
  <si>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</si>
  <si>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</si>
  <si>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</si>
  <si>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</si>
  <si>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</si>
  <si>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</si>
  <si>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</si>
  <si>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</si>
  <si>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</si>
  <si>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</si>
  <si>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</si>
  <si>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</si>
  <si>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</si>
  <si>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</si>
  <si>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</si>
  <si>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</si>
  <si>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</si>
  <si>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</si>
  <si>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</si>
  <si>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</si>
  <si>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</si>
  <si>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</si>
  <si>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</si>
  <si>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</si>
  <si>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</si>
  <si>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</si>
  <si>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</si>
  <si>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</si>
  <si>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</si>
  <si>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</si>
  <si>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</si>
  <si>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</si>
  <si>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</si>
  <si>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</si>
  <si>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</si>
  <si>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</si>
  <si>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</si>
  <si>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</si>
  <si>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</si>
  <si>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</si>
  <si>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</si>
  <si>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</si>
  <si>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</si>
  <si>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</si>
  <si>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</si>
  <si>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</si>
  <si>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</si>
  <si>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</si>
  <si>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</si>
  <si>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</si>
  <si>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</si>
  <si>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</si>
  <si>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</si>
  <si>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</si>
  <si>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</si>
  <si>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</si>
  <si>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</si>
  <si>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</si>
  <si>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</si>
  <si>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</si>
  <si>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</si>
  <si>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</si>
  <si>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</si>
  <si>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</si>
  <si>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</si>
  <si>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</si>
  <si>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</si>
  <si>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</si>
  <si>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</si>
  <si>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</si>
  <si>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</si>
  <si>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</si>
  <si>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</si>
  <si>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</si>
  <si>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</si>
  <si>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</si>
  <si>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</si>
  <si>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</si>
  <si>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</si>
  <si>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</si>
  <si>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</si>
  <si>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</si>
  <si>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</si>
  <si>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</si>
  <si>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</si>
  <si>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</si>
  <si>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</si>
  <si>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</si>
  <si>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</si>
  <si>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</si>
  <si>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</si>
  <si>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</si>
  <si>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</si>
  <si>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</si>
  <si>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</si>
  <si>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</si>
  <si>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</si>
  <si>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</si>
  <si>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</si>
  <si>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</si>
  <si>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</si>
  <si>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</si>
  <si>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</si>
  <si>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</si>
  <si>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</si>
  <si>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</si>
  <si>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</si>
  <si>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</si>
  <si>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</si>
  <si>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</si>
  <si>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</si>
  <si>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</si>
  <si>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</si>
  <si>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</si>
  <si>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</si>
  <si>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</si>
  <si>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</si>
  <si>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</si>
  <si>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</si>
  <si>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</si>
  <si>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</si>
  <si>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</si>
  <si>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</si>
  <si>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</si>
  <si>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</si>
  <si>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</si>
  <si>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</si>
  <si>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</si>
  <si>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</si>
  <si>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</si>
  <si>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</si>
  <si>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</si>
  <si>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</si>
  <si>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</si>
  <si>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</si>
  <si>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</si>
  <si>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</si>
  <si>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</si>
  <si>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</si>
  <si>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</si>
  <si>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</si>
  <si>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</si>
  <si>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</si>
  <si>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</si>
  <si>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</si>
  <si>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</si>
  <si>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</si>
  <si>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</si>
  <si>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</si>
  <si>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</si>
  <si>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</si>
  <si>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</si>
  <si>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</si>
  <si>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</si>
  <si>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</si>
  <si>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</si>
  <si>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</si>
  <si>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</si>
  <si>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</si>
  <si>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</si>
  <si>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</si>
  <si>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</si>
  <si>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</si>
  <si>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</si>
  <si>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</si>
  <si>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</si>
  <si>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</si>
  <si>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</si>
  <si>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</si>
  <si>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</si>
  <si>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</si>
  <si>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</si>
  <si>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</si>
  <si>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</si>
  <si>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</si>
  <si>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</si>
  <si>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</si>
  <si>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</si>
  <si>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</si>
  <si>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</si>
  <si>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</si>
  <si>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</si>
  <si>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</si>
  <si>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</si>
  <si>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</si>
  <si>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</si>
  <si>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</si>
  <si>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</si>
  <si>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</si>
  <si>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</si>
  <si>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</si>
  <si>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</si>
  <si>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</si>
  <si>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</si>
  <si>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</si>
  <si>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</si>
  <si>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</si>
  <si>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</si>
  <si>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</si>
  <si>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</si>
  <si>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</si>
  <si>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</si>
  <si>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</si>
  <si>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</si>
  <si>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</si>
  <si>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</si>
  <si>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</si>
  <si>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</si>
  <si>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</si>
  <si>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</si>
  <si>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</si>
  <si>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</si>
  <si>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</si>
  <si>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</si>
  <si>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</si>
  <si>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</si>
  <si>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</si>
  <si>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</si>
  <si>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</si>
  <si>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</si>
  <si>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</si>
  <si>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</si>
  <si>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</si>
  <si>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</si>
  <si>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</si>
  <si>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</si>
  <si>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</si>
  <si>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</si>
  <si>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</si>
  <si>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</si>
  <si>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</si>
  <si>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</si>
  <si>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</si>
  <si>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</si>
  <si>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</si>
  <si>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</si>
  <si>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</si>
  <si>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</si>
  <si>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</si>
  <si>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</si>
  <si>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</si>
  <si>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</si>
  <si>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</si>
  <si>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</si>
  <si>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</si>
  <si>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</si>
  <si>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</si>
  <si>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</si>
  <si>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</si>
  <si>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</si>
  <si>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</si>
  <si>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</si>
  <si>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</si>
  <si>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</si>
  <si>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</si>
  <si>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</si>
  <si>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</si>
  <si>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</si>
  <si>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</si>
  <si>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</si>
  <si>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</si>
  <si>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</si>
  <si>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</si>
  <si>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</si>
  <si>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</si>
  <si>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</si>
  <si>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</si>
  <si>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</si>
  <si>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</si>
  <si>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</si>
  <si>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</si>
  <si>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</si>
  <si>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</si>
  <si>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</si>
  <si>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</si>
  <si>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</si>
  <si>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</si>
  <si>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</si>
  <si>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</si>
  <si>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</si>
  <si>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</si>
  <si>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</si>
  <si>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</si>
  <si>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</si>
  <si>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</si>
  <si>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</si>
  <si>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</si>
  <si>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</si>
  <si>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</si>
  <si>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</si>
  <si>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</si>
  <si>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</si>
  <si>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</si>
  <si>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</si>
  <si>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</si>
  <si>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</si>
  <si>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</si>
  <si>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</si>
  <si>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</si>
  <si>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</si>
  <si>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</si>
  <si>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</si>
  <si>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</si>
  <si>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</si>
  <si>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</si>
  <si>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</si>
  <si>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</si>
  <si>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</si>
  <si>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</si>
  <si>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</si>
  <si>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</si>
  <si>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</si>
  <si>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</si>
  <si>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</si>
  <si>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</si>
  <si>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</si>
  <si>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</si>
  <si>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</si>
  <si>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</si>
  <si>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</si>
  <si>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</si>
  <si>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</si>
  <si>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</si>
  <si>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</si>
  <si>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</si>
  <si>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</si>
  <si>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</si>
  <si>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</si>
  <si>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</si>
  <si>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</si>
  <si>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</si>
  <si>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</si>
  <si>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</si>
  <si>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</si>
  <si>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</si>
  <si>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</si>
  <si>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</si>
  <si>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</si>
  <si>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</si>
  <si>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</si>
  <si>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</si>
  <si>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</si>
  <si>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</si>
  <si>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</si>
  <si>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</si>
  <si>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</si>
  <si>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</si>
  <si>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</si>
  <si>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</si>
  <si>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</si>
  <si>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</si>
  <si>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</si>
  <si>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</si>
  <si>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</si>
  <si>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</si>
  <si>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</si>
  <si>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</si>
  <si>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</si>
  <si>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</si>
  <si>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</si>
  <si>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</si>
  <si>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</si>
  <si>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</si>
  <si>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</si>
  <si>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</si>
  <si>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</si>
  <si>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</si>
  <si>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</si>
  <si>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</si>
  <si>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</si>
  <si>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</si>
  <si>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</si>
  <si>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</si>
  <si>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</si>
  <si>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</si>
  <si>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</si>
  <si>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</si>
  <si>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</si>
  <si>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</si>
  <si>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</si>
  <si>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</si>
  <si>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</si>
  <si>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</si>
  <si>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</si>
  <si>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</si>
  <si>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</si>
  <si>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</si>
  <si>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</si>
  <si>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</si>
  <si>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</si>
  <si>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</si>
  <si>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</si>
  <si>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</si>
  <si>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</si>
  <si>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</si>
  <si>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</si>
  <si>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</si>
  <si>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</si>
  <si>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</si>
  <si>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</si>
  <si>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</si>
  <si>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</si>
  <si>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</si>
  <si>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</si>
  <si>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</si>
  <si>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</si>
  <si>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</si>
  <si>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</si>
  <si>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</si>
  <si>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</si>
  <si>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</si>
  <si>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</si>
  <si>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</si>
  <si>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</si>
  <si>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</si>
  <si>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</si>
  <si>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</si>
  <si>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</si>
  <si>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</si>
  <si>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</si>
  <si>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</si>
  <si>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</si>
  <si>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</si>
  <si>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</si>
  <si>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</si>
  <si>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</si>
  <si>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</si>
  <si>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</si>
  <si>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</si>
  <si>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</si>
  <si>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</si>
  <si>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</si>
  <si>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</si>
  <si>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</si>
  <si>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</si>
  <si>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</si>
  <si>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</si>
  <si>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</si>
  <si>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</si>
  <si>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</si>
  <si>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</si>
  <si>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</si>
  <si>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</si>
  <si>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</si>
  <si>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</si>
  <si>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</si>
  <si>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</si>
  <si>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</si>
  <si>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</si>
  <si>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</si>
  <si>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</si>
  <si>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</si>
  <si>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</si>
  <si>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</si>
  <si>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</si>
  <si>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</si>
  <si>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</si>
  <si>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</si>
  <si>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</si>
  <si>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</si>
  <si>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</si>
  <si>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</si>
  <si>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</si>
  <si>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</si>
  <si>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</si>
  <si>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</si>
  <si>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</si>
  <si>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</si>
  <si>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</si>
  <si>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</si>
  <si>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</si>
  <si>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</si>
  <si>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</si>
  <si>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</si>
  <si>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</si>
  <si>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</si>
  <si>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</si>
  <si>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</si>
  <si>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</si>
  <si>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</si>
  <si>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</si>
  <si>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</si>
  <si>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</si>
  <si>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</si>
  <si>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</si>
  <si>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</si>
  <si>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</si>
  <si>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</si>
  <si>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</si>
  <si>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</si>
  <si>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</si>
  <si>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</si>
  <si>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</si>
  <si>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</si>
  <si>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</si>
  <si>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AFQzd82wz5o</t>
  </si>
  <si>
    <t>U5pQAitij6q.KM4dyooZHUP</t>
  </si>
  <si>
    <t>zlgtZitM6Yz</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</si>
  <si>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</si>
  <si>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</si>
  <si>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</si>
  <si>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</si>
  <si>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</si>
  <si>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</si>
  <si>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</si>
  <si>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</si>
  <si>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</si>
  <si>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</si>
  <si>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dbfugqHSCan</t>
  </si>
  <si>
    <t>loZi3bNZMkD</t>
  </si>
  <si>
    <t>udcRwufEXFQ.lPxU1Tviotp.KM4dyooZHUP</t>
  </si>
  <si>
    <t>udcRwufEXFQ.Xba55FMjNOM.KM4dyooZHUP</t>
  </si>
  <si>
    <t>rSKP7Z85FX9.lPxU1Tviotp.KM4dyooZHUP</t>
  </si>
  <si>
    <t>rSKP7Z85FX9.Xba55FMjNOM.KM4dyooZHUP</t>
  </si>
  <si>
    <t>MQYi9hco9WG</t>
  </si>
  <si>
    <t>FJfaHJMuiJP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</si>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</sst>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5">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69">
  <autoFilter ref="D1:U2" xr:uid="{578B5FDE-B6DD-3F4A-8D9A-44C8EC9FDF92}"/>
  <tableColumns count="18">
    <tableColumn id="1" xr3:uid="{D5B834F7-F797-024E-A36D-C2891B7448BE}" name="ID" dataDxfId="68">
      <calculatedColumnFormula>"("&amp;Table1[[#This Row],[psnuuid]]&amp;")|"&amp;IF($Q2="&lt;1","&lt;01",IF($Q2="1-4","01-04",IF($Q2="5-9","05-09",$Q2)))&amp;"|"&amp;SUBSTITUTE(SUBSTITUTE($S2,"Males","Male"),"Females","Female")&amp;"|"&amp;$E2</calculatedColumnFormula>
    </tableColumn>
    <tableColumn id="3" xr3:uid="{F26F7C40-6EB4-CE41-AD48-00BB960CA799}" name="indicatorCode" dataDxfId="67">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6">
      <calculatedColumnFormula>IF(Table1[[#This Row],[dataelementuid]] = "lJtpR5byqps",Table1[[#This Row],[value]],ROUND(Table1[[#This Row],[value]],0))</calculatedColumnFormula>
    </tableColumn>
    <tableColumn id="18" xr3:uid="{B9132A1B-97AD-0E46-AEA6-15A211F797AD}" name="PSNU" dataDxfId="65">
      <calculatedColumnFormula>TRIM($I2)&amp;" ("&amp;TRIM($J2)&amp;")"</calculatedColumnFormula>
    </tableColumn>
    <tableColumn id="2" xr3:uid="{1437FF71-A69C-4B44-ACCE-543F1FD2AB2F}" name="PSNUCheck" dataDxfId="64">
      <calculatedColumnFormula>IFERROR(MATCH($G2,'Epi Cascade I'!$A:$A,0),"!!")</calculatedColumnFormula>
    </tableColumn>
    <tableColumn id="4" xr3:uid="{990CF814-8272-9E44-83E7-7E2C671A6E09}" name="psnu2" dataDxfId="63"/>
    <tableColumn id="5" xr3:uid="{0B7FB97D-4997-0645-A987-E288213FA7F7}" name="psnuuid" dataDxfId="62"/>
    <tableColumn id="6" xr3:uid="{D9E7267F-D64A-6E4C-8D0F-4CBDF2A30AA2}" name="dataelement" dataDxfId="61"/>
    <tableColumn id="7" xr3:uid="{CAB10382-6FED-604E-8741-F6C58A466B47}" name="dataelementuid" dataDxfId="60"/>
    <tableColumn id="8" xr3:uid="{376B91EF-0126-E942-BFCE-478D42867E7C}" name="category_1" dataDxfId="59"/>
    <tableColumn id="9" xr3:uid="{A9396B00-2106-9544-83D2-D065041286C9}" name="categoryOption_uid_1" dataDxfId="58"/>
    <tableColumn id="10" xr3:uid="{2685772B-D52A-B34D-8924-A1B3E9DDB878}" name="category_2" dataDxfId="57"/>
    <tableColumn id="11" xr3:uid="{3FBD3D23-06D5-7C4B-B356-9D2118EDDE87}" name="categoryuid_2" dataDxfId="56"/>
    <tableColumn id="12" xr3:uid="{E83FBDCF-3428-5540-8DA9-C4B77145A5AA}" name="categoryOption_name_1" dataDxfId="55"/>
    <tableColumn id="13" xr3:uid="{2865BBC3-183B-4F47-AB60-5722151E20BB}" name="categoryOption_uid_1.1" dataDxfId="54"/>
    <tableColumn id="14" xr3:uid="{4D2AD946-F781-C74A-A810-B0ED5D03018A}" name="categoryOption_name_2" dataDxfId="53"/>
    <tableColumn id="15" xr3:uid="{3FF75EE4-532B-D746-8FB7-17B0CF763C06}" name="categoryOption_uid_2" dataDxfId="52"/>
    <tableColumn id="16" xr3:uid="{2D07C4A3-88EF-8843-A73E-5CBB140858A9}" name="value" dataDxfId="5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E14" sqref="E14"/>
    </sheetView>
  </sheetViews>
  <sheetFormatPr baseColWidth="10" defaultRowHeight="16"/>
  <cols>
    <col min="1" max="1" width="4.83203125" customWidth="1"/>
    <col min="13" max="13" width="7.5" customWidth="1"/>
  </cols>
  <sheetData>
    <row r="2" spans="2:18" ht="47">
      <c r="B2" s="104" t="s">
        <v>42</v>
      </c>
      <c r="M2" s="337" t="s">
        <v>529</v>
      </c>
      <c r="N2" s="338"/>
      <c r="O2" s="338"/>
      <c r="P2" s="338"/>
      <c r="Q2" s="338"/>
      <c r="R2" s="339"/>
    </row>
    <row r="3" spans="2:18">
      <c r="M3" s="93" t="s">
        <v>199</v>
      </c>
      <c r="N3" s="87"/>
      <c r="O3" s="87"/>
      <c r="P3" s="87"/>
      <c r="Q3" s="87"/>
      <c r="R3" s="88"/>
    </row>
    <row r="4" spans="2:18">
      <c r="M4" s="86"/>
      <c r="N4" s="87"/>
      <c r="O4" s="87"/>
      <c r="P4" s="87"/>
      <c r="Q4" s="87"/>
      <c r="R4" s="88"/>
    </row>
    <row r="5" spans="2:18">
      <c r="M5" s="92" t="s">
        <v>200</v>
      </c>
      <c r="N5" s="87" t="s">
        <v>203</v>
      </c>
      <c r="O5" s="87"/>
      <c r="P5" s="87"/>
      <c r="Q5" s="87"/>
      <c r="R5" s="88"/>
    </row>
    <row r="6" spans="2:18">
      <c r="M6" s="86"/>
      <c r="N6" s="87"/>
      <c r="O6" s="87"/>
      <c r="P6" s="87"/>
      <c r="Q6" s="87"/>
      <c r="R6" s="88"/>
    </row>
    <row r="7" spans="2:18">
      <c r="M7" s="92" t="s">
        <v>201</v>
      </c>
      <c r="N7" s="87" t="s">
        <v>202</v>
      </c>
      <c r="O7" s="87"/>
      <c r="P7" s="87"/>
      <c r="Q7" s="87"/>
      <c r="R7" s="88"/>
    </row>
    <row r="8" spans="2:18">
      <c r="M8" s="86"/>
      <c r="N8" s="87"/>
      <c r="O8" s="87"/>
      <c r="P8" s="87"/>
      <c r="Q8" s="87"/>
      <c r="R8" s="88"/>
    </row>
    <row r="9" spans="2:18">
      <c r="M9" s="92" t="s">
        <v>205</v>
      </c>
      <c r="N9" s="87" t="s">
        <v>204</v>
      </c>
      <c r="O9" s="87"/>
      <c r="P9" s="87"/>
      <c r="Q9" s="87"/>
      <c r="R9" s="88"/>
    </row>
    <row r="10" spans="2:18" ht="97">
      <c r="B10" s="103" t="s">
        <v>43</v>
      </c>
      <c r="M10" s="95" t="s">
        <v>206</v>
      </c>
      <c r="N10" s="94" t="s">
        <v>208</v>
      </c>
      <c r="O10" s="94"/>
      <c r="P10" s="94"/>
      <c r="Q10" s="94"/>
      <c r="R10" s="96"/>
    </row>
    <row r="11" spans="2:18">
      <c r="M11" s="95" t="s">
        <v>207</v>
      </c>
      <c r="N11" s="94" t="s">
        <v>209</v>
      </c>
      <c r="O11" s="87"/>
      <c r="P11" s="87"/>
      <c r="Q11" s="87"/>
      <c r="R11" s="88"/>
    </row>
    <row r="12" spans="2:18">
      <c r="M12" s="95"/>
      <c r="N12" s="94"/>
      <c r="O12" s="87"/>
      <c r="P12" s="87"/>
      <c r="Q12" s="87"/>
      <c r="R12" s="88"/>
    </row>
    <row r="13" spans="2:18">
      <c r="M13" s="92" t="s">
        <v>210</v>
      </c>
      <c r="N13" s="87" t="s">
        <v>265</v>
      </c>
      <c r="O13" s="87"/>
      <c r="P13" s="87"/>
      <c r="Q13" s="87"/>
      <c r="R13" s="88"/>
    </row>
    <row r="14" spans="2:18">
      <c r="M14" s="86"/>
      <c r="N14" s="87"/>
      <c r="O14" s="87"/>
      <c r="P14" s="87"/>
      <c r="Q14" s="87"/>
      <c r="R14" s="88"/>
    </row>
    <row r="15" spans="2:18">
      <c r="M15" s="92" t="s">
        <v>211</v>
      </c>
      <c r="N15" s="87" t="s">
        <v>212</v>
      </c>
      <c r="O15" s="87"/>
      <c r="P15" s="87"/>
      <c r="Q15" s="87"/>
      <c r="R15" s="88"/>
    </row>
    <row r="16" spans="2:18">
      <c r="M16" s="86"/>
      <c r="N16" s="87"/>
      <c r="O16" s="87"/>
      <c r="P16" s="87"/>
      <c r="Q16" s="87"/>
      <c r="R16" s="88"/>
    </row>
    <row r="17" spans="2:18">
      <c r="M17" s="92" t="s">
        <v>213</v>
      </c>
      <c r="N17" s="87" t="s">
        <v>214</v>
      </c>
      <c r="O17" s="87"/>
      <c r="P17" s="87"/>
      <c r="Q17" s="87"/>
      <c r="R17" s="88"/>
    </row>
    <row r="18" spans="2:18">
      <c r="M18" s="86"/>
      <c r="N18" s="87"/>
      <c r="O18" s="87"/>
      <c r="P18" s="87"/>
      <c r="Q18" s="87"/>
      <c r="R18" s="88"/>
    </row>
    <row r="19" spans="2:18">
      <c r="M19" s="92" t="s">
        <v>215</v>
      </c>
      <c r="N19" s="87" t="s">
        <v>216</v>
      </c>
      <c r="O19" s="87"/>
      <c r="P19" s="87"/>
      <c r="Q19" s="87"/>
      <c r="R19" s="88"/>
    </row>
    <row r="20" spans="2:18" ht="82">
      <c r="B20" s="31" t="s">
        <v>241</v>
      </c>
      <c r="M20" s="95" t="s">
        <v>217</v>
      </c>
      <c r="N20" s="94" t="s">
        <v>218</v>
      </c>
      <c r="O20" s="94"/>
      <c r="P20" s="94"/>
      <c r="Q20" s="94"/>
      <c r="R20" s="96"/>
    </row>
    <row r="21" spans="2:18">
      <c r="M21" s="92" t="s">
        <v>219</v>
      </c>
      <c r="N21" s="94" t="s">
        <v>264</v>
      </c>
      <c r="O21" s="94"/>
      <c r="P21" s="94"/>
      <c r="Q21" s="94"/>
      <c r="R21" s="96"/>
    </row>
    <row r="22" spans="2:18">
      <c r="M22" s="86"/>
      <c r="N22" s="94"/>
      <c r="O22" s="94"/>
      <c r="P22" s="94"/>
      <c r="Q22" s="94"/>
      <c r="R22" s="96"/>
    </row>
    <row r="23" spans="2:18">
      <c r="M23" s="92" t="s">
        <v>220</v>
      </c>
      <c r="N23" s="94" t="s">
        <v>490</v>
      </c>
      <c r="O23" s="94"/>
      <c r="P23" s="94"/>
      <c r="Q23" s="94"/>
      <c r="R23" s="96"/>
    </row>
    <row r="24" spans="2:18">
      <c r="M24" s="86"/>
      <c r="N24" s="94"/>
      <c r="O24" s="94"/>
      <c r="P24" s="94"/>
      <c r="Q24" s="94"/>
      <c r="R24" s="96"/>
    </row>
    <row r="25" spans="2:18">
      <c r="B25" t="s">
        <v>242</v>
      </c>
      <c r="M25" s="89"/>
      <c r="N25" s="90"/>
      <c r="O25" s="90"/>
      <c r="P25" s="90"/>
      <c r="Q25" s="90"/>
      <c r="R25" s="9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If Mondays were presents, I'd take them back to the store and return them.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80" customWidth="1"/>
    <col min="2" max="2" width="22.1640625" style="281" customWidth="1"/>
    <col min="3" max="3" width="3.83203125" style="263" customWidth="1"/>
    <col min="4" max="12" width="12.83203125" style="263" customWidth="1"/>
    <col min="13" max="13" width="12.83203125" style="263" hidden="1" customWidth="1"/>
    <col min="14" max="19" width="12.83203125" style="263" customWidth="1"/>
    <col min="20" max="20" width="3.83203125" style="263" customWidth="1"/>
    <col min="21" max="16384" width="10.83203125" style="263"/>
  </cols>
  <sheetData>
    <row r="1" spans="1:20" customFormat="1" ht="48" customHeight="1">
      <c r="A1" s="343" t="s">
        <v>141</v>
      </c>
      <c r="B1" s="343"/>
      <c r="C1" s="263"/>
      <c r="D1" s="264" t="str">
        <f>"Hello, "&amp;Home!$B$20&amp;" Team"</f>
        <v>Hello, Mozambique Team</v>
      </c>
      <c r="E1" s="263"/>
      <c r="F1" s="263"/>
      <c r="G1" s="263"/>
      <c r="H1" s="263"/>
      <c r="I1" s="263"/>
      <c r="J1" s="263"/>
      <c r="K1" s="263"/>
      <c r="L1" s="263"/>
      <c r="M1" s="263"/>
      <c r="N1" s="263"/>
      <c r="O1" s="263"/>
      <c r="P1" s="263"/>
      <c r="Q1" s="263"/>
      <c r="R1" s="263"/>
      <c r="S1" s="265" t="str">
        <f ca="1">TEXT(TODAY(),"ddd, mmm dd")</f>
        <v>Mon, Aug 05</v>
      </c>
      <c r="T1" s="263"/>
    </row>
    <row r="2" spans="1:20" customFormat="1" ht="21">
      <c r="A2" s="347" t="s">
        <v>152</v>
      </c>
      <c r="B2" s="347"/>
      <c r="C2" s="263"/>
      <c r="D2" s="263"/>
      <c r="E2" s="263"/>
      <c r="F2" s="263"/>
      <c r="G2" s="263"/>
      <c r="H2" s="263"/>
      <c r="I2" s="263"/>
      <c r="J2" s="263"/>
      <c r="K2" s="263"/>
      <c r="L2" s="263"/>
      <c r="M2" s="263"/>
      <c r="N2" s="263"/>
      <c r="O2" s="263"/>
      <c r="P2" s="263"/>
      <c r="Q2" s="263"/>
      <c r="R2" s="263"/>
      <c r="S2" s="263"/>
      <c r="T2" s="263"/>
    </row>
    <row r="3" spans="1:20" customFormat="1">
      <c r="A3" s="57"/>
      <c r="B3" s="58"/>
      <c r="C3" s="263"/>
      <c r="D3" s="263" t="str">
        <f ca="1">INDEX(Quotes!$A:$A,RANDBETWEEN(1,COUNTA(Quotes!$A:$A)))</f>
        <v>“Start where you are. Use what you have. Do what you can.” - Arthur Ashe</v>
      </c>
      <c r="E3" s="263"/>
      <c r="F3" s="263"/>
      <c r="G3" s="263"/>
      <c r="H3" s="263"/>
      <c r="I3" s="263"/>
      <c r="J3" s="263"/>
      <c r="K3" s="263"/>
      <c r="L3" s="263"/>
      <c r="M3" s="263"/>
      <c r="N3" s="263"/>
      <c r="O3" s="263"/>
      <c r="P3" s="263"/>
      <c r="Q3" s="263"/>
      <c r="R3" s="263"/>
      <c r="S3" s="263"/>
      <c r="T3" s="263"/>
    </row>
    <row r="4" spans="1:20" customFormat="1">
      <c r="A4" s="57"/>
      <c r="B4" s="58"/>
      <c r="C4" s="263"/>
      <c r="D4" s="263"/>
      <c r="E4" s="263"/>
      <c r="F4" s="263"/>
      <c r="G4" s="263"/>
      <c r="H4" s="263"/>
      <c r="I4" s="263"/>
      <c r="J4" s="263"/>
      <c r="K4" s="263"/>
      <c r="L4" s="263"/>
      <c r="M4" s="263"/>
      <c r="N4" s="263"/>
      <c r="O4" s="263"/>
      <c r="P4" s="263"/>
      <c r="Q4" s="263"/>
      <c r="R4" s="263"/>
      <c r="S4" s="263"/>
      <c r="T4" s="263"/>
    </row>
    <row r="5" spans="1:20" customFormat="1" ht="20" customHeight="1">
      <c r="A5" s="253">
        <v>1</v>
      </c>
      <c r="B5" s="254" t="s">
        <v>484</v>
      </c>
      <c r="C5" s="263"/>
      <c r="D5" s="266" t="s">
        <v>194</v>
      </c>
      <c r="E5" s="267"/>
      <c r="F5" s="268"/>
      <c r="G5" s="263"/>
      <c r="H5" s="266" t="s">
        <v>195</v>
      </c>
      <c r="I5" s="267"/>
      <c r="J5" s="268"/>
      <c r="K5" s="263"/>
      <c r="L5" s="266" t="s">
        <v>147</v>
      </c>
      <c r="M5" s="269"/>
      <c r="N5" s="267"/>
      <c r="O5" s="268"/>
      <c r="P5" s="263"/>
      <c r="Q5" s="266" t="s">
        <v>196</v>
      </c>
      <c r="R5" s="267"/>
      <c r="S5" s="268"/>
      <c r="T5" s="263"/>
    </row>
    <row r="6" spans="1:20" customFormat="1" ht="20" customHeight="1">
      <c r="A6" s="253">
        <v>2</v>
      </c>
      <c r="B6" s="254" t="s">
        <v>261</v>
      </c>
      <c r="C6" s="263"/>
      <c r="D6" s="340" t="e">
        <f>SUM('Epi Cascade I'!$L:$L)/SUM('Epi Cascade I'!$I:$I)</f>
        <v>#DIV/0!</v>
      </c>
      <c r="E6" s="341"/>
      <c r="F6" s="342"/>
      <c r="G6" s="263"/>
      <c r="H6" s="348">
        <f>SUM('Epi Cascade I'!$L:$L)/2</f>
        <v>0</v>
      </c>
      <c r="I6" s="349"/>
      <c r="J6" s="350"/>
      <c r="K6" s="263"/>
      <c r="L6" s="348">
        <f>SUM(TX!$K:$K)/2</f>
        <v>0</v>
      </c>
      <c r="M6" s="349"/>
      <c r="N6" s="349"/>
      <c r="O6" s="350"/>
      <c r="P6" s="263"/>
      <c r="Q6" s="340" t="e">
        <f>SUM('Epi Cascade I'!$I:$I)/SUM('Epi Cascade I'!$H:$H)</f>
        <v>#DIV/0!</v>
      </c>
      <c r="R6" s="341"/>
      <c r="S6" s="342"/>
      <c r="T6" s="263"/>
    </row>
    <row r="7" spans="1:20" customFormat="1" ht="20" customHeight="1">
      <c r="A7" s="253">
        <v>3</v>
      </c>
      <c r="B7" s="254" t="s">
        <v>485</v>
      </c>
      <c r="C7" s="263"/>
      <c r="D7" s="340"/>
      <c r="E7" s="341"/>
      <c r="F7" s="342"/>
      <c r="G7" s="263"/>
      <c r="H7" s="348"/>
      <c r="I7" s="349"/>
      <c r="J7" s="350"/>
      <c r="K7" s="263"/>
      <c r="L7" s="348"/>
      <c r="M7" s="349"/>
      <c r="N7" s="349"/>
      <c r="O7" s="350"/>
      <c r="P7" s="263"/>
      <c r="Q7" s="340"/>
      <c r="R7" s="341"/>
      <c r="S7" s="342"/>
      <c r="T7" s="263"/>
    </row>
    <row r="8" spans="1:20" customFormat="1" ht="20" customHeight="1">
      <c r="A8" s="253">
        <v>4</v>
      </c>
      <c r="B8" s="254" t="s">
        <v>486</v>
      </c>
      <c r="C8" s="263"/>
      <c r="D8" s="340"/>
      <c r="E8" s="341"/>
      <c r="F8" s="342"/>
      <c r="G8" s="263"/>
      <c r="H8" s="348"/>
      <c r="I8" s="349"/>
      <c r="J8" s="350"/>
      <c r="K8" s="263"/>
      <c r="L8" s="348"/>
      <c r="M8" s="349"/>
      <c r="N8" s="349"/>
      <c r="O8" s="350"/>
      <c r="P8" s="263"/>
      <c r="Q8" s="340"/>
      <c r="R8" s="341"/>
      <c r="S8" s="342"/>
      <c r="T8" s="263"/>
    </row>
    <row r="9" spans="1:20" customFormat="1" ht="20" customHeight="1">
      <c r="A9" s="253"/>
      <c r="B9" s="254"/>
      <c r="C9" s="263"/>
      <c r="D9" s="270"/>
      <c r="E9" s="271"/>
      <c r="F9" s="272"/>
      <c r="G9" s="263"/>
      <c r="H9" s="270"/>
      <c r="I9" s="271"/>
      <c r="J9" s="272"/>
      <c r="K9" s="263"/>
      <c r="L9" s="270"/>
      <c r="M9" s="271"/>
      <c r="N9" s="271"/>
      <c r="O9" s="272"/>
      <c r="P9" s="263"/>
      <c r="Q9" s="270"/>
      <c r="R9" s="271"/>
      <c r="S9" s="272"/>
      <c r="T9" s="263"/>
    </row>
    <row r="10" spans="1:20" customFormat="1" ht="30" customHeight="1">
      <c r="A10" s="200"/>
      <c r="B10" s="58"/>
      <c r="C10" s="263"/>
      <c r="D10" s="263"/>
      <c r="E10" s="263"/>
      <c r="F10" s="263"/>
      <c r="G10" s="263"/>
      <c r="H10" s="263"/>
      <c r="I10" s="263"/>
      <c r="J10" s="263"/>
      <c r="K10" s="263"/>
      <c r="L10" s="263"/>
      <c r="M10" s="263"/>
      <c r="N10" s="263"/>
      <c r="O10" s="263"/>
      <c r="P10" s="263"/>
      <c r="Q10" s="263"/>
      <c r="R10" s="263"/>
      <c r="S10" s="263"/>
      <c r="T10" s="263"/>
    </row>
    <row r="11" spans="1:20" customFormat="1" ht="26" customHeight="1">
      <c r="A11" s="200"/>
      <c r="B11" s="58"/>
      <c r="C11" s="263"/>
      <c r="D11" s="273" t="s">
        <v>261</v>
      </c>
      <c r="E11" s="267"/>
      <c r="F11" s="267"/>
      <c r="G11" s="267"/>
      <c r="H11" s="268"/>
      <c r="I11" s="263"/>
      <c r="J11" s="218" t="s">
        <v>260</v>
      </c>
      <c r="K11" s="274"/>
      <c r="L11" s="274"/>
      <c r="M11" s="274"/>
      <c r="N11" s="274"/>
      <c r="O11" s="274"/>
      <c r="P11" s="274"/>
      <c r="Q11" s="274"/>
      <c r="R11" s="274"/>
      <c r="S11" s="170"/>
      <c r="T11" s="263"/>
    </row>
    <row r="12" spans="1:20" customFormat="1" ht="114" customHeight="1">
      <c r="A12" s="200"/>
      <c r="B12" s="58"/>
      <c r="C12" s="263"/>
      <c r="D12" s="275"/>
      <c r="E12" s="276"/>
      <c r="F12" s="276"/>
      <c r="G12" s="276"/>
      <c r="H12" s="277"/>
      <c r="I12" s="263"/>
      <c r="J12" s="173"/>
      <c r="K12" s="351" t="s">
        <v>271</v>
      </c>
      <c r="L12" s="351"/>
      <c r="M12" s="351"/>
      <c r="N12" s="351"/>
      <c r="O12" s="351"/>
      <c r="P12" s="351"/>
      <c r="Q12" s="351"/>
      <c r="R12" s="351"/>
      <c r="S12" s="171"/>
      <c r="T12" s="263"/>
    </row>
    <row r="13" spans="1:20" customFormat="1">
      <c r="A13" s="200"/>
      <c r="B13" s="58"/>
      <c r="C13" s="263"/>
      <c r="D13" s="275"/>
      <c r="E13" s="276"/>
      <c r="F13" s="276"/>
      <c r="G13" s="276"/>
      <c r="H13" s="277"/>
      <c r="I13" s="263"/>
      <c r="J13" s="173"/>
      <c r="K13" s="276"/>
      <c r="L13" s="276"/>
      <c r="M13" s="276"/>
      <c r="N13" s="276"/>
      <c r="O13" s="276"/>
      <c r="P13" s="276"/>
      <c r="Q13" s="276"/>
      <c r="R13" s="276"/>
      <c r="S13" s="171"/>
      <c r="T13" s="263"/>
    </row>
    <row r="14" spans="1:20" customFormat="1" ht="63" customHeight="1">
      <c r="A14" s="200"/>
      <c r="B14" s="58"/>
      <c r="C14" s="263"/>
      <c r="D14" s="64"/>
      <c r="E14" s="65"/>
      <c r="F14" s="65"/>
      <c r="G14" s="65"/>
      <c r="H14" s="66"/>
      <c r="I14" s="263"/>
      <c r="J14" s="167"/>
      <c r="K14" s="70"/>
      <c r="L14" s="225"/>
      <c r="M14" s="225"/>
      <c r="N14" s="219" t="s">
        <v>138</v>
      </c>
      <c r="O14" s="220" t="s">
        <v>137</v>
      </c>
      <c r="P14" s="220" t="s">
        <v>139</v>
      </c>
      <c r="Q14" s="220" t="s">
        <v>243</v>
      </c>
      <c r="R14" s="221" t="s">
        <v>140</v>
      </c>
      <c r="S14" s="171"/>
      <c r="T14" s="263"/>
    </row>
    <row r="15" spans="1:20" customFormat="1" ht="16" customHeight="1">
      <c r="A15" s="200"/>
      <c r="B15" s="58"/>
      <c r="C15" s="263"/>
      <c r="D15" s="64"/>
      <c r="E15" s="65"/>
      <c r="F15" s="65"/>
      <c r="G15" s="65"/>
      <c r="H15" s="66"/>
      <c r="I15" s="263"/>
      <c r="J15" s="167"/>
      <c r="K15" s="225"/>
      <c r="L15" s="226" t="s">
        <v>5</v>
      </c>
      <c r="M15" s="226"/>
      <c r="N15" s="222">
        <f>SUBTOTAL(101,N$17:N$40)</f>
        <v>0.20000000000000007</v>
      </c>
      <c r="O15" s="223">
        <f>SUBTOTAL(101,O$17:O$40)</f>
        <v>0.20000000000000007</v>
      </c>
      <c r="P15" s="223">
        <f>SUBTOTAL(101,P$17:P$40)</f>
        <v>5.0000000000000017E-2</v>
      </c>
      <c r="Q15" s="223">
        <f>SUBTOTAL(101,Q$17:Q$40)</f>
        <v>5.0000000000000017E-2</v>
      </c>
      <c r="R15" s="224">
        <f>SUBTOTAL(101,R$17:R$40)</f>
        <v>0.20000000000000007</v>
      </c>
      <c r="S15" s="171"/>
      <c r="T15" s="263"/>
    </row>
    <row r="16" spans="1:20" customFormat="1" ht="16" customHeight="1">
      <c r="A16" s="200"/>
      <c r="B16" s="58"/>
      <c r="C16" s="263"/>
      <c r="D16" s="64"/>
      <c r="E16" s="65"/>
      <c r="F16" s="65"/>
      <c r="G16" s="65"/>
      <c r="H16" s="66"/>
      <c r="I16" s="263"/>
      <c r="J16" s="167"/>
      <c r="K16" s="115" t="s">
        <v>53</v>
      </c>
      <c r="L16" s="114" t="s">
        <v>7</v>
      </c>
      <c r="M16" s="75" t="s">
        <v>244</v>
      </c>
      <c r="N16" s="227"/>
      <c r="O16" s="227"/>
      <c r="P16" s="227"/>
      <c r="Q16" s="227"/>
      <c r="R16" s="228"/>
      <c r="S16" s="171"/>
      <c r="T16" s="263"/>
    </row>
    <row r="17" spans="1:20" customFormat="1" ht="16" customHeight="1">
      <c r="A17" s="57"/>
      <c r="B17" s="58"/>
      <c r="C17" s="263"/>
      <c r="D17" s="64"/>
      <c r="E17" s="65"/>
      <c r="F17" s="65"/>
      <c r="G17" s="65"/>
      <c r="H17" s="66"/>
      <c r="I17" s="263"/>
      <c r="J17" s="167"/>
      <c r="K17" s="201" t="s">
        <v>56</v>
      </c>
      <c r="L17" s="202" t="s">
        <v>227</v>
      </c>
      <c r="M17" s="229" t="str">
        <f>K17&amp;"|"&amp;L17</f>
        <v>&lt;01|Female</v>
      </c>
      <c r="N17" s="230">
        <v>0.2</v>
      </c>
      <c r="O17" s="230">
        <v>0.2</v>
      </c>
      <c r="P17" s="230">
        <v>0.05</v>
      </c>
      <c r="Q17" s="230">
        <v>0.05</v>
      </c>
      <c r="R17" s="231">
        <v>0.2</v>
      </c>
      <c r="S17" s="171"/>
      <c r="T17" s="263"/>
    </row>
    <row r="18" spans="1:20" customFormat="1" ht="16" customHeight="1">
      <c r="A18" s="57"/>
      <c r="B18" s="58"/>
      <c r="C18" s="263"/>
      <c r="D18" s="64"/>
      <c r="E18" s="65"/>
      <c r="F18" s="65"/>
      <c r="G18" s="65"/>
      <c r="H18" s="66"/>
      <c r="I18" s="263"/>
      <c r="J18" s="167"/>
      <c r="K18" s="201" t="s">
        <v>56</v>
      </c>
      <c r="L18" s="202" t="s">
        <v>238</v>
      </c>
      <c r="M18" s="229" t="str">
        <f t="shared" ref="M18:M40" si="0">K18&amp;"|"&amp;L18</f>
        <v>&lt;01|Male</v>
      </c>
      <c r="N18" s="230">
        <v>0.2</v>
      </c>
      <c r="O18" s="230">
        <v>0.2</v>
      </c>
      <c r="P18" s="230">
        <v>0.05</v>
      </c>
      <c r="Q18" s="230">
        <v>0.05</v>
      </c>
      <c r="R18" s="231">
        <v>0.2</v>
      </c>
      <c r="S18" s="171"/>
      <c r="T18" s="263"/>
    </row>
    <row r="19" spans="1:20" customFormat="1" ht="16" customHeight="1">
      <c r="A19" s="57"/>
      <c r="B19" s="58"/>
      <c r="C19" s="263"/>
      <c r="D19" s="64"/>
      <c r="E19" s="65"/>
      <c r="F19" s="65"/>
      <c r="G19" s="65"/>
      <c r="H19" s="66"/>
      <c r="I19" s="263"/>
      <c r="J19" s="167"/>
      <c r="K19" s="201" t="s">
        <v>228</v>
      </c>
      <c r="L19" s="202" t="s">
        <v>227</v>
      </c>
      <c r="M19" s="229" t="str">
        <f t="shared" si="0"/>
        <v>01-04|Female</v>
      </c>
      <c r="N19" s="230">
        <v>0.2</v>
      </c>
      <c r="O19" s="230">
        <v>0.2</v>
      </c>
      <c r="P19" s="230">
        <v>0.05</v>
      </c>
      <c r="Q19" s="230">
        <v>0.05</v>
      </c>
      <c r="R19" s="231">
        <v>0.2</v>
      </c>
      <c r="S19" s="171"/>
      <c r="T19" s="263"/>
    </row>
    <row r="20" spans="1:20" customFormat="1" ht="16" customHeight="1">
      <c r="A20" s="57"/>
      <c r="B20" s="58"/>
      <c r="C20" s="263"/>
      <c r="D20" s="64"/>
      <c r="E20" s="65"/>
      <c r="F20" s="65"/>
      <c r="G20" s="65"/>
      <c r="H20" s="66"/>
      <c r="I20" s="263"/>
      <c r="J20" s="167"/>
      <c r="K20" s="201" t="s">
        <v>228</v>
      </c>
      <c r="L20" s="202" t="s">
        <v>238</v>
      </c>
      <c r="M20" s="229" t="str">
        <f t="shared" si="0"/>
        <v>01-04|Male</v>
      </c>
      <c r="N20" s="230">
        <v>0.2</v>
      </c>
      <c r="O20" s="230">
        <v>0.2</v>
      </c>
      <c r="P20" s="230">
        <v>0.05</v>
      </c>
      <c r="Q20" s="230">
        <v>0.05</v>
      </c>
      <c r="R20" s="231">
        <v>0.2</v>
      </c>
      <c r="S20" s="171"/>
      <c r="T20" s="263"/>
    </row>
    <row r="21" spans="1:20" customFormat="1" ht="16" customHeight="1">
      <c r="A21" s="57"/>
      <c r="B21" s="58"/>
      <c r="C21" s="263"/>
      <c r="D21" s="64"/>
      <c r="E21" s="65"/>
      <c r="F21" s="65"/>
      <c r="G21" s="65"/>
      <c r="H21" s="66"/>
      <c r="I21" s="263"/>
      <c r="J21" s="167"/>
      <c r="K21" s="201" t="s">
        <v>229</v>
      </c>
      <c r="L21" s="202" t="s">
        <v>227</v>
      </c>
      <c r="M21" s="229" t="str">
        <f t="shared" si="0"/>
        <v>05-09|Female</v>
      </c>
      <c r="N21" s="230">
        <v>0.2</v>
      </c>
      <c r="O21" s="230">
        <v>0.2</v>
      </c>
      <c r="P21" s="230">
        <v>0.05</v>
      </c>
      <c r="Q21" s="230">
        <v>0.05</v>
      </c>
      <c r="R21" s="231">
        <v>0.2</v>
      </c>
      <c r="S21" s="171"/>
      <c r="T21" s="263"/>
    </row>
    <row r="22" spans="1:20" customFormat="1">
      <c r="A22" s="57"/>
      <c r="B22" s="58"/>
      <c r="C22" s="263"/>
      <c r="D22" s="64"/>
      <c r="E22" s="65"/>
      <c r="F22" s="65"/>
      <c r="G22" s="65"/>
      <c r="H22" s="66"/>
      <c r="I22" s="263"/>
      <c r="J22" s="167"/>
      <c r="K22" s="201" t="s">
        <v>229</v>
      </c>
      <c r="L22" s="202" t="s">
        <v>238</v>
      </c>
      <c r="M22" s="229" t="str">
        <f t="shared" si="0"/>
        <v>05-09|Male</v>
      </c>
      <c r="N22" s="230">
        <v>0.2</v>
      </c>
      <c r="O22" s="230">
        <v>0.2</v>
      </c>
      <c r="P22" s="230">
        <v>0.05</v>
      </c>
      <c r="Q22" s="230">
        <v>0.05</v>
      </c>
      <c r="R22" s="231">
        <v>0.2</v>
      </c>
      <c r="S22" s="171"/>
      <c r="T22" s="263"/>
    </row>
    <row r="23" spans="1:20" customFormat="1">
      <c r="A23" s="57"/>
      <c r="B23" s="58"/>
      <c r="C23" s="263"/>
      <c r="D23" s="64"/>
      <c r="E23" s="65"/>
      <c r="F23" s="65"/>
      <c r="G23" s="65"/>
      <c r="H23" s="66"/>
      <c r="I23" s="263"/>
      <c r="J23" s="167"/>
      <c r="K23" s="201" t="s">
        <v>230</v>
      </c>
      <c r="L23" s="202" t="s">
        <v>227</v>
      </c>
      <c r="M23" s="229" t="str">
        <f t="shared" si="0"/>
        <v>10-14|Female</v>
      </c>
      <c r="N23" s="230">
        <v>0.2</v>
      </c>
      <c r="O23" s="230">
        <v>0.2</v>
      </c>
      <c r="P23" s="230">
        <v>0.05</v>
      </c>
      <c r="Q23" s="230">
        <v>0.05</v>
      </c>
      <c r="R23" s="231">
        <v>0.2</v>
      </c>
      <c r="S23" s="171"/>
      <c r="T23" s="263"/>
    </row>
    <row r="24" spans="1:20" customFormat="1">
      <c r="A24" s="57"/>
      <c r="B24" s="58"/>
      <c r="C24" s="263"/>
      <c r="D24" s="64"/>
      <c r="E24" s="65"/>
      <c r="F24" s="65"/>
      <c r="G24" s="65"/>
      <c r="H24" s="66"/>
      <c r="I24" s="263"/>
      <c r="J24" s="167"/>
      <c r="K24" s="201" t="s">
        <v>230</v>
      </c>
      <c r="L24" s="202" t="s">
        <v>238</v>
      </c>
      <c r="M24" s="229" t="str">
        <f t="shared" si="0"/>
        <v>10-14|Male</v>
      </c>
      <c r="N24" s="230">
        <v>0.2</v>
      </c>
      <c r="O24" s="230">
        <v>0.2</v>
      </c>
      <c r="P24" s="230">
        <v>0.05</v>
      </c>
      <c r="Q24" s="230">
        <v>0.05</v>
      </c>
      <c r="R24" s="231">
        <v>0.2</v>
      </c>
      <c r="S24" s="171"/>
      <c r="T24" s="263"/>
    </row>
    <row r="25" spans="1:20" customFormat="1">
      <c r="A25" s="57"/>
      <c r="B25" s="58"/>
      <c r="C25" s="263"/>
      <c r="D25" s="64"/>
      <c r="E25" s="65"/>
      <c r="F25" s="65"/>
      <c r="G25" s="65"/>
      <c r="H25" s="66"/>
      <c r="I25" s="263"/>
      <c r="J25" s="167"/>
      <c r="K25" s="201" t="s">
        <v>231</v>
      </c>
      <c r="L25" s="202" t="s">
        <v>227</v>
      </c>
      <c r="M25" s="229" t="str">
        <f t="shared" si="0"/>
        <v>15-19|Female</v>
      </c>
      <c r="N25" s="230">
        <v>0.2</v>
      </c>
      <c r="O25" s="230">
        <v>0.2</v>
      </c>
      <c r="P25" s="230">
        <v>0.05</v>
      </c>
      <c r="Q25" s="230">
        <v>0.05</v>
      </c>
      <c r="R25" s="231">
        <v>0.2</v>
      </c>
      <c r="S25" s="171"/>
      <c r="T25" s="263"/>
    </row>
    <row r="26" spans="1:20" customFormat="1">
      <c r="A26" s="57"/>
      <c r="B26" s="58"/>
      <c r="C26" s="263"/>
      <c r="D26" s="64"/>
      <c r="E26" s="65"/>
      <c r="F26" s="65"/>
      <c r="G26" s="65"/>
      <c r="H26" s="66"/>
      <c r="I26" s="263"/>
      <c r="J26" s="167"/>
      <c r="K26" s="201" t="s">
        <v>231</v>
      </c>
      <c r="L26" s="202" t="s">
        <v>238</v>
      </c>
      <c r="M26" s="229" t="str">
        <f t="shared" si="0"/>
        <v>15-19|Male</v>
      </c>
      <c r="N26" s="230">
        <v>0.2</v>
      </c>
      <c r="O26" s="230">
        <v>0.2</v>
      </c>
      <c r="P26" s="230">
        <v>0.05</v>
      </c>
      <c r="Q26" s="230">
        <v>0.05</v>
      </c>
      <c r="R26" s="231">
        <v>0.2</v>
      </c>
      <c r="S26" s="171"/>
      <c r="T26" s="263"/>
    </row>
    <row r="27" spans="1:20" customFormat="1">
      <c r="A27" s="57"/>
      <c r="B27" s="58"/>
      <c r="C27" s="263"/>
      <c r="D27" s="108"/>
      <c r="E27" s="109"/>
      <c r="F27" s="109"/>
      <c r="G27" s="109"/>
      <c r="H27" s="66"/>
      <c r="I27" s="263"/>
      <c r="J27" s="167"/>
      <c r="K27" s="201" t="s">
        <v>232</v>
      </c>
      <c r="L27" s="202" t="s">
        <v>227</v>
      </c>
      <c r="M27" s="229" t="str">
        <f t="shared" si="0"/>
        <v>20-24|Female</v>
      </c>
      <c r="N27" s="230">
        <v>0.2</v>
      </c>
      <c r="O27" s="230">
        <v>0.2</v>
      </c>
      <c r="P27" s="230">
        <v>0.05</v>
      </c>
      <c r="Q27" s="230">
        <v>0.05</v>
      </c>
      <c r="R27" s="231">
        <v>0.2</v>
      </c>
      <c r="S27" s="171"/>
      <c r="T27" s="263"/>
    </row>
    <row r="28" spans="1:20" customFormat="1">
      <c r="A28" s="57"/>
      <c r="B28" s="58"/>
      <c r="C28" s="263"/>
      <c r="D28" s="68"/>
      <c r="E28" s="69"/>
      <c r="F28" s="69"/>
      <c r="G28" s="69"/>
      <c r="H28" s="66"/>
      <c r="I28" s="263"/>
      <c r="J28" s="167"/>
      <c r="K28" s="201" t="s">
        <v>232</v>
      </c>
      <c r="L28" s="202" t="s">
        <v>238</v>
      </c>
      <c r="M28" s="229" t="str">
        <f t="shared" si="0"/>
        <v>20-24|Male</v>
      </c>
      <c r="N28" s="230">
        <v>0.2</v>
      </c>
      <c r="O28" s="230">
        <v>0.2</v>
      </c>
      <c r="P28" s="230">
        <v>0.05</v>
      </c>
      <c r="Q28" s="230">
        <v>0.05</v>
      </c>
      <c r="R28" s="231">
        <v>0.2</v>
      </c>
      <c r="S28" s="171"/>
      <c r="T28" s="263"/>
    </row>
    <row r="29" spans="1:20" customFormat="1">
      <c r="A29" s="57"/>
      <c r="B29" s="58"/>
      <c r="C29" s="263"/>
      <c r="D29" s="344" t="s">
        <v>150</v>
      </c>
      <c r="E29" s="345"/>
      <c r="F29" s="345"/>
      <c r="G29" s="345"/>
      <c r="H29" s="346"/>
      <c r="I29" s="263"/>
      <c r="J29" s="167"/>
      <c r="K29" s="201" t="s">
        <v>233</v>
      </c>
      <c r="L29" s="202" t="s">
        <v>227</v>
      </c>
      <c r="M29" s="229" t="str">
        <f t="shared" si="0"/>
        <v>25-29|Female</v>
      </c>
      <c r="N29" s="230">
        <v>0.2</v>
      </c>
      <c r="O29" s="230">
        <v>0.2</v>
      </c>
      <c r="P29" s="230">
        <v>0.05</v>
      </c>
      <c r="Q29" s="230">
        <v>0.05</v>
      </c>
      <c r="R29" s="231">
        <v>0.2</v>
      </c>
      <c r="S29" s="171"/>
      <c r="T29" s="263"/>
    </row>
    <row r="30" spans="1:20" customFormat="1">
      <c r="A30" s="57"/>
      <c r="B30" s="58"/>
      <c r="C30" s="263"/>
      <c r="D30" s="108"/>
      <c r="E30" s="109"/>
      <c r="F30" s="356" t="s">
        <v>493</v>
      </c>
      <c r="G30" s="356" t="s">
        <v>494</v>
      </c>
      <c r="H30" s="66"/>
      <c r="I30" s="263"/>
      <c r="J30" s="167"/>
      <c r="K30" s="201" t="s">
        <v>233</v>
      </c>
      <c r="L30" s="202" t="s">
        <v>238</v>
      </c>
      <c r="M30" s="229" t="str">
        <f t="shared" si="0"/>
        <v>25-29|Male</v>
      </c>
      <c r="N30" s="230">
        <v>0.2</v>
      </c>
      <c r="O30" s="230">
        <v>0.2</v>
      </c>
      <c r="P30" s="230">
        <v>0.05</v>
      </c>
      <c r="Q30" s="230">
        <v>0.05</v>
      </c>
      <c r="R30" s="231">
        <v>0.2</v>
      </c>
      <c r="S30" s="171"/>
      <c r="T30" s="263"/>
    </row>
    <row r="31" spans="1:20" customFormat="1">
      <c r="A31" s="57"/>
      <c r="B31" s="58"/>
      <c r="C31" s="263"/>
      <c r="D31" s="108"/>
      <c r="E31" s="70"/>
      <c r="F31" s="356"/>
      <c r="G31" s="356"/>
      <c r="H31" s="66"/>
      <c r="I31" s="263"/>
      <c r="J31" s="167"/>
      <c r="K31" s="201" t="s">
        <v>234</v>
      </c>
      <c r="L31" s="202" t="s">
        <v>227</v>
      </c>
      <c r="M31" s="229" t="str">
        <f t="shared" si="0"/>
        <v>30-34|Female</v>
      </c>
      <c r="N31" s="230">
        <v>0.2</v>
      </c>
      <c r="O31" s="230">
        <v>0.2</v>
      </c>
      <c r="P31" s="230">
        <v>0.05</v>
      </c>
      <c r="Q31" s="230">
        <v>0.05</v>
      </c>
      <c r="R31" s="231">
        <v>0.2</v>
      </c>
      <c r="S31" s="171"/>
      <c r="T31" s="263"/>
    </row>
    <row r="32" spans="1:20" customFormat="1">
      <c r="A32" s="57"/>
      <c r="B32" s="58"/>
      <c r="C32" s="263"/>
      <c r="D32" s="108"/>
      <c r="E32" s="174" t="s">
        <v>1</v>
      </c>
      <c r="F32" s="65"/>
      <c r="G32" s="65"/>
      <c r="H32" s="66"/>
      <c r="I32" s="263"/>
      <c r="J32" s="167"/>
      <c r="K32" s="201" t="s">
        <v>234</v>
      </c>
      <c r="L32" s="202" t="s">
        <v>238</v>
      </c>
      <c r="M32" s="229" t="str">
        <f t="shared" si="0"/>
        <v>30-34|Male</v>
      </c>
      <c r="N32" s="230">
        <v>0.2</v>
      </c>
      <c r="O32" s="230">
        <v>0.2</v>
      </c>
      <c r="P32" s="230">
        <v>0.05</v>
      </c>
      <c r="Q32" s="230">
        <v>0.05</v>
      </c>
      <c r="R32" s="231">
        <v>0.2</v>
      </c>
      <c r="S32" s="171"/>
      <c r="T32" s="263"/>
    </row>
    <row r="33" spans="1:20" customFormat="1">
      <c r="A33" s="57"/>
      <c r="B33" s="58"/>
      <c r="C33" s="263"/>
      <c r="D33" s="108"/>
      <c r="E33" s="175" t="s">
        <v>239</v>
      </c>
      <c r="F33" s="84"/>
      <c r="G33" s="77">
        <f>SUMIFS(TX!$K:$K,TX!$E:$E,"=&lt;15")</f>
        <v>0</v>
      </c>
      <c r="H33" s="66"/>
      <c r="I33" s="263"/>
      <c r="J33" s="167"/>
      <c r="K33" s="201" t="s">
        <v>235</v>
      </c>
      <c r="L33" s="202" t="s">
        <v>227</v>
      </c>
      <c r="M33" s="229" t="str">
        <f t="shared" si="0"/>
        <v>35-39|Female</v>
      </c>
      <c r="N33" s="230">
        <v>0.2</v>
      </c>
      <c r="O33" s="230">
        <v>0.2</v>
      </c>
      <c r="P33" s="230">
        <v>0.05</v>
      </c>
      <c r="Q33" s="230">
        <v>0.05</v>
      </c>
      <c r="R33" s="231">
        <v>0.2</v>
      </c>
      <c r="S33" s="171"/>
      <c r="T33" s="263"/>
    </row>
    <row r="34" spans="1:20" customFormat="1">
      <c r="A34" s="57"/>
      <c r="B34" s="58"/>
      <c r="C34" s="263"/>
      <c r="D34" s="108"/>
      <c r="E34" s="175" t="s">
        <v>148</v>
      </c>
      <c r="F34" s="85"/>
      <c r="G34" s="77">
        <f>SUMIFS(TX!$K:$K,TX!$C:$C,"Female",TX!$E:$E,"=15+")</f>
        <v>0</v>
      </c>
      <c r="H34" s="66"/>
      <c r="I34" s="263"/>
      <c r="J34" s="167"/>
      <c r="K34" s="201" t="s">
        <v>235</v>
      </c>
      <c r="L34" s="202" t="s">
        <v>238</v>
      </c>
      <c r="M34" s="229" t="str">
        <f t="shared" si="0"/>
        <v>35-39|Male</v>
      </c>
      <c r="N34" s="230">
        <v>0.2</v>
      </c>
      <c r="O34" s="230">
        <v>0.2</v>
      </c>
      <c r="P34" s="230">
        <v>0.05</v>
      </c>
      <c r="Q34" s="230">
        <v>0.05</v>
      </c>
      <c r="R34" s="231">
        <v>0.2</v>
      </c>
      <c r="S34" s="171"/>
      <c r="T34" s="263"/>
    </row>
    <row r="35" spans="1:20" customFormat="1">
      <c r="A35" s="57"/>
      <c r="B35" s="58"/>
      <c r="C35" s="263"/>
      <c r="D35" s="108"/>
      <c r="E35" s="175" t="s">
        <v>149</v>
      </c>
      <c r="F35" s="85"/>
      <c r="G35" s="77">
        <f>SUMIFS(TX!$K:$K,TX!$C:$C,"Male",TX!$E:$E,"=15+")</f>
        <v>0</v>
      </c>
      <c r="H35" s="66"/>
      <c r="I35" s="263"/>
      <c r="J35" s="167"/>
      <c r="K35" s="201" t="s">
        <v>236</v>
      </c>
      <c r="L35" s="202" t="s">
        <v>227</v>
      </c>
      <c r="M35" s="229" t="str">
        <f t="shared" si="0"/>
        <v>40-44|Female</v>
      </c>
      <c r="N35" s="230">
        <v>0.2</v>
      </c>
      <c r="O35" s="230">
        <v>0.2</v>
      </c>
      <c r="P35" s="230">
        <v>0.05</v>
      </c>
      <c r="Q35" s="230">
        <v>0.05</v>
      </c>
      <c r="R35" s="231">
        <v>0.2</v>
      </c>
      <c r="S35" s="171"/>
      <c r="T35" s="263"/>
    </row>
    <row r="36" spans="1:20" customFormat="1">
      <c r="A36" s="57"/>
      <c r="B36" s="58"/>
      <c r="C36" s="263"/>
      <c r="D36" s="108"/>
      <c r="E36" s="65"/>
      <c r="F36" s="65"/>
      <c r="G36" s="65"/>
      <c r="H36" s="66"/>
      <c r="I36" s="263"/>
      <c r="J36" s="167"/>
      <c r="K36" s="201" t="s">
        <v>236</v>
      </c>
      <c r="L36" s="202" t="s">
        <v>238</v>
      </c>
      <c r="M36" s="229" t="str">
        <f t="shared" si="0"/>
        <v>40-44|Male</v>
      </c>
      <c r="N36" s="230">
        <v>0.2</v>
      </c>
      <c r="O36" s="230">
        <v>0.2</v>
      </c>
      <c r="P36" s="230">
        <v>0.05</v>
      </c>
      <c r="Q36" s="230">
        <v>0.05</v>
      </c>
      <c r="R36" s="231">
        <v>0.2</v>
      </c>
      <c r="S36" s="171"/>
      <c r="T36" s="263"/>
    </row>
    <row r="37" spans="1:20" customFormat="1">
      <c r="A37" s="57"/>
      <c r="B37" s="58"/>
      <c r="C37" s="263"/>
      <c r="D37" s="108"/>
      <c r="E37" s="174" t="s">
        <v>2</v>
      </c>
      <c r="F37" s="65"/>
      <c r="G37" s="65"/>
      <c r="H37" s="66"/>
      <c r="I37" s="263"/>
      <c r="J37" s="167"/>
      <c r="K37" s="201" t="s">
        <v>237</v>
      </c>
      <c r="L37" s="202" t="s">
        <v>227</v>
      </c>
      <c r="M37" s="229" t="str">
        <f t="shared" si="0"/>
        <v>45-49|Female</v>
      </c>
      <c r="N37" s="230">
        <v>0.2</v>
      </c>
      <c r="O37" s="230">
        <v>0.2</v>
      </c>
      <c r="P37" s="230">
        <v>0.05</v>
      </c>
      <c r="Q37" s="230">
        <v>0.05</v>
      </c>
      <c r="R37" s="231">
        <v>0.2</v>
      </c>
      <c r="S37" s="171"/>
      <c r="T37" s="263"/>
    </row>
    <row r="38" spans="1:20" customFormat="1">
      <c r="A38" s="57"/>
      <c r="B38" s="58"/>
      <c r="C38" s="263"/>
      <c r="D38" s="108"/>
      <c r="E38" s="175" t="s">
        <v>239</v>
      </c>
      <c r="F38" s="84"/>
      <c r="G38" s="77">
        <f>SUMIFS(TX!$Q:$Q,TX!$E:$E,"=&lt;15")</f>
        <v>0</v>
      </c>
      <c r="H38" s="66"/>
      <c r="I38" s="263"/>
      <c r="J38" s="167"/>
      <c r="K38" s="201" t="s">
        <v>237</v>
      </c>
      <c r="L38" s="202" t="s">
        <v>238</v>
      </c>
      <c r="M38" s="229" t="str">
        <f t="shared" si="0"/>
        <v>45-49|Male</v>
      </c>
      <c r="N38" s="230">
        <v>0.2</v>
      </c>
      <c r="O38" s="230">
        <v>0.2</v>
      </c>
      <c r="P38" s="230">
        <v>0.05</v>
      </c>
      <c r="Q38" s="230">
        <v>0.05</v>
      </c>
      <c r="R38" s="231">
        <v>0.2</v>
      </c>
      <c r="S38" s="171"/>
      <c r="T38" s="263"/>
    </row>
    <row r="39" spans="1:20" customFormat="1">
      <c r="A39" s="57"/>
      <c r="B39" s="58"/>
      <c r="C39" s="263"/>
      <c r="D39" s="108"/>
      <c r="E39" s="175" t="s">
        <v>148</v>
      </c>
      <c r="F39" s="85"/>
      <c r="G39" s="77">
        <f>SUMIFS(TX!$Q:$Q,TX!$C:$C,"Female",TX!$E:$E,"=15+")</f>
        <v>0</v>
      </c>
      <c r="H39" s="66"/>
      <c r="I39" s="263"/>
      <c r="J39" s="167"/>
      <c r="K39" s="201" t="s">
        <v>8</v>
      </c>
      <c r="L39" s="202" t="s">
        <v>227</v>
      </c>
      <c r="M39" s="229" t="str">
        <f t="shared" si="0"/>
        <v>50+|Female</v>
      </c>
      <c r="N39" s="230">
        <v>0.2</v>
      </c>
      <c r="O39" s="230">
        <v>0.2</v>
      </c>
      <c r="P39" s="230">
        <v>0.05</v>
      </c>
      <c r="Q39" s="230">
        <v>0.05</v>
      </c>
      <c r="R39" s="231">
        <v>0.2</v>
      </c>
      <c r="S39" s="171"/>
      <c r="T39" s="263"/>
    </row>
    <row r="40" spans="1:20" customFormat="1">
      <c r="A40" s="57"/>
      <c r="B40" s="58"/>
      <c r="C40" s="263"/>
      <c r="D40" s="108"/>
      <c r="E40" s="175" t="s">
        <v>149</v>
      </c>
      <c r="F40" s="85"/>
      <c r="G40" s="77">
        <f>SUMIFS(TX!$Q:$Q,TX!$C:$C,"Male",TX!$E:$E,"=15+")</f>
        <v>0</v>
      </c>
      <c r="H40" s="66"/>
      <c r="I40" s="263"/>
      <c r="J40" s="167"/>
      <c r="K40" s="203" t="s">
        <v>8</v>
      </c>
      <c r="L40" s="204" t="s">
        <v>238</v>
      </c>
      <c r="M40" s="232" t="str">
        <f t="shared" si="0"/>
        <v>50+|Male</v>
      </c>
      <c r="N40" s="233">
        <v>0.2</v>
      </c>
      <c r="O40" s="233">
        <v>0.2</v>
      </c>
      <c r="P40" s="233">
        <v>0.05</v>
      </c>
      <c r="Q40" s="233">
        <v>0.05</v>
      </c>
      <c r="R40" s="234">
        <v>0.2</v>
      </c>
      <c r="S40" s="171"/>
      <c r="T40" s="263"/>
    </row>
    <row r="41" spans="1:20" customFormat="1" ht="36" customHeight="1">
      <c r="A41" s="57"/>
      <c r="B41" s="58"/>
      <c r="C41" s="263"/>
      <c r="D41" s="214"/>
      <c r="E41" s="62"/>
      <c r="F41" s="62"/>
      <c r="G41" s="62"/>
      <c r="H41" s="63"/>
      <c r="I41" s="263"/>
      <c r="J41" s="168"/>
      <c r="K41" s="169"/>
      <c r="L41" s="169"/>
      <c r="M41" s="169"/>
      <c r="N41" s="169"/>
      <c r="O41" s="169"/>
      <c r="P41" s="169"/>
      <c r="Q41" s="169"/>
      <c r="R41" s="169"/>
      <c r="S41" s="172"/>
      <c r="T41" s="263"/>
    </row>
    <row r="42" spans="1:20" customFormat="1" ht="30" customHeight="1">
      <c r="A42" s="110"/>
      <c r="B42" s="58"/>
      <c r="C42" s="263"/>
      <c r="D42" s="263"/>
      <c r="E42" s="263"/>
      <c r="F42" s="263"/>
      <c r="G42" s="263"/>
      <c r="H42" s="263"/>
      <c r="I42" s="263"/>
      <c r="J42" s="263"/>
      <c r="K42" s="263"/>
      <c r="L42" s="263"/>
      <c r="M42" s="263"/>
      <c r="N42" s="263"/>
      <c r="O42" s="263"/>
      <c r="P42" s="263"/>
      <c r="Q42" s="263"/>
      <c r="R42" s="263"/>
      <c r="S42" s="263"/>
      <c r="T42" s="263"/>
    </row>
    <row r="43" spans="1:20" customFormat="1" ht="28" customHeight="1">
      <c r="A43" s="110"/>
      <c r="B43" s="58"/>
      <c r="C43" s="263"/>
      <c r="D43" s="215" t="s">
        <v>487</v>
      </c>
      <c r="E43" s="59"/>
      <c r="F43" s="59"/>
      <c r="G43" s="59"/>
      <c r="H43" s="59"/>
      <c r="I43" s="59"/>
      <c r="J43" s="60"/>
      <c r="K43" s="263"/>
      <c r="L43" s="263"/>
      <c r="M43" s="263"/>
      <c r="N43" s="263"/>
      <c r="O43" s="263"/>
      <c r="P43" s="263"/>
      <c r="Q43" s="263"/>
      <c r="R43" s="263"/>
      <c r="S43" s="263"/>
      <c r="T43" s="263"/>
    </row>
    <row r="44" spans="1:20" customFormat="1" ht="65" customHeight="1">
      <c r="A44" s="57"/>
      <c r="B44" s="58"/>
      <c r="C44" s="263"/>
      <c r="D44" s="67"/>
      <c r="E44" s="355" t="s">
        <v>598</v>
      </c>
      <c r="F44" s="355"/>
      <c r="G44" s="355"/>
      <c r="H44" s="355"/>
      <c r="I44" s="355"/>
      <c r="J44" s="216"/>
      <c r="K44" s="279"/>
      <c r="L44" s="263"/>
      <c r="M44" s="263"/>
      <c r="N44" s="263"/>
      <c r="O44" s="263"/>
      <c r="P44" s="263"/>
      <c r="Q44" s="263"/>
      <c r="R44" s="263"/>
      <c r="S44" s="263"/>
      <c r="T44" s="263"/>
    </row>
    <row r="45" spans="1:20" customFormat="1" ht="25" customHeight="1">
      <c r="A45" s="57"/>
      <c r="B45" s="58"/>
      <c r="C45" s="263"/>
      <c r="D45" s="67"/>
      <c r="E45" s="70"/>
      <c r="F45" s="352" t="s">
        <v>275</v>
      </c>
      <c r="G45" s="353"/>
      <c r="H45" s="354" t="s">
        <v>276</v>
      </c>
      <c r="I45" s="354"/>
      <c r="J45" s="66"/>
      <c r="K45" s="263"/>
      <c r="L45" s="263"/>
      <c r="M45" s="263"/>
      <c r="N45" s="263"/>
      <c r="O45" s="263"/>
      <c r="P45" s="263"/>
      <c r="Q45" s="263"/>
      <c r="R45" s="263"/>
      <c r="S45" s="263"/>
      <c r="T45" s="263"/>
    </row>
    <row r="46" spans="1:20" customFormat="1" ht="25" customHeight="1" thickBot="1">
      <c r="A46" s="57"/>
      <c r="B46" s="58"/>
      <c r="C46" s="278"/>
      <c r="D46" s="217"/>
      <c r="E46" s="211" t="s">
        <v>53</v>
      </c>
      <c r="F46" s="208" t="s">
        <v>227</v>
      </c>
      <c r="G46" s="207" t="s">
        <v>238</v>
      </c>
      <c r="H46" s="207" t="s">
        <v>227</v>
      </c>
      <c r="I46" s="207" t="s">
        <v>238</v>
      </c>
      <c r="J46" s="66"/>
      <c r="K46" s="263"/>
      <c r="L46" s="278"/>
      <c r="M46" s="278"/>
      <c r="N46" s="278"/>
      <c r="O46" s="278"/>
      <c r="P46" s="278"/>
      <c r="Q46" s="278"/>
      <c r="R46" s="278"/>
      <c r="S46" s="278"/>
      <c r="T46" s="278"/>
    </row>
    <row r="47" spans="1:20" customFormat="1" ht="25" customHeight="1" thickTop="1">
      <c r="A47" s="57"/>
      <c r="B47" s="58"/>
      <c r="C47" s="263"/>
      <c r="D47" s="67"/>
      <c r="E47" s="212" t="s">
        <v>239</v>
      </c>
      <c r="F47" s="209" t="e">
        <f>SUMIF('Epi Cascade I'!$F:$F,$E$44&amp;"|"&amp;$E47&amp;"|"&amp;F$46,'Epi Cascade I'!$L:$L)/SUMIF('Epi Cascade I'!$F:$F,$E$44&amp;"|"&amp;$E47&amp;"|"&amp;F$46,'Epi Cascade I'!$I:$I)</f>
        <v>#DIV/0!</v>
      </c>
      <c r="G47" s="206" t="e">
        <f>SUMIF('Epi Cascade I'!$F:$F,$E$44&amp;"|"&amp;$E47&amp;"|"&amp;G$46,'Epi Cascade I'!$L:$L)/SUMIF('Epi Cascade I'!$F:$F,$E$44&amp;"|"&amp;$E47&amp;"|"&amp;G$46,'Epi Cascade I'!$I:$I)</f>
        <v>#DIV/0!</v>
      </c>
      <c r="H47" s="206" t="e">
        <f>SUMIF(TX!$F:$F,$E$44&amp;"|"&amp;$E47&amp;"|"&amp;H$46,TX!$L:$L)/SUMIF('Epi Cascade I'!$F:$F,$E$44&amp;"|"&amp;$E47&amp;"|"&amp;H$46,'Epi Cascade I'!$I:$I)</f>
        <v>#DIV/0!</v>
      </c>
      <c r="I47" s="206" t="e">
        <f>SUMIF(TX!$F:$F,$E$44&amp;"|"&amp;$E47&amp;"|"&amp;I$46,TX!$L:$L)/SUMIF('Epi Cascade I'!$F:$F,$E$44&amp;"|"&amp;$E47&amp;"|"&amp;I$46,'Epi Cascade I'!$I:$I)</f>
        <v>#DIV/0!</v>
      </c>
      <c r="J47" s="66"/>
      <c r="K47" s="263"/>
      <c r="L47" s="263"/>
      <c r="M47" s="263"/>
      <c r="N47" s="263"/>
      <c r="O47" s="263"/>
      <c r="P47" s="263"/>
      <c r="Q47" s="263"/>
      <c r="R47" s="263"/>
      <c r="S47" s="263"/>
      <c r="T47" s="263"/>
    </row>
    <row r="48" spans="1:20" customFormat="1" ht="25" customHeight="1">
      <c r="A48" s="57"/>
      <c r="B48" s="58"/>
      <c r="C48" s="263"/>
      <c r="D48" s="67"/>
      <c r="E48" s="213" t="s">
        <v>231</v>
      </c>
      <c r="F48" s="210" t="e">
        <f>INDEX('Epi Cascade I'!$L:$L,MATCH($E$44&amp;"|"&amp;$E48&amp;"|"&amp;F$46,TX!$D:$D,0))/INDEX('Epi Cascade I'!$I:$I,MATCH($E$44&amp;"|"&amp;$E48&amp;"|"&amp;F$46,'Epi Cascade I'!$D:$D,0))</f>
        <v>#N/A</v>
      </c>
      <c r="G48" s="205" t="e">
        <f>INDEX('Epi Cascade I'!$L:$L,MATCH($E$44&amp;"|"&amp;$E48&amp;"|"&amp;G$46,TX!$D:$D,0))/INDEX('Epi Cascade I'!$I:$I,MATCH($E$44&amp;"|"&amp;$E48&amp;"|"&amp;G$46,'Epi Cascade I'!$D:$D,0))</f>
        <v>#N/A</v>
      </c>
      <c r="H48" s="205" t="e">
        <f>INDEX(TX!$L:$L,MATCH($E$44&amp;"|"&amp;$E48&amp;"|"&amp;H$46,TX!$D:$D,0))/INDEX('Epi Cascade I'!$I:$I,MATCH($E$44&amp;"|"&amp;$E48&amp;"|"&amp;H$46,'Epi Cascade I'!$D:$D,0))</f>
        <v>#N/A</v>
      </c>
      <c r="I48" s="205" t="e">
        <f>INDEX(TX!$L:$L,MATCH($E$44&amp;"|"&amp;$E48&amp;"|"&amp;I$46,TX!$D:$D,0))/INDEX('Epi Cascade I'!$I:$I,MATCH($E$44&amp;"|"&amp;$E48&amp;"|"&amp;I$46,'Epi Cascade I'!$D:$D,0))</f>
        <v>#N/A</v>
      </c>
      <c r="J48" s="66"/>
      <c r="K48" s="263"/>
      <c r="L48" s="263"/>
      <c r="M48" s="263"/>
      <c r="N48" s="263"/>
      <c r="O48" s="263"/>
      <c r="P48" s="263"/>
      <c r="Q48" s="263"/>
      <c r="R48" s="263"/>
      <c r="S48" s="263"/>
      <c r="T48" s="263"/>
    </row>
    <row r="49" spans="1:20" customFormat="1" ht="25" customHeight="1">
      <c r="A49" s="57"/>
      <c r="B49" s="58"/>
      <c r="C49" s="263"/>
      <c r="D49" s="67"/>
      <c r="E49" s="213" t="s">
        <v>232</v>
      </c>
      <c r="F49" s="210" t="e">
        <f>INDEX('Epi Cascade I'!$L:$L,MATCH($E$44&amp;"|"&amp;$E49&amp;"|"&amp;F$46,TX!$D:$D,0))/INDEX('Epi Cascade I'!$I:$I,MATCH($E$44&amp;"|"&amp;$E49&amp;"|"&amp;F$46,'Epi Cascade I'!$D:$D,0))</f>
        <v>#N/A</v>
      </c>
      <c r="G49" s="205" t="e">
        <f>INDEX('Epi Cascade I'!$L:$L,MATCH($E$44&amp;"|"&amp;$E49&amp;"|"&amp;G$46,TX!$D:$D,0))/INDEX('Epi Cascade I'!$I:$I,MATCH($E$44&amp;"|"&amp;$E49&amp;"|"&amp;G$46,'Epi Cascade I'!$D:$D,0))</f>
        <v>#N/A</v>
      </c>
      <c r="H49" s="205" t="e">
        <f>INDEX(TX!$L:$L,MATCH($E$44&amp;"|"&amp;$E49&amp;"|"&amp;H$46,TX!$D:$D,0))/INDEX('Epi Cascade I'!$I:$I,MATCH($E$44&amp;"|"&amp;$E49&amp;"|"&amp;H$46,'Epi Cascade I'!$D:$D,0))</f>
        <v>#N/A</v>
      </c>
      <c r="I49" s="205" t="e">
        <f>INDEX(TX!$L:$L,MATCH($E$44&amp;"|"&amp;$E49&amp;"|"&amp;I$46,TX!$D:$D,0))/INDEX('Epi Cascade I'!$I:$I,MATCH($E$44&amp;"|"&amp;$E49&amp;"|"&amp;I$46,'Epi Cascade I'!$D:$D,0))</f>
        <v>#N/A</v>
      </c>
      <c r="J49" s="66"/>
      <c r="K49" s="263"/>
      <c r="L49" s="263"/>
      <c r="M49" s="263"/>
      <c r="N49" s="263"/>
      <c r="O49" s="263"/>
      <c r="P49" s="263"/>
      <c r="Q49" s="263"/>
      <c r="R49" s="263"/>
      <c r="S49" s="263"/>
      <c r="T49" s="263"/>
    </row>
    <row r="50" spans="1:20" customFormat="1" ht="25" customHeight="1">
      <c r="A50" s="57"/>
      <c r="B50" s="58"/>
      <c r="C50" s="263"/>
      <c r="D50" s="67"/>
      <c r="E50" s="213" t="s">
        <v>233</v>
      </c>
      <c r="F50" s="210" t="e">
        <f>INDEX('Epi Cascade I'!$L:$L,MATCH($E$44&amp;"|"&amp;$E50&amp;"|"&amp;F$46,TX!$D:$D,0))/INDEX('Epi Cascade I'!$I:$I,MATCH($E$44&amp;"|"&amp;$E50&amp;"|"&amp;F$46,'Epi Cascade I'!$D:$D,0))</f>
        <v>#N/A</v>
      </c>
      <c r="G50" s="205" t="e">
        <f>INDEX('Epi Cascade I'!$L:$L,MATCH($E$44&amp;"|"&amp;$E50&amp;"|"&amp;G$46,TX!$D:$D,0))/INDEX('Epi Cascade I'!$I:$I,MATCH($E$44&amp;"|"&amp;$E50&amp;"|"&amp;G$46,'Epi Cascade I'!$D:$D,0))</f>
        <v>#N/A</v>
      </c>
      <c r="H50" s="205" t="e">
        <f>INDEX(TX!$L:$L,MATCH($E$44&amp;"|"&amp;$E50&amp;"|"&amp;H$46,TX!$D:$D,0))/INDEX('Epi Cascade I'!$I:$I,MATCH($E$44&amp;"|"&amp;$E50&amp;"|"&amp;H$46,'Epi Cascade I'!$D:$D,0))</f>
        <v>#N/A</v>
      </c>
      <c r="I50" s="205" t="e">
        <f>INDEX(TX!$L:$L,MATCH($E$44&amp;"|"&amp;$E50&amp;"|"&amp;I$46,TX!$D:$D,0))/INDEX('Epi Cascade I'!$I:$I,MATCH($E$44&amp;"|"&amp;$E50&amp;"|"&amp;I$46,'Epi Cascade I'!$D:$D,0))</f>
        <v>#N/A</v>
      </c>
      <c r="J50" s="66"/>
      <c r="K50" s="263"/>
      <c r="L50" s="263"/>
      <c r="M50" s="263"/>
      <c r="N50" s="263"/>
      <c r="O50" s="263"/>
      <c r="P50" s="263"/>
      <c r="Q50" s="263"/>
      <c r="R50" s="263"/>
      <c r="S50" s="263"/>
      <c r="T50" s="263"/>
    </row>
    <row r="51" spans="1:20" customFormat="1" ht="25" customHeight="1">
      <c r="A51" s="57"/>
      <c r="B51" s="58"/>
      <c r="C51" s="263"/>
      <c r="D51" s="67"/>
      <c r="E51" s="213" t="s">
        <v>234</v>
      </c>
      <c r="F51" s="210" t="e">
        <f>INDEX('Epi Cascade I'!$L:$L,MATCH($E$44&amp;"|"&amp;$E51&amp;"|"&amp;F$46,TX!$D:$D,0))/INDEX('Epi Cascade I'!$I:$I,MATCH($E$44&amp;"|"&amp;$E51&amp;"|"&amp;F$46,'Epi Cascade I'!$D:$D,0))</f>
        <v>#N/A</v>
      </c>
      <c r="G51" s="205" t="e">
        <f>INDEX('Epi Cascade I'!$L:$L,MATCH($E$44&amp;"|"&amp;$E51&amp;"|"&amp;G$46,TX!$D:$D,0))/INDEX('Epi Cascade I'!$I:$I,MATCH($E$44&amp;"|"&amp;$E51&amp;"|"&amp;G$46,'Epi Cascade I'!$D:$D,0))</f>
        <v>#N/A</v>
      </c>
      <c r="H51" s="205" t="e">
        <f>INDEX(TX!$L:$L,MATCH($E$44&amp;"|"&amp;$E51&amp;"|"&amp;H$46,TX!$D:$D,0))/INDEX('Epi Cascade I'!$I:$I,MATCH($E$44&amp;"|"&amp;$E51&amp;"|"&amp;H$46,'Epi Cascade I'!$D:$D,0))</f>
        <v>#N/A</v>
      </c>
      <c r="I51" s="205" t="e">
        <f>INDEX(TX!$L:$L,MATCH($E$44&amp;"|"&amp;$E51&amp;"|"&amp;I$46,TX!$D:$D,0))/INDEX('Epi Cascade I'!$I:$I,MATCH($E$44&amp;"|"&amp;$E51&amp;"|"&amp;I$46,'Epi Cascade I'!$D:$D,0))</f>
        <v>#N/A</v>
      </c>
      <c r="J51" s="66"/>
      <c r="K51" s="263"/>
      <c r="L51" s="263"/>
      <c r="M51" s="263"/>
      <c r="N51" s="263"/>
      <c r="O51" s="263"/>
      <c r="P51" s="263"/>
      <c r="Q51" s="263"/>
      <c r="R51" s="263"/>
      <c r="S51" s="263"/>
      <c r="T51" s="263"/>
    </row>
    <row r="52" spans="1:20" customFormat="1" ht="25" customHeight="1">
      <c r="A52" s="57"/>
      <c r="B52" s="58"/>
      <c r="C52" s="263"/>
      <c r="D52" s="67"/>
      <c r="E52" s="213" t="s">
        <v>235</v>
      </c>
      <c r="F52" s="210" t="e">
        <f>INDEX('Epi Cascade I'!$L:$L,MATCH($E$44&amp;"|"&amp;$E52&amp;"|"&amp;F$46,TX!$D:$D,0))/INDEX('Epi Cascade I'!$I:$I,MATCH($E$44&amp;"|"&amp;$E52&amp;"|"&amp;F$46,'Epi Cascade I'!$D:$D,0))</f>
        <v>#N/A</v>
      </c>
      <c r="G52" s="205" t="e">
        <f>INDEX('Epi Cascade I'!$L:$L,MATCH($E$44&amp;"|"&amp;$E52&amp;"|"&amp;G$46,TX!$D:$D,0))/INDEX('Epi Cascade I'!$I:$I,MATCH($E$44&amp;"|"&amp;$E52&amp;"|"&amp;G$46,'Epi Cascade I'!$D:$D,0))</f>
        <v>#N/A</v>
      </c>
      <c r="H52" s="205" t="e">
        <f>INDEX(TX!$L:$L,MATCH($E$44&amp;"|"&amp;$E52&amp;"|"&amp;H$46,TX!$D:$D,0))/INDEX('Epi Cascade I'!$I:$I,MATCH($E$44&amp;"|"&amp;$E52&amp;"|"&amp;H$46,'Epi Cascade I'!$D:$D,0))</f>
        <v>#N/A</v>
      </c>
      <c r="I52" s="205" t="e">
        <f>INDEX(TX!$L:$L,MATCH($E$44&amp;"|"&amp;$E52&amp;"|"&amp;I$46,TX!$D:$D,0))/INDEX('Epi Cascade I'!$I:$I,MATCH($E$44&amp;"|"&amp;$E52&amp;"|"&amp;I$46,'Epi Cascade I'!$D:$D,0))</f>
        <v>#N/A</v>
      </c>
      <c r="J52" s="66"/>
      <c r="K52" s="263"/>
      <c r="L52" s="263"/>
      <c r="M52" s="263"/>
      <c r="N52" s="263"/>
      <c r="O52" s="263"/>
      <c r="P52" s="263"/>
      <c r="Q52" s="263"/>
      <c r="R52" s="263"/>
      <c r="S52" s="263"/>
      <c r="T52" s="263"/>
    </row>
    <row r="53" spans="1:20" customFormat="1" ht="25" customHeight="1">
      <c r="A53" s="57"/>
      <c r="B53" s="58"/>
      <c r="C53" s="263"/>
      <c r="D53" s="67"/>
      <c r="E53" s="213" t="s">
        <v>236</v>
      </c>
      <c r="F53" s="210" t="e">
        <f>INDEX('Epi Cascade I'!$L:$L,MATCH($E$44&amp;"|"&amp;$E53&amp;"|"&amp;F$46,TX!$D:$D,0))/INDEX('Epi Cascade I'!$I:$I,MATCH($E$44&amp;"|"&amp;$E53&amp;"|"&amp;F$46,'Epi Cascade I'!$D:$D,0))</f>
        <v>#N/A</v>
      </c>
      <c r="G53" s="205" t="e">
        <f>INDEX('Epi Cascade I'!$L:$L,MATCH($E$44&amp;"|"&amp;$E53&amp;"|"&amp;G$46,TX!$D:$D,0))/INDEX('Epi Cascade I'!$I:$I,MATCH($E$44&amp;"|"&amp;$E53&amp;"|"&amp;G$46,'Epi Cascade I'!$D:$D,0))</f>
        <v>#N/A</v>
      </c>
      <c r="H53" s="205" t="e">
        <f>INDEX(TX!$L:$L,MATCH($E$44&amp;"|"&amp;$E53&amp;"|"&amp;H$46,TX!$D:$D,0))/INDEX('Epi Cascade I'!$I:$I,MATCH($E$44&amp;"|"&amp;$E53&amp;"|"&amp;H$46,'Epi Cascade I'!$D:$D,0))</f>
        <v>#N/A</v>
      </c>
      <c r="I53" s="205" t="e">
        <f>INDEX(TX!$L:$L,MATCH($E$44&amp;"|"&amp;$E53&amp;"|"&amp;I$46,TX!$D:$D,0))/INDEX('Epi Cascade I'!$I:$I,MATCH($E$44&amp;"|"&amp;$E53&amp;"|"&amp;I$46,'Epi Cascade I'!$D:$D,0))</f>
        <v>#N/A</v>
      </c>
      <c r="J53" s="66"/>
      <c r="K53" s="263"/>
      <c r="L53" s="263"/>
      <c r="M53" s="263"/>
      <c r="N53" s="263"/>
      <c r="O53" s="263"/>
      <c r="P53" s="263"/>
      <c r="Q53" s="263"/>
      <c r="R53" s="263"/>
      <c r="S53" s="263"/>
      <c r="T53" s="263"/>
    </row>
    <row r="54" spans="1:20" customFormat="1" ht="25" customHeight="1">
      <c r="A54" s="57"/>
      <c r="B54" s="58"/>
      <c r="C54" s="263"/>
      <c r="D54" s="67"/>
      <c r="E54" s="213" t="s">
        <v>237</v>
      </c>
      <c r="F54" s="210" t="e">
        <f>INDEX('Epi Cascade I'!$L:$L,MATCH($E$44&amp;"|"&amp;$E54&amp;"|"&amp;F$46,TX!$D:$D,0))/INDEX('Epi Cascade I'!$I:$I,MATCH($E$44&amp;"|"&amp;$E54&amp;"|"&amp;F$46,'Epi Cascade I'!$D:$D,0))</f>
        <v>#N/A</v>
      </c>
      <c r="G54" s="205" t="e">
        <f>INDEX('Epi Cascade I'!$L:$L,MATCH($E$44&amp;"|"&amp;$E54&amp;"|"&amp;G$46,TX!$D:$D,0))/INDEX('Epi Cascade I'!$I:$I,MATCH($E$44&amp;"|"&amp;$E54&amp;"|"&amp;G$46,'Epi Cascade I'!$D:$D,0))</f>
        <v>#N/A</v>
      </c>
      <c r="H54" s="205" t="e">
        <f>INDEX(TX!$L:$L,MATCH($E$44&amp;"|"&amp;$E54&amp;"|"&amp;H$46,TX!$D:$D,0))/INDEX('Epi Cascade I'!$I:$I,MATCH($E$44&amp;"|"&amp;$E54&amp;"|"&amp;H$46,'Epi Cascade I'!$D:$D,0))</f>
        <v>#N/A</v>
      </c>
      <c r="I54" s="205" t="e">
        <f>INDEX(TX!$L:$L,MATCH($E$44&amp;"|"&amp;$E54&amp;"|"&amp;I$46,TX!$D:$D,0))/INDEX('Epi Cascade I'!$I:$I,MATCH($E$44&amp;"|"&amp;$E54&amp;"|"&amp;I$46,'Epi Cascade I'!$D:$D,0))</f>
        <v>#N/A</v>
      </c>
      <c r="J54" s="66"/>
      <c r="K54" s="263"/>
      <c r="L54" s="263"/>
      <c r="M54" s="263"/>
      <c r="N54" s="263"/>
      <c r="O54" s="263"/>
      <c r="P54" s="263"/>
      <c r="Q54" s="263"/>
      <c r="R54" s="263"/>
      <c r="S54" s="263"/>
      <c r="T54" s="263"/>
    </row>
    <row r="55" spans="1:20" customFormat="1" ht="25" customHeight="1">
      <c r="A55" s="57"/>
      <c r="B55" s="58"/>
      <c r="C55" s="263"/>
      <c r="D55" s="67"/>
      <c r="E55" s="213" t="s">
        <v>8</v>
      </c>
      <c r="F55" s="210" t="e">
        <f>INDEX('Epi Cascade I'!$L:$L,MATCH($E$44&amp;"|"&amp;$E55&amp;"|"&amp;F$46,TX!$D:$D,0))/INDEX('Epi Cascade I'!$I:$I,MATCH($E$44&amp;"|"&amp;$E55&amp;"|"&amp;F$46,'Epi Cascade I'!$D:$D,0))</f>
        <v>#N/A</v>
      </c>
      <c r="G55" s="205" t="e">
        <f>INDEX('Epi Cascade I'!$L:$L,MATCH($E$44&amp;"|"&amp;$E55&amp;"|"&amp;G$46,TX!$D:$D,0))/INDEX('Epi Cascade I'!$I:$I,MATCH($E$44&amp;"|"&amp;$E55&amp;"|"&amp;G$46,'Epi Cascade I'!$D:$D,0))</f>
        <v>#N/A</v>
      </c>
      <c r="H55" s="205" t="e">
        <f>INDEX(TX!$L:$L,MATCH($E$44&amp;"|"&amp;$E55&amp;"|"&amp;H$46,TX!$D:$D,0))/INDEX('Epi Cascade I'!$I:$I,MATCH($E$44&amp;"|"&amp;$E55&amp;"|"&amp;H$46,'Epi Cascade I'!$D:$D,0))</f>
        <v>#N/A</v>
      </c>
      <c r="I55" s="205" t="e">
        <f>INDEX(TX!$L:$L,MATCH($E$44&amp;"|"&amp;$E55&amp;"|"&amp;I$46,TX!$D:$D,0))/INDEX('Epi Cascade I'!$I:$I,MATCH($E$44&amp;"|"&amp;$E55&amp;"|"&amp;I$46,'Epi Cascade I'!$D:$D,0))</f>
        <v>#N/A</v>
      </c>
      <c r="J55" s="66"/>
      <c r="K55" s="263"/>
      <c r="L55" s="263"/>
      <c r="M55" s="263"/>
      <c r="N55" s="263"/>
      <c r="O55" s="263"/>
      <c r="P55" s="263"/>
      <c r="Q55" s="263"/>
      <c r="R55" s="263"/>
      <c r="S55" s="263"/>
      <c r="T55" s="263"/>
    </row>
    <row r="56" spans="1:20" customFormat="1">
      <c r="A56" s="57"/>
      <c r="B56" s="58"/>
      <c r="C56" s="263"/>
      <c r="D56" s="67"/>
      <c r="E56" s="65"/>
      <c r="F56" s="65"/>
      <c r="G56" s="65"/>
      <c r="H56" s="65"/>
      <c r="I56" s="65"/>
      <c r="J56" s="66"/>
      <c r="K56" s="263"/>
      <c r="L56" s="263"/>
      <c r="M56" s="263"/>
      <c r="N56" s="263"/>
      <c r="O56" s="263"/>
      <c r="P56" s="263"/>
      <c r="Q56" s="263"/>
      <c r="R56" s="263"/>
      <c r="S56" s="263"/>
      <c r="T56" s="263"/>
    </row>
    <row r="57" spans="1:20" customFormat="1" ht="16" customHeight="1">
      <c r="A57" s="57"/>
      <c r="B57" s="58"/>
      <c r="C57" s="263"/>
      <c r="D57" s="67"/>
      <c r="E57" s="65"/>
      <c r="F57" s="65"/>
      <c r="G57" s="65"/>
      <c r="I57" s="235" t="s">
        <v>277</v>
      </c>
      <c r="J57" s="66"/>
      <c r="K57" s="263"/>
      <c r="L57" s="263"/>
      <c r="M57" s="263"/>
      <c r="N57" s="263"/>
      <c r="O57" s="263"/>
      <c r="P57" s="263"/>
      <c r="Q57" s="263"/>
      <c r="R57" s="263"/>
      <c r="S57" s="263"/>
      <c r="T57" s="263"/>
    </row>
    <row r="58" spans="1:20" customFormat="1" ht="16" customHeight="1">
      <c r="A58" s="57"/>
      <c r="B58" s="58"/>
      <c r="C58" s="263"/>
      <c r="D58" s="67"/>
      <c r="E58" s="65"/>
      <c r="F58" s="65"/>
      <c r="G58" s="65"/>
      <c r="I58" s="236" t="s">
        <v>280</v>
      </c>
      <c r="J58" s="66"/>
      <c r="K58" s="263"/>
      <c r="L58" s="263"/>
      <c r="M58" s="263"/>
      <c r="N58" s="263"/>
      <c r="O58" s="263"/>
      <c r="P58" s="263"/>
      <c r="Q58" s="263"/>
      <c r="R58" s="263"/>
      <c r="S58" s="263"/>
      <c r="T58" s="263"/>
    </row>
    <row r="59" spans="1:20" customFormat="1" ht="16" customHeight="1">
      <c r="A59" s="57"/>
      <c r="B59" s="58"/>
      <c r="C59" s="263"/>
      <c r="D59" s="67"/>
      <c r="E59" s="65"/>
      <c r="F59" s="65"/>
      <c r="G59" s="65"/>
      <c r="I59" s="237" t="s">
        <v>281</v>
      </c>
      <c r="J59" s="66"/>
      <c r="K59" s="263"/>
      <c r="L59" s="263"/>
      <c r="M59" s="263"/>
      <c r="N59" s="263"/>
      <c r="O59" s="263"/>
      <c r="P59" s="263"/>
      <c r="Q59" s="263"/>
      <c r="R59" s="263"/>
      <c r="S59" s="263"/>
      <c r="T59" s="263"/>
    </row>
    <row r="60" spans="1:20" customFormat="1" ht="16" customHeight="1">
      <c r="A60" s="57"/>
      <c r="B60" s="58"/>
      <c r="C60" s="263"/>
      <c r="D60" s="67"/>
      <c r="E60" s="65"/>
      <c r="F60" s="65"/>
      <c r="G60" s="65"/>
      <c r="I60" s="238" t="s">
        <v>278</v>
      </c>
      <c r="J60" s="66"/>
      <c r="K60" s="263"/>
      <c r="L60" s="263"/>
      <c r="M60" s="263"/>
      <c r="N60" s="263"/>
      <c r="O60" s="263"/>
      <c r="P60" s="263"/>
      <c r="Q60" s="263"/>
      <c r="R60" s="263"/>
      <c r="S60" s="263"/>
      <c r="T60" s="263"/>
    </row>
    <row r="61" spans="1:20" customFormat="1" ht="16" customHeight="1">
      <c r="A61" s="57"/>
      <c r="B61" s="58"/>
      <c r="C61" s="263"/>
      <c r="D61" s="61"/>
      <c r="E61" s="62"/>
      <c r="F61" s="62"/>
      <c r="G61" s="62"/>
      <c r="H61" s="62"/>
      <c r="I61" s="62"/>
      <c r="J61" s="63"/>
      <c r="K61" s="263"/>
      <c r="L61" s="263"/>
      <c r="M61" s="263"/>
      <c r="N61" s="263"/>
      <c r="O61" s="263"/>
      <c r="P61" s="263"/>
      <c r="Q61" s="263"/>
      <c r="R61" s="263"/>
      <c r="S61" s="263"/>
      <c r="T61" s="263"/>
    </row>
    <row r="62" spans="1:20" customFormat="1" ht="30" customHeight="1">
      <c r="A62" s="57"/>
      <c r="B62" s="58"/>
      <c r="C62" s="263"/>
      <c r="D62" s="263"/>
      <c r="E62" s="263"/>
      <c r="F62" s="263"/>
      <c r="G62" s="263"/>
      <c r="H62" s="263"/>
      <c r="I62" s="263"/>
      <c r="J62" s="263"/>
      <c r="K62" s="263"/>
      <c r="L62" s="263"/>
      <c r="M62" s="263"/>
      <c r="N62" s="263"/>
      <c r="O62" s="263"/>
      <c r="P62" s="263"/>
      <c r="Q62" s="263"/>
      <c r="R62" s="263"/>
      <c r="S62" s="263"/>
      <c r="T62" s="26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77" priority="9">
      <formula>MOD(ROW(),2)=0</formula>
    </cfRule>
  </conditionalFormatting>
  <conditionalFormatting sqref="Q17:Q40">
    <cfRule type="expression" dxfId="76" priority="7">
      <formula>MOD(ROW(),2)=0</formula>
    </cfRule>
  </conditionalFormatting>
  <conditionalFormatting sqref="R17:R40">
    <cfRule type="expression" dxfId="75" priority="5">
      <formula>MOD(ROW(),2)=0</formula>
    </cfRule>
  </conditionalFormatting>
  <conditionalFormatting sqref="F47:I55">
    <cfRule type="cellIs" dxfId="74" priority="1" operator="greaterThanOrEqual">
      <formula>0.9</formula>
    </cfRule>
    <cfRule type="cellIs" dxfId="73" priority="2" operator="greaterThanOrEqual">
      <formula>0.8</formula>
    </cfRule>
    <cfRule type="cellIs" dxfId="72" priority="3" operator="greaterThanOrEqual">
      <formula>0.7</formula>
    </cfRule>
    <cfRule type="cellIs" dxfId="71"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topLeftCell="B1"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9" customWidth="1"/>
    <col min="2" max="2" width="29.1640625" style="259" customWidth="1"/>
    <col min="3" max="3" width="3.1640625" style="259" customWidth="1"/>
    <col min="4" max="4" width="10.83203125" style="256" hidden="1" customWidth="1"/>
    <col min="5" max="8" width="14.6640625" style="256" hidden="1" customWidth="1"/>
    <col min="9" max="9" width="7.33203125" style="256" customWidth="1"/>
    <col min="10" max="10" width="9.83203125" style="256" customWidth="1"/>
    <col min="11" max="11" width="14" style="256" customWidth="1"/>
    <col min="12" max="12" width="16.5" style="256" customWidth="1"/>
    <col min="13" max="13" width="16.83203125" style="256" customWidth="1"/>
    <col min="14" max="14" width="13" style="256" customWidth="1"/>
    <col min="15" max="15" width="7" style="256" customWidth="1"/>
    <col min="16" max="16" width="15.1640625" style="256" customWidth="1"/>
    <col min="17" max="17" width="9" style="76" customWidth="1"/>
    <col min="18" max="18" width="17" style="256" customWidth="1"/>
    <col min="19" max="19" width="10.33203125" style="256" customWidth="1"/>
    <col min="20" max="20" width="15" style="256" customWidth="1"/>
    <col min="21" max="21" width="8" style="256" customWidth="1"/>
    <col min="22" max="16384" width="10.83203125" style="256"/>
  </cols>
  <sheetData>
    <row r="1" spans="2:21" ht="17" thickBot="1">
      <c r="D1" s="256" t="s">
        <v>244</v>
      </c>
      <c r="E1" s="256" t="s">
        <v>249</v>
      </c>
      <c r="F1" s="256" t="s">
        <v>516</v>
      </c>
      <c r="G1" s="256" t="s">
        <v>6</v>
      </c>
      <c r="H1" s="256" t="s">
        <v>603</v>
      </c>
      <c r="I1" s="255" t="s">
        <v>612</v>
      </c>
      <c r="J1" s="255" t="s">
        <v>495</v>
      </c>
      <c r="K1" s="255" t="s">
        <v>496</v>
      </c>
      <c r="L1" s="255" t="s">
        <v>497</v>
      </c>
      <c r="M1" s="255" t="s">
        <v>498</v>
      </c>
      <c r="N1" s="255" t="s">
        <v>499</v>
      </c>
      <c r="O1" s="255" t="s">
        <v>500</v>
      </c>
      <c r="P1" s="255" t="s">
        <v>501</v>
      </c>
      <c r="Q1" s="258" t="s">
        <v>502</v>
      </c>
      <c r="R1" s="255" t="s">
        <v>503</v>
      </c>
      <c r="S1" s="255" t="s">
        <v>504</v>
      </c>
      <c r="T1" s="255" t="s">
        <v>505</v>
      </c>
      <c r="U1" s="255" t="s">
        <v>506</v>
      </c>
    </row>
    <row r="2" spans="2:21" ht="17" thickBot="1">
      <c r="B2" s="261" t="s">
        <v>614</v>
      </c>
      <c r="C2" s="260" t="s">
        <v>517</v>
      </c>
      <c r="D2" s="256" t="str">
        <f>"("&amp;Table1[[#This Row],[psnuuid]]&amp;")|"&amp;IF($Q2="&lt;1","&lt;01",IF($Q2="1-4","01-04",IF($Q2="5-9","05-09",$Q2)))&amp;"|"&amp;SUBSTITUTE(SUBSTITUTE($S2,"Males","Male"),"Females","Female")&amp;"|"&amp;$E2</f>
        <v>()|||!!</v>
      </c>
      <c r="E2" s="256" t="str">
        <f>IF(Table1[dataelementuid]="VprOvRGKX9r","PLHIV.NA.Age/Sex/HIVStatus.20T",IF(Table1[dataelementuid]="KssDaTsGWnS","POP_EST.NA.Age/Sex.20T",IF(Table1[dataelementuid]="c6hwd6o7qlx","TX_CURR_SUBNAT.N.Age/Sex/HIVStatus.20T",IF(Table1[dataelementuid]="lJtpR5byqps","HIV_PREV.NA.Age/Sex/HIVStatus.20T","!!"))))</f>
        <v>!!</v>
      </c>
      <c r="F2" s="256">
        <f>IF(Table1[[#This Row],[dataelementuid]] = "lJtpR5byqps",Table1[[#This Row],[value]],ROUND(Table1[[#This Row],[value]],0))</f>
        <v>0</v>
      </c>
      <c r="G2" s="256" t="str">
        <f>TRIM($I2)&amp;" ("&amp;TRIM($J2)&amp;")"</f>
        <v xml:space="preserve"> ()</v>
      </c>
      <c r="H2" s="256" t="str">
        <f>IFERROR(MATCH($G2,'Epi Cascade I'!$A:$A,0),"!!")</f>
        <v>!!</v>
      </c>
    </row>
    <row r="5" spans="2:21">
      <c r="B5" s="262" t="s">
        <v>518</v>
      </c>
    </row>
    <row r="7" spans="2:21" ht="16" customHeight="1">
      <c r="B7" s="357" t="s">
        <v>613</v>
      </c>
    </row>
    <row r="8" spans="2:21">
      <c r="B8" s="357"/>
    </row>
    <row r="9" spans="2:21">
      <c r="B9" s="357"/>
    </row>
    <row r="10" spans="2:21">
      <c r="B10" s="357"/>
    </row>
    <row r="11" spans="2:21">
      <c r="B11" s="357"/>
    </row>
    <row r="12" spans="2:21">
      <c r="B12" s="357"/>
    </row>
    <row r="13" spans="2:21">
      <c r="B13" s="357"/>
    </row>
    <row r="14" spans="2:21">
      <c r="B14" s="357"/>
    </row>
    <row r="15" spans="2:21">
      <c r="B15" s="357"/>
    </row>
    <row r="16" spans="2:21">
      <c r="B16" s="357"/>
    </row>
    <row r="17" spans="2:2">
      <c r="B17" s="357"/>
    </row>
    <row r="18" spans="2:2">
      <c r="B18" s="357"/>
    </row>
    <row r="19" spans="2:2">
      <c r="B19" s="357"/>
    </row>
    <row r="20" spans="2:2">
      <c r="B20" s="357"/>
    </row>
    <row r="21" spans="2:2">
      <c r="B21" s="357"/>
    </row>
    <row r="22" spans="2:2">
      <c r="B22" s="357"/>
    </row>
    <row r="23" spans="2:2">
      <c r="B23" s="357"/>
    </row>
    <row r="24" spans="2:2">
      <c r="B24" s="357"/>
    </row>
    <row r="25" spans="2:2">
      <c r="B25" s="357"/>
    </row>
    <row r="26" spans="2:2">
      <c r="B26" s="357"/>
    </row>
    <row r="27" spans="2:2">
      <c r="B27" s="357"/>
    </row>
    <row r="28" spans="2:2">
      <c r="B28" s="357"/>
    </row>
    <row r="29" spans="2:2">
      <c r="B29" s="357"/>
    </row>
    <row r="30" spans="2:2">
      <c r="B30" s="357"/>
    </row>
    <row r="31" spans="2:2">
      <c r="B31" s="357"/>
    </row>
    <row r="32" spans="2:2">
      <c r="B32" s="357"/>
    </row>
    <row r="33" spans="2:2">
      <c r="B33" s="357"/>
    </row>
    <row r="34" spans="2:2">
      <c r="B34" s="357"/>
    </row>
  </sheetData>
  <mergeCells count="1">
    <mergeCell ref="B7:B34"/>
  </mergeCells>
  <conditionalFormatting sqref="I1:I1048576">
    <cfRule type="expression" dxfId="70"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activeCell="H15" sqref="H15"/>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39" t="s">
        <v>488</v>
      </c>
      <c r="B1" s="106">
        <f>COUNTA($A:$A)+3</f>
        <v>9</v>
      </c>
      <c r="C1" s="6"/>
      <c r="D1" s="6"/>
      <c r="E1" s="6"/>
      <c r="F1" s="6"/>
      <c r="G1" s="6"/>
      <c r="H1" s="105" t="s">
        <v>65</v>
      </c>
      <c r="I1" s="10" t="s">
        <v>66</v>
      </c>
      <c r="J1" s="121"/>
      <c r="K1" s="132" t="s">
        <v>588</v>
      </c>
      <c r="L1" s="16" t="s">
        <v>71</v>
      </c>
      <c r="M1" s="127"/>
    </row>
    <row r="2" spans="1:13" ht="20" thickBot="1">
      <c r="A2" s="7"/>
      <c r="B2" s="7"/>
      <c r="C2" s="7"/>
      <c r="D2" s="7"/>
      <c r="E2" s="7"/>
      <c r="F2" s="7"/>
      <c r="G2" s="7"/>
      <c r="H2" s="17" t="s">
        <v>69</v>
      </c>
      <c r="I2" s="17" t="s">
        <v>69</v>
      </c>
      <c r="J2" s="122" t="s">
        <v>198</v>
      </c>
      <c r="K2" s="133" t="s">
        <v>69</v>
      </c>
      <c r="L2" s="17" t="s">
        <v>69</v>
      </c>
      <c r="M2" s="128" t="s">
        <v>198</v>
      </c>
    </row>
    <row r="3" spans="1:13" ht="117" customHeight="1" thickBot="1">
      <c r="A3" s="358" t="s">
        <v>491</v>
      </c>
      <c r="B3" s="359"/>
      <c r="C3" s="8"/>
      <c r="D3" s="8"/>
      <c r="E3" s="8"/>
      <c r="F3" s="8"/>
      <c r="G3" s="8"/>
      <c r="H3" s="18" t="s">
        <v>67</v>
      </c>
      <c r="I3" s="18" t="s">
        <v>68</v>
      </c>
      <c r="J3" s="182" t="s">
        <v>530</v>
      </c>
      <c r="K3" s="134" t="s">
        <v>531</v>
      </c>
      <c r="L3" s="18" t="s">
        <v>72</v>
      </c>
      <c r="M3" s="183" t="s">
        <v>532</v>
      </c>
    </row>
    <row r="4" spans="1:13">
      <c r="A4" s="4"/>
      <c r="B4" s="4"/>
      <c r="C4" s="4" t="s">
        <v>5</v>
      </c>
      <c r="D4" s="4"/>
      <c r="E4" s="4"/>
      <c r="F4" s="4"/>
      <c r="G4" s="4"/>
      <c r="H4" s="41">
        <f>SUBTOTAL(109,H$15:INDEX(H:H,COUNTA($A:$A)+5-COUNTA($A$1:$A$14)))</f>
        <v>0</v>
      </c>
      <c r="I4" s="41">
        <f>SUBTOTAL(109,I$15:INDEX(I:I,COUNTA($A:$A)+5-COUNTA($A$1:$A$14)))</f>
        <v>0</v>
      </c>
      <c r="J4" s="123"/>
      <c r="K4" s="135">
        <f>SUBTOTAL(101,K$15:INDEX(K:K,COUNTA($A:$A)+5-COUNTA($A$1:$A$14)))</f>
        <v>0</v>
      </c>
      <c r="L4" s="41">
        <f>SUBTOTAL(109,L$15:INDEX(L:L,COUNTA($A:$A)+5-COUNTA($A$1:$A$14)))</f>
        <v>0</v>
      </c>
      <c r="M4" s="130" t="e">
        <f>L4/I4</f>
        <v>#DIV/0!</v>
      </c>
    </row>
    <row r="5" spans="1:13">
      <c r="A5" t="s">
        <v>625</v>
      </c>
      <c r="B5" t="s">
        <v>625</v>
      </c>
      <c r="C5" t="s">
        <v>625</v>
      </c>
      <c r="D5" t="s">
        <v>625</v>
      </c>
      <c r="E5" t="s">
        <v>625</v>
      </c>
      <c r="F5" t="s">
        <v>625</v>
      </c>
      <c r="G5" t="s">
        <v>625</v>
      </c>
      <c r="H5" t="s">
        <v>639</v>
      </c>
      <c r="I5" t="s">
        <v>639</v>
      </c>
      <c r="J5" t="s">
        <v>625</v>
      </c>
      <c r="K5" t="s">
        <v>639</v>
      </c>
      <c r="L5" t="s">
        <v>640</v>
      </c>
      <c r="M5" t="s">
        <v>625</v>
      </c>
    </row>
    <row r="6" spans="1:13">
      <c r="A6" t="s">
        <v>764</v>
      </c>
      <c r="B6" t="s">
        <v>764</v>
      </c>
      <c r="C6" t="s">
        <v>764</v>
      </c>
      <c r="D6" t="s">
        <v>764</v>
      </c>
      <c r="E6" t="s">
        <v>764</v>
      </c>
      <c r="F6" t="s">
        <v>764</v>
      </c>
      <c r="G6" t="s">
        <v>764</v>
      </c>
      <c r="H6" t="s">
        <v>617</v>
      </c>
      <c r="I6" t="s">
        <v>617</v>
      </c>
      <c r="J6" t="s">
        <v>618</v>
      </c>
      <c r="K6" t="s">
        <v>617</v>
      </c>
      <c r="L6" t="s">
        <v>617</v>
      </c>
      <c r="M6" t="s">
        <v>618</v>
      </c>
    </row>
    <row r="7" spans="1:13">
      <c r="A7" t="s">
        <v>641</v>
      </c>
      <c r="B7" t="s">
        <v>641</v>
      </c>
      <c r="C7" t="s">
        <v>641</v>
      </c>
      <c r="D7" t="s">
        <v>641</v>
      </c>
      <c r="E7" t="s">
        <v>641</v>
      </c>
      <c r="F7" t="s">
        <v>641</v>
      </c>
      <c r="G7" t="s">
        <v>641</v>
      </c>
      <c r="H7" t="s">
        <v>619</v>
      </c>
      <c r="I7" t="s">
        <v>619</v>
      </c>
      <c r="J7" t="s">
        <v>620</v>
      </c>
      <c r="K7" t="s">
        <v>620</v>
      </c>
      <c r="L7" t="s">
        <v>619</v>
      </c>
      <c r="M7" t="s">
        <v>619</v>
      </c>
    </row>
    <row r="8" spans="1:13">
      <c r="D8" s="4"/>
      <c r="E8" s="4"/>
      <c r="F8" s="4"/>
      <c r="G8" s="4"/>
      <c r="H8" t="s">
        <v>621</v>
      </c>
      <c r="I8" t="s">
        <v>622</v>
      </c>
      <c r="K8" t="s">
        <v>623</v>
      </c>
      <c r="L8" t="s">
        <v>624</v>
      </c>
    </row>
    <row r="9" spans="1:13">
      <c r="D9" s="4"/>
      <c r="E9" s="4"/>
      <c r="F9" s="4"/>
      <c r="G9" s="4"/>
    </row>
    <row r="10" spans="1:13">
      <c r="D10" s="4"/>
      <c r="E10" s="4"/>
      <c r="F10" s="4"/>
      <c r="G10" s="4"/>
    </row>
    <row r="11" spans="1:13">
      <c r="D11" s="4"/>
      <c r="E11" s="4"/>
      <c r="F11" s="4"/>
      <c r="G11" s="4"/>
      <c r="H11" t="s">
        <v>767</v>
      </c>
      <c r="I11" t="s">
        <v>767</v>
      </c>
      <c r="K11" t="s">
        <v>767</v>
      </c>
      <c r="L11" t="s">
        <v>767</v>
      </c>
    </row>
    <row r="12" spans="1:13">
      <c r="D12" s="4"/>
      <c r="E12" s="4"/>
      <c r="F12" s="4"/>
      <c r="G12" s="4"/>
      <c r="H12" t="s">
        <v>765</v>
      </c>
      <c r="I12" t="s">
        <v>765</v>
      </c>
      <c r="K12" t="s">
        <v>765</v>
      </c>
      <c r="L12" t="s">
        <v>765</v>
      </c>
    </row>
    <row r="13" spans="1:13">
      <c r="D13" s="4"/>
      <c r="E13" s="4"/>
      <c r="F13" s="4"/>
      <c r="G13" s="4"/>
    </row>
    <row r="14" spans="1:13">
      <c r="A14" s="5" t="s">
        <v>6</v>
      </c>
      <c r="B14" s="5" t="s">
        <v>53</v>
      </c>
      <c r="C14" s="5" t="s">
        <v>7</v>
      </c>
      <c r="D14" s="5" t="s">
        <v>244</v>
      </c>
      <c r="E14" s="97" t="s">
        <v>258</v>
      </c>
      <c r="F14" s="74" t="s">
        <v>259</v>
      </c>
      <c r="G14" s="74" t="s">
        <v>603</v>
      </c>
      <c r="H14" s="24" t="s">
        <v>250</v>
      </c>
      <c r="I14" s="24" t="s">
        <v>251</v>
      </c>
      <c r="J14" s="124" t="s">
        <v>469</v>
      </c>
      <c r="K14" s="124" t="s">
        <v>252</v>
      </c>
      <c r="L14" s="24" t="s">
        <v>253</v>
      </c>
      <c r="M14" s="131" t="s">
        <v>330</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5">
        <f>IFERROR($I15/SUMIF($F:$F,$F15,$I:$I),0)</f>
        <v>0</v>
      </c>
      <c r="K15" s="20">
        <f>SUMIFS(Spectrum!$F:$F,Spectrum!$D:$D,RIGHT($A15,13)&amp;"|"&amp;$B15&amp;"|"&amp;$C15&amp;"|"&amp;K$14)</f>
        <v>0</v>
      </c>
      <c r="L15" s="20">
        <f>SUMIFS(Spectrum!$F:$F,Spectrum!$D:$D,RIGHT($A15,13)&amp;"|"&amp;$B15&amp;"|"&amp;$C15&amp;"|"&amp;L$14)</f>
        <v>0</v>
      </c>
      <c r="M15" s="125">
        <f>IFERROR($L15/$I15,0)</f>
        <v>0</v>
      </c>
    </row>
  </sheetData>
  <mergeCells count="1">
    <mergeCell ref="A3:B3"/>
  </mergeCells>
  <conditionalFormatting sqref="A1:A4 A14:A1048576">
    <cfRule type="expression" dxfId="50" priority="1">
      <formula>$G1="!!"</formula>
    </cfRule>
  </conditionalFormatting>
  <conditionalFormatting sqref="J4 M4">
    <cfRule type="expression" dxfId="49"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Normal="100" workbookViewId="0">
      <pane xSplit="3" ySplit="14" topLeftCell="D15" activePane="bottomRight" state="frozen"/>
      <selection activeCell="B5" sqref="B5"/>
      <selection pane="topRight" activeCell="B5" sqref="B5"/>
      <selection pane="bottomLeft" activeCell="B5" sqref="B5"/>
      <selection pane="bottomRight" activeCell="D12" sqref="D11:E12"/>
    </sheetView>
  </sheetViews>
  <sheetFormatPr baseColWidth="10" defaultRowHeight="16"/>
  <cols>
    <col min="1" max="1" width="41.6640625" style="3" customWidth="1"/>
    <col min="2" max="2" width="9.5" style="3" customWidth="1"/>
    <col min="3" max="3" width="7" style="3" customWidth="1"/>
    <col min="4" max="5" width="10.83203125" style="38"/>
  </cols>
  <sheetData>
    <row r="1" spans="1:5" ht="31" customHeight="1">
      <c r="A1" s="39" t="s">
        <v>488</v>
      </c>
      <c r="B1" s="106">
        <f>COUNTA($A:$A)+3</f>
        <v>9</v>
      </c>
      <c r="C1" s="6"/>
      <c r="D1" s="16" t="s">
        <v>74</v>
      </c>
      <c r="E1" s="16" t="s">
        <v>73</v>
      </c>
    </row>
    <row r="2" spans="1:5" ht="20" thickBot="1">
      <c r="A2" s="7"/>
      <c r="B2" s="7"/>
      <c r="C2" s="7"/>
      <c r="D2" s="17" t="s">
        <v>69</v>
      </c>
      <c r="E2" s="17" t="s">
        <v>69</v>
      </c>
    </row>
    <row r="3" spans="1:5" ht="117" customHeight="1" thickBot="1">
      <c r="A3" s="358" t="s">
        <v>491</v>
      </c>
      <c r="B3" s="359"/>
      <c r="C3" s="8"/>
      <c r="D3" s="18" t="s">
        <v>129</v>
      </c>
      <c r="E3" s="18" t="s">
        <v>131</v>
      </c>
    </row>
    <row r="4" spans="1:5">
      <c r="A4" s="4"/>
      <c r="B4" s="4"/>
      <c r="C4" s="4" t="s">
        <v>5</v>
      </c>
      <c r="D4" s="41">
        <f>SUBTOTAL(109,$D$15:INDEX(D:D,COUNTA($A:$A)+5-COUNTA($A$1:$A$14)))</f>
        <v>0</v>
      </c>
      <c r="E4" s="41">
        <f>SUBTOTAL(109,E$15:INDEX(E:E,COUNTA($A:$A)+5-COUNTA($A$1:$A$14)))</f>
        <v>0</v>
      </c>
    </row>
    <row r="5" spans="1:5">
      <c r="A5" t="s">
        <v>625</v>
      </c>
      <c r="B5" t="s">
        <v>625</v>
      </c>
      <c r="C5" t="s">
        <v>625</v>
      </c>
      <c r="D5" t="s">
        <v>640</v>
      </c>
      <c r="E5" t="s">
        <v>640</v>
      </c>
    </row>
    <row r="6" spans="1:5">
      <c r="A6" t="s">
        <v>764</v>
      </c>
      <c r="B6" t="s">
        <v>764</v>
      </c>
      <c r="C6" t="s">
        <v>764</v>
      </c>
      <c r="D6" t="s">
        <v>617</v>
      </c>
      <c r="E6" t="s">
        <v>617</v>
      </c>
    </row>
    <row r="7" spans="1:5">
      <c r="A7" t="s">
        <v>641</v>
      </c>
      <c r="B7" t="s">
        <v>641</v>
      </c>
      <c r="C7" t="s">
        <v>641</v>
      </c>
      <c r="D7" t="s">
        <v>619</v>
      </c>
      <c r="E7" t="s">
        <v>619</v>
      </c>
    </row>
    <row r="8" spans="1:5">
      <c r="A8"/>
      <c r="B8"/>
      <c r="C8"/>
      <c r="D8" t="s">
        <v>626</v>
      </c>
      <c r="E8" t="s">
        <v>627</v>
      </c>
    </row>
    <row r="9" spans="1:5">
      <c r="A9"/>
      <c r="B9"/>
      <c r="C9"/>
      <c r="D9"/>
      <c r="E9"/>
    </row>
    <row r="10" spans="1:5">
      <c r="A10"/>
      <c r="B10"/>
      <c r="C10"/>
      <c r="D10" t="s">
        <v>632</v>
      </c>
      <c r="E10" t="s">
        <v>632</v>
      </c>
    </row>
    <row r="11" spans="1:5">
      <c r="A11"/>
      <c r="B11"/>
      <c r="C11"/>
      <c r="D11" t="s">
        <v>773</v>
      </c>
      <c r="E11" t="s">
        <v>773</v>
      </c>
    </row>
    <row r="12" spans="1:5">
      <c r="A12"/>
      <c r="B12"/>
      <c r="C12"/>
      <c r="D12" t="s">
        <v>765</v>
      </c>
      <c r="E12" t="s">
        <v>765</v>
      </c>
    </row>
    <row r="13" spans="1:5">
      <c r="A13"/>
      <c r="B13"/>
      <c r="C13"/>
      <c r="D13"/>
      <c r="E13"/>
    </row>
    <row r="14" spans="1:5">
      <c r="A14" s="5" t="s">
        <v>6</v>
      </c>
      <c r="B14" s="5" t="s">
        <v>53</v>
      </c>
      <c r="C14" s="5" t="s">
        <v>7</v>
      </c>
      <c r="D14" s="24" t="s">
        <v>471</v>
      </c>
      <c r="E14" s="24" t="s">
        <v>470</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A11" sqref="A11:XFD13"/>
    </sheetView>
  </sheetViews>
  <sheetFormatPr baseColWidth="10" defaultRowHeight="16"/>
  <cols>
    <col min="1" max="1" width="41.6640625" style="3" customWidth="1"/>
    <col min="2" max="8" width="10.83203125" style="25"/>
  </cols>
  <sheetData>
    <row r="1" spans="1:8" ht="31" customHeight="1">
      <c r="A1" s="39" t="s">
        <v>492</v>
      </c>
      <c r="B1" s="16" t="s">
        <v>266</v>
      </c>
      <c r="C1" s="16" t="s">
        <v>130</v>
      </c>
      <c r="D1" s="16"/>
      <c r="E1" s="16"/>
      <c r="F1" s="16" t="s">
        <v>75</v>
      </c>
      <c r="G1" s="16" t="s">
        <v>76</v>
      </c>
      <c r="H1" s="16"/>
    </row>
    <row r="2" spans="1:8" ht="20" thickBot="1">
      <c r="A2" s="7"/>
      <c r="B2" s="17" t="s">
        <v>69</v>
      </c>
      <c r="C2" s="17" t="s">
        <v>69</v>
      </c>
      <c r="D2" s="17"/>
      <c r="E2" s="17"/>
      <c r="F2" s="17" t="s">
        <v>69</v>
      </c>
      <c r="G2" s="17" t="s">
        <v>69</v>
      </c>
      <c r="H2" s="17"/>
    </row>
    <row r="3" spans="1:8" ht="117" customHeight="1" thickBot="1">
      <c r="A3" s="181" t="s">
        <v>491</v>
      </c>
      <c r="B3" s="18" t="s">
        <v>267</v>
      </c>
      <c r="C3" s="18" t="s">
        <v>126</v>
      </c>
      <c r="D3" s="18" t="s">
        <v>127</v>
      </c>
      <c r="E3" s="18" t="s">
        <v>128</v>
      </c>
      <c r="F3" s="18" t="s">
        <v>268</v>
      </c>
      <c r="G3" s="18" t="s">
        <v>51</v>
      </c>
      <c r="H3" s="18" t="s">
        <v>50</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c r="A5" t="s">
        <v>625</v>
      </c>
      <c r="B5" t="s">
        <v>640</v>
      </c>
      <c r="C5" t="s">
        <v>640</v>
      </c>
      <c r="D5" t="s">
        <v>640</v>
      </c>
      <c r="E5" t="s">
        <v>640</v>
      </c>
      <c r="F5" t="s">
        <v>640</v>
      </c>
      <c r="G5" t="s">
        <v>640</v>
      </c>
      <c r="H5" t="s">
        <v>640</v>
      </c>
    </row>
    <row r="6" spans="1:8">
      <c r="A6" t="s">
        <v>764</v>
      </c>
      <c r="B6" t="s">
        <v>617</v>
      </c>
      <c r="C6" t="s">
        <v>617</v>
      </c>
      <c r="D6" t="s">
        <v>617</v>
      </c>
      <c r="E6" t="s">
        <v>617</v>
      </c>
      <c r="F6" t="s">
        <v>617</v>
      </c>
      <c r="G6" t="s">
        <v>617</v>
      </c>
      <c r="H6" t="s">
        <v>617</v>
      </c>
    </row>
    <row r="7" spans="1:8">
      <c r="A7" t="s">
        <v>641</v>
      </c>
      <c r="B7" t="s">
        <v>619</v>
      </c>
      <c r="C7" t="s">
        <v>619</v>
      </c>
      <c r="D7" t="s">
        <v>619</v>
      </c>
      <c r="E7" t="s">
        <v>619</v>
      </c>
      <c r="F7" t="s">
        <v>619</v>
      </c>
      <c r="G7" t="s">
        <v>619</v>
      </c>
      <c r="H7" t="s">
        <v>619</v>
      </c>
    </row>
    <row r="8" spans="1:8">
      <c r="A8"/>
      <c r="B8" t="s">
        <v>628</v>
      </c>
      <c r="C8" t="s">
        <v>634</v>
      </c>
      <c r="D8" t="s">
        <v>634</v>
      </c>
      <c r="E8" t="s">
        <v>634</v>
      </c>
      <c r="F8" t="s">
        <v>633</v>
      </c>
      <c r="G8" t="s">
        <v>635</v>
      </c>
      <c r="H8" t="s">
        <v>635</v>
      </c>
    </row>
    <row r="9" spans="1:8">
      <c r="A9"/>
      <c r="B9"/>
      <c r="C9"/>
      <c r="D9"/>
      <c r="E9"/>
      <c r="F9"/>
      <c r="G9"/>
      <c r="H9"/>
    </row>
    <row r="10" spans="1:8">
      <c r="A10"/>
      <c r="B10"/>
      <c r="C10" t="s">
        <v>629</v>
      </c>
      <c r="D10" t="s">
        <v>630</v>
      </c>
      <c r="E10" t="s">
        <v>631</v>
      </c>
      <c r="F10"/>
      <c r="G10" t="s">
        <v>637</v>
      </c>
      <c r="H10" t="s">
        <v>636</v>
      </c>
    </row>
    <row r="11" spans="1:8">
      <c r="A11"/>
      <c r="B11"/>
      <c r="C11"/>
      <c r="D11"/>
      <c r="E11"/>
      <c r="F11"/>
      <c r="G11"/>
      <c r="H11"/>
    </row>
    <row r="12" spans="1:8">
      <c r="A12"/>
      <c r="B12"/>
      <c r="C12"/>
      <c r="D12"/>
      <c r="E12"/>
      <c r="F12"/>
      <c r="G12"/>
      <c r="H12"/>
    </row>
    <row r="13" spans="1:8">
      <c r="A13"/>
      <c r="B13"/>
      <c r="C13"/>
      <c r="D13"/>
      <c r="E13"/>
      <c r="F13"/>
      <c r="G13"/>
      <c r="H13"/>
    </row>
    <row r="14" spans="1:8">
      <c r="A14" s="5" t="s">
        <v>6</v>
      </c>
      <c r="B14" s="78" t="s">
        <v>472</v>
      </c>
      <c r="C14" s="78" t="s">
        <v>473</v>
      </c>
      <c r="D14" s="78" t="s">
        <v>474</v>
      </c>
      <c r="E14" s="78" t="s">
        <v>475</v>
      </c>
      <c r="F14" s="78" t="s">
        <v>476</v>
      </c>
      <c r="G14" s="78" t="s">
        <v>477</v>
      </c>
      <c r="H14" s="78" t="s">
        <v>478</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K15" sqref="K15"/>
    </sheetView>
  </sheetViews>
  <sheetFormatPr baseColWidth="10" defaultRowHeight="16"/>
  <cols>
    <col min="1" max="1" width="41.6640625" style="3" customWidth="1"/>
    <col min="2" max="2" width="10.83203125" style="290" customWidth="1"/>
    <col min="3" max="3" width="10.83203125" style="292"/>
    <col min="4" max="4" width="10.83203125" style="300"/>
    <col min="5" max="5" width="10.83203125" style="292"/>
    <col min="6" max="6" width="10.83203125" style="300"/>
    <col min="7" max="7" width="11.1640625" style="292" bestFit="1" customWidth="1"/>
    <col min="8" max="8" width="10.83203125" style="299"/>
    <col min="9" max="9" width="10.83203125" style="290"/>
    <col min="10" max="10" width="10.83203125" style="303"/>
    <col min="11" max="11" width="26.5" style="44" customWidth="1"/>
    <col min="12" max="12" width="10.83203125" style="303"/>
  </cols>
  <sheetData>
    <row r="1" spans="1:12" ht="31" customHeight="1">
      <c r="A1" s="39" t="s">
        <v>151</v>
      </c>
      <c r="B1" s="287" t="s">
        <v>489</v>
      </c>
      <c r="C1" s="291"/>
      <c r="D1" s="295"/>
      <c r="E1" s="291"/>
      <c r="F1" s="295"/>
      <c r="G1" s="291"/>
      <c r="H1" s="302"/>
      <c r="I1" s="294"/>
      <c r="J1" s="302"/>
      <c r="K1" s="29" t="s">
        <v>151</v>
      </c>
      <c r="L1" s="302"/>
    </row>
    <row r="2" spans="1:12" s="33" customFormat="1" ht="19">
      <c r="B2" s="288" t="s">
        <v>198</v>
      </c>
      <c r="C2" s="288"/>
      <c r="D2" s="296"/>
      <c r="E2" s="288"/>
      <c r="F2" s="296"/>
      <c r="G2" s="288"/>
      <c r="H2" s="296"/>
      <c r="I2" s="288"/>
      <c r="J2" s="296"/>
      <c r="K2" s="45" t="s">
        <v>226</v>
      </c>
      <c r="L2" s="296"/>
    </row>
    <row r="3" spans="1:12" ht="117" customHeight="1">
      <c r="A3" s="8"/>
      <c r="B3" s="289" t="s">
        <v>142</v>
      </c>
      <c r="C3" s="289" t="s">
        <v>143</v>
      </c>
      <c r="D3" s="297" t="s">
        <v>533</v>
      </c>
      <c r="E3" s="289" t="s">
        <v>145</v>
      </c>
      <c r="F3" s="301" t="s">
        <v>534</v>
      </c>
      <c r="G3" s="289" t="s">
        <v>144</v>
      </c>
      <c r="H3" s="301" t="s">
        <v>535</v>
      </c>
      <c r="I3" s="289" t="s">
        <v>254</v>
      </c>
      <c r="J3" s="301" t="s">
        <v>536</v>
      </c>
      <c r="K3" s="55" t="s">
        <v>146</v>
      </c>
      <c r="L3" s="304" t="s">
        <v>537</v>
      </c>
    </row>
    <row r="4" spans="1:12">
      <c r="A4" s="4" t="s">
        <v>5</v>
      </c>
      <c r="B4" s="286">
        <f>SUBTOTAL(109,B$15:INDEX(B:B,COUNTA($A:$A)+5-COUNTA($A$1:$A$14)))</f>
        <v>0</v>
      </c>
      <c r="C4" s="286">
        <f>SUBTOTAL(109,C$15:INDEX(C:C,COUNTA($A:$A)+5-COUNTA($A$1:$A$14)))</f>
        <v>0</v>
      </c>
      <c r="D4" s="298" t="e">
        <f>SUBTOTAL(101,D$15:INDEX(D:D,COUNTA($A:$A)+5-COUNTA($A$1:$A$14)))</f>
        <v>#DIV/0!</v>
      </c>
      <c r="E4" s="293">
        <f>SUBTOTAL(109,E$15:INDEX(E:E,COUNTA($A:$A)+5-COUNTA($A$1:$A$14)))</f>
        <v>0</v>
      </c>
      <c r="F4" s="298" t="e">
        <f>SUBTOTAL(101,F$15:INDEX(F:F,COUNTA($A:$A)+5-COUNTA($A$1:$A$14)))</f>
        <v>#DIV/0!</v>
      </c>
      <c r="G4" s="293">
        <f>SUBTOTAL(109,G$15:INDEX(G:G,COUNTA($A:$A)+5-COUNTA($A$1:$A$14)))</f>
        <v>0</v>
      </c>
      <c r="H4" s="298" t="e">
        <f>SUBTOTAL(101,H$15:INDEX(H:H,COUNTA($A:$A)+5-COUNTA($A$1:$A$14)))</f>
        <v>#DIV/0!</v>
      </c>
      <c r="I4" s="293">
        <f>SUBTOTAL(109,I$15:INDEX(I:I,COUNTA($A:$A)+5-COUNTA($A$1:$A$14)))</f>
        <v>0</v>
      </c>
      <c r="J4" s="298" t="e">
        <f>SUBTOTAL(101,J$15:INDEX(J:J,COUNTA($A:$A)+5-COUNTA($A$1:$A$14)))</f>
        <v>#DIV/0!</v>
      </c>
      <c r="K4" s="23"/>
      <c r="L4" s="298">
        <f>SUBTOTAL(101,L$15:INDEX(L:L,COUNTA($A:$A)+5-COUNTA($A$1:$A$14)))</f>
        <v>0.3</v>
      </c>
    </row>
    <row r="5" spans="1:12">
      <c r="A5" t="s">
        <v>625</v>
      </c>
      <c r="B5" t="s">
        <v>625</v>
      </c>
      <c r="C5" t="s">
        <v>625</v>
      </c>
      <c r="D5" t="s">
        <v>625</v>
      </c>
      <c r="E5" t="s">
        <v>625</v>
      </c>
      <c r="F5" t="s">
        <v>625</v>
      </c>
      <c r="G5" t="s">
        <v>625</v>
      </c>
      <c r="H5" t="s">
        <v>625</v>
      </c>
      <c r="I5" t="s">
        <v>625</v>
      </c>
      <c r="J5" t="s">
        <v>625</v>
      </c>
      <c r="K5" t="s">
        <v>639</v>
      </c>
      <c r="L5" t="s">
        <v>625</v>
      </c>
    </row>
    <row r="6" spans="1:12">
      <c r="A6" t="s">
        <v>764</v>
      </c>
      <c r="B6" t="s">
        <v>618</v>
      </c>
      <c r="C6" t="s">
        <v>618</v>
      </c>
      <c r="D6" t="s">
        <v>618</v>
      </c>
      <c r="E6" t="s">
        <v>618</v>
      </c>
      <c r="F6" t="s">
        <v>618</v>
      </c>
      <c r="G6" t="s">
        <v>618</v>
      </c>
      <c r="H6" t="s">
        <v>618</v>
      </c>
      <c r="I6" t="s">
        <v>618</v>
      </c>
      <c r="J6" t="s">
        <v>618</v>
      </c>
      <c r="K6" t="s">
        <v>617</v>
      </c>
      <c r="L6" t="s">
        <v>618</v>
      </c>
    </row>
    <row r="7" spans="1:12">
      <c r="A7" t="s">
        <v>641</v>
      </c>
      <c r="B7" t="s">
        <v>619</v>
      </c>
      <c r="C7" t="s">
        <v>619</v>
      </c>
      <c r="D7" t="s">
        <v>620</v>
      </c>
      <c r="E7" t="s">
        <v>619</v>
      </c>
      <c r="F7" t="s">
        <v>620</v>
      </c>
      <c r="G7" t="s">
        <v>619</v>
      </c>
      <c r="H7" t="s">
        <v>620</v>
      </c>
      <c r="I7" t="s">
        <v>619</v>
      </c>
      <c r="J7" t="s">
        <v>620</v>
      </c>
      <c r="K7" t="s">
        <v>641</v>
      </c>
      <c r="L7" t="s">
        <v>620</v>
      </c>
    </row>
    <row r="8" spans="1:12">
      <c r="A8"/>
      <c r="B8"/>
      <c r="C8"/>
      <c r="D8"/>
      <c r="E8"/>
      <c r="F8"/>
      <c r="G8"/>
      <c r="H8"/>
      <c r="I8"/>
      <c r="J8"/>
      <c r="K8" t="s">
        <v>638</v>
      </c>
      <c r="L8"/>
    </row>
    <row r="9" spans="1:12">
      <c r="A9"/>
      <c r="B9"/>
      <c r="C9"/>
      <c r="D9"/>
      <c r="E9"/>
      <c r="F9"/>
      <c r="G9"/>
      <c r="H9"/>
      <c r="I9"/>
      <c r="J9"/>
      <c r="K9"/>
      <c r="L9"/>
    </row>
    <row r="10" spans="1:12">
      <c r="A10"/>
      <c r="B10"/>
      <c r="C10"/>
      <c r="D10"/>
      <c r="E10"/>
      <c r="F10"/>
      <c r="G10"/>
      <c r="H10"/>
      <c r="I10"/>
      <c r="J10"/>
      <c r="K10"/>
      <c r="L10"/>
    </row>
    <row r="11" spans="1:12">
      <c r="A11"/>
      <c r="B11"/>
      <c r="C11"/>
      <c r="D11"/>
      <c r="E11"/>
      <c r="F11"/>
      <c r="G11"/>
      <c r="H11"/>
      <c r="I11"/>
      <c r="J11"/>
      <c r="K11"/>
      <c r="L11"/>
    </row>
    <row r="12" spans="1:12">
      <c r="A12"/>
      <c r="B12"/>
      <c r="C12"/>
      <c r="D12"/>
      <c r="E12"/>
      <c r="F12"/>
      <c r="G12"/>
      <c r="H12"/>
      <c r="I12"/>
      <c r="J12"/>
      <c r="K12"/>
      <c r="L12"/>
    </row>
    <row r="13" spans="1:12">
      <c r="A13"/>
      <c r="B13"/>
      <c r="C13"/>
      <c r="D13"/>
      <c r="E13"/>
      <c r="F13"/>
      <c r="G13"/>
      <c r="H13"/>
      <c r="I13"/>
      <c r="J13"/>
      <c r="K13"/>
      <c r="L13"/>
    </row>
    <row r="14" spans="1:12">
      <c r="A14" s="9" t="s">
        <v>6</v>
      </c>
      <c r="B14" s="320" t="s">
        <v>250</v>
      </c>
      <c r="C14" s="321" t="s">
        <v>251</v>
      </c>
      <c r="D14" s="322" t="s">
        <v>252</v>
      </c>
      <c r="E14" s="321" t="s">
        <v>471</v>
      </c>
      <c r="F14" s="322" t="s">
        <v>479</v>
      </c>
      <c r="G14" s="321" t="s">
        <v>253</v>
      </c>
      <c r="H14" s="323" t="s">
        <v>330</v>
      </c>
      <c r="I14" s="320" t="s">
        <v>470</v>
      </c>
      <c r="J14" s="323" t="s">
        <v>480</v>
      </c>
      <c r="K14" s="120" t="s">
        <v>519</v>
      </c>
      <c r="L14" s="323" t="s">
        <v>481</v>
      </c>
    </row>
    <row r="15" spans="1:12">
      <c r="A15"/>
      <c r="B15" s="290">
        <f>SUMIF('Epi Cascade I'!$A:$A,$A15,'Epi Cascade I'!$H:$H)</f>
        <v>0</v>
      </c>
      <c r="C15" s="290">
        <f>SUMIF('Epi Cascade I'!$A:$A,$A15,'Epi Cascade I'!$I:$I)</f>
        <v>0</v>
      </c>
      <c r="D15" s="299" t="e">
        <f>C15/B15</f>
        <v>#DIV/0!</v>
      </c>
      <c r="E15" s="290">
        <f>SUMIF('Epi Cascade II'!$A:$A,$A15,'Epi Cascade II'!$D:$D)</f>
        <v>0</v>
      </c>
      <c r="F15" s="299" t="e">
        <f>$E15/$C15</f>
        <v>#DIV/0!</v>
      </c>
      <c r="G15" s="292">
        <f>SUMIF('Epi Cascade I'!$A:$A,$A15,'Epi Cascade I'!$L:$L)</f>
        <v>0</v>
      </c>
      <c r="H15" s="299" t="e">
        <f>$G15/$C15</f>
        <v>#DIV/0!</v>
      </c>
      <c r="I15" s="290">
        <f>SUMIF('Epi Cascade II'!$A:$A,$A15,'Epi Cascade II'!$E:$E)</f>
        <v>0</v>
      </c>
      <c r="J15" s="299" t="e">
        <f>$I15/$G15</f>
        <v>#DIV/0!</v>
      </c>
      <c r="K15" s="44" t="s">
        <v>240</v>
      </c>
      <c r="L15" s="299">
        <f>IF(OR(IFERROR($H15,0)&lt;70%,LEFT($A15,4)="_Mil"),30%,50%)</f>
        <v>0.3</v>
      </c>
    </row>
    <row r="16" spans="1:12">
      <c r="A16"/>
      <c r="C16" s="290"/>
      <c r="D16" s="299"/>
      <c r="E16" s="290"/>
      <c r="F16" s="299"/>
      <c r="J16" s="299"/>
      <c r="L16" s="299"/>
    </row>
    <row r="17" spans="1:12">
      <c r="A17"/>
      <c r="C17" s="290"/>
      <c r="D17" s="299"/>
      <c r="E17" s="290"/>
      <c r="F17" s="299"/>
      <c r="J17" s="299"/>
      <c r="L17" s="299"/>
    </row>
    <row r="18" spans="1:12">
      <c r="A18" s="2"/>
      <c r="C18" s="290"/>
      <c r="D18" s="299"/>
      <c r="E18" s="290"/>
      <c r="F18" s="299"/>
      <c r="J18" s="299"/>
      <c r="L18" s="299"/>
    </row>
    <row r="19" spans="1:12">
      <c r="C19" s="290"/>
      <c r="D19" s="299"/>
      <c r="E19" s="290"/>
      <c r="F19" s="299"/>
      <c r="J19" s="299"/>
      <c r="L19" s="299"/>
    </row>
    <row r="20" spans="1:12">
      <c r="C20" s="290"/>
      <c r="D20" s="299"/>
      <c r="E20" s="290"/>
      <c r="F20" s="299"/>
      <c r="J20" s="299"/>
      <c r="L20" s="299"/>
    </row>
    <row r="21" spans="1:12">
      <c r="C21" s="290"/>
      <c r="D21" s="299"/>
      <c r="E21" s="290"/>
      <c r="F21" s="299"/>
      <c r="J21" s="299"/>
      <c r="L21" s="299"/>
    </row>
    <row r="22" spans="1:12">
      <c r="C22" s="290"/>
      <c r="D22" s="299"/>
      <c r="E22" s="290"/>
      <c r="F22" s="299"/>
      <c r="J22" s="299"/>
      <c r="L22" s="299"/>
    </row>
    <row r="23" spans="1:12">
      <c r="C23" s="290"/>
      <c r="D23" s="299"/>
      <c r="E23" s="290"/>
      <c r="F23" s="299"/>
      <c r="J23" s="299"/>
      <c r="L23" s="299"/>
    </row>
    <row r="24" spans="1:12">
      <c r="C24" s="290"/>
      <c r="D24" s="299"/>
      <c r="E24" s="290"/>
      <c r="F24" s="299"/>
      <c r="J24" s="299"/>
      <c r="L24" s="299"/>
    </row>
    <row r="25" spans="1:12">
      <c r="C25" s="290"/>
      <c r="D25" s="299"/>
      <c r="E25" s="290"/>
      <c r="F25" s="299"/>
      <c r="J25" s="299"/>
      <c r="L25" s="299"/>
    </row>
    <row r="26" spans="1:12">
      <c r="C26" s="290"/>
      <c r="D26" s="299"/>
      <c r="E26" s="290"/>
      <c r="F26" s="299"/>
      <c r="J26" s="299"/>
      <c r="L26" s="299"/>
    </row>
    <row r="27" spans="1:12">
      <c r="C27" s="290"/>
      <c r="D27" s="299"/>
      <c r="E27" s="290"/>
      <c r="F27" s="299"/>
      <c r="J27" s="299"/>
      <c r="L27" s="299"/>
    </row>
    <row r="28" spans="1:12">
      <c r="C28" s="290"/>
      <c r="D28" s="299"/>
      <c r="E28" s="290"/>
      <c r="F28" s="299"/>
      <c r="J28" s="299"/>
      <c r="L28" s="299"/>
    </row>
    <row r="29" spans="1:12">
      <c r="C29" s="290"/>
      <c r="D29" s="299"/>
      <c r="E29" s="290"/>
      <c r="F29" s="299"/>
      <c r="J29" s="299"/>
      <c r="L29" s="299"/>
    </row>
    <row r="30" spans="1:12">
      <c r="C30" s="290"/>
      <c r="D30" s="299"/>
      <c r="E30" s="290"/>
      <c r="F30" s="299"/>
      <c r="J30" s="299"/>
      <c r="L30" s="299"/>
    </row>
    <row r="31" spans="1:12">
      <c r="C31" s="290"/>
      <c r="D31" s="299"/>
      <c r="E31" s="290"/>
      <c r="F31" s="299"/>
      <c r="J31" s="299"/>
      <c r="L31" s="299"/>
    </row>
    <row r="32" spans="1:12">
      <c r="C32" s="290"/>
      <c r="D32" s="299"/>
      <c r="E32" s="290"/>
      <c r="F32" s="299"/>
      <c r="J32" s="299"/>
      <c r="L32" s="299"/>
    </row>
    <row r="33" spans="3:12">
      <c r="C33" s="290"/>
      <c r="D33" s="299"/>
      <c r="E33" s="290"/>
      <c r="F33" s="299"/>
      <c r="J33" s="299"/>
      <c r="L33" s="299"/>
    </row>
    <row r="34" spans="3:12">
      <c r="C34" s="290"/>
      <c r="D34" s="299"/>
      <c r="E34" s="290"/>
      <c r="F34" s="299"/>
      <c r="J34" s="299"/>
      <c r="L34" s="299"/>
    </row>
    <row r="35" spans="3:12">
      <c r="C35" s="290"/>
      <c r="D35" s="299"/>
      <c r="E35" s="290"/>
      <c r="F35" s="299"/>
      <c r="J35" s="299"/>
      <c r="L35" s="299"/>
    </row>
    <row r="36" spans="3:12">
      <c r="C36" s="290"/>
      <c r="D36" s="299"/>
      <c r="E36" s="290"/>
      <c r="F36" s="299"/>
      <c r="J36" s="299"/>
      <c r="L36" s="299"/>
    </row>
    <row r="37" spans="3:12">
      <c r="C37" s="290"/>
      <c r="D37" s="299"/>
      <c r="E37" s="290"/>
      <c r="F37" s="299"/>
      <c r="J37" s="299"/>
      <c r="L37" s="299"/>
    </row>
    <row r="38" spans="3:12">
      <c r="C38" s="290"/>
      <c r="D38" s="299"/>
      <c r="E38" s="290"/>
      <c r="F38" s="299"/>
      <c r="J38" s="299"/>
      <c r="L38" s="299"/>
    </row>
    <row r="39" spans="3:12">
      <c r="C39" s="290"/>
      <c r="D39" s="299"/>
      <c r="E39" s="290"/>
      <c r="F39" s="299"/>
      <c r="J39" s="299"/>
      <c r="L39" s="299"/>
    </row>
    <row r="40" spans="3:12">
      <c r="C40" s="290"/>
      <c r="D40" s="299"/>
      <c r="E40" s="290"/>
      <c r="F40" s="299"/>
      <c r="J40" s="299"/>
      <c r="L40" s="299"/>
    </row>
    <row r="41" spans="3:12">
      <c r="C41" s="290"/>
      <c r="D41" s="299"/>
      <c r="E41" s="290"/>
      <c r="F41" s="299"/>
      <c r="J41" s="299"/>
      <c r="L41" s="299"/>
    </row>
    <row r="42" spans="3:12">
      <c r="C42" s="290"/>
      <c r="D42" s="299"/>
      <c r="E42" s="290"/>
      <c r="F42" s="299"/>
      <c r="J42" s="299"/>
      <c r="L42" s="299"/>
    </row>
    <row r="43" spans="3:12">
      <c r="C43" s="290"/>
      <c r="D43" s="299"/>
      <c r="E43" s="290"/>
      <c r="F43" s="299"/>
      <c r="J43" s="299"/>
      <c r="L43" s="299"/>
    </row>
    <row r="44" spans="3:12">
      <c r="C44" s="290"/>
      <c r="D44" s="299"/>
      <c r="E44" s="290"/>
      <c r="F44" s="299"/>
      <c r="J44" s="299"/>
      <c r="L44" s="299"/>
    </row>
    <row r="45" spans="3:12">
      <c r="C45" s="290"/>
      <c r="D45" s="299"/>
      <c r="E45" s="290"/>
      <c r="F45" s="299"/>
      <c r="J45" s="299"/>
      <c r="L45" s="299"/>
    </row>
    <row r="46" spans="3:12">
      <c r="C46" s="290"/>
      <c r="D46" s="299"/>
      <c r="E46" s="290"/>
      <c r="F46" s="299"/>
      <c r="J46" s="299"/>
      <c r="L46" s="299"/>
    </row>
    <row r="47" spans="3:12">
      <c r="C47" s="290"/>
      <c r="D47" s="299"/>
      <c r="E47" s="290"/>
      <c r="F47" s="299"/>
      <c r="J47" s="299"/>
      <c r="L47" s="299"/>
    </row>
    <row r="48" spans="3:12">
      <c r="C48" s="290"/>
      <c r="D48" s="299"/>
      <c r="E48" s="290"/>
      <c r="F48" s="299"/>
      <c r="J48" s="299"/>
      <c r="L48" s="299"/>
    </row>
    <row r="49" spans="3:12">
      <c r="C49" s="290"/>
      <c r="D49" s="299"/>
      <c r="E49" s="290"/>
      <c r="F49" s="299"/>
      <c r="J49" s="299"/>
      <c r="L49" s="299"/>
    </row>
    <row r="50" spans="3:12">
      <c r="C50" s="290"/>
      <c r="D50" s="299"/>
      <c r="E50" s="290"/>
      <c r="F50" s="299"/>
      <c r="J50" s="299"/>
      <c r="L50" s="299"/>
    </row>
    <row r="51" spans="3:12">
      <c r="C51" s="290"/>
      <c r="D51" s="299"/>
      <c r="E51" s="290"/>
      <c r="F51" s="299"/>
      <c r="J51" s="299"/>
      <c r="L51" s="299"/>
    </row>
    <row r="52" spans="3:12">
      <c r="C52" s="290"/>
      <c r="D52" s="299"/>
      <c r="E52" s="290"/>
      <c r="F52" s="299"/>
      <c r="J52" s="299"/>
      <c r="L52" s="299"/>
    </row>
    <row r="53" spans="3:12">
      <c r="C53" s="290"/>
      <c r="D53" s="299"/>
      <c r="E53" s="290"/>
      <c r="F53" s="299"/>
      <c r="J53" s="299"/>
      <c r="L53" s="299"/>
    </row>
    <row r="54" spans="3:12">
      <c r="C54" s="290"/>
      <c r="D54" s="299"/>
      <c r="E54" s="290"/>
      <c r="F54" s="299"/>
      <c r="J54" s="299"/>
      <c r="L54" s="299"/>
    </row>
    <row r="55" spans="3:12">
      <c r="C55" s="290"/>
      <c r="D55" s="299"/>
      <c r="E55" s="290"/>
      <c r="F55" s="299"/>
      <c r="J55" s="299"/>
      <c r="L55" s="299"/>
    </row>
    <row r="56" spans="3:12">
      <c r="C56" s="290"/>
      <c r="D56" s="299"/>
      <c r="E56" s="290"/>
      <c r="F56" s="299"/>
      <c r="J56" s="299"/>
      <c r="L56" s="299"/>
    </row>
    <row r="57" spans="3:12">
      <c r="C57" s="290"/>
      <c r="D57" s="299"/>
      <c r="E57" s="290"/>
      <c r="F57" s="299"/>
      <c r="J57" s="299"/>
      <c r="L57" s="299"/>
    </row>
    <row r="58" spans="3:12">
      <c r="C58" s="290"/>
      <c r="D58" s="299"/>
      <c r="E58" s="290"/>
      <c r="F58" s="299"/>
      <c r="J58" s="299"/>
      <c r="L58" s="299"/>
    </row>
    <row r="59" spans="3:12">
      <c r="C59" s="290"/>
      <c r="D59" s="299"/>
      <c r="E59" s="290"/>
      <c r="F59" s="299"/>
      <c r="J59" s="299"/>
      <c r="L59" s="299"/>
    </row>
    <row r="60" spans="3:12">
      <c r="C60" s="290"/>
      <c r="D60" s="299"/>
      <c r="E60" s="290"/>
      <c r="F60" s="299"/>
      <c r="J60" s="299"/>
      <c r="L60" s="299"/>
    </row>
    <row r="61" spans="3:12">
      <c r="C61" s="290"/>
      <c r="D61" s="299"/>
      <c r="E61" s="290"/>
      <c r="F61" s="299"/>
      <c r="J61" s="299"/>
      <c r="L61" s="299"/>
    </row>
    <row r="62" spans="3:12">
      <c r="C62" s="290"/>
      <c r="D62" s="299"/>
      <c r="E62" s="290"/>
      <c r="F62" s="299"/>
      <c r="J62" s="299"/>
      <c r="L62" s="299"/>
    </row>
    <row r="63" spans="3:12">
      <c r="C63" s="290"/>
      <c r="D63" s="299"/>
      <c r="E63" s="290"/>
      <c r="F63" s="299"/>
      <c r="J63" s="299"/>
      <c r="L63" s="299"/>
    </row>
    <row r="64" spans="3:12">
      <c r="C64" s="290"/>
      <c r="D64" s="299"/>
      <c r="E64" s="290"/>
      <c r="F64" s="299"/>
      <c r="J64" s="299"/>
      <c r="L64" s="299"/>
    </row>
    <row r="65" spans="1:12">
      <c r="C65" s="290"/>
      <c r="D65" s="299"/>
      <c r="E65" s="290"/>
      <c r="F65" s="299"/>
      <c r="J65" s="299"/>
      <c r="L65" s="299"/>
    </row>
    <row r="66" spans="1:12">
      <c r="C66" s="290"/>
      <c r="D66" s="299"/>
      <c r="E66" s="290"/>
      <c r="F66" s="299"/>
      <c r="J66" s="299"/>
      <c r="L66" s="299"/>
    </row>
    <row r="67" spans="1:12">
      <c r="C67" s="290"/>
      <c r="D67" s="299"/>
      <c r="E67" s="290"/>
      <c r="F67" s="299"/>
      <c r="J67" s="299"/>
      <c r="L67" s="299"/>
    </row>
    <row r="68" spans="1:12">
      <c r="C68" s="290"/>
      <c r="D68" s="299"/>
      <c r="E68" s="290"/>
      <c r="F68" s="299"/>
      <c r="J68" s="299"/>
      <c r="L68" s="299"/>
    </row>
    <row r="69" spans="1:12">
      <c r="C69" s="290"/>
      <c r="D69" s="299"/>
      <c r="E69" s="290"/>
      <c r="F69" s="299"/>
      <c r="J69" s="299"/>
      <c r="L69" s="299"/>
    </row>
    <row r="70" spans="1:12">
      <c r="C70" s="290"/>
      <c r="D70" s="299"/>
      <c r="E70" s="290"/>
      <c r="F70" s="299"/>
      <c r="J70" s="299"/>
      <c r="L70" s="299"/>
    </row>
    <row r="71" spans="1:12">
      <c r="C71" s="290"/>
      <c r="D71" s="299"/>
      <c r="E71" s="290"/>
      <c r="F71" s="299"/>
      <c r="J71" s="299"/>
      <c r="L71" s="299"/>
    </row>
    <row r="72" spans="1:12">
      <c r="C72" s="290"/>
      <c r="D72" s="299"/>
      <c r="E72" s="290"/>
      <c r="F72" s="299"/>
      <c r="J72" s="299"/>
      <c r="L72" s="299"/>
    </row>
    <row r="73" spans="1:12">
      <c r="A73"/>
      <c r="C73" s="290"/>
      <c r="D73" s="299"/>
      <c r="E73" s="290"/>
      <c r="F73" s="299"/>
      <c r="J73" s="299"/>
      <c r="L73" s="299"/>
    </row>
    <row r="74" spans="1:12">
      <c r="A74"/>
      <c r="C74" s="290"/>
      <c r="D74" s="299"/>
      <c r="E74" s="290"/>
      <c r="F74" s="299"/>
      <c r="J74" s="299"/>
      <c r="L74" s="299"/>
    </row>
    <row r="75" spans="1:12">
      <c r="A75"/>
      <c r="C75" s="290"/>
      <c r="D75" s="299"/>
      <c r="E75" s="290"/>
      <c r="F75" s="299"/>
      <c r="J75" s="299"/>
      <c r="L75" s="299"/>
    </row>
    <row r="76" spans="1:12">
      <c r="A76"/>
      <c r="C76" s="290"/>
      <c r="D76" s="299"/>
      <c r="E76" s="290"/>
      <c r="F76" s="299"/>
      <c r="J76" s="299"/>
      <c r="L76" s="299"/>
    </row>
    <row r="77" spans="1:12">
      <c r="A77"/>
      <c r="C77" s="290"/>
      <c r="D77" s="299"/>
      <c r="E77" s="290"/>
      <c r="F77" s="299"/>
      <c r="J77" s="299"/>
      <c r="L77" s="299"/>
    </row>
    <row r="78" spans="1:12">
      <c r="A78"/>
      <c r="C78" s="290"/>
      <c r="D78" s="299"/>
      <c r="E78" s="290"/>
      <c r="F78" s="299"/>
      <c r="J78" s="299"/>
      <c r="L78" s="299"/>
    </row>
    <row r="79" spans="1:12">
      <c r="A79"/>
      <c r="C79" s="290"/>
      <c r="D79" s="299"/>
      <c r="E79" s="290"/>
      <c r="F79" s="299"/>
      <c r="J79" s="299"/>
      <c r="L79" s="299"/>
    </row>
    <row r="80" spans="1:12">
      <c r="A80"/>
      <c r="C80" s="290"/>
      <c r="D80" s="299"/>
      <c r="E80" s="290"/>
      <c r="F80" s="299"/>
      <c r="J80" s="299"/>
      <c r="L80" s="299"/>
    </row>
    <row r="81" spans="1:12">
      <c r="A81"/>
      <c r="C81" s="290"/>
      <c r="D81" s="299"/>
      <c r="E81" s="290"/>
      <c r="F81" s="299"/>
      <c r="J81" s="299"/>
      <c r="L81" s="299"/>
    </row>
    <row r="82" spans="1:12">
      <c r="A82"/>
      <c r="C82" s="290"/>
      <c r="D82" s="299"/>
      <c r="E82" s="290"/>
      <c r="F82" s="299"/>
      <c r="J82" s="299"/>
      <c r="L82" s="299"/>
    </row>
    <row r="83" spans="1:12">
      <c r="A83"/>
      <c r="C83" s="290"/>
      <c r="D83" s="299"/>
      <c r="E83" s="290"/>
      <c r="F83" s="299"/>
      <c r="J83" s="299"/>
      <c r="L83" s="299"/>
    </row>
    <row r="84" spans="1:12">
      <c r="A84"/>
      <c r="C84" s="290"/>
      <c r="D84" s="299"/>
      <c r="E84" s="290"/>
      <c r="F84" s="299"/>
      <c r="J84" s="299"/>
      <c r="L84" s="299"/>
    </row>
    <row r="85" spans="1:12">
      <c r="A85"/>
      <c r="C85" s="290"/>
      <c r="D85" s="299"/>
      <c r="E85" s="290"/>
      <c r="F85" s="299"/>
      <c r="J85" s="299"/>
      <c r="L85" s="299"/>
    </row>
    <row r="86" spans="1:12">
      <c r="A86"/>
      <c r="C86" s="290"/>
      <c r="D86" s="299"/>
      <c r="E86" s="290"/>
      <c r="F86" s="299"/>
      <c r="J86" s="299"/>
      <c r="L86" s="299"/>
    </row>
    <row r="87" spans="1:12">
      <c r="A87"/>
      <c r="C87" s="290"/>
      <c r="D87" s="299"/>
      <c r="E87" s="290"/>
      <c r="F87" s="299"/>
      <c r="J87" s="299"/>
      <c r="L87" s="299"/>
    </row>
    <row r="88" spans="1:12">
      <c r="A88"/>
      <c r="C88" s="290"/>
      <c r="D88" s="299"/>
      <c r="E88" s="290"/>
      <c r="F88" s="299"/>
      <c r="J88" s="299"/>
      <c r="L88" s="299"/>
    </row>
    <row r="89" spans="1:12">
      <c r="A89"/>
      <c r="C89" s="290"/>
      <c r="D89" s="299"/>
      <c r="E89" s="290"/>
      <c r="F89" s="299"/>
      <c r="J89" s="299"/>
      <c r="L89" s="299"/>
    </row>
    <row r="90" spans="1:12">
      <c r="A90"/>
      <c r="C90" s="290"/>
      <c r="D90" s="299"/>
      <c r="E90" s="290"/>
      <c r="F90" s="299"/>
      <c r="J90" s="299"/>
      <c r="L90" s="299"/>
    </row>
    <row r="91" spans="1:12">
      <c r="A91"/>
      <c r="C91" s="290"/>
      <c r="D91" s="299"/>
      <c r="E91" s="290"/>
      <c r="F91" s="299"/>
      <c r="J91" s="299"/>
      <c r="L91" s="299"/>
    </row>
    <row r="92" spans="1:12">
      <c r="A92"/>
      <c r="C92" s="290"/>
      <c r="D92" s="299"/>
      <c r="E92" s="290"/>
      <c r="F92" s="299"/>
      <c r="J92" s="299"/>
      <c r="L92" s="299"/>
    </row>
    <row r="93" spans="1:12">
      <c r="A93"/>
      <c r="C93" s="290"/>
      <c r="D93" s="299"/>
      <c r="E93" s="290"/>
      <c r="F93" s="299"/>
      <c r="J93" s="299"/>
      <c r="L93" s="299"/>
    </row>
    <row r="94" spans="1:12">
      <c r="A94"/>
      <c r="C94" s="290"/>
      <c r="D94" s="299"/>
      <c r="E94" s="290"/>
      <c r="F94" s="299"/>
      <c r="J94" s="299"/>
      <c r="L94" s="299"/>
    </row>
    <row r="95" spans="1:12">
      <c r="A95"/>
      <c r="C95" s="290"/>
      <c r="D95" s="299"/>
      <c r="E95" s="290"/>
      <c r="F95" s="299"/>
      <c r="J95" s="299"/>
      <c r="L95" s="299"/>
    </row>
    <row r="96" spans="1:12">
      <c r="A96"/>
      <c r="C96" s="290"/>
      <c r="D96" s="299"/>
      <c r="E96" s="290"/>
      <c r="F96" s="299"/>
      <c r="J96" s="299"/>
      <c r="L96" s="299"/>
    </row>
    <row r="97" spans="1:12">
      <c r="A97"/>
      <c r="C97" s="290"/>
      <c r="D97" s="299"/>
      <c r="E97" s="290"/>
      <c r="F97" s="299"/>
      <c r="J97" s="299"/>
      <c r="L97" s="299"/>
    </row>
    <row r="98" spans="1:12">
      <c r="A98"/>
      <c r="C98" s="290"/>
      <c r="D98" s="299"/>
      <c r="E98" s="290"/>
      <c r="F98" s="299"/>
      <c r="J98" s="299"/>
      <c r="L98" s="299"/>
    </row>
    <row r="99" spans="1:12">
      <c r="A99"/>
      <c r="C99" s="290"/>
      <c r="D99" s="299"/>
      <c r="E99" s="290"/>
      <c r="F99" s="299"/>
      <c r="J99" s="299"/>
      <c r="L99" s="299"/>
    </row>
    <row r="100" spans="1:12">
      <c r="A100"/>
      <c r="C100" s="290"/>
      <c r="D100" s="299"/>
      <c r="E100" s="290"/>
      <c r="F100" s="299"/>
      <c r="J100" s="299"/>
      <c r="L100" s="299"/>
    </row>
    <row r="101" spans="1:12">
      <c r="A101"/>
      <c r="C101" s="290"/>
      <c r="D101" s="299"/>
      <c r="E101" s="290"/>
      <c r="F101" s="299"/>
      <c r="J101" s="299"/>
      <c r="L101" s="299"/>
    </row>
    <row r="102" spans="1:12">
      <c r="A102"/>
      <c r="C102" s="290"/>
      <c r="D102" s="299"/>
      <c r="E102" s="290"/>
      <c r="F102" s="299"/>
      <c r="J102" s="299"/>
      <c r="L102" s="299"/>
    </row>
    <row r="103" spans="1:12">
      <c r="A103"/>
      <c r="C103" s="290"/>
      <c r="D103" s="299"/>
      <c r="E103" s="290"/>
      <c r="F103" s="299"/>
      <c r="J103" s="299"/>
      <c r="L103" s="299"/>
    </row>
    <row r="104" spans="1:12">
      <c r="A104"/>
      <c r="C104" s="290"/>
      <c r="D104" s="299"/>
      <c r="E104" s="290"/>
      <c r="F104" s="299"/>
      <c r="J104" s="299"/>
      <c r="L104" s="299"/>
    </row>
    <row r="105" spans="1:12">
      <c r="A105"/>
      <c r="C105" s="290"/>
      <c r="D105" s="299"/>
      <c r="E105" s="290"/>
      <c r="F105" s="299"/>
      <c r="J105" s="299"/>
      <c r="L105" s="299"/>
    </row>
    <row r="106" spans="1:12">
      <c r="A106"/>
      <c r="C106" s="290"/>
      <c r="D106" s="299"/>
      <c r="E106" s="290"/>
      <c r="F106" s="299"/>
      <c r="J106" s="299"/>
      <c r="L106" s="299"/>
    </row>
    <row r="107" spans="1:12">
      <c r="A107"/>
      <c r="C107" s="290"/>
      <c r="D107" s="299"/>
      <c r="E107" s="290"/>
      <c r="F107" s="299"/>
      <c r="J107" s="299"/>
      <c r="L107" s="299"/>
    </row>
    <row r="108" spans="1:12">
      <c r="A108"/>
      <c r="C108" s="290"/>
      <c r="D108" s="299"/>
      <c r="E108" s="290"/>
      <c r="F108" s="299"/>
      <c r="J108" s="299"/>
      <c r="L108" s="299"/>
    </row>
    <row r="109" spans="1:12">
      <c r="A109"/>
      <c r="C109" s="290"/>
      <c r="D109" s="299"/>
      <c r="E109" s="290"/>
      <c r="F109" s="299"/>
      <c r="J109" s="299"/>
      <c r="L109" s="299"/>
    </row>
    <row r="110" spans="1:12">
      <c r="A110"/>
      <c r="C110" s="290"/>
      <c r="D110" s="299"/>
      <c r="E110" s="290"/>
      <c r="F110" s="299"/>
      <c r="J110" s="299"/>
      <c r="L110" s="299"/>
    </row>
    <row r="111" spans="1:12">
      <c r="A111"/>
      <c r="C111" s="290"/>
      <c r="D111" s="299"/>
      <c r="E111" s="290"/>
      <c r="F111" s="299"/>
      <c r="J111" s="299"/>
      <c r="L111" s="299"/>
    </row>
    <row r="112" spans="1:12">
      <c r="A112"/>
      <c r="C112" s="290"/>
      <c r="D112" s="299"/>
      <c r="E112" s="290"/>
      <c r="F112" s="299"/>
      <c r="J112" s="299"/>
      <c r="L112" s="299"/>
    </row>
    <row r="113" spans="1:12">
      <c r="A113"/>
      <c r="C113" s="290"/>
      <c r="D113" s="299"/>
      <c r="E113" s="290"/>
      <c r="F113" s="299"/>
      <c r="J113" s="299"/>
      <c r="L113" s="299"/>
    </row>
    <row r="114" spans="1:12">
      <c r="A114"/>
      <c r="C114" s="290"/>
      <c r="D114" s="299"/>
      <c r="E114" s="290"/>
      <c r="F114" s="299"/>
      <c r="J114" s="299"/>
      <c r="L114" s="299"/>
    </row>
    <row r="115" spans="1:12">
      <c r="A115"/>
      <c r="C115" s="290"/>
      <c r="D115" s="299"/>
      <c r="E115" s="290"/>
      <c r="F115" s="299"/>
      <c r="J115" s="299"/>
      <c r="L115" s="299"/>
    </row>
    <row r="116" spans="1:12">
      <c r="A116"/>
      <c r="C116" s="290"/>
      <c r="D116" s="299"/>
      <c r="E116" s="290"/>
      <c r="F116" s="299"/>
      <c r="J116" s="299"/>
      <c r="L116" s="299"/>
    </row>
    <row r="117" spans="1:12">
      <c r="A117"/>
      <c r="C117" s="290"/>
      <c r="D117" s="299"/>
      <c r="E117" s="290"/>
      <c r="F117" s="299"/>
      <c r="J117" s="299"/>
      <c r="L117" s="299"/>
    </row>
    <row r="118" spans="1:12">
      <c r="A118"/>
      <c r="C118" s="290"/>
      <c r="D118" s="299"/>
      <c r="E118" s="290"/>
      <c r="F118" s="299"/>
      <c r="J118" s="299"/>
      <c r="L118" s="299"/>
    </row>
    <row r="119" spans="1:12">
      <c r="A119"/>
      <c r="C119" s="290"/>
      <c r="D119" s="299"/>
      <c r="E119" s="290"/>
      <c r="F119" s="299"/>
      <c r="J119" s="299"/>
      <c r="L119" s="299"/>
    </row>
    <row r="120" spans="1:12">
      <c r="A120"/>
      <c r="C120" s="290"/>
      <c r="D120" s="299"/>
      <c r="E120" s="290"/>
      <c r="F120" s="299"/>
      <c r="J120" s="299"/>
      <c r="L120" s="299"/>
    </row>
    <row r="121" spans="1:12">
      <c r="A121"/>
      <c r="C121" s="290"/>
      <c r="D121" s="299"/>
      <c r="E121" s="290"/>
      <c r="F121" s="299"/>
      <c r="J121" s="299"/>
      <c r="L121" s="299"/>
    </row>
    <row r="122" spans="1:12">
      <c r="A122"/>
      <c r="C122" s="290"/>
      <c r="D122" s="299"/>
      <c r="E122" s="290"/>
      <c r="F122" s="299"/>
      <c r="J122" s="299"/>
      <c r="L122" s="299"/>
    </row>
    <row r="123" spans="1:12">
      <c r="A123"/>
      <c r="C123" s="290"/>
      <c r="D123" s="299"/>
      <c r="E123" s="290"/>
      <c r="F123" s="299"/>
      <c r="J123" s="299"/>
      <c r="L123" s="299"/>
    </row>
    <row r="124" spans="1:12">
      <c r="A124"/>
      <c r="C124" s="290"/>
      <c r="D124" s="299"/>
      <c r="E124" s="290"/>
      <c r="F124" s="299"/>
      <c r="J124" s="299"/>
      <c r="L124" s="299"/>
    </row>
    <row r="125" spans="1:12">
      <c r="A125"/>
      <c r="C125" s="290"/>
      <c r="D125" s="299"/>
      <c r="E125" s="290"/>
      <c r="F125" s="299"/>
      <c r="J125" s="299"/>
      <c r="L125" s="299"/>
    </row>
    <row r="126" spans="1:12">
      <c r="A126"/>
      <c r="C126" s="290"/>
      <c r="D126" s="299"/>
      <c r="E126" s="290"/>
      <c r="F126" s="299"/>
      <c r="J126" s="299"/>
      <c r="L126" s="299"/>
    </row>
    <row r="127" spans="1:12">
      <c r="A127"/>
      <c r="C127" s="290"/>
      <c r="D127" s="299"/>
      <c r="E127" s="290"/>
      <c r="F127" s="299"/>
      <c r="J127" s="299"/>
      <c r="L127" s="299"/>
    </row>
    <row r="128" spans="1:12">
      <c r="A128"/>
      <c r="C128" s="290"/>
      <c r="D128" s="299"/>
      <c r="E128" s="290"/>
      <c r="F128" s="299"/>
      <c r="J128" s="299"/>
      <c r="L128" s="299"/>
    </row>
    <row r="129" spans="1:12">
      <c r="A129"/>
      <c r="C129" s="290"/>
      <c r="D129" s="299"/>
      <c r="E129" s="290"/>
      <c r="F129" s="299"/>
      <c r="J129" s="299"/>
      <c r="L129" s="299"/>
    </row>
    <row r="130" spans="1:12">
      <c r="A130"/>
      <c r="C130" s="290"/>
      <c r="D130" s="299"/>
      <c r="E130" s="290"/>
      <c r="F130" s="299"/>
      <c r="J130" s="299"/>
      <c r="L130" s="299"/>
    </row>
    <row r="131" spans="1:12">
      <c r="A131"/>
      <c r="C131" s="290"/>
      <c r="D131" s="299"/>
      <c r="E131" s="290"/>
      <c r="F131" s="299"/>
      <c r="J131" s="299"/>
      <c r="L131" s="299"/>
    </row>
    <row r="132" spans="1:12">
      <c r="A132"/>
      <c r="C132" s="290"/>
      <c r="D132" s="299"/>
      <c r="E132" s="290"/>
      <c r="F132" s="299"/>
      <c r="J132" s="299"/>
      <c r="L132" s="299"/>
    </row>
    <row r="133" spans="1:12">
      <c r="A133"/>
      <c r="C133" s="290"/>
      <c r="D133" s="299"/>
      <c r="E133" s="290"/>
      <c r="F133" s="299"/>
      <c r="J133" s="299"/>
      <c r="L133" s="299"/>
    </row>
    <row r="134" spans="1:12">
      <c r="A134"/>
      <c r="C134" s="290"/>
      <c r="D134" s="299"/>
      <c r="E134" s="290"/>
      <c r="F134" s="299"/>
      <c r="J134" s="299"/>
      <c r="L134" s="299"/>
    </row>
    <row r="135" spans="1:12">
      <c r="A135"/>
      <c r="C135" s="290"/>
      <c r="D135" s="299"/>
      <c r="E135" s="290"/>
      <c r="F135" s="299"/>
      <c r="J135" s="299"/>
      <c r="L135" s="299"/>
    </row>
    <row r="136" spans="1:12">
      <c r="A136"/>
      <c r="C136" s="290"/>
      <c r="D136" s="299"/>
      <c r="E136" s="290"/>
      <c r="F136" s="299"/>
      <c r="J136" s="299"/>
      <c r="L136" s="299"/>
    </row>
    <row r="137" spans="1:12">
      <c r="A137"/>
      <c r="C137" s="290"/>
      <c r="D137" s="299"/>
      <c r="E137" s="290"/>
      <c r="F137" s="299"/>
      <c r="J137" s="299"/>
      <c r="L137" s="299"/>
    </row>
    <row r="138" spans="1:12">
      <c r="A138"/>
      <c r="C138" s="290"/>
      <c r="D138" s="299"/>
      <c r="E138" s="290"/>
      <c r="F138" s="299"/>
      <c r="J138" s="299"/>
      <c r="L138" s="299"/>
    </row>
    <row r="139" spans="1:12">
      <c r="A139"/>
      <c r="C139" s="290"/>
      <c r="D139" s="299"/>
      <c r="E139" s="290"/>
      <c r="F139" s="299"/>
      <c r="J139" s="299"/>
      <c r="L139" s="299"/>
    </row>
    <row r="140" spans="1:12">
      <c r="A140"/>
      <c r="C140" s="290"/>
      <c r="D140" s="299"/>
      <c r="E140" s="290"/>
      <c r="F140" s="299"/>
      <c r="J140" s="299"/>
      <c r="L140" s="299"/>
    </row>
    <row r="141" spans="1:12">
      <c r="A141"/>
      <c r="C141" s="290"/>
      <c r="D141" s="299"/>
      <c r="E141" s="290"/>
      <c r="F141" s="299"/>
      <c r="J141" s="299"/>
      <c r="L141" s="299"/>
    </row>
    <row r="142" spans="1:12">
      <c r="A142"/>
      <c r="C142" s="290"/>
      <c r="D142" s="299"/>
      <c r="E142" s="290"/>
      <c r="F142" s="299"/>
      <c r="J142" s="299"/>
      <c r="L142" s="299"/>
    </row>
    <row r="143" spans="1:12">
      <c r="A143"/>
      <c r="C143" s="290"/>
      <c r="D143" s="299"/>
      <c r="E143" s="290"/>
      <c r="F143" s="299"/>
      <c r="J143" s="299"/>
      <c r="L143" s="299"/>
    </row>
    <row r="144" spans="1:12">
      <c r="A144"/>
      <c r="C144" s="290"/>
      <c r="D144" s="299"/>
      <c r="E144" s="290"/>
      <c r="F144" s="299"/>
      <c r="J144" s="299"/>
      <c r="L144" s="299"/>
    </row>
    <row r="145" spans="1:12">
      <c r="A145"/>
      <c r="C145" s="290"/>
      <c r="D145" s="299"/>
      <c r="E145" s="290"/>
      <c r="F145" s="299"/>
      <c r="J145" s="299"/>
      <c r="L145" s="299"/>
    </row>
    <row r="146" spans="1:12">
      <c r="A146"/>
      <c r="C146" s="290"/>
      <c r="D146" s="299"/>
      <c r="E146" s="290"/>
      <c r="F146" s="299"/>
      <c r="J146" s="299"/>
      <c r="L146" s="299"/>
    </row>
    <row r="147" spans="1:12">
      <c r="A147"/>
      <c r="C147" s="290"/>
      <c r="D147" s="299"/>
      <c r="E147" s="290"/>
      <c r="F147" s="299"/>
      <c r="J147" s="299"/>
      <c r="L147" s="299"/>
    </row>
    <row r="148" spans="1:12">
      <c r="A148"/>
      <c r="C148" s="290"/>
      <c r="D148" s="299"/>
      <c r="E148" s="290"/>
      <c r="F148" s="299"/>
      <c r="J148" s="299"/>
      <c r="L148" s="299"/>
    </row>
    <row r="149" spans="1:12">
      <c r="A149"/>
      <c r="C149" s="290"/>
      <c r="D149" s="299"/>
      <c r="E149" s="290"/>
      <c r="F149" s="299"/>
      <c r="J149" s="299"/>
      <c r="L149" s="299"/>
    </row>
    <row r="150" spans="1:12">
      <c r="A150"/>
      <c r="C150" s="290"/>
      <c r="D150" s="299"/>
      <c r="E150" s="290"/>
      <c r="F150" s="299"/>
      <c r="J150" s="299"/>
      <c r="L150" s="299"/>
    </row>
    <row r="151" spans="1:12">
      <c r="A151"/>
      <c r="C151" s="290"/>
      <c r="D151" s="299"/>
      <c r="E151" s="290"/>
      <c r="F151" s="299"/>
      <c r="J151" s="299"/>
      <c r="L151" s="299"/>
    </row>
    <row r="152" spans="1:12">
      <c r="A152"/>
      <c r="C152" s="290"/>
      <c r="D152" s="299"/>
      <c r="E152" s="290"/>
      <c r="F152" s="299"/>
      <c r="J152" s="299"/>
      <c r="L152" s="299"/>
    </row>
    <row r="153" spans="1:12">
      <c r="A153"/>
      <c r="C153" s="290"/>
      <c r="D153" s="299"/>
      <c r="E153" s="290"/>
      <c r="F153" s="299"/>
      <c r="J153" s="299"/>
      <c r="L153" s="299"/>
    </row>
    <row r="154" spans="1:12">
      <c r="A154"/>
      <c r="C154" s="290"/>
      <c r="D154" s="299"/>
      <c r="E154" s="290"/>
      <c r="F154" s="299"/>
      <c r="J154" s="299"/>
      <c r="L154" s="299"/>
    </row>
    <row r="155" spans="1:12">
      <c r="A155"/>
      <c r="C155" s="290"/>
      <c r="D155" s="299"/>
      <c r="E155" s="290"/>
      <c r="F155" s="299"/>
      <c r="J155" s="299"/>
      <c r="L155" s="299"/>
    </row>
    <row r="156" spans="1:12">
      <c r="A156"/>
      <c r="C156" s="290"/>
      <c r="D156" s="299"/>
      <c r="E156" s="290"/>
      <c r="F156" s="299"/>
      <c r="J156" s="299"/>
      <c r="L156" s="299"/>
    </row>
    <row r="157" spans="1:12">
      <c r="A157"/>
      <c r="C157" s="290"/>
      <c r="D157" s="299"/>
      <c r="E157" s="290"/>
      <c r="F157" s="299"/>
      <c r="J157" s="299"/>
      <c r="L157" s="299"/>
    </row>
    <row r="158" spans="1:12">
      <c r="A158"/>
      <c r="C158" s="290"/>
      <c r="D158" s="299"/>
      <c r="E158" s="290"/>
      <c r="F158" s="299"/>
      <c r="J158" s="299"/>
      <c r="L158" s="299"/>
    </row>
    <row r="159" spans="1:12">
      <c r="A159"/>
      <c r="C159" s="290"/>
      <c r="D159" s="299"/>
      <c r="E159" s="290"/>
      <c r="F159" s="299"/>
      <c r="J159" s="299"/>
      <c r="L159" s="299"/>
    </row>
    <row r="160" spans="1:12">
      <c r="A160"/>
      <c r="C160" s="290"/>
      <c r="D160" s="299"/>
      <c r="E160" s="290"/>
      <c r="F160" s="299"/>
      <c r="J160" s="299"/>
      <c r="L160" s="299"/>
    </row>
    <row r="161" spans="1:12">
      <c r="A161"/>
      <c r="C161" s="290"/>
      <c r="D161" s="299"/>
      <c r="E161" s="290"/>
      <c r="F161" s="299"/>
      <c r="J161" s="299"/>
      <c r="L161" s="299"/>
    </row>
    <row r="162" spans="1:12">
      <c r="A162"/>
      <c r="C162" s="290"/>
      <c r="D162" s="299"/>
      <c r="E162" s="290"/>
      <c r="F162" s="299"/>
      <c r="J162" s="299"/>
      <c r="L162" s="299"/>
    </row>
    <row r="163" spans="1:12">
      <c r="A163"/>
      <c r="C163" s="290"/>
      <c r="D163" s="299"/>
      <c r="E163" s="290"/>
      <c r="F163" s="299"/>
      <c r="J163" s="299"/>
      <c r="L163" s="299"/>
    </row>
    <row r="164" spans="1:12">
      <c r="A164"/>
      <c r="C164" s="290"/>
      <c r="D164" s="299"/>
      <c r="E164" s="290"/>
      <c r="F164" s="299"/>
      <c r="J164" s="299"/>
      <c r="L164" s="299"/>
    </row>
    <row r="165" spans="1:12">
      <c r="A165"/>
      <c r="C165" s="290"/>
      <c r="D165" s="299"/>
      <c r="E165" s="290"/>
      <c r="F165" s="299"/>
      <c r="J165" s="299"/>
      <c r="L165" s="299"/>
    </row>
    <row r="166" spans="1:12">
      <c r="A166"/>
      <c r="C166" s="290"/>
      <c r="D166" s="299"/>
      <c r="E166" s="290"/>
      <c r="F166" s="299"/>
      <c r="J166" s="299"/>
      <c r="L166" s="299"/>
    </row>
    <row r="167" spans="1:12">
      <c r="A167"/>
      <c r="C167" s="290"/>
      <c r="D167" s="299"/>
      <c r="E167" s="290"/>
      <c r="F167" s="299"/>
      <c r="J167" s="299"/>
      <c r="L167" s="299"/>
    </row>
    <row r="168" spans="1:12">
      <c r="A168"/>
      <c r="C168" s="290"/>
      <c r="D168" s="299"/>
      <c r="E168" s="290"/>
      <c r="F168" s="299"/>
      <c r="J168" s="299"/>
      <c r="L168" s="299"/>
    </row>
    <row r="169" spans="1:12">
      <c r="A169"/>
      <c r="C169" s="290"/>
      <c r="D169" s="299"/>
      <c r="E169" s="290"/>
      <c r="F169" s="299"/>
      <c r="J169" s="299"/>
      <c r="L169" s="299"/>
    </row>
    <row r="170" spans="1:12">
      <c r="A170"/>
      <c r="C170" s="290"/>
      <c r="D170" s="299"/>
      <c r="E170" s="290"/>
      <c r="F170" s="299"/>
      <c r="J170" s="299"/>
      <c r="L170" s="299"/>
    </row>
    <row r="171" spans="1:12">
      <c r="A171"/>
      <c r="C171" s="290"/>
      <c r="D171" s="299"/>
      <c r="E171" s="290"/>
      <c r="F171" s="299"/>
      <c r="J171" s="299"/>
      <c r="L171" s="299"/>
    </row>
    <row r="172" spans="1:12">
      <c r="A172"/>
      <c r="C172" s="290"/>
      <c r="D172" s="299"/>
      <c r="E172" s="290"/>
      <c r="F172" s="299"/>
      <c r="J172" s="299"/>
      <c r="L172" s="299"/>
    </row>
    <row r="173" spans="1:12">
      <c r="A173"/>
      <c r="C173" s="290"/>
      <c r="D173" s="299"/>
      <c r="E173" s="290"/>
      <c r="F173" s="299"/>
      <c r="J173" s="299"/>
      <c r="L173" s="299"/>
    </row>
    <row r="174" spans="1:12">
      <c r="A174"/>
      <c r="C174" s="290"/>
      <c r="D174" s="299"/>
      <c r="E174" s="290"/>
      <c r="F174" s="299"/>
      <c r="J174" s="299"/>
      <c r="L174" s="299"/>
    </row>
    <row r="175" spans="1:12">
      <c r="A175"/>
      <c r="C175" s="290"/>
      <c r="D175" s="299"/>
      <c r="E175" s="290"/>
      <c r="F175" s="299"/>
      <c r="J175" s="299"/>
      <c r="L175" s="299"/>
    </row>
    <row r="176" spans="1:12">
      <c r="A176"/>
      <c r="C176" s="290"/>
      <c r="D176" s="299"/>
      <c r="E176" s="290"/>
      <c r="F176" s="299"/>
      <c r="J176" s="299"/>
      <c r="L176" s="299"/>
    </row>
    <row r="177" spans="1:12">
      <c r="A177"/>
      <c r="C177" s="290"/>
      <c r="D177" s="299"/>
      <c r="E177" s="290"/>
      <c r="F177" s="299"/>
      <c r="J177" s="299"/>
      <c r="L177" s="299"/>
    </row>
    <row r="178" spans="1:12">
      <c r="A178"/>
      <c r="C178" s="290"/>
      <c r="D178" s="299"/>
      <c r="E178" s="290"/>
      <c r="F178" s="299"/>
      <c r="J178" s="299"/>
      <c r="L178" s="299"/>
    </row>
  </sheetData>
  <conditionalFormatting sqref="B4:J4">
    <cfRule type="expression" dxfId="48"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zoomScaleNormal="100" workbookViewId="0">
      <pane xSplit="6" ySplit="14" topLeftCell="J15" activePane="bottomRight" state="frozen"/>
      <selection activeCell="B5" sqref="B5"/>
      <selection pane="topRight" activeCell="B5" sqref="B5"/>
      <selection pane="bottomLeft" activeCell="B5" sqref="B5"/>
      <selection pane="bottomRight" activeCell="V11" sqref="V11"/>
    </sheetView>
  </sheetViews>
  <sheetFormatPr baseColWidth="10" defaultRowHeight="16"/>
  <cols>
    <col min="1" max="1" width="31.33203125" style="3" customWidth="1"/>
    <col min="2" max="2" width="11.6640625" style="3" customWidth="1"/>
    <col min="3" max="6" width="7" style="3" customWidth="1"/>
    <col min="7" max="7" width="10.83203125" style="35" customWidth="1"/>
    <col min="8" max="8" width="10.83203125" style="139" customWidth="1"/>
    <col min="9" max="9" width="11.5" style="119" customWidth="1"/>
    <col min="10" max="10" width="10.83203125" style="282" customWidth="1"/>
    <col min="11" max="12" width="10.83203125" style="139" customWidth="1"/>
    <col min="13" max="15" width="10.83203125" style="25" customWidth="1"/>
    <col min="16" max="17" width="10.83203125" style="282" customWidth="1"/>
    <col min="18" max="19" width="10.83203125" style="25" customWidth="1"/>
    <col min="20" max="20" width="10.83203125" style="140"/>
    <col min="21" max="21" width="10.83203125" style="282"/>
    <col min="22" max="23" width="10.83203125" style="25"/>
    <col min="24" max="26" width="10.83203125" style="15"/>
  </cols>
  <sheetData>
    <row r="1" spans="1:26" s="43" customFormat="1" ht="31" customHeight="1">
      <c r="A1" s="39" t="s">
        <v>224</v>
      </c>
      <c r="B1" s="6"/>
      <c r="C1" s="6"/>
      <c r="D1" s="6"/>
      <c r="E1" s="6"/>
      <c r="F1" s="6"/>
      <c r="G1" s="32" t="s">
        <v>48</v>
      </c>
      <c r="H1" s="145"/>
      <c r="I1" s="117"/>
      <c r="J1" s="29" t="s">
        <v>49</v>
      </c>
      <c r="K1" s="145"/>
      <c r="L1" s="145"/>
      <c r="M1" s="16"/>
      <c r="N1" s="16"/>
      <c r="O1" s="16"/>
      <c r="P1" s="29" t="s">
        <v>90</v>
      </c>
      <c r="Q1" s="29"/>
      <c r="R1" s="16"/>
      <c r="S1" s="16"/>
      <c r="T1" s="142" t="s">
        <v>132</v>
      </c>
      <c r="U1" s="29"/>
      <c r="V1" s="16"/>
      <c r="W1" s="16"/>
      <c r="X1" s="16"/>
      <c r="Y1" s="16" t="s">
        <v>245</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198</v>
      </c>
      <c r="Y2" s="26" t="s">
        <v>198</v>
      </c>
      <c r="Z2" s="26"/>
    </row>
    <row r="3" spans="1:26" ht="117" customHeight="1">
      <c r="A3" s="8"/>
      <c r="B3" s="8"/>
      <c r="C3" s="8"/>
      <c r="D3" s="8"/>
      <c r="E3" s="8"/>
      <c r="F3" s="8"/>
      <c r="G3" s="137" t="s">
        <v>44</v>
      </c>
      <c r="H3" s="137" t="s">
        <v>611</v>
      </c>
      <c r="I3" s="186" t="s">
        <v>48</v>
      </c>
      <c r="J3" s="283" t="s">
        <v>186</v>
      </c>
      <c r="K3" s="137" t="s">
        <v>197</v>
      </c>
      <c r="L3" s="137" t="s">
        <v>97</v>
      </c>
      <c r="M3" s="187" t="s">
        <v>46</v>
      </c>
      <c r="N3" s="188" t="s">
        <v>47</v>
      </c>
      <c r="O3" s="187" t="s">
        <v>45</v>
      </c>
      <c r="P3" s="283" t="s">
        <v>538</v>
      </c>
      <c r="Q3" s="283" t="s">
        <v>539</v>
      </c>
      <c r="R3" s="187" t="s">
        <v>50</v>
      </c>
      <c r="S3" s="187" t="s">
        <v>51</v>
      </c>
      <c r="T3" s="144" t="s">
        <v>106</v>
      </c>
      <c r="U3" s="283" t="s">
        <v>179</v>
      </c>
      <c r="V3" s="180" t="s">
        <v>107</v>
      </c>
      <c r="W3" s="187" t="s">
        <v>108</v>
      </c>
      <c r="X3" s="189" t="s">
        <v>175</v>
      </c>
      <c r="Y3" s="189" t="s">
        <v>246</v>
      </c>
      <c r="Z3" s="190" t="s">
        <v>256</v>
      </c>
    </row>
    <row r="4" spans="1:26">
      <c r="A4" s="111"/>
      <c r="B4" s="4"/>
      <c r="C4" s="4" t="s">
        <v>5</v>
      </c>
      <c r="D4" s="4"/>
      <c r="E4" s="4"/>
      <c r="F4" s="4"/>
      <c r="G4" s="107">
        <f>SUBTOTAL(109,G$15:INDEX(G:G,COUNTA($A:$A)+5-COUNTA($A$1:$A$14)))</f>
        <v>0</v>
      </c>
      <c r="H4" s="138">
        <f>SUBTOTAL(101,H$15:INDEX(H:H,COUNTA($A:$A)+5-COUNTA($A$1:$A$14)))</f>
        <v>0</v>
      </c>
      <c r="I4" s="314">
        <f>SUBTOTAL(109,I$15:INDEX(I:I,COUNTA($A:$A)+5-COUNTA($A$1:$A$14)))</f>
        <v>0</v>
      </c>
      <c r="J4" s="284">
        <f>SUBTOTAL(101,J$15:INDEX(J:J,COUNTA($A:$A)+5-COUNTA($A$1:$A$14)))</f>
        <v>1</v>
      </c>
      <c r="K4" s="138" t="e">
        <f>SUBTOTAL(101,K$15:INDEX(K:K,COUNTA($A:$A)+5-COUNTA($A$1:$A$14)))</f>
        <v>#DIV/0!</v>
      </c>
      <c r="L4" s="138" t="e">
        <f>SUBTOTAL(101,L$15:INDEX(L:L,COUNTA($A:$A)+5-COUNTA($A$1:$A$14)))</f>
        <v>#DIV/0!</v>
      </c>
      <c r="M4" s="41">
        <f>SUBTOTAL(109,M$15:INDEX(M:M,COUNTA($A:$A)+5-COUNTA($A$1:$A$14)))</f>
        <v>0</v>
      </c>
      <c r="N4" s="41">
        <f>SUBTOTAL(109,N$15:INDEX(N:N,COUNTA($A:$A)+5-COUNTA($A$1:$A$14)))</f>
        <v>0</v>
      </c>
      <c r="O4" s="41">
        <f>SUBTOTAL(109,O$15:INDEX(O:O,COUNTA($A:$A)+5-COUNTA($A$1:$A$14)))</f>
        <v>0</v>
      </c>
      <c r="P4" s="284">
        <f>SUBTOTAL(101,P$15:INDEX(P:P,COUNTA($A:$A)+5-COUNTA($A$1:$A$14)))</f>
        <v>0.95</v>
      </c>
      <c r="Q4" s="284">
        <f>SUBTOTAL(101,Q$15:INDEX(Q:Q,COUNTA($A:$A)+5-COUNTA($A$1:$A$14)))</f>
        <v>0.95</v>
      </c>
      <c r="R4" s="41">
        <f>SUBTOTAL(109,R$15:INDEX(R:R,COUNTA($A:$A)+5-COUNTA($A$1:$A$14)))</f>
        <v>0</v>
      </c>
      <c r="S4" s="41">
        <f>SUBTOTAL(109,S$15:INDEX(S:S,COUNTA($A:$A)+5-COUNTA($A$1:$A$14)))</f>
        <v>0</v>
      </c>
      <c r="T4" s="138" t="e">
        <f>SUBTOTAL(101,T$15:INDEX(T:T,COUNTA($A:$A)+5-COUNTA($A$1:$A$14)))</f>
        <v>#DIV/0!</v>
      </c>
      <c r="U4" s="284">
        <f>SUBTOTAL(101,U$15:INDEX(U:U,COUNTA($A:$A)+5-COUNTA($A$1:$A$14)))</f>
        <v>0.95</v>
      </c>
      <c r="V4" s="41">
        <f>SUBTOTAL(109,V$15:INDEX(V:V,COUNTA($A:$A)+5-COUNTA($A$1:$A$14)))</f>
        <v>0</v>
      </c>
      <c r="W4" s="41">
        <f>SUBTOTAL(109,W$15:INDEX(W:W,COUNTA($A:$A)+5-COUNTA($A$1:$A$14)))</f>
        <v>0</v>
      </c>
      <c r="X4" s="107">
        <f>SUBTOTAL(109,X$15:INDEX(X:X,COUNTA($A:$A)+5-COUNTA($A$1:$A$14)))</f>
        <v>0</v>
      </c>
      <c r="Y4" s="107">
        <f>SUBTOTAL(109,Y$15:INDEX(Y:Y,COUNTA($A:$A)+5-COUNTA($A$1:$A$14)))</f>
        <v>0</v>
      </c>
      <c r="Z4" s="107">
        <f>SUBTOTAL(109,Z$15:INDEX(Z:Z,COUNTA($A:$A)+5-COUNTA($A$1:$A$14)))</f>
        <v>0</v>
      </c>
    </row>
    <row r="5" spans="1:26">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625</v>
      </c>
      <c r="R5" t="s">
        <v>642</v>
      </c>
      <c r="S5" t="s">
        <v>642</v>
      </c>
      <c r="T5" t="s">
        <v>625</v>
      </c>
      <c r="U5" t="s">
        <v>625</v>
      </c>
      <c r="V5" t="s">
        <v>642</v>
      </c>
      <c r="W5" t="s">
        <v>642</v>
      </c>
      <c r="X5" t="s">
        <v>625</v>
      </c>
      <c r="Y5" t="s">
        <v>625</v>
      </c>
      <c r="Z5" t="s">
        <v>625</v>
      </c>
    </row>
    <row r="6" spans="1:26">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645</v>
      </c>
      <c r="R6" t="s">
        <v>617</v>
      </c>
      <c r="S6" t="s">
        <v>617</v>
      </c>
      <c r="T6" t="s">
        <v>645</v>
      </c>
      <c r="U6" t="s">
        <v>645</v>
      </c>
      <c r="V6" t="s">
        <v>617</v>
      </c>
      <c r="W6" t="s">
        <v>617</v>
      </c>
      <c r="X6" t="s">
        <v>618</v>
      </c>
      <c r="Y6" t="s">
        <v>618</v>
      </c>
      <c r="Z6" t="s">
        <v>618</v>
      </c>
    </row>
    <row r="7" spans="1:26">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620</v>
      </c>
      <c r="R7" t="s">
        <v>619</v>
      </c>
      <c r="S7" t="s">
        <v>619</v>
      </c>
      <c r="T7" t="s">
        <v>620</v>
      </c>
      <c r="U7" t="s">
        <v>620</v>
      </c>
      <c r="V7" t="s">
        <v>619</v>
      </c>
      <c r="W7" t="s">
        <v>619</v>
      </c>
      <c r="X7" t="s">
        <v>619</v>
      </c>
      <c r="Y7" t="s">
        <v>619</v>
      </c>
      <c r="Z7" t="s">
        <v>619</v>
      </c>
    </row>
    <row r="8" spans="1:26">
      <c r="A8"/>
      <c r="B8"/>
      <c r="C8"/>
      <c r="D8"/>
      <c r="E8"/>
      <c r="F8"/>
      <c r="G8" t="s">
        <v>646</v>
      </c>
      <c r="H8"/>
      <c r="I8" t="s">
        <v>646</v>
      </c>
      <c r="J8"/>
      <c r="K8"/>
      <c r="L8"/>
      <c r="M8" t="s">
        <v>648</v>
      </c>
      <c r="N8" t="s">
        <v>648</v>
      </c>
      <c r="O8" t="s">
        <v>648</v>
      </c>
      <c r="P8"/>
      <c r="Q8"/>
      <c r="R8" t="s">
        <v>650</v>
      </c>
      <c r="S8" t="s">
        <v>650</v>
      </c>
      <c r="T8"/>
      <c r="U8"/>
      <c r="V8" t="s">
        <v>654</v>
      </c>
      <c r="W8" t="s">
        <v>654</v>
      </c>
      <c r="X8"/>
      <c r="Y8"/>
      <c r="Z8"/>
    </row>
    <row r="9" spans="1:26">
      <c r="A9"/>
      <c r="B9"/>
      <c r="C9"/>
      <c r="D9"/>
      <c r="E9"/>
      <c r="F9"/>
      <c r="G9" t="s">
        <v>647</v>
      </c>
      <c r="H9"/>
      <c r="I9" t="s">
        <v>647</v>
      </c>
      <c r="J9"/>
      <c r="K9"/>
      <c r="L9"/>
      <c r="M9" t="s">
        <v>649</v>
      </c>
      <c r="N9" t="s">
        <v>649</v>
      </c>
      <c r="O9" t="s">
        <v>649</v>
      </c>
      <c r="P9"/>
      <c r="Q9"/>
      <c r="R9" t="s">
        <v>651</v>
      </c>
      <c r="S9" t="s">
        <v>651</v>
      </c>
      <c r="T9"/>
      <c r="U9"/>
      <c r="V9" t="s">
        <v>655</v>
      </c>
      <c r="W9" t="s">
        <v>655</v>
      </c>
      <c r="X9"/>
      <c r="Y9"/>
      <c r="Z9"/>
    </row>
    <row r="10" spans="1:26">
      <c r="A10"/>
      <c r="B10"/>
      <c r="C10"/>
      <c r="D10"/>
      <c r="E10"/>
      <c r="F10"/>
      <c r="G10"/>
      <c r="H10"/>
      <c r="I10"/>
      <c r="J10"/>
      <c r="K10"/>
      <c r="L10"/>
      <c r="M10" t="s">
        <v>629</v>
      </c>
      <c r="N10" t="s">
        <v>630</v>
      </c>
      <c r="O10" t="s">
        <v>631</v>
      </c>
      <c r="P10"/>
      <c r="Q10"/>
      <c r="R10" t="s">
        <v>652</v>
      </c>
      <c r="S10" t="s">
        <v>653</v>
      </c>
      <c r="T10"/>
      <c r="U10"/>
      <c r="V10" t="s">
        <v>632</v>
      </c>
      <c r="W10" t="s">
        <v>656</v>
      </c>
      <c r="X10"/>
      <c r="Y10"/>
      <c r="Z10"/>
    </row>
    <row r="11" spans="1:26">
      <c r="A11"/>
      <c r="B11"/>
      <c r="C11"/>
      <c r="D11"/>
      <c r="E11"/>
      <c r="F11"/>
      <c r="G11"/>
      <c r="H11"/>
      <c r="I11" t="s">
        <v>768</v>
      </c>
      <c r="J11"/>
      <c r="K11"/>
      <c r="L11"/>
      <c r="M11" t="s">
        <v>768</v>
      </c>
      <c r="N11" t="s">
        <v>768</v>
      </c>
      <c r="O11" t="s">
        <v>768</v>
      </c>
      <c r="P11"/>
      <c r="Q11"/>
      <c r="R11" t="s">
        <v>768</v>
      </c>
      <c r="S11" t="s">
        <v>768</v>
      </c>
      <c r="T11"/>
      <c r="U11"/>
      <c r="V11" t="s">
        <v>768</v>
      </c>
      <c r="W11" t="s">
        <v>768</v>
      </c>
      <c r="X11"/>
      <c r="Y11"/>
      <c r="Z11"/>
    </row>
    <row r="12" spans="1:26">
      <c r="A12"/>
      <c r="B12"/>
      <c r="C12"/>
      <c r="D12"/>
      <c r="E12"/>
      <c r="F12"/>
      <c r="G12"/>
      <c r="H12"/>
      <c r="I12" t="s">
        <v>769</v>
      </c>
      <c r="J12"/>
      <c r="K12"/>
      <c r="L12"/>
      <c r="M12" t="s">
        <v>769</v>
      </c>
      <c r="N12" t="s">
        <v>769</v>
      </c>
      <c r="O12" t="s">
        <v>769</v>
      </c>
      <c r="P12"/>
      <c r="Q12"/>
      <c r="R12" t="s">
        <v>769</v>
      </c>
      <c r="S12" t="s">
        <v>769</v>
      </c>
      <c r="T12"/>
      <c r="U12"/>
      <c r="V12" t="s">
        <v>769</v>
      </c>
      <c r="W12" t="s">
        <v>769</v>
      </c>
      <c r="X12"/>
      <c r="Y12"/>
      <c r="Z12"/>
    </row>
    <row r="13" spans="1:26">
      <c r="A13"/>
      <c r="B13"/>
      <c r="C13"/>
      <c r="D13"/>
      <c r="E13"/>
      <c r="F13"/>
      <c r="G13"/>
      <c r="H13"/>
      <c r="I13"/>
      <c r="J13"/>
      <c r="K13"/>
      <c r="L13"/>
      <c r="M13"/>
      <c r="N13"/>
      <c r="O13"/>
      <c r="P13"/>
      <c r="Q13"/>
      <c r="R13"/>
      <c r="S13"/>
      <c r="T13"/>
      <c r="U13"/>
      <c r="V13"/>
      <c r="W13"/>
      <c r="X13"/>
      <c r="Y13"/>
      <c r="Z13"/>
    </row>
    <row r="14" spans="1:26">
      <c r="A14" s="9" t="s">
        <v>6</v>
      </c>
      <c r="B14" s="9" t="s">
        <v>53</v>
      </c>
      <c r="C14" s="9" t="s">
        <v>7</v>
      </c>
      <c r="D14" s="9" t="s">
        <v>244</v>
      </c>
      <c r="E14" s="9" t="s">
        <v>258</v>
      </c>
      <c r="F14" s="9" t="s">
        <v>259</v>
      </c>
      <c r="G14" s="83" t="s">
        <v>595</v>
      </c>
      <c r="H14" s="239" t="s">
        <v>282</v>
      </c>
      <c r="I14" s="240" t="s">
        <v>283</v>
      </c>
      <c r="J14" s="285" t="s">
        <v>284</v>
      </c>
      <c r="K14" s="239" t="s">
        <v>285</v>
      </c>
      <c r="L14" s="239" t="s">
        <v>286</v>
      </c>
      <c r="M14" s="24" t="s">
        <v>354</v>
      </c>
      <c r="N14" s="24" t="s">
        <v>355</v>
      </c>
      <c r="O14" s="24" t="s">
        <v>356</v>
      </c>
      <c r="P14" s="285" t="s">
        <v>287</v>
      </c>
      <c r="Q14" s="285" t="s">
        <v>288</v>
      </c>
      <c r="R14" s="24" t="s">
        <v>357</v>
      </c>
      <c r="S14" s="24" t="s">
        <v>358</v>
      </c>
      <c r="T14" s="146" t="s">
        <v>289</v>
      </c>
      <c r="U14" s="285" t="s">
        <v>290</v>
      </c>
      <c r="V14" s="24" t="s">
        <v>291</v>
      </c>
      <c r="W14" s="24" t="s">
        <v>292</v>
      </c>
      <c r="X14" s="78" t="s">
        <v>293</v>
      </c>
      <c r="Y14" s="78" t="s">
        <v>294</v>
      </c>
      <c r="Z14" s="78" t="s">
        <v>295</v>
      </c>
    </row>
    <row r="15" spans="1:26">
      <c r="B15" s="1"/>
      <c r="C15" s="1"/>
      <c r="D15" s="1" t="str">
        <f>A15&amp;"|"&amp;B15&amp;"|"&amp;C15</f>
        <v>||</v>
      </c>
      <c r="E15" s="1"/>
      <c r="F15" s="1" t="str">
        <f>A15&amp;"|"&amp;E15&amp;"|"&amp;C15</f>
        <v>||</v>
      </c>
      <c r="H15" s="139">
        <v>0</v>
      </c>
      <c r="I15" s="119">
        <f>$G15*(1+$H15)</f>
        <v>0</v>
      </c>
      <c r="J15" s="282">
        <v>1</v>
      </c>
      <c r="M15" s="25">
        <f>ROUND($I15*$J15*$K15,0)</f>
        <v>0</v>
      </c>
      <c r="N15" s="25">
        <f>ROUND($I15*$J15*(1-$K15)*$L15,0)</f>
        <v>0</v>
      </c>
      <c r="O15" s="25">
        <f>ROUND($I15*$J15*(1-$K15),0)-$N15</f>
        <v>0</v>
      </c>
      <c r="P15" s="282">
        <v>0.95</v>
      </c>
      <c r="Q15" s="282">
        <v>0.95</v>
      </c>
      <c r="R15" s="25">
        <f>ROUND($N15*$Q15,0)</f>
        <v>0</v>
      </c>
      <c r="S15" s="25">
        <f>ROUND($M15*$P15,0)</f>
        <v>0</v>
      </c>
      <c r="T15" s="139"/>
      <c r="U15" s="282">
        <v>0.95</v>
      </c>
      <c r="W15" s="25">
        <f>IFERROR(ROUND($V15/$T15,0),0)-$V15</f>
        <v>0</v>
      </c>
      <c r="X15" s="15">
        <f>ROUND($V15*$U15,0)</f>
        <v>0</v>
      </c>
      <c r="Y15" s="15">
        <f>M15+N15+V15</f>
        <v>0</v>
      </c>
      <c r="Z15" s="15">
        <f>SUM($R15,$X15)</f>
        <v>0</v>
      </c>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s="1"/>
      <c r="C501" s="1"/>
      <c r="D501" s="1"/>
      <c r="E501" s="1"/>
      <c r="F501" s="1"/>
      <c r="T501" s="139"/>
    </row>
    <row r="502" spans="2:20">
      <c r="B502" s="1"/>
      <c r="C502" s="1"/>
      <c r="D502" s="1"/>
      <c r="E502" s="1"/>
      <c r="F502" s="1"/>
      <c r="T502" s="139"/>
    </row>
    <row r="503" spans="2:20">
      <c r="B503" s="1"/>
      <c r="C503" s="1"/>
      <c r="D503" s="1"/>
      <c r="E503" s="1"/>
      <c r="F503" s="1"/>
      <c r="T503" s="139"/>
    </row>
    <row r="504" spans="2:20">
      <c r="B504" s="1"/>
      <c r="C504" s="1"/>
      <c r="D504" s="1"/>
      <c r="E504" s="1"/>
      <c r="F504" s="1"/>
      <c r="T504" s="139"/>
    </row>
    <row r="505" spans="2:20">
      <c r="B505" s="1"/>
      <c r="C505" s="1"/>
      <c r="D505" s="1"/>
      <c r="E505" s="1"/>
      <c r="F505" s="1"/>
      <c r="T505" s="139"/>
    </row>
    <row r="506" spans="2:20">
      <c r="B506" s="1"/>
      <c r="C506" s="1"/>
      <c r="D506" s="1"/>
      <c r="E506" s="1"/>
      <c r="F506" s="1"/>
      <c r="T506" s="139"/>
    </row>
    <row r="507" spans="2:20">
      <c r="B507" s="1"/>
      <c r="C507" s="1"/>
      <c r="D507" s="1"/>
      <c r="E507" s="1"/>
      <c r="F507" s="1"/>
      <c r="T507" s="139"/>
    </row>
    <row r="508" spans="2:20">
      <c r="B508" s="1"/>
      <c r="C508" s="1"/>
      <c r="D508" s="1"/>
      <c r="E508" s="1"/>
      <c r="F508" s="1"/>
      <c r="T508" s="139"/>
    </row>
    <row r="509" spans="2:20">
      <c r="B509" s="1"/>
      <c r="C509" s="1"/>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row r="1482" spans="2:20">
      <c r="B1482"/>
      <c r="C1482"/>
      <c r="D1482" s="1"/>
      <c r="E1482" s="1"/>
      <c r="F1482" s="1"/>
      <c r="T1482" s="139"/>
    </row>
    <row r="1483" spans="2:20">
      <c r="B1483"/>
      <c r="C1483"/>
      <c r="D1483" s="1"/>
      <c r="E1483" s="1"/>
      <c r="F1483" s="1"/>
      <c r="T1483" s="139"/>
    </row>
    <row r="1484" spans="2:20">
      <c r="B1484"/>
      <c r="C1484"/>
      <c r="D1484" s="1"/>
      <c r="E1484" s="1"/>
      <c r="F1484" s="1"/>
      <c r="T1484" s="139"/>
    </row>
    <row r="1485" spans="2:20">
      <c r="B1485"/>
      <c r="C1485"/>
      <c r="D1485" s="1"/>
      <c r="E1485" s="1"/>
      <c r="F1485" s="1"/>
      <c r="T1485" s="139"/>
    </row>
    <row r="1486" spans="2:20">
      <c r="B1486"/>
      <c r="C1486"/>
      <c r="D1486" s="1"/>
      <c r="E1486" s="1"/>
      <c r="F1486" s="1"/>
      <c r="T1486" s="139"/>
    </row>
    <row r="1487" spans="2:20">
      <c r="B1487"/>
      <c r="C1487"/>
      <c r="D1487" s="1"/>
      <c r="E1487" s="1"/>
      <c r="F1487" s="1"/>
      <c r="T1487" s="139"/>
    </row>
    <row r="1488" spans="2:20">
      <c r="B1488"/>
      <c r="C1488"/>
      <c r="D1488" s="1"/>
      <c r="E1488" s="1"/>
      <c r="F1488" s="1"/>
      <c r="T1488" s="139"/>
    </row>
    <row r="1489" spans="2:20">
      <c r="B1489"/>
      <c r="C1489"/>
      <c r="D1489" s="1"/>
      <c r="E1489" s="1"/>
      <c r="F1489" s="1"/>
      <c r="T1489" s="139"/>
    </row>
    <row r="1490" spans="2:20">
      <c r="B1490"/>
      <c r="C1490"/>
      <c r="D1490" s="1"/>
      <c r="E1490" s="1"/>
      <c r="F1490" s="1"/>
      <c r="T1490" s="139"/>
    </row>
  </sheetData>
  <conditionalFormatting sqref="J1:J4 J14:J1048576">
    <cfRule type="expression" dxfId="47" priority="5">
      <formula>AND($D1&lt;&gt;"",J1&lt;&gt;1)</formula>
    </cfRule>
  </conditionalFormatting>
  <conditionalFormatting sqref="P1:Q4 U1:U4 U14:U1048576 P14:Q1048576">
    <cfRule type="expression" dxfId="46" priority="4">
      <formula>AND($D1&lt;&gt;"",P1&lt;&gt;0.95)</formula>
    </cfRule>
  </conditionalFormatting>
  <conditionalFormatting sqref="H1:H4 H14:H1048576">
    <cfRule type="expression" dxfId="45" priority="3">
      <formula>AND(ISNUMBER($H1),$H1&lt;&gt;0)</formula>
    </cfRule>
  </conditionalFormatting>
  <conditionalFormatting sqref="I4 M4:O4 R4:S4 W4:Z4">
    <cfRule type="expression" dxfId="44"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B5" sqref="B5"/>
      <selection pane="topRight" activeCell="B5" sqref="B5"/>
      <selection pane="bottomLeft" activeCell="B5" sqref="B5"/>
      <selection pane="bottomRight" activeCell="E11" sqref="E11"/>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52</v>
      </c>
      <c r="B1" s="145" t="s">
        <v>92</v>
      </c>
      <c r="C1" s="142"/>
      <c r="D1" s="16"/>
      <c r="E1" s="16"/>
      <c r="F1" s="16"/>
      <c r="G1" s="145" t="s">
        <v>133</v>
      </c>
      <c r="H1" s="142"/>
      <c r="I1" s="145"/>
      <c r="J1" s="32"/>
    </row>
    <row r="2" spans="1:10" s="30" customFormat="1" ht="19">
      <c r="B2" s="136" t="s">
        <v>3</v>
      </c>
      <c r="C2" s="136"/>
      <c r="D2" s="33"/>
      <c r="E2" s="33" t="s">
        <v>4</v>
      </c>
      <c r="F2" s="33"/>
      <c r="G2" s="136" t="s">
        <v>3</v>
      </c>
      <c r="H2" s="136"/>
      <c r="I2" s="136"/>
      <c r="J2" s="33" t="s">
        <v>198</v>
      </c>
    </row>
    <row r="3" spans="1:10" ht="117" customHeight="1">
      <c r="A3" s="8"/>
      <c r="B3" s="137" t="s">
        <v>540</v>
      </c>
      <c r="C3" s="137" t="s">
        <v>541</v>
      </c>
      <c r="D3" s="184" t="s">
        <v>255</v>
      </c>
      <c r="E3" s="187" t="s">
        <v>134</v>
      </c>
      <c r="F3" s="187" t="s">
        <v>36</v>
      </c>
      <c r="G3" s="137" t="s">
        <v>542</v>
      </c>
      <c r="H3" s="137" t="s">
        <v>543</v>
      </c>
      <c r="I3" s="137" t="s">
        <v>544</v>
      </c>
      <c r="J3" s="184" t="s">
        <v>263</v>
      </c>
    </row>
    <row r="4" spans="1:10">
      <c r="A4" s="4"/>
      <c r="B4" s="138">
        <f>SUBTOTAL(101,B$15:INDEX(B:B,COUNTA($A:$A)+5-COUNTA($A$1:$A$14)))</f>
        <v>0.8</v>
      </c>
      <c r="C4" s="138">
        <f>SUBTOTAL(101,C$15:INDEX(C:C,COUNTA($A:$A)+5-COUNTA($A$1:$A$14)))</f>
        <v>0.95</v>
      </c>
      <c r="D4" s="113">
        <f>SUBTOTAL(109,D$15:INDEX(D:D,COUNTA($A:$A)+5-COUNTA($A$1:$A$14)))</f>
        <v>0</v>
      </c>
      <c r="E4" s="23">
        <f>SUBTOTAL(109,E$15:INDEX(E:E,COUNTA($A:$A)+5-COUNTA($A$1:$A$14)))</f>
        <v>0</v>
      </c>
      <c r="F4" s="23">
        <f>SUBTOTAL(109,F$15:INDEX(F:F,COUNTA($A:$A)+5-COUNTA($A$1:$A$14)))</f>
        <v>0</v>
      </c>
      <c r="G4" s="138" t="e">
        <f>SUBTOTAL(101,G$15:INDEX(G:G,COUNTA($A:$A)+5-COUNTA($A$1:$A$14)))</f>
        <v>#DIV/0!</v>
      </c>
      <c r="H4" s="138" t="e">
        <f>SUBTOTAL(101,H$15:INDEX(H:H,COUNTA($A:$A)+5-COUNTA($A$1:$A$14)))</f>
        <v>#DIV/0!</v>
      </c>
      <c r="I4" s="138">
        <f>SUBTOTAL(101,I$15:INDEX(I:I,COUNTA($A:$A)+5-COUNTA($A$1:$A$14)))</f>
        <v>0.95</v>
      </c>
      <c r="J4" s="28">
        <f>SUBTOTAL(109,J$15:INDEX(J:J,COUNTA($A:$A)+5-COUNTA($A$1:$A$14)))</f>
        <v>0</v>
      </c>
    </row>
    <row r="5" spans="1:10">
      <c r="A5" t="s">
        <v>625</v>
      </c>
      <c r="B5" t="s">
        <v>625</v>
      </c>
      <c r="C5" t="s">
        <v>625</v>
      </c>
      <c r="D5" t="s">
        <v>625</v>
      </c>
      <c r="E5" t="s">
        <v>642</v>
      </c>
      <c r="F5" t="s">
        <v>642</v>
      </c>
      <c r="G5" t="s">
        <v>625</v>
      </c>
      <c r="H5" t="s">
        <v>625</v>
      </c>
      <c r="I5" t="s">
        <v>625</v>
      </c>
      <c r="J5" t="s">
        <v>625</v>
      </c>
    </row>
    <row r="6" spans="1:10">
      <c r="A6" t="s">
        <v>764</v>
      </c>
      <c r="B6" t="s">
        <v>645</v>
      </c>
      <c r="C6" t="s">
        <v>645</v>
      </c>
      <c r="D6" t="s">
        <v>618</v>
      </c>
      <c r="E6" t="s">
        <v>617</v>
      </c>
      <c r="F6" t="s">
        <v>617</v>
      </c>
      <c r="G6" t="s">
        <v>644</v>
      </c>
      <c r="H6" t="s">
        <v>644</v>
      </c>
      <c r="I6" t="s">
        <v>645</v>
      </c>
      <c r="J6" t="s">
        <v>618</v>
      </c>
    </row>
    <row r="7" spans="1:10">
      <c r="A7" t="s">
        <v>641</v>
      </c>
      <c r="B7" t="s">
        <v>620</v>
      </c>
      <c r="C7" t="s">
        <v>620</v>
      </c>
      <c r="D7" t="s">
        <v>619</v>
      </c>
      <c r="E7" t="s">
        <v>619</v>
      </c>
      <c r="F7" t="s">
        <v>619</v>
      </c>
      <c r="G7" t="s">
        <v>620</v>
      </c>
      <c r="H7" t="s">
        <v>620</v>
      </c>
      <c r="I7" t="s">
        <v>620</v>
      </c>
      <c r="J7" t="s">
        <v>619</v>
      </c>
    </row>
    <row r="8" spans="1:10">
      <c r="A8"/>
      <c r="B8"/>
      <c r="C8"/>
      <c r="D8"/>
      <c r="E8" t="s">
        <v>657</v>
      </c>
      <c r="F8" t="s">
        <v>657</v>
      </c>
      <c r="G8"/>
      <c r="H8"/>
      <c r="I8"/>
      <c r="J8"/>
    </row>
    <row r="9" spans="1:10">
      <c r="A9"/>
      <c r="B9"/>
      <c r="C9"/>
      <c r="D9"/>
      <c r="E9" t="s">
        <v>658</v>
      </c>
      <c r="F9" t="s">
        <v>658</v>
      </c>
      <c r="G9"/>
      <c r="H9"/>
      <c r="I9"/>
      <c r="J9"/>
    </row>
    <row r="10" spans="1:10">
      <c r="A10"/>
      <c r="B10"/>
      <c r="C10"/>
      <c r="D10"/>
      <c r="E10" t="s">
        <v>659</v>
      </c>
      <c r="F10" t="s">
        <v>660</v>
      </c>
      <c r="G10"/>
      <c r="H10"/>
      <c r="I10"/>
      <c r="J10"/>
    </row>
    <row r="11" spans="1:10">
      <c r="A11"/>
      <c r="B11"/>
      <c r="C11"/>
      <c r="D11"/>
      <c r="E11"/>
      <c r="F11"/>
      <c r="G11"/>
      <c r="H11"/>
      <c r="I11"/>
      <c r="J11"/>
    </row>
    <row r="12" spans="1:10">
      <c r="A12"/>
      <c r="B12"/>
      <c r="C12"/>
      <c r="D12"/>
      <c r="E12"/>
      <c r="F12"/>
      <c r="G12"/>
      <c r="H12"/>
      <c r="I12"/>
      <c r="J12"/>
    </row>
    <row r="13" spans="1:10">
      <c r="A13"/>
      <c r="B13"/>
      <c r="C13"/>
      <c r="D13"/>
      <c r="E13"/>
      <c r="F13"/>
      <c r="G13"/>
      <c r="H13"/>
      <c r="I13"/>
      <c r="J13"/>
    </row>
    <row r="14" spans="1:10">
      <c r="A14" s="9" t="s">
        <v>6</v>
      </c>
      <c r="B14" s="124" t="s">
        <v>296</v>
      </c>
      <c r="C14" s="131" t="s">
        <v>297</v>
      </c>
      <c r="D14" s="24" t="s">
        <v>520</v>
      </c>
      <c r="E14" s="24" t="s">
        <v>298</v>
      </c>
      <c r="F14" s="24" t="s">
        <v>299</v>
      </c>
      <c r="G14" s="124" t="s">
        <v>300</v>
      </c>
      <c r="H14" s="131" t="s">
        <v>301</v>
      </c>
      <c r="I14" s="124" t="s">
        <v>302</v>
      </c>
      <c r="J14" s="120" t="s">
        <v>303</v>
      </c>
    </row>
    <row r="15" spans="1:10">
      <c r="A15" s="2"/>
      <c r="B15" s="139">
        <v>0.8</v>
      </c>
      <c r="C15" s="139">
        <v>0.95</v>
      </c>
      <c r="D15" s="35">
        <f>SUMIF(PMTCT_STAT_ART!$A:$A,$A15,PMTCT_STAT_ART!$Y:$Y)</f>
        <v>0</v>
      </c>
      <c r="E15" s="25">
        <f>ROUND($D15*$B15,0)</f>
        <v>0</v>
      </c>
      <c r="F15" s="25">
        <f>ROUND($D15*$C15,0)-$E15</f>
        <v>0</v>
      </c>
      <c r="G15" s="139"/>
      <c r="H15" s="139"/>
      <c r="I15" s="139">
        <v>0.95</v>
      </c>
      <c r="J15" s="15">
        <f>ROUND(SUM($E15*$G15,$F15*$H15)*$I15,0)</f>
        <v>0</v>
      </c>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row r="170" spans="3:9">
      <c r="C170" s="139"/>
      <c r="D170" s="35"/>
      <c r="G170" s="139"/>
      <c r="H170" s="139"/>
      <c r="I170" s="139"/>
    </row>
    <row r="171" spans="3:9">
      <c r="C171" s="139"/>
      <c r="D171" s="35"/>
      <c r="G171" s="139"/>
      <c r="H171" s="139"/>
      <c r="I171" s="139"/>
    </row>
    <row r="172" spans="3:9">
      <c r="C172" s="139"/>
      <c r="D172" s="35"/>
      <c r="G172" s="139"/>
      <c r="H172" s="139"/>
      <c r="I172" s="139"/>
    </row>
    <row r="173" spans="3:9">
      <c r="C173" s="139"/>
      <c r="D173" s="35"/>
      <c r="G173" s="139"/>
      <c r="H173" s="139"/>
      <c r="I173" s="139"/>
    </row>
    <row r="174" spans="3:9">
      <c r="C174" s="139"/>
      <c r="D174" s="35"/>
      <c r="G174" s="139"/>
      <c r="H174" s="139"/>
      <c r="I174" s="139"/>
    </row>
    <row r="175" spans="3:9">
      <c r="C175" s="139"/>
      <c r="D175" s="35"/>
      <c r="G175" s="139"/>
      <c r="H175" s="139"/>
      <c r="I175" s="139"/>
    </row>
    <row r="176" spans="3:9">
      <c r="C176" s="139"/>
      <c r="D176" s="35"/>
      <c r="G176" s="139"/>
      <c r="H176" s="139"/>
      <c r="I176" s="139"/>
    </row>
    <row r="177" spans="3:9">
      <c r="C177" s="139"/>
      <c r="D177" s="35"/>
      <c r="G177" s="139"/>
      <c r="H177" s="139"/>
      <c r="I177" s="139"/>
    </row>
    <row r="178" spans="3:9">
      <c r="C178" s="139"/>
      <c r="D178" s="35"/>
      <c r="G178" s="139"/>
      <c r="H178" s="139"/>
      <c r="I178" s="139"/>
    </row>
  </sheetData>
  <conditionalFormatting sqref="C1:C4 I1:I4 I14:I1048576 C14:C1048576">
    <cfRule type="expression" dxfId="43" priority="3">
      <formula>AND(ISNUMBER(C1),C1&lt;&gt;0.95)</formula>
    </cfRule>
  </conditionalFormatting>
  <conditionalFormatting sqref="B1:B4 B14:B1048576">
    <cfRule type="expression" dxfId="42" priority="2">
      <formula>AND(ISNUMBER(B1),B1&lt;&gt;0.8)</formula>
    </cfRule>
  </conditionalFormatting>
  <conditionalFormatting sqref="D4:F4 J4">
    <cfRule type="expression" dxfId="41"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G11" sqref="G11:G12"/>
    </sheetView>
  </sheetViews>
  <sheetFormatPr baseColWidth="10" defaultRowHeight="16"/>
  <cols>
    <col min="1" max="1" width="30" style="3" customWidth="1"/>
    <col min="2" max="2" width="12.5" style="3" customWidth="1"/>
    <col min="3" max="3" width="7" style="3" customWidth="1"/>
    <col min="4" max="6" width="7" style="37"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58</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
        <v>304</v>
      </c>
      <c r="H3" s="144" t="s">
        <v>545</v>
      </c>
      <c r="I3" s="187" t="s">
        <v>23</v>
      </c>
      <c r="J3" s="144" t="s">
        <v>596</v>
      </c>
      <c r="K3" s="144" t="s">
        <v>24</v>
      </c>
      <c r="L3" s="144" t="s">
        <v>25</v>
      </c>
      <c r="M3" s="187" t="s">
        <v>28</v>
      </c>
      <c r="N3" s="188" t="s">
        <v>26</v>
      </c>
      <c r="O3" s="187" t="s">
        <v>27</v>
      </c>
      <c r="P3" s="144" t="s">
        <v>29</v>
      </c>
      <c r="Q3" s="187" t="s">
        <v>31</v>
      </c>
      <c r="R3" s="188" t="s">
        <v>30</v>
      </c>
    </row>
    <row r="4" spans="1:18">
      <c r="A4" s="4"/>
      <c r="B4" s="4"/>
      <c r="C4" s="4" t="s">
        <v>5</v>
      </c>
      <c r="D4" s="73"/>
      <c r="E4" s="73"/>
      <c r="F4" s="73"/>
      <c r="G4" s="28">
        <f>SUBTOTAL(109,G$15:INDEX(G:G,COUNTA($A:$A)+5-COUNTA($A$1:$A$14)))</f>
        <v>0</v>
      </c>
      <c r="H4" s="130" t="e">
        <f>SUBTOTAL(101,H$15:INDEX(H:H,COUNTA($A:$A)+5-COUNTA($A$1:$A$14)))</f>
        <v>#DIV/0!</v>
      </c>
      <c r="I4" s="23">
        <f>SUBTOTAL(109,I$15:INDEX(I:I,COUNTA($A:$A)+5-COUNTA($A$1:$A$14)))</f>
        <v>0</v>
      </c>
      <c r="J4" s="130">
        <f>SUBTOTAL(101,J$15:INDEX(J:J,COUNTA($A:$A)+5-COUNTA($A$1:$A$14)))</f>
        <v>1</v>
      </c>
      <c r="K4" s="130" t="e">
        <f>SUBTOTAL(101,K$15:INDEX(K:K,COUNTA($A:$A)+5-COUNTA($A$1:$A$14)))</f>
        <v>#DIV/0!</v>
      </c>
      <c r="L4" s="130" t="e">
        <f>SUBTOTAL(101,L$15:INDEX(L:L,COUNTA($A:$A)+5-COUNTA($A$1:$A$14)))</f>
        <v>#DIV/0!</v>
      </c>
      <c r="M4" s="23">
        <f>SUBTOTAL(109,M$15:INDEX(M:M,COUNTA($A:$A)+5-COUNTA($A$1:$A$14)))</f>
        <v>0</v>
      </c>
      <c r="N4" s="23">
        <f>SUBTOTAL(109,N$15:INDEX(N:N,COUNTA($A:$A)+5-COUNTA($A$1:$A$14)))</f>
        <v>0</v>
      </c>
      <c r="O4" s="23">
        <f>SUBTOTAL(109,O$15:INDEX(O:O,COUNTA($A:$A)+5-COUNTA($A$1:$A$14)))</f>
        <v>0</v>
      </c>
      <c r="P4" s="130">
        <f>SUBTOTAL(101,P$15:INDEX(P:P,COUNTA($A:$A)+5-COUNTA($A$1:$A$14)))</f>
        <v>1</v>
      </c>
      <c r="Q4" s="23">
        <f>SUBTOTAL(109,Q$15:INDEX(Q:Q,COUNTA($A:$A)+5-COUNTA($A$1:$A$14)))</f>
        <v>0</v>
      </c>
      <c r="R4" s="23">
        <f>SUBTOTAL(109,R$15:INDEX(R:R,COUNTA($A:$A)+5-COUNTA($A$1:$A$14)))</f>
        <v>0</v>
      </c>
    </row>
    <row r="5" spans="1:18">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642</v>
      </c>
      <c r="R5" t="s">
        <v>642</v>
      </c>
    </row>
    <row r="6" spans="1:18">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617</v>
      </c>
      <c r="R6" t="s">
        <v>617</v>
      </c>
    </row>
    <row r="7" spans="1:18">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619</v>
      </c>
      <c r="R7" t="s">
        <v>619</v>
      </c>
    </row>
    <row r="8" spans="1:18">
      <c r="A8"/>
      <c r="B8"/>
      <c r="C8"/>
      <c r="D8"/>
      <c r="E8"/>
      <c r="F8"/>
      <c r="G8" t="s">
        <v>661</v>
      </c>
      <c r="H8"/>
      <c r="I8" t="s">
        <v>661</v>
      </c>
      <c r="J8"/>
      <c r="K8"/>
      <c r="L8"/>
      <c r="M8" t="s">
        <v>663</v>
      </c>
      <c r="N8" t="s">
        <v>663</v>
      </c>
      <c r="O8" t="s">
        <v>663</v>
      </c>
      <c r="P8"/>
      <c r="Q8" t="s">
        <v>665</v>
      </c>
      <c r="R8" t="s">
        <v>665</v>
      </c>
    </row>
    <row r="9" spans="1:18">
      <c r="A9"/>
      <c r="B9"/>
      <c r="C9"/>
      <c r="D9"/>
      <c r="E9"/>
      <c r="F9"/>
      <c r="G9" t="s">
        <v>662</v>
      </c>
      <c r="H9"/>
      <c r="I9" t="s">
        <v>662</v>
      </c>
      <c r="J9"/>
      <c r="K9"/>
      <c r="L9"/>
      <c r="M9" t="s">
        <v>664</v>
      </c>
      <c r="N9" t="s">
        <v>664</v>
      </c>
      <c r="O9" t="s">
        <v>664</v>
      </c>
      <c r="P9"/>
      <c r="Q9" t="s">
        <v>666</v>
      </c>
      <c r="R9" t="s">
        <v>666</v>
      </c>
    </row>
    <row r="10" spans="1:18">
      <c r="A10"/>
      <c r="B10"/>
      <c r="C10"/>
      <c r="D10"/>
      <c r="E10"/>
      <c r="F10"/>
      <c r="G10"/>
      <c r="H10"/>
      <c r="I10"/>
      <c r="J10"/>
      <c r="K10"/>
      <c r="L10"/>
      <c r="M10" t="s">
        <v>629</v>
      </c>
      <c r="N10" t="s">
        <v>630</v>
      </c>
      <c r="O10" t="s">
        <v>631</v>
      </c>
      <c r="P10"/>
      <c r="Q10" t="s">
        <v>632</v>
      </c>
      <c r="R10" t="s">
        <v>632</v>
      </c>
    </row>
    <row r="11" spans="1:18">
      <c r="A11"/>
      <c r="B11"/>
      <c r="C11"/>
      <c r="D11"/>
      <c r="E11"/>
      <c r="F11"/>
      <c r="G11"/>
      <c r="H11"/>
      <c r="I11" t="s">
        <v>767</v>
      </c>
      <c r="J11"/>
      <c r="K11"/>
      <c r="L11"/>
      <c r="M11" t="s">
        <v>767</v>
      </c>
      <c r="N11" t="s">
        <v>767</v>
      </c>
      <c r="O11" t="s">
        <v>767</v>
      </c>
      <c r="P11"/>
      <c r="Q11" t="s">
        <v>767</v>
      </c>
      <c r="R11" t="s">
        <v>767</v>
      </c>
    </row>
    <row r="12" spans="1:18">
      <c r="A12"/>
      <c r="B12"/>
      <c r="C12"/>
      <c r="D12"/>
      <c r="E12"/>
      <c r="F12"/>
      <c r="G12"/>
      <c r="H12"/>
      <c r="I12" t="s">
        <v>765</v>
      </c>
      <c r="J12"/>
      <c r="K12"/>
      <c r="L12"/>
      <c r="M12" t="s">
        <v>765</v>
      </c>
      <c r="N12" t="s">
        <v>765</v>
      </c>
      <c r="O12" t="s">
        <v>765</v>
      </c>
      <c r="P12"/>
      <c r="Q12" t="s">
        <v>765</v>
      </c>
      <c r="R12" t="s">
        <v>765</v>
      </c>
    </row>
    <row r="13" spans="1:18">
      <c r="A13"/>
      <c r="B13"/>
      <c r="C13"/>
      <c r="D13"/>
      <c r="E13"/>
      <c r="F13"/>
      <c r="G13"/>
      <c r="H13"/>
      <c r="I13"/>
      <c r="J13"/>
      <c r="K13"/>
      <c r="L13"/>
      <c r="M13"/>
      <c r="N13"/>
      <c r="O13"/>
      <c r="P13"/>
      <c r="Q13"/>
      <c r="R13"/>
    </row>
    <row r="14" spans="1:18">
      <c r="A14" s="5" t="s">
        <v>6</v>
      </c>
      <c r="B14" s="5" t="s">
        <v>53</v>
      </c>
      <c r="C14" s="5" t="s">
        <v>7</v>
      </c>
      <c r="D14" s="80" t="s">
        <v>244</v>
      </c>
      <c r="E14" s="80" t="s">
        <v>258</v>
      </c>
      <c r="F14" s="80" t="s">
        <v>259</v>
      </c>
      <c r="G14" s="24" t="s">
        <v>305</v>
      </c>
      <c r="H14" s="131" t="s">
        <v>306</v>
      </c>
      <c r="I14" s="24" t="s">
        <v>307</v>
      </c>
      <c r="J14" s="131" t="s">
        <v>308</v>
      </c>
      <c r="K14" s="131" t="s">
        <v>309</v>
      </c>
      <c r="L14" s="131" t="s">
        <v>310</v>
      </c>
      <c r="M14" s="24" t="s">
        <v>311</v>
      </c>
      <c r="N14" s="24" t="s">
        <v>312</v>
      </c>
      <c r="O14" s="24" t="s">
        <v>313</v>
      </c>
      <c r="P14" s="146" t="s">
        <v>314</v>
      </c>
      <c r="Q14" s="24" t="s">
        <v>315</v>
      </c>
      <c r="R14" s="24" t="s">
        <v>316</v>
      </c>
    </row>
    <row r="15" spans="1:18">
      <c r="D15" s="37" t="str">
        <f>A15&amp;"|"&amp;B15&amp;"|"&amp;C15</f>
        <v>||</v>
      </c>
      <c r="F15" s="37" t="str">
        <f>A15&amp;"|"&amp;E15&amp;"|"&amp;C15</f>
        <v>||</v>
      </c>
      <c r="I15" s="25">
        <f>ROUND($G15*(1+$H15),0)</f>
        <v>0</v>
      </c>
      <c r="J15" s="140">
        <v>1</v>
      </c>
      <c r="M15" s="25">
        <f>ROUND($I15*$J15*$K15,0)</f>
        <v>0</v>
      </c>
      <c r="N15" s="25">
        <f>ROUND($I15*$J15*(1-$K15)*$L15,0)</f>
        <v>0</v>
      </c>
      <c r="O15" s="25">
        <f>ROUND($I15*$J15,0)-SUM($M15,$N15)</f>
        <v>0</v>
      </c>
      <c r="P15" s="140">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40" priority="5">
      <formula>AND(ISNUMBER(J1),J1&lt;&gt;1)</formula>
    </cfRule>
  </conditionalFormatting>
  <conditionalFormatting sqref="I4 M4:O4 Q4:R4">
    <cfRule type="expression" dxfId="39"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90"/>
  <sheetViews>
    <sheetView zoomScaleNormal="100" workbookViewId="0">
      <pane xSplit="6" ySplit="14" topLeftCell="H15" activePane="bottomRight" state="frozen"/>
      <selection activeCell="B5" sqref="B5"/>
      <selection pane="topRight" activeCell="B5" sqref="B5"/>
      <selection pane="bottomLeft" activeCell="B5" sqref="B5"/>
      <selection pane="bottomRight" activeCell="K11" sqref="K11:K12"/>
    </sheetView>
  </sheetViews>
  <sheetFormatPr baseColWidth="10" defaultRowHeight="16"/>
  <cols>
    <col min="1" max="1" width="25.33203125" style="3" customWidth="1"/>
    <col min="2" max="2" width="9.5" style="3" customWidth="1"/>
    <col min="3" max="6" width="7" style="3" customWidth="1"/>
    <col min="7" max="8" width="10.83203125" style="25"/>
    <col min="9" max="9" width="10.83203125" style="15"/>
    <col min="10" max="10" width="10.83203125" style="139"/>
    <col min="11" max="11" width="10.83203125" style="15"/>
    <col min="12" max="12" width="10.83203125" style="140"/>
    <col min="13" max="15" width="10.83203125" style="139"/>
    <col min="16" max="18" width="10.83203125" style="25" customWidth="1"/>
    <col min="19" max="19" width="10.83203125" style="15" customWidth="1"/>
  </cols>
  <sheetData>
    <row r="1" spans="1:19" ht="31" customHeight="1">
      <c r="A1" s="39" t="s">
        <v>10</v>
      </c>
      <c r="B1" s="6"/>
      <c r="C1" s="6"/>
      <c r="D1" s="6"/>
      <c r="E1" s="6"/>
      <c r="F1" s="6"/>
      <c r="G1" s="16" t="s">
        <v>34</v>
      </c>
      <c r="H1" s="16"/>
      <c r="I1" s="16"/>
      <c r="J1" s="145"/>
      <c r="K1" s="16"/>
      <c r="L1" s="142"/>
      <c r="M1" s="145"/>
      <c r="N1" s="145"/>
      <c r="O1" s="145"/>
      <c r="P1" s="16"/>
      <c r="Q1" s="16"/>
      <c r="R1" s="16"/>
      <c r="S1" s="40"/>
    </row>
    <row r="2" spans="1:19" ht="19">
      <c r="A2" s="7" t="s">
        <v>599</v>
      </c>
      <c r="B2" s="312" t="s">
        <v>594</v>
      </c>
      <c r="C2" s="7"/>
      <c r="D2" s="7"/>
      <c r="E2" s="7"/>
      <c r="F2" s="7"/>
      <c r="G2" s="21" t="s">
        <v>69</v>
      </c>
      <c r="H2" s="21"/>
      <c r="I2" s="26"/>
      <c r="J2" s="136"/>
      <c r="K2" s="26" t="s">
        <v>3</v>
      </c>
      <c r="L2" s="143"/>
      <c r="M2" s="136"/>
      <c r="N2" s="136"/>
      <c r="O2" s="136"/>
      <c r="P2" s="21" t="s">
        <v>4</v>
      </c>
      <c r="Q2" s="21"/>
      <c r="R2" s="21"/>
      <c r="S2" s="26" t="s">
        <v>198</v>
      </c>
    </row>
    <row r="3" spans="1:19" ht="117" customHeight="1">
      <c r="A3" s="8"/>
      <c r="B3" s="8"/>
      <c r="C3" s="8"/>
      <c r="D3" s="8"/>
      <c r="E3" s="8"/>
      <c r="F3" s="8"/>
      <c r="G3" s="22" t="s">
        <v>77</v>
      </c>
      <c r="H3" s="22" t="s">
        <v>78</v>
      </c>
      <c r="I3" s="184" t="s">
        <v>274</v>
      </c>
      <c r="J3" s="185" t="s">
        <v>546</v>
      </c>
      <c r="K3" s="27" t="s">
        <v>44</v>
      </c>
      <c r="L3" s="137" t="s">
        <v>547</v>
      </c>
      <c r="M3" s="137" t="s">
        <v>548</v>
      </c>
      <c r="N3" s="137" t="s">
        <v>592</v>
      </c>
      <c r="O3" s="137" t="s">
        <v>549</v>
      </c>
      <c r="P3" s="187" t="s">
        <v>221</v>
      </c>
      <c r="Q3" s="188" t="s">
        <v>222</v>
      </c>
      <c r="R3" s="187" t="s">
        <v>223</v>
      </c>
      <c r="S3" s="184" t="s">
        <v>178</v>
      </c>
    </row>
    <row r="4" spans="1:19">
      <c r="A4" s="4"/>
      <c r="B4" s="4"/>
      <c r="C4" s="4" t="s">
        <v>5</v>
      </c>
      <c r="D4" s="4"/>
      <c r="E4" s="4"/>
      <c r="F4" s="4"/>
      <c r="G4" s="23">
        <f>SUBTOTAL(109,G$15:INDEX(G:G,COUNTA($A:$A)+5-COUNTA($A$1:$A$14)))</f>
        <v>0</v>
      </c>
      <c r="H4" s="23">
        <f>SUBTOTAL(109,H$15:INDEX(H:H,COUNTA($A:$A)+5-COUNTA($A$1:$A$14)))</f>
        <v>0</v>
      </c>
      <c r="I4" s="28">
        <f>SUBTOTAL(109,I$15:INDEX(I:I,COUNTA($A:$A)+5-COUNTA($A$1:$A$14)))</f>
        <v>0</v>
      </c>
      <c r="J4" s="130" t="e">
        <f>SUBTOTAL(101,J$15:INDEX(J:J,COUNTA($A:$A)+5-COUNTA($A$1:$A$14)))</f>
        <v>#DIV/0!</v>
      </c>
      <c r="K4" s="28">
        <f>SUBTOTAL(109,K$15:INDEX(K:K,COUNTA($A:$A)+5-COUNTA($A$1:$A$14)))</f>
        <v>0</v>
      </c>
      <c r="L4" s="130">
        <f>SUBTOTAL(101,L$15:INDEX(L:L,COUNTA($A:$A)+5-COUNTA($A$1:$A$14)))</f>
        <v>0.8</v>
      </c>
      <c r="M4" s="130" t="e">
        <f>SUBTOTAL(101,M$15:INDEX(M:M,COUNTA($A:$A)+5-COUNTA($A$1:$A$14)))</f>
        <v>#DIV/0!</v>
      </c>
      <c r="N4" s="130" t="e">
        <f>SUBTOTAL(101,N$15:INDEX(N:N,COUNTA($A:$A)+5-COUNTA($A$1:$A$14)))</f>
        <v>#DIV/0!</v>
      </c>
      <c r="O4" s="130">
        <f>SUBTOTAL(101,O$15:INDEX(O:O,COUNTA($A:$A)+5-COUNTA($A$1:$A$14)))</f>
        <v>0.9</v>
      </c>
      <c r="P4" s="23">
        <f>SUBTOTAL(109,P$15:INDEX(P:P,COUNTA($A:$A)+5-COUNTA($A$1:$A$14)))</f>
        <v>0</v>
      </c>
      <c r="Q4" s="23">
        <f>SUBTOTAL(109,Q$15:INDEX(Q:Q,COUNTA($A:$A)+5-COUNTA($A$1:$A$14)))</f>
        <v>0</v>
      </c>
      <c r="R4" s="23">
        <f>SUBTOTAL(109,R$15:INDEX(R:R,COUNTA($A:$A)+5-COUNTA($A$1:$A$14)))</f>
        <v>0</v>
      </c>
      <c r="S4" s="28">
        <f>SUBTOTAL(109,S$15:INDEX(S:S,COUNTA($A:$A)+5-COUNTA($A$1:$A$14)))</f>
        <v>0</v>
      </c>
    </row>
    <row r="5" spans="1:19">
      <c r="A5" t="s">
        <v>625</v>
      </c>
      <c r="B5" t="s">
        <v>625</v>
      </c>
      <c r="C5" t="s">
        <v>625</v>
      </c>
      <c r="D5" t="s">
        <v>625</v>
      </c>
      <c r="E5" t="s">
        <v>625</v>
      </c>
      <c r="F5" t="s">
        <v>625</v>
      </c>
      <c r="G5" t="s">
        <v>640</v>
      </c>
      <c r="H5" t="s">
        <v>640</v>
      </c>
      <c r="I5" t="s">
        <v>625</v>
      </c>
      <c r="J5" t="s">
        <v>625</v>
      </c>
      <c r="K5" t="s">
        <v>642</v>
      </c>
      <c r="L5" t="s">
        <v>625</v>
      </c>
      <c r="M5" t="s">
        <v>625</v>
      </c>
      <c r="N5" t="s">
        <v>625</v>
      </c>
      <c r="O5" t="s">
        <v>625</v>
      </c>
      <c r="P5" t="s">
        <v>642</v>
      </c>
      <c r="Q5" t="s">
        <v>642</v>
      </c>
      <c r="R5" t="s">
        <v>642</v>
      </c>
      <c r="S5" t="s">
        <v>625</v>
      </c>
    </row>
    <row r="6" spans="1:19">
      <c r="A6" t="s">
        <v>764</v>
      </c>
      <c r="B6" t="s">
        <v>764</v>
      </c>
      <c r="C6" t="s">
        <v>764</v>
      </c>
      <c r="D6" t="s">
        <v>764</v>
      </c>
      <c r="E6" t="s">
        <v>764</v>
      </c>
      <c r="F6" t="s">
        <v>764</v>
      </c>
      <c r="G6" t="s">
        <v>617</v>
      </c>
      <c r="H6" t="s">
        <v>617</v>
      </c>
      <c r="I6" t="s">
        <v>618</v>
      </c>
      <c r="J6" t="s">
        <v>618</v>
      </c>
      <c r="K6" t="s">
        <v>643</v>
      </c>
      <c r="L6" t="s">
        <v>645</v>
      </c>
      <c r="M6" t="s">
        <v>644</v>
      </c>
      <c r="N6" t="s">
        <v>644</v>
      </c>
      <c r="O6" t="s">
        <v>645</v>
      </c>
      <c r="P6" t="s">
        <v>617</v>
      </c>
      <c r="Q6" t="s">
        <v>617</v>
      </c>
      <c r="R6" t="s">
        <v>617</v>
      </c>
      <c r="S6" t="s">
        <v>618</v>
      </c>
    </row>
    <row r="7" spans="1:19">
      <c r="A7" t="s">
        <v>641</v>
      </c>
      <c r="B7" t="s">
        <v>641</v>
      </c>
      <c r="C7" t="s">
        <v>641</v>
      </c>
      <c r="D7" t="s">
        <v>641</v>
      </c>
      <c r="E7" t="s">
        <v>641</v>
      </c>
      <c r="F7" t="s">
        <v>641</v>
      </c>
      <c r="G7" t="s">
        <v>619</v>
      </c>
      <c r="H7" t="s">
        <v>619</v>
      </c>
      <c r="I7" t="s">
        <v>619</v>
      </c>
      <c r="J7" t="s">
        <v>620</v>
      </c>
      <c r="K7" t="s">
        <v>619</v>
      </c>
      <c r="L7" t="s">
        <v>620</v>
      </c>
      <c r="M7" t="s">
        <v>620</v>
      </c>
      <c r="N7" t="s">
        <v>620</v>
      </c>
      <c r="O7" t="s">
        <v>620</v>
      </c>
      <c r="P7" t="s">
        <v>619</v>
      </c>
      <c r="Q7" t="s">
        <v>619</v>
      </c>
      <c r="R7" t="s">
        <v>619</v>
      </c>
      <c r="S7" t="s">
        <v>619</v>
      </c>
    </row>
    <row r="8" spans="1:19">
      <c r="A8"/>
      <c r="B8"/>
      <c r="C8"/>
      <c r="D8"/>
      <c r="E8"/>
      <c r="F8"/>
      <c r="G8" t="s">
        <v>667</v>
      </c>
      <c r="H8" t="s">
        <v>668</v>
      </c>
      <c r="I8"/>
      <c r="J8"/>
      <c r="K8" t="s">
        <v>759</v>
      </c>
      <c r="L8"/>
      <c r="M8"/>
      <c r="N8"/>
      <c r="O8"/>
      <c r="P8" t="s">
        <v>669</v>
      </c>
      <c r="Q8" t="s">
        <v>669</v>
      </c>
      <c r="R8" t="s">
        <v>669</v>
      </c>
      <c r="S8"/>
    </row>
    <row r="9" spans="1:19">
      <c r="A9"/>
      <c r="B9"/>
      <c r="C9"/>
      <c r="D9"/>
      <c r="E9"/>
      <c r="F9"/>
      <c r="G9"/>
      <c r="H9"/>
      <c r="I9"/>
      <c r="J9"/>
      <c r="K9" t="s">
        <v>760</v>
      </c>
      <c r="L9"/>
      <c r="M9"/>
      <c r="N9"/>
      <c r="O9"/>
      <c r="P9" t="s">
        <v>670</v>
      </c>
      <c r="Q9" t="s">
        <v>670</v>
      </c>
      <c r="R9" t="s">
        <v>670</v>
      </c>
      <c r="S9"/>
    </row>
    <row r="10" spans="1:19">
      <c r="A10"/>
      <c r="B10"/>
      <c r="C10"/>
      <c r="D10"/>
      <c r="E10"/>
      <c r="F10"/>
      <c r="G10"/>
      <c r="H10"/>
      <c r="I10"/>
      <c r="J10"/>
      <c r="K10"/>
      <c r="L10"/>
      <c r="M10"/>
      <c r="N10"/>
      <c r="O10"/>
      <c r="P10" t="s">
        <v>671</v>
      </c>
      <c r="Q10" t="s">
        <v>632</v>
      </c>
      <c r="R10" t="s">
        <v>656</v>
      </c>
      <c r="S10"/>
    </row>
    <row r="11" spans="1:19">
      <c r="A11"/>
      <c r="B11"/>
      <c r="C11"/>
      <c r="D11"/>
      <c r="E11"/>
      <c r="F11"/>
      <c r="G11" t="s">
        <v>768</v>
      </c>
      <c r="H11" t="s">
        <v>768</v>
      </c>
      <c r="I11"/>
      <c r="J11"/>
      <c r="K11"/>
      <c r="L11"/>
      <c r="M11"/>
      <c r="N11"/>
      <c r="O11"/>
      <c r="P11" t="s">
        <v>768</v>
      </c>
      <c r="Q11" t="s">
        <v>768</v>
      </c>
      <c r="R11" t="s">
        <v>768</v>
      </c>
      <c r="S11"/>
    </row>
    <row r="12" spans="1:19">
      <c r="A12"/>
      <c r="B12"/>
      <c r="C12"/>
      <c r="D12"/>
      <c r="E12"/>
      <c r="F12"/>
      <c r="G12" t="s">
        <v>766</v>
      </c>
      <c r="H12" t="s">
        <v>766</v>
      </c>
      <c r="I12"/>
      <c r="J12"/>
      <c r="K12"/>
      <c r="L12"/>
      <c r="M12"/>
      <c r="N12"/>
      <c r="O12"/>
      <c r="P12" t="s">
        <v>766</v>
      </c>
      <c r="Q12" t="s">
        <v>766</v>
      </c>
      <c r="R12" t="s">
        <v>766</v>
      </c>
      <c r="S12"/>
    </row>
    <row r="13" spans="1:19">
      <c r="A13"/>
      <c r="B13"/>
      <c r="C13"/>
      <c r="D13"/>
      <c r="E13"/>
      <c r="F13"/>
      <c r="G13"/>
      <c r="H13"/>
      <c r="I13"/>
      <c r="J13"/>
      <c r="K13"/>
      <c r="L13"/>
      <c r="M13"/>
      <c r="N13"/>
      <c r="O13"/>
      <c r="P13"/>
      <c r="Q13"/>
      <c r="R13"/>
      <c r="S13"/>
    </row>
    <row r="14" spans="1:19">
      <c r="A14" s="9" t="s">
        <v>6</v>
      </c>
      <c r="B14" s="9" t="s">
        <v>53</v>
      </c>
      <c r="C14" s="9" t="s">
        <v>7</v>
      </c>
      <c r="D14" s="9" t="s">
        <v>244</v>
      </c>
      <c r="E14" s="9" t="s">
        <v>258</v>
      </c>
      <c r="F14" s="9" t="s">
        <v>259</v>
      </c>
      <c r="G14" s="24" t="s">
        <v>317</v>
      </c>
      <c r="H14" s="24" t="s">
        <v>318</v>
      </c>
      <c r="I14" s="24" t="s">
        <v>319</v>
      </c>
      <c r="J14" s="124" t="s">
        <v>320</v>
      </c>
      <c r="K14" s="24" t="s">
        <v>321</v>
      </c>
      <c r="L14" s="124" t="s">
        <v>322</v>
      </c>
      <c r="M14" s="124" t="s">
        <v>323</v>
      </c>
      <c r="N14" s="124" t="s">
        <v>324</v>
      </c>
      <c r="O14" s="124" t="s">
        <v>325</v>
      </c>
      <c r="P14" s="24" t="s">
        <v>326</v>
      </c>
      <c r="Q14" s="24" t="s">
        <v>327</v>
      </c>
      <c r="R14" s="24" t="s">
        <v>328</v>
      </c>
      <c r="S14" s="78" t="s">
        <v>329</v>
      </c>
    </row>
    <row r="15" spans="1:19">
      <c r="A15" s="2"/>
      <c r="D15" s="37" t="str">
        <f>A15&amp;"|"&amp;B15&amp;"|"&amp;C15</f>
        <v>||</v>
      </c>
      <c r="E15" s="37"/>
      <c r="F15" s="37" t="str">
        <f>A15&amp;"|"&amp;E15&amp;"|"&amp;C15</f>
        <v>||</v>
      </c>
      <c r="H15" s="42"/>
      <c r="I15" s="35">
        <f>INDEX('Epi Cascade I'!$H:$H,MATCH($D15,'Epi Cascade I'!$D:$D,0))</f>
        <v>0</v>
      </c>
      <c r="J15" s="139" t="e">
        <f>$H15/$I15</f>
        <v>#DIV/0!</v>
      </c>
      <c r="L15" s="139">
        <v>0.8</v>
      </c>
      <c r="O15" s="139">
        <v>0.9</v>
      </c>
      <c r="P15" s="25">
        <f>IF($B$2="No",0,IF($J15&gt;$L15,0,ROUND(($I15*$L15-$H15-$K15)*$N15,0)))</f>
        <v>0</v>
      </c>
      <c r="Q15" s="25">
        <f>IF($B$2="No",0,IF($J15&gt;$L15,0,ROUND(($I15*$L15-$H15-$K15-$P15)*$M15,0)))</f>
        <v>0</v>
      </c>
      <c r="R15" s="25">
        <f>IF($B$2="No",0,IF($J15&gt;$L15,0,ROUND($I15*$L15-$H15-$K15-$P15-$Q15,0)))</f>
        <v>0</v>
      </c>
      <c r="S15" s="15">
        <f>ROUND($Q15*$O15,0)</f>
        <v>0</v>
      </c>
    </row>
    <row r="16" spans="1:19">
      <c r="A16" s="2"/>
      <c r="D16" s="37"/>
      <c r="E16" s="37"/>
      <c r="F16" s="37"/>
      <c r="H16" s="42"/>
      <c r="I16" s="35"/>
      <c r="L16" s="139"/>
    </row>
    <row r="17" spans="1:12">
      <c r="A17" s="2"/>
      <c r="D17" s="37"/>
      <c r="E17" s="37"/>
      <c r="F17" s="37"/>
      <c r="H17" s="42"/>
      <c r="I17" s="35"/>
      <c r="L17" s="139"/>
    </row>
    <row r="18" spans="1:12">
      <c r="A18" s="2"/>
      <c r="D18" s="37"/>
      <c r="E18" s="37"/>
      <c r="F18" s="37"/>
      <c r="H18" s="42"/>
      <c r="I18" s="35"/>
      <c r="L18" s="139"/>
    </row>
    <row r="19" spans="1:12">
      <c r="A19" s="2"/>
      <c r="D19" s="37"/>
      <c r="E19" s="37"/>
      <c r="F19" s="37"/>
      <c r="H19" s="42"/>
      <c r="I19" s="35"/>
      <c r="L19" s="139"/>
    </row>
    <row r="20" spans="1:12">
      <c r="A20" s="2"/>
      <c r="D20" s="37"/>
      <c r="E20" s="37"/>
      <c r="F20" s="37"/>
      <c r="H20" s="42"/>
      <c r="I20" s="35"/>
      <c r="L20" s="139"/>
    </row>
    <row r="21" spans="1:12">
      <c r="A21" s="2"/>
      <c r="D21" s="37"/>
      <c r="E21" s="37"/>
      <c r="F21" s="37"/>
      <c r="H21" s="42"/>
      <c r="I21" s="35"/>
      <c r="L21" s="139"/>
    </row>
    <row r="22" spans="1:12">
      <c r="A22" s="2"/>
      <c r="D22" s="37"/>
      <c r="E22" s="37"/>
      <c r="F22" s="37"/>
      <c r="H22" s="42"/>
      <c r="I22" s="35"/>
      <c r="L22" s="139"/>
    </row>
    <row r="23" spans="1:12">
      <c r="A23" s="2"/>
      <c r="D23" s="37"/>
      <c r="E23" s="37"/>
      <c r="F23" s="37"/>
      <c r="H23" s="42"/>
      <c r="I23" s="35"/>
      <c r="L23" s="139"/>
    </row>
    <row r="24" spans="1:12">
      <c r="A24" s="2"/>
      <c r="D24" s="37"/>
      <c r="E24" s="37"/>
      <c r="F24" s="37"/>
      <c r="H24" s="42"/>
      <c r="I24" s="35"/>
      <c r="L24" s="139"/>
    </row>
    <row r="25" spans="1:12">
      <c r="A25" s="2"/>
      <c r="D25" s="37"/>
      <c r="E25" s="37"/>
      <c r="F25" s="37"/>
      <c r="H25" s="42"/>
      <c r="I25" s="35"/>
      <c r="L25" s="139"/>
    </row>
    <row r="26" spans="1:12">
      <c r="A26" s="2"/>
      <c r="D26" s="37"/>
      <c r="E26" s="37"/>
      <c r="F26" s="37"/>
      <c r="H26" s="42"/>
      <c r="I26" s="35"/>
      <c r="L26" s="139"/>
    </row>
    <row r="27" spans="1:12">
      <c r="A27" s="2"/>
      <c r="D27" s="37"/>
      <c r="E27" s="37"/>
      <c r="F27" s="37"/>
      <c r="H27" s="42"/>
      <c r="I27" s="35"/>
      <c r="L27" s="139"/>
    </row>
    <row r="28" spans="1:12">
      <c r="A28" s="2"/>
      <c r="D28" s="37"/>
      <c r="E28" s="37"/>
      <c r="F28" s="37"/>
      <c r="H28" s="42"/>
      <c r="I28" s="35"/>
      <c r="L28" s="139"/>
    </row>
    <row r="29" spans="1:12">
      <c r="A29" s="2"/>
      <c r="D29" s="37"/>
      <c r="E29" s="37"/>
      <c r="F29" s="37"/>
      <c r="H29" s="42"/>
      <c r="I29" s="35"/>
      <c r="L29" s="139"/>
    </row>
    <row r="30" spans="1:12">
      <c r="A30" s="2"/>
      <c r="D30" s="37"/>
      <c r="E30" s="37"/>
      <c r="F30" s="37"/>
      <c r="H30" s="42"/>
      <c r="I30" s="35"/>
      <c r="L30" s="139"/>
    </row>
    <row r="31" spans="1:12">
      <c r="A31" s="2"/>
      <c r="D31" s="37"/>
      <c r="E31" s="37"/>
      <c r="F31" s="37"/>
      <c r="H31" s="42"/>
      <c r="I31" s="35"/>
      <c r="L31" s="139"/>
    </row>
    <row r="32" spans="1:12">
      <c r="A32" s="2"/>
      <c r="D32" s="37"/>
      <c r="E32" s="37"/>
      <c r="F32" s="37"/>
      <c r="H32" s="42"/>
      <c r="I32" s="35"/>
      <c r="L32" s="139"/>
    </row>
    <row r="33" spans="1:12">
      <c r="A33" s="2"/>
      <c r="D33" s="37"/>
      <c r="E33" s="37"/>
      <c r="F33" s="37"/>
      <c r="H33" s="42"/>
      <c r="I33" s="35"/>
      <c r="L33" s="139"/>
    </row>
    <row r="34" spans="1:12">
      <c r="A34" s="2"/>
      <c r="D34" s="37"/>
      <c r="E34" s="37"/>
      <c r="F34" s="37"/>
      <c r="H34" s="42"/>
      <c r="I34" s="35"/>
      <c r="L34" s="139"/>
    </row>
    <row r="35" spans="1:12">
      <c r="A35" s="2"/>
      <c r="D35" s="37"/>
      <c r="E35" s="37"/>
      <c r="F35" s="37"/>
      <c r="H35" s="42"/>
      <c r="I35" s="35"/>
      <c r="L35" s="139"/>
    </row>
    <row r="36" spans="1:12">
      <c r="A36" s="2"/>
      <c r="D36" s="37"/>
      <c r="E36" s="37"/>
      <c r="F36" s="37"/>
      <c r="H36" s="42"/>
      <c r="I36" s="35"/>
      <c r="L36" s="139"/>
    </row>
    <row r="37" spans="1:12">
      <c r="A37" s="2"/>
      <c r="D37" s="37"/>
      <c r="E37" s="37"/>
      <c r="F37" s="37"/>
      <c r="H37" s="42"/>
      <c r="I37" s="35"/>
      <c r="L37" s="139"/>
    </row>
    <row r="38" spans="1:12">
      <c r="A38" s="2"/>
      <c r="D38" s="37"/>
      <c r="E38" s="37"/>
      <c r="F38" s="37"/>
      <c r="H38" s="42"/>
      <c r="I38" s="35"/>
      <c r="L38" s="139"/>
    </row>
    <row r="39" spans="1:12">
      <c r="A39" s="2"/>
      <c r="D39" s="37"/>
      <c r="E39" s="37"/>
      <c r="F39" s="37"/>
      <c r="H39" s="42"/>
      <c r="I39" s="35"/>
      <c r="L39" s="139"/>
    </row>
    <row r="40" spans="1:12">
      <c r="A40" s="2"/>
      <c r="D40" s="37"/>
      <c r="E40" s="37"/>
      <c r="F40" s="37"/>
      <c r="H40" s="42"/>
      <c r="I40" s="35"/>
      <c r="L40" s="139"/>
    </row>
    <row r="41" spans="1:12">
      <c r="A41" s="2"/>
      <c r="D41" s="37"/>
      <c r="E41" s="37"/>
      <c r="F41" s="37"/>
      <c r="H41" s="42"/>
      <c r="I41" s="35"/>
      <c r="L41" s="139"/>
    </row>
    <row r="42" spans="1:12">
      <c r="A42" s="2"/>
      <c r="D42" s="37"/>
      <c r="E42" s="37"/>
      <c r="F42" s="37"/>
      <c r="H42" s="42"/>
      <c r="I42" s="35"/>
      <c r="L42" s="139"/>
    </row>
    <row r="43" spans="1:12">
      <c r="A43" s="2"/>
      <c r="D43" s="37"/>
      <c r="E43" s="37"/>
      <c r="F43" s="37"/>
      <c r="H43" s="42"/>
      <c r="I43" s="35"/>
      <c r="L43" s="139"/>
    </row>
    <row r="44" spans="1:12">
      <c r="A44" s="2"/>
      <c r="D44" s="37"/>
      <c r="E44" s="37"/>
      <c r="F44" s="37"/>
      <c r="H44" s="42"/>
      <c r="I44" s="35"/>
      <c r="L44" s="139"/>
    </row>
    <row r="45" spans="1:12">
      <c r="A45" s="2"/>
      <c r="D45" s="37"/>
      <c r="E45" s="37"/>
      <c r="F45" s="37"/>
      <c r="H45" s="42"/>
      <c r="I45" s="35"/>
      <c r="L45" s="139"/>
    </row>
    <row r="46" spans="1:12">
      <c r="A46" s="2"/>
      <c r="D46" s="37"/>
      <c r="E46" s="37"/>
      <c r="F46" s="37"/>
      <c r="H46" s="42"/>
      <c r="I46" s="35"/>
      <c r="L46" s="139"/>
    </row>
    <row r="47" spans="1:12">
      <c r="A47" s="2"/>
      <c r="D47" s="37"/>
      <c r="E47" s="37"/>
      <c r="F47" s="37"/>
      <c r="H47" s="42"/>
      <c r="I47" s="35"/>
      <c r="L47" s="139"/>
    </row>
    <row r="48" spans="1:12">
      <c r="A48" s="2"/>
      <c r="D48" s="37"/>
      <c r="E48" s="37"/>
      <c r="F48" s="37"/>
      <c r="H48" s="42"/>
      <c r="I48" s="35"/>
      <c r="L48" s="139"/>
    </row>
    <row r="49" spans="1:12">
      <c r="A49" s="2"/>
      <c r="D49" s="37"/>
      <c r="E49" s="37"/>
      <c r="F49" s="37"/>
      <c r="H49" s="42"/>
      <c r="I49" s="35"/>
      <c r="L49" s="139"/>
    </row>
    <row r="50" spans="1:12">
      <c r="A50" s="2"/>
      <c r="D50" s="37"/>
      <c r="E50" s="37"/>
      <c r="F50" s="37"/>
      <c r="H50" s="42"/>
      <c r="I50" s="35"/>
      <c r="L50" s="139"/>
    </row>
    <row r="51" spans="1:12">
      <c r="A51" s="2"/>
      <c r="D51" s="37"/>
      <c r="E51" s="37"/>
      <c r="F51" s="37"/>
      <c r="H51" s="42"/>
      <c r="I51" s="35"/>
      <c r="L51" s="139"/>
    </row>
    <row r="52" spans="1:12">
      <c r="A52" s="2"/>
      <c r="D52" s="37"/>
      <c r="E52" s="37"/>
      <c r="F52" s="37"/>
      <c r="H52" s="42"/>
      <c r="I52" s="35"/>
      <c r="L52" s="139"/>
    </row>
    <row r="53" spans="1:12">
      <c r="A53" s="2"/>
      <c r="D53" s="37"/>
      <c r="E53" s="37"/>
      <c r="F53" s="37"/>
      <c r="H53" s="42"/>
      <c r="I53" s="35"/>
      <c r="L53" s="139"/>
    </row>
    <row r="54" spans="1:12">
      <c r="A54" s="2"/>
      <c r="D54" s="37"/>
      <c r="E54" s="37"/>
      <c r="F54" s="37"/>
      <c r="H54" s="42"/>
      <c r="I54" s="35"/>
      <c r="L54" s="139"/>
    </row>
    <row r="55" spans="1:12">
      <c r="A55" s="2"/>
      <c r="D55" s="37"/>
      <c r="E55" s="37"/>
      <c r="F55" s="37"/>
      <c r="H55" s="42"/>
      <c r="I55" s="35"/>
      <c r="L55" s="139"/>
    </row>
    <row r="56" spans="1:12">
      <c r="A56" s="2"/>
      <c r="D56" s="37"/>
      <c r="E56" s="37"/>
      <c r="F56" s="37"/>
      <c r="H56" s="42"/>
      <c r="I56" s="35"/>
      <c r="L56" s="139"/>
    </row>
    <row r="57" spans="1:12">
      <c r="A57" s="2"/>
      <c r="D57" s="37"/>
      <c r="E57" s="37"/>
      <c r="F57" s="37"/>
      <c r="H57" s="42"/>
      <c r="I57" s="35"/>
      <c r="L57" s="139"/>
    </row>
    <row r="58" spans="1:12">
      <c r="A58" s="2"/>
      <c r="D58" s="37"/>
      <c r="E58" s="37"/>
      <c r="F58" s="37"/>
      <c r="H58" s="42"/>
      <c r="I58" s="35"/>
      <c r="L58" s="139"/>
    </row>
    <row r="59" spans="1:12">
      <c r="A59" s="2"/>
      <c r="D59" s="37"/>
      <c r="E59" s="37"/>
      <c r="F59" s="37"/>
      <c r="H59" s="42"/>
      <c r="I59" s="35"/>
      <c r="L59" s="139"/>
    </row>
    <row r="60" spans="1:12">
      <c r="D60" s="37"/>
      <c r="E60" s="37"/>
      <c r="F60" s="37"/>
      <c r="H60" s="42"/>
      <c r="I60" s="35"/>
      <c r="L60" s="139"/>
    </row>
    <row r="61" spans="1:12">
      <c r="D61" s="37"/>
      <c r="E61" s="37"/>
      <c r="F61" s="37"/>
      <c r="H61" s="42"/>
      <c r="I61" s="35"/>
      <c r="L61" s="139"/>
    </row>
    <row r="62" spans="1:12">
      <c r="D62" s="37"/>
      <c r="E62" s="37"/>
      <c r="F62" s="37"/>
      <c r="H62" s="42"/>
      <c r="I62" s="35"/>
      <c r="L62" s="139"/>
    </row>
    <row r="63" spans="1:12">
      <c r="D63" s="37"/>
      <c r="E63" s="37"/>
      <c r="F63" s="37"/>
      <c r="H63" s="42"/>
      <c r="I63" s="35"/>
      <c r="L63" s="139"/>
    </row>
    <row r="64" spans="1:12">
      <c r="D64" s="37"/>
      <c r="E64" s="37"/>
      <c r="F64" s="37"/>
      <c r="H64" s="42"/>
      <c r="I64" s="35"/>
      <c r="L64" s="139"/>
    </row>
    <row r="65" spans="4:12">
      <c r="D65" s="37"/>
      <c r="E65" s="37"/>
      <c r="F65" s="37"/>
      <c r="H65" s="42"/>
      <c r="I65" s="35"/>
      <c r="L65" s="139"/>
    </row>
    <row r="66" spans="4:12">
      <c r="D66" s="37"/>
      <c r="E66" s="37"/>
      <c r="F66" s="37"/>
      <c r="H66" s="42"/>
      <c r="I66" s="35"/>
      <c r="L66" s="139"/>
    </row>
    <row r="67" spans="4:12">
      <c r="D67" s="37"/>
      <c r="E67" s="37"/>
      <c r="F67" s="37"/>
      <c r="H67" s="42"/>
      <c r="I67" s="35"/>
      <c r="L67" s="139"/>
    </row>
    <row r="68" spans="4:12">
      <c r="D68" s="37"/>
      <c r="E68" s="37"/>
      <c r="F68" s="37"/>
      <c r="H68" s="42"/>
      <c r="I68" s="35"/>
      <c r="L68" s="139"/>
    </row>
    <row r="69" spans="4:12">
      <c r="D69" s="37"/>
      <c r="E69" s="37"/>
      <c r="F69" s="37"/>
      <c r="H69" s="42"/>
      <c r="I69" s="35"/>
      <c r="L69" s="139"/>
    </row>
    <row r="70" spans="4:12">
      <c r="D70" s="37"/>
      <c r="E70" s="37"/>
      <c r="F70" s="37"/>
      <c r="H70" s="42"/>
      <c r="I70" s="35"/>
      <c r="L70" s="139"/>
    </row>
    <row r="71" spans="4:12">
      <c r="D71" s="37"/>
      <c r="E71" s="37"/>
      <c r="F71" s="37"/>
      <c r="H71" s="42"/>
      <c r="I71" s="35"/>
      <c r="L71" s="139"/>
    </row>
    <row r="72" spans="4:12">
      <c r="D72" s="37"/>
      <c r="E72" s="37"/>
      <c r="F72" s="37"/>
      <c r="H72" s="42"/>
      <c r="I72" s="35"/>
      <c r="L72" s="139"/>
    </row>
    <row r="73" spans="4:12">
      <c r="D73" s="37"/>
      <c r="E73" s="37"/>
      <c r="F73" s="37"/>
      <c r="H73" s="42"/>
      <c r="I73" s="35"/>
      <c r="L73" s="139"/>
    </row>
    <row r="74" spans="4:12">
      <c r="D74" s="37"/>
      <c r="E74" s="37"/>
      <c r="F74" s="37"/>
      <c r="H74" s="42"/>
      <c r="I74" s="35"/>
      <c r="L74" s="139"/>
    </row>
    <row r="75" spans="4:12">
      <c r="D75" s="37"/>
      <c r="E75" s="37"/>
      <c r="F75" s="37"/>
      <c r="H75" s="42"/>
      <c r="I75" s="35"/>
      <c r="L75" s="139"/>
    </row>
    <row r="76" spans="4:12">
      <c r="D76" s="37"/>
      <c r="E76" s="37"/>
      <c r="F76" s="37"/>
      <c r="H76" s="42"/>
      <c r="I76" s="35"/>
      <c r="L76" s="139"/>
    </row>
    <row r="77" spans="4:12">
      <c r="D77" s="37"/>
      <c r="E77" s="37"/>
      <c r="F77" s="37"/>
      <c r="H77" s="42"/>
      <c r="I77" s="35"/>
      <c r="L77" s="139"/>
    </row>
    <row r="78" spans="4:12">
      <c r="D78" s="37"/>
      <c r="E78" s="37"/>
      <c r="F78" s="37"/>
      <c r="H78" s="42"/>
      <c r="I78" s="35"/>
      <c r="L78" s="139"/>
    </row>
    <row r="79" spans="4:12">
      <c r="D79" s="37"/>
      <c r="E79" s="37"/>
      <c r="F79" s="37"/>
      <c r="H79" s="42"/>
      <c r="I79" s="35"/>
      <c r="L79" s="139"/>
    </row>
    <row r="80" spans="4:12">
      <c r="D80" s="37"/>
      <c r="E80" s="37"/>
      <c r="F80" s="37"/>
      <c r="H80" s="42"/>
      <c r="I80" s="35"/>
      <c r="L80" s="139"/>
    </row>
    <row r="81" spans="4:12">
      <c r="D81" s="37"/>
      <c r="E81" s="37"/>
      <c r="F81" s="37"/>
      <c r="H81" s="42"/>
      <c r="I81" s="35"/>
      <c r="L81" s="139"/>
    </row>
    <row r="82" spans="4:12">
      <c r="D82" s="37"/>
      <c r="E82" s="37"/>
      <c r="F82" s="37"/>
      <c r="H82" s="42"/>
      <c r="I82" s="35"/>
      <c r="L82" s="139"/>
    </row>
    <row r="83" spans="4:12">
      <c r="D83" s="37"/>
      <c r="E83" s="37"/>
      <c r="F83" s="37"/>
      <c r="H83" s="42"/>
      <c r="I83" s="35"/>
      <c r="L83" s="139"/>
    </row>
    <row r="84" spans="4:12">
      <c r="D84" s="37"/>
      <c r="E84" s="37"/>
      <c r="F84" s="37"/>
      <c r="H84" s="42"/>
      <c r="I84" s="35"/>
      <c r="L84" s="139"/>
    </row>
    <row r="85" spans="4:12">
      <c r="D85" s="37"/>
      <c r="E85" s="37"/>
      <c r="F85" s="37"/>
      <c r="H85" s="42"/>
      <c r="I85" s="35"/>
      <c r="L85" s="139"/>
    </row>
    <row r="86" spans="4:12">
      <c r="D86" s="37"/>
      <c r="E86" s="37"/>
      <c r="F86" s="37"/>
      <c r="H86" s="42"/>
      <c r="I86" s="35"/>
      <c r="L86" s="139"/>
    </row>
    <row r="87" spans="4:12">
      <c r="D87" s="37"/>
      <c r="E87" s="37"/>
      <c r="F87" s="37"/>
      <c r="H87" s="42"/>
      <c r="I87" s="35"/>
      <c r="L87" s="139"/>
    </row>
    <row r="88" spans="4:12">
      <c r="D88" s="37"/>
      <c r="E88" s="37"/>
      <c r="F88" s="37"/>
      <c r="H88" s="42"/>
      <c r="I88" s="35"/>
      <c r="L88" s="139"/>
    </row>
    <row r="89" spans="4:12">
      <c r="D89" s="37"/>
      <c r="E89" s="37"/>
      <c r="F89" s="37"/>
      <c r="H89" s="42"/>
      <c r="I89" s="35"/>
      <c r="L89" s="139"/>
    </row>
    <row r="90" spans="4:12">
      <c r="D90" s="37"/>
      <c r="E90" s="37"/>
      <c r="F90" s="37"/>
      <c r="H90" s="42"/>
      <c r="I90" s="35"/>
      <c r="L90" s="139"/>
    </row>
    <row r="91" spans="4:12">
      <c r="D91" s="37"/>
      <c r="E91" s="37"/>
      <c r="F91" s="37"/>
      <c r="H91" s="42"/>
      <c r="I91" s="35"/>
      <c r="L91" s="139"/>
    </row>
    <row r="92" spans="4:12">
      <c r="D92" s="37"/>
      <c r="E92" s="37"/>
      <c r="F92" s="37"/>
      <c r="H92" s="42"/>
      <c r="I92" s="35"/>
      <c r="L92" s="139"/>
    </row>
    <row r="93" spans="4:12">
      <c r="D93" s="37"/>
      <c r="E93" s="37"/>
      <c r="F93" s="37"/>
      <c r="H93" s="42"/>
      <c r="I93" s="35"/>
      <c r="L93" s="139"/>
    </row>
    <row r="94" spans="4:12">
      <c r="D94" s="37"/>
      <c r="E94" s="37"/>
      <c r="F94" s="37"/>
      <c r="H94" s="42"/>
      <c r="I94" s="35"/>
      <c r="L94" s="139"/>
    </row>
    <row r="95" spans="4:12">
      <c r="D95" s="37"/>
      <c r="E95" s="37"/>
      <c r="F95" s="37"/>
      <c r="H95" s="42"/>
      <c r="I95" s="35"/>
      <c r="L95" s="139"/>
    </row>
    <row r="96" spans="4:12">
      <c r="D96" s="37"/>
      <c r="E96" s="37"/>
      <c r="F96" s="37"/>
      <c r="H96" s="42"/>
      <c r="I96" s="35"/>
      <c r="L96" s="139"/>
    </row>
    <row r="97" spans="4:12">
      <c r="D97" s="37"/>
      <c r="E97" s="37"/>
      <c r="F97" s="37"/>
      <c r="H97" s="42"/>
      <c r="I97" s="35"/>
      <c r="L97" s="139"/>
    </row>
    <row r="98" spans="4:12">
      <c r="D98" s="37"/>
      <c r="E98" s="37"/>
      <c r="F98" s="37"/>
      <c r="H98" s="42"/>
      <c r="I98" s="35"/>
      <c r="L98" s="139"/>
    </row>
    <row r="99" spans="4:12">
      <c r="D99" s="37"/>
      <c r="E99" s="37"/>
      <c r="F99" s="37"/>
      <c r="H99" s="42"/>
      <c r="I99" s="35"/>
      <c r="L99" s="139"/>
    </row>
    <row r="100" spans="4:12">
      <c r="D100" s="37"/>
      <c r="E100" s="37"/>
      <c r="F100" s="37"/>
      <c r="H100" s="42"/>
      <c r="I100" s="35"/>
      <c r="L100" s="139"/>
    </row>
    <row r="101" spans="4:12">
      <c r="D101" s="37"/>
      <c r="E101" s="37"/>
      <c r="F101" s="37"/>
      <c r="H101" s="42"/>
      <c r="I101" s="35"/>
      <c r="L101" s="139"/>
    </row>
    <row r="102" spans="4:12">
      <c r="D102" s="37"/>
      <c r="E102" s="37"/>
      <c r="F102" s="37"/>
      <c r="H102" s="42"/>
      <c r="I102" s="35"/>
      <c r="L102" s="139"/>
    </row>
    <row r="103" spans="4:12">
      <c r="D103" s="37"/>
      <c r="E103" s="37"/>
      <c r="F103" s="37"/>
      <c r="H103" s="42"/>
      <c r="I103" s="35"/>
      <c r="L103" s="139"/>
    </row>
    <row r="104" spans="4:12">
      <c r="D104" s="37"/>
      <c r="E104" s="37"/>
      <c r="F104" s="37"/>
      <c r="H104" s="42"/>
      <c r="I104" s="35"/>
      <c r="L104" s="139"/>
    </row>
    <row r="105" spans="4:12">
      <c r="D105" s="37"/>
      <c r="E105" s="37"/>
      <c r="F105" s="37"/>
      <c r="H105" s="42"/>
      <c r="I105" s="35"/>
      <c r="L105" s="139"/>
    </row>
    <row r="106" spans="4:12">
      <c r="D106" s="37"/>
      <c r="E106" s="37"/>
      <c r="F106" s="37"/>
      <c r="H106" s="42"/>
      <c r="I106" s="35"/>
      <c r="L106" s="139"/>
    </row>
    <row r="107" spans="4:12">
      <c r="D107" s="37"/>
      <c r="E107" s="37"/>
      <c r="F107" s="37"/>
      <c r="H107" s="42"/>
      <c r="I107" s="35"/>
      <c r="L107" s="139"/>
    </row>
    <row r="108" spans="4:12">
      <c r="D108" s="37"/>
      <c r="E108" s="37"/>
      <c r="F108" s="37"/>
      <c r="H108" s="42"/>
      <c r="I108" s="35"/>
      <c r="L108" s="139"/>
    </row>
    <row r="109" spans="4:12">
      <c r="D109" s="37"/>
      <c r="E109" s="37"/>
      <c r="F109" s="37"/>
      <c r="H109" s="42"/>
      <c r="I109" s="35"/>
      <c r="L109" s="139"/>
    </row>
    <row r="110" spans="4:12">
      <c r="D110" s="37"/>
      <c r="E110" s="37"/>
      <c r="F110" s="37"/>
      <c r="H110" s="42"/>
      <c r="I110" s="35"/>
      <c r="L110" s="139"/>
    </row>
    <row r="111" spans="4:12">
      <c r="D111" s="37"/>
      <c r="E111" s="37"/>
      <c r="F111" s="37"/>
      <c r="H111" s="42"/>
      <c r="I111" s="35"/>
      <c r="L111" s="139"/>
    </row>
    <row r="112" spans="4:12">
      <c r="D112" s="37"/>
      <c r="E112" s="37"/>
      <c r="F112" s="37"/>
      <c r="H112" s="42"/>
      <c r="I112" s="35"/>
      <c r="L112" s="139"/>
    </row>
    <row r="113" spans="4:12">
      <c r="D113" s="37"/>
      <c r="E113" s="37"/>
      <c r="F113" s="37"/>
      <c r="H113" s="42"/>
      <c r="I113" s="35"/>
      <c r="L113" s="139"/>
    </row>
    <row r="114" spans="4:12">
      <c r="D114" s="37"/>
      <c r="E114" s="37"/>
      <c r="F114" s="37"/>
      <c r="H114" s="42"/>
      <c r="I114" s="35"/>
      <c r="L114" s="139"/>
    </row>
    <row r="115" spans="4:12">
      <c r="D115" s="37"/>
      <c r="E115" s="37"/>
      <c r="F115" s="37"/>
      <c r="H115" s="42"/>
      <c r="I115" s="35"/>
      <c r="L115" s="139"/>
    </row>
    <row r="116" spans="4:12">
      <c r="D116" s="37"/>
      <c r="E116" s="37"/>
      <c r="F116" s="37"/>
      <c r="H116" s="42"/>
      <c r="I116" s="35"/>
      <c r="L116" s="139"/>
    </row>
    <row r="117" spans="4:12">
      <c r="D117" s="37"/>
      <c r="E117" s="37"/>
      <c r="F117" s="37"/>
      <c r="H117" s="42"/>
      <c r="I117" s="35"/>
      <c r="L117" s="139"/>
    </row>
    <row r="118" spans="4:12">
      <c r="D118" s="37"/>
      <c r="E118" s="37"/>
      <c r="F118" s="37"/>
      <c r="H118" s="42"/>
      <c r="I118" s="35"/>
      <c r="L118" s="139"/>
    </row>
    <row r="119" spans="4:12">
      <c r="D119" s="37"/>
      <c r="E119" s="37"/>
      <c r="F119" s="37"/>
      <c r="H119" s="42"/>
      <c r="I119" s="35"/>
      <c r="L119" s="139"/>
    </row>
    <row r="120" spans="4:12">
      <c r="D120" s="37"/>
      <c r="E120" s="37"/>
      <c r="F120" s="37"/>
      <c r="H120" s="42"/>
      <c r="I120" s="35"/>
      <c r="L120" s="139"/>
    </row>
    <row r="121" spans="4:12">
      <c r="D121" s="37"/>
      <c r="E121" s="37"/>
      <c r="F121" s="37"/>
      <c r="H121" s="42"/>
      <c r="I121" s="35"/>
      <c r="L121" s="139"/>
    </row>
    <row r="122" spans="4:12">
      <c r="D122" s="37"/>
      <c r="E122" s="37"/>
      <c r="F122" s="37"/>
      <c r="H122" s="42"/>
      <c r="I122" s="35"/>
      <c r="L122" s="139"/>
    </row>
    <row r="123" spans="4:12">
      <c r="D123" s="37"/>
      <c r="E123" s="37"/>
      <c r="F123" s="37"/>
      <c r="H123" s="42"/>
      <c r="I123" s="35"/>
      <c r="L123" s="139"/>
    </row>
    <row r="124" spans="4:12">
      <c r="D124" s="37"/>
      <c r="E124" s="37"/>
      <c r="F124" s="37"/>
      <c r="H124" s="42"/>
      <c r="I124" s="35"/>
      <c r="L124" s="139"/>
    </row>
    <row r="125" spans="4:12">
      <c r="D125" s="37"/>
      <c r="E125" s="37"/>
      <c r="F125" s="37"/>
      <c r="H125" s="42"/>
      <c r="I125" s="35"/>
      <c r="L125" s="139"/>
    </row>
    <row r="126" spans="4:12">
      <c r="D126" s="37"/>
      <c r="E126" s="37"/>
      <c r="F126" s="37"/>
      <c r="H126" s="42"/>
      <c r="I126" s="35"/>
      <c r="L126" s="139"/>
    </row>
    <row r="127" spans="4:12">
      <c r="D127" s="37"/>
      <c r="E127" s="37"/>
      <c r="F127" s="37"/>
      <c r="H127" s="42"/>
      <c r="I127" s="35"/>
      <c r="L127" s="139"/>
    </row>
    <row r="128" spans="4:12">
      <c r="D128" s="37"/>
      <c r="E128" s="37"/>
      <c r="F128" s="37"/>
      <c r="H128" s="42"/>
      <c r="I128" s="35"/>
      <c r="L128" s="139"/>
    </row>
    <row r="129" spans="4:12">
      <c r="D129" s="37"/>
      <c r="E129" s="37"/>
      <c r="F129" s="37"/>
      <c r="H129" s="42"/>
      <c r="I129" s="35"/>
      <c r="L129" s="139"/>
    </row>
    <row r="130" spans="4:12">
      <c r="D130" s="37"/>
      <c r="E130" s="37"/>
      <c r="F130" s="37"/>
      <c r="H130" s="42"/>
      <c r="I130" s="35"/>
      <c r="L130" s="139"/>
    </row>
    <row r="131" spans="4:12">
      <c r="D131" s="37"/>
      <c r="E131" s="37"/>
      <c r="F131" s="37"/>
      <c r="H131" s="42"/>
      <c r="I131" s="35"/>
      <c r="L131" s="139"/>
    </row>
    <row r="132" spans="4:12">
      <c r="D132" s="37"/>
      <c r="E132" s="37"/>
      <c r="F132" s="37"/>
      <c r="H132" s="42"/>
      <c r="I132" s="35"/>
      <c r="L132" s="139"/>
    </row>
    <row r="133" spans="4:12">
      <c r="D133" s="37"/>
      <c r="E133" s="37"/>
      <c r="F133" s="37"/>
      <c r="H133" s="42"/>
      <c r="I133" s="35"/>
      <c r="L133" s="139"/>
    </row>
    <row r="134" spans="4:12">
      <c r="D134" s="37"/>
      <c r="E134" s="37"/>
      <c r="F134" s="37"/>
      <c r="H134" s="42"/>
      <c r="I134" s="35"/>
      <c r="L134" s="139"/>
    </row>
    <row r="135" spans="4:12">
      <c r="D135" s="37"/>
      <c r="E135" s="37"/>
      <c r="F135" s="37"/>
      <c r="H135" s="42"/>
      <c r="I135" s="35"/>
      <c r="L135" s="139"/>
    </row>
    <row r="136" spans="4:12">
      <c r="D136" s="37"/>
      <c r="E136" s="37"/>
      <c r="F136" s="37"/>
      <c r="H136" s="42"/>
      <c r="I136" s="35"/>
      <c r="L136" s="139"/>
    </row>
    <row r="137" spans="4:12">
      <c r="D137" s="37"/>
      <c r="E137" s="37"/>
      <c r="F137" s="37"/>
      <c r="H137" s="42"/>
      <c r="I137" s="35"/>
      <c r="L137" s="139"/>
    </row>
    <row r="138" spans="4:12">
      <c r="D138" s="37"/>
      <c r="E138" s="37"/>
      <c r="F138" s="37"/>
      <c r="H138" s="42"/>
      <c r="I138" s="35"/>
      <c r="L138" s="139"/>
    </row>
    <row r="139" spans="4:12">
      <c r="D139" s="37"/>
      <c r="E139" s="37"/>
      <c r="F139" s="37"/>
      <c r="H139" s="42"/>
      <c r="I139" s="35"/>
      <c r="L139" s="139"/>
    </row>
    <row r="140" spans="4:12">
      <c r="D140" s="37"/>
      <c r="E140" s="37"/>
      <c r="F140" s="37"/>
      <c r="H140" s="42"/>
      <c r="I140" s="35"/>
      <c r="L140" s="139"/>
    </row>
    <row r="141" spans="4:12">
      <c r="D141" s="37"/>
      <c r="E141" s="37"/>
      <c r="F141" s="37"/>
      <c r="H141" s="42"/>
      <c r="I141" s="35"/>
      <c r="L141" s="139"/>
    </row>
    <row r="142" spans="4:12">
      <c r="D142" s="37"/>
      <c r="E142" s="37"/>
      <c r="F142" s="37"/>
      <c r="H142" s="42"/>
      <c r="I142" s="35"/>
      <c r="L142" s="139"/>
    </row>
    <row r="143" spans="4:12">
      <c r="D143" s="37"/>
      <c r="E143" s="37"/>
      <c r="F143" s="37"/>
      <c r="H143" s="42"/>
      <c r="I143" s="35"/>
      <c r="L143" s="139"/>
    </row>
    <row r="144" spans="4:12">
      <c r="D144" s="37"/>
      <c r="E144" s="37"/>
      <c r="F144" s="37"/>
      <c r="H144" s="42"/>
      <c r="I144" s="35"/>
      <c r="L144" s="139"/>
    </row>
    <row r="145" spans="4:12">
      <c r="D145" s="37"/>
      <c r="E145" s="37"/>
      <c r="F145" s="37"/>
      <c r="H145" s="42"/>
      <c r="I145" s="35"/>
      <c r="L145" s="139"/>
    </row>
    <row r="146" spans="4:12">
      <c r="D146" s="37"/>
      <c r="E146" s="37"/>
      <c r="F146" s="37"/>
      <c r="H146" s="42"/>
      <c r="I146" s="35"/>
      <c r="L146" s="139"/>
    </row>
    <row r="147" spans="4:12">
      <c r="D147" s="37"/>
      <c r="E147" s="37"/>
      <c r="F147" s="37"/>
      <c r="H147" s="42"/>
      <c r="I147" s="35"/>
      <c r="L147" s="139"/>
    </row>
    <row r="148" spans="4:12">
      <c r="D148" s="37"/>
      <c r="E148" s="37"/>
      <c r="F148" s="37"/>
      <c r="H148" s="42"/>
      <c r="I148" s="35"/>
      <c r="L148" s="139"/>
    </row>
    <row r="149" spans="4:12">
      <c r="D149" s="37"/>
      <c r="E149" s="37"/>
      <c r="F149" s="37"/>
      <c r="H149" s="42"/>
      <c r="I149" s="35"/>
      <c r="L149" s="139"/>
    </row>
    <row r="150" spans="4:12">
      <c r="D150" s="37"/>
      <c r="E150" s="37"/>
      <c r="F150" s="37"/>
      <c r="H150" s="42"/>
      <c r="I150" s="35"/>
      <c r="L150" s="139"/>
    </row>
    <row r="151" spans="4:12">
      <c r="D151" s="37"/>
      <c r="E151" s="37"/>
      <c r="F151" s="37"/>
      <c r="H151" s="42"/>
      <c r="I151" s="35"/>
      <c r="L151" s="139"/>
    </row>
    <row r="152" spans="4:12">
      <c r="D152" s="37"/>
      <c r="E152" s="37"/>
      <c r="F152" s="37"/>
      <c r="H152" s="42"/>
      <c r="I152" s="35"/>
      <c r="L152" s="139"/>
    </row>
    <row r="153" spans="4:12">
      <c r="D153" s="37"/>
      <c r="E153" s="37"/>
      <c r="F153" s="37"/>
      <c r="H153" s="42"/>
      <c r="I153" s="35"/>
      <c r="L153" s="139"/>
    </row>
    <row r="154" spans="4:12">
      <c r="D154" s="37"/>
      <c r="E154" s="37"/>
      <c r="F154" s="37"/>
      <c r="H154" s="42"/>
      <c r="I154" s="35"/>
      <c r="L154" s="139"/>
    </row>
    <row r="155" spans="4:12">
      <c r="D155" s="37"/>
      <c r="E155" s="37"/>
      <c r="F155" s="37"/>
      <c r="H155" s="42"/>
      <c r="I155" s="35"/>
      <c r="L155" s="139"/>
    </row>
    <row r="156" spans="4:12">
      <c r="D156" s="37"/>
      <c r="E156" s="37"/>
      <c r="F156" s="37"/>
      <c r="H156" s="42"/>
      <c r="I156" s="35"/>
      <c r="L156" s="139"/>
    </row>
    <row r="157" spans="4:12">
      <c r="D157" s="37"/>
      <c r="E157" s="37"/>
      <c r="F157" s="37"/>
      <c r="H157" s="42"/>
      <c r="I157" s="35"/>
      <c r="L157" s="139"/>
    </row>
    <row r="158" spans="4:12">
      <c r="D158" s="37"/>
      <c r="E158" s="37"/>
      <c r="F158" s="37"/>
      <c r="H158" s="42"/>
      <c r="I158" s="35"/>
      <c r="L158" s="139"/>
    </row>
    <row r="159" spans="4:12">
      <c r="D159" s="37"/>
      <c r="E159" s="37"/>
      <c r="F159" s="37"/>
      <c r="H159" s="42"/>
      <c r="I159" s="35"/>
      <c r="L159" s="139"/>
    </row>
    <row r="160" spans="4:12">
      <c r="D160" s="37"/>
      <c r="E160" s="37"/>
      <c r="F160" s="37"/>
      <c r="H160" s="42"/>
      <c r="I160" s="35"/>
      <c r="L160" s="139"/>
    </row>
    <row r="161" spans="4:12">
      <c r="D161" s="37"/>
      <c r="E161" s="37"/>
      <c r="F161" s="37"/>
      <c r="H161" s="42"/>
      <c r="I161" s="35"/>
      <c r="L161" s="139"/>
    </row>
    <row r="162" spans="4:12">
      <c r="D162" s="37"/>
      <c r="E162" s="37"/>
      <c r="F162" s="37"/>
      <c r="H162" s="42"/>
      <c r="I162" s="35"/>
      <c r="L162" s="139"/>
    </row>
    <row r="163" spans="4:12">
      <c r="D163" s="37"/>
      <c r="E163" s="37"/>
      <c r="F163" s="37"/>
      <c r="H163" s="42"/>
      <c r="I163" s="35"/>
      <c r="L163" s="139"/>
    </row>
    <row r="164" spans="4:12">
      <c r="D164" s="37"/>
      <c r="E164" s="37"/>
      <c r="F164" s="37"/>
      <c r="H164" s="42"/>
      <c r="I164" s="35"/>
      <c r="L164" s="139"/>
    </row>
    <row r="165" spans="4:12">
      <c r="D165" s="37"/>
      <c r="E165" s="37"/>
      <c r="F165" s="37"/>
      <c r="H165" s="42"/>
      <c r="I165" s="35"/>
      <c r="L165" s="139"/>
    </row>
    <row r="166" spans="4:12">
      <c r="D166" s="37"/>
      <c r="E166" s="37"/>
      <c r="F166" s="37"/>
      <c r="H166" s="42"/>
      <c r="I166" s="35"/>
      <c r="L166" s="139"/>
    </row>
    <row r="167" spans="4:12">
      <c r="D167" s="37"/>
      <c r="E167" s="37"/>
      <c r="F167" s="37"/>
      <c r="H167" s="42"/>
      <c r="I167" s="35"/>
      <c r="L167" s="139"/>
    </row>
    <row r="168" spans="4:12">
      <c r="D168" s="37"/>
      <c r="E168" s="37"/>
      <c r="F168" s="37"/>
      <c r="H168" s="42"/>
      <c r="I168" s="35"/>
      <c r="L168" s="139"/>
    </row>
    <row r="169" spans="4:12">
      <c r="D169" s="37"/>
      <c r="E169" s="37"/>
      <c r="F169" s="37"/>
      <c r="H169" s="42"/>
      <c r="I169" s="35"/>
      <c r="L169" s="139"/>
    </row>
    <row r="170" spans="4:12">
      <c r="D170" s="37"/>
      <c r="E170" s="37"/>
      <c r="F170" s="37"/>
      <c r="H170" s="42"/>
      <c r="I170" s="35"/>
      <c r="L170" s="139"/>
    </row>
    <row r="171" spans="4:12">
      <c r="D171" s="37"/>
      <c r="E171" s="37"/>
      <c r="F171" s="37"/>
      <c r="H171" s="42"/>
      <c r="I171" s="35"/>
      <c r="L171" s="139"/>
    </row>
    <row r="172" spans="4:12">
      <c r="D172" s="37"/>
      <c r="E172" s="37"/>
      <c r="F172" s="37"/>
      <c r="H172" s="42"/>
      <c r="I172" s="35"/>
      <c r="L172" s="139"/>
    </row>
    <row r="173" spans="4:12">
      <c r="D173" s="37"/>
      <c r="E173" s="37"/>
      <c r="F173" s="37"/>
      <c r="H173" s="42"/>
      <c r="I173" s="35"/>
      <c r="L173" s="139"/>
    </row>
    <row r="174" spans="4:12">
      <c r="D174" s="37"/>
      <c r="E174" s="37"/>
      <c r="F174" s="37"/>
      <c r="H174" s="42"/>
      <c r="I174" s="35"/>
      <c r="L174" s="139"/>
    </row>
    <row r="175" spans="4:12">
      <c r="D175" s="37"/>
      <c r="E175" s="37"/>
      <c r="F175" s="37"/>
      <c r="H175" s="42"/>
      <c r="I175" s="35"/>
      <c r="L175" s="139"/>
    </row>
    <row r="176" spans="4:12">
      <c r="D176" s="37"/>
      <c r="E176" s="37"/>
      <c r="F176" s="37"/>
      <c r="H176" s="42"/>
      <c r="I176" s="35"/>
      <c r="L176" s="139"/>
    </row>
    <row r="177" spans="4:12">
      <c r="D177" s="37"/>
      <c r="E177" s="37"/>
      <c r="F177" s="37"/>
      <c r="H177" s="42"/>
      <c r="I177" s="35"/>
      <c r="L177" s="139"/>
    </row>
    <row r="178" spans="4:12">
      <c r="D178" s="37"/>
      <c r="E178" s="37"/>
      <c r="F178" s="37"/>
      <c r="H178" s="42"/>
      <c r="I178" s="35"/>
      <c r="L178" s="139"/>
    </row>
    <row r="179" spans="4:12">
      <c r="D179" s="37"/>
      <c r="E179" s="37"/>
      <c r="F179" s="37"/>
      <c r="H179" s="42"/>
      <c r="I179" s="35"/>
      <c r="L179" s="139"/>
    </row>
    <row r="180" spans="4:12">
      <c r="D180" s="37"/>
      <c r="E180" s="37"/>
      <c r="F180" s="37"/>
      <c r="H180" s="42"/>
      <c r="I180" s="35"/>
      <c r="L180" s="139"/>
    </row>
    <row r="181" spans="4:12">
      <c r="D181" s="37"/>
      <c r="E181" s="37"/>
      <c r="F181" s="37"/>
      <c r="H181" s="42"/>
      <c r="I181" s="35"/>
      <c r="L181" s="139"/>
    </row>
    <row r="182" spans="4:12">
      <c r="D182" s="37"/>
      <c r="E182" s="37"/>
      <c r="F182" s="37"/>
      <c r="H182" s="42"/>
      <c r="I182" s="35"/>
      <c r="L182" s="139"/>
    </row>
    <row r="183" spans="4:12">
      <c r="D183" s="37"/>
      <c r="E183" s="37"/>
      <c r="F183" s="37"/>
      <c r="H183" s="42"/>
      <c r="I183" s="35"/>
      <c r="L183" s="139"/>
    </row>
    <row r="184" spans="4:12">
      <c r="D184" s="37"/>
      <c r="E184" s="37"/>
      <c r="F184" s="37"/>
      <c r="H184" s="42"/>
      <c r="I184" s="35"/>
      <c r="L184" s="139"/>
    </row>
    <row r="185" spans="4:12">
      <c r="D185" s="37"/>
      <c r="E185" s="37"/>
      <c r="F185" s="37"/>
      <c r="H185" s="42"/>
      <c r="I185" s="35"/>
      <c r="L185" s="139"/>
    </row>
    <row r="186" spans="4:12">
      <c r="D186" s="37"/>
      <c r="E186" s="37"/>
      <c r="F186" s="37"/>
      <c r="H186" s="42"/>
      <c r="I186" s="35"/>
      <c r="L186" s="139"/>
    </row>
    <row r="187" spans="4:12">
      <c r="D187" s="37"/>
      <c r="E187" s="37"/>
      <c r="F187" s="37"/>
      <c r="H187" s="42"/>
      <c r="I187" s="35"/>
      <c r="L187" s="139"/>
    </row>
    <row r="188" spans="4:12">
      <c r="D188" s="37"/>
      <c r="E188" s="37"/>
      <c r="F188" s="37"/>
      <c r="H188" s="42"/>
      <c r="I188" s="35"/>
      <c r="L188" s="139"/>
    </row>
    <row r="189" spans="4:12">
      <c r="D189" s="37"/>
      <c r="E189" s="37"/>
      <c r="F189" s="37"/>
      <c r="H189" s="42"/>
      <c r="I189" s="35"/>
      <c r="L189" s="139"/>
    </row>
    <row r="190" spans="4:12">
      <c r="D190" s="37"/>
      <c r="E190" s="37"/>
      <c r="F190" s="37"/>
      <c r="H190" s="42"/>
      <c r="I190" s="35"/>
      <c r="L190" s="139"/>
    </row>
    <row r="191" spans="4:12">
      <c r="D191" s="37"/>
      <c r="E191" s="37"/>
      <c r="F191" s="37"/>
      <c r="H191" s="42"/>
      <c r="I191" s="35"/>
      <c r="L191" s="139"/>
    </row>
    <row r="192" spans="4:12">
      <c r="D192" s="37"/>
      <c r="E192" s="37"/>
      <c r="F192" s="37"/>
      <c r="H192" s="42"/>
      <c r="I192" s="35"/>
      <c r="L192" s="139"/>
    </row>
    <row r="193" spans="4:12">
      <c r="D193" s="37"/>
      <c r="E193" s="37"/>
      <c r="F193" s="37"/>
      <c r="H193" s="42"/>
      <c r="I193" s="35"/>
      <c r="L193" s="139"/>
    </row>
    <row r="194" spans="4:12">
      <c r="D194" s="37"/>
      <c r="E194" s="37"/>
      <c r="F194" s="37"/>
      <c r="H194" s="42"/>
      <c r="I194" s="35"/>
      <c r="L194" s="139"/>
    </row>
    <row r="195" spans="4:12">
      <c r="D195" s="37"/>
      <c r="E195" s="37"/>
      <c r="F195" s="37"/>
      <c r="H195" s="42"/>
      <c r="I195" s="35"/>
      <c r="L195" s="139"/>
    </row>
    <row r="196" spans="4:12">
      <c r="D196" s="37"/>
      <c r="E196" s="37"/>
      <c r="F196" s="37"/>
      <c r="H196" s="42"/>
      <c r="I196" s="35"/>
      <c r="L196" s="139"/>
    </row>
    <row r="197" spans="4:12">
      <c r="D197" s="37"/>
      <c r="E197" s="37"/>
      <c r="F197" s="37"/>
      <c r="H197" s="42"/>
      <c r="I197" s="35"/>
      <c r="L197" s="139"/>
    </row>
    <row r="198" spans="4:12">
      <c r="D198" s="37"/>
      <c r="E198" s="37"/>
      <c r="F198" s="37"/>
      <c r="H198" s="42"/>
      <c r="I198" s="35"/>
      <c r="L198" s="139"/>
    </row>
    <row r="199" spans="4:12">
      <c r="D199" s="37"/>
      <c r="E199" s="37"/>
      <c r="F199" s="37"/>
      <c r="H199" s="42"/>
      <c r="I199" s="35"/>
      <c r="L199" s="139"/>
    </row>
    <row r="200" spans="4:12">
      <c r="D200" s="37"/>
      <c r="E200" s="37"/>
      <c r="F200" s="37"/>
      <c r="H200" s="42"/>
      <c r="I200" s="35"/>
      <c r="L200" s="139"/>
    </row>
    <row r="201" spans="4:12">
      <c r="D201" s="37"/>
      <c r="E201" s="37"/>
      <c r="F201" s="37"/>
      <c r="H201" s="42"/>
      <c r="I201" s="35"/>
      <c r="L201" s="139"/>
    </row>
    <row r="202" spans="4:12">
      <c r="D202" s="37"/>
      <c r="E202" s="37"/>
      <c r="F202" s="37"/>
      <c r="H202" s="42"/>
      <c r="I202" s="35"/>
      <c r="L202" s="139"/>
    </row>
    <row r="203" spans="4:12">
      <c r="D203" s="37"/>
      <c r="E203" s="37"/>
      <c r="F203" s="37"/>
      <c r="H203" s="42"/>
      <c r="I203" s="35"/>
      <c r="L203" s="139"/>
    </row>
    <row r="204" spans="4:12">
      <c r="D204" s="37"/>
      <c r="E204" s="37"/>
      <c r="F204" s="37"/>
      <c r="H204" s="42"/>
      <c r="I204" s="35"/>
      <c r="L204" s="139"/>
    </row>
    <row r="205" spans="4:12">
      <c r="D205" s="37"/>
      <c r="E205" s="37"/>
      <c r="F205" s="37"/>
      <c r="H205" s="42"/>
      <c r="I205" s="35"/>
      <c r="L205" s="139"/>
    </row>
    <row r="206" spans="4:12">
      <c r="D206" s="37"/>
      <c r="E206" s="37"/>
      <c r="F206" s="37"/>
      <c r="H206" s="42"/>
      <c r="I206" s="35"/>
      <c r="L206" s="139"/>
    </row>
    <row r="207" spans="4:12">
      <c r="D207" s="37"/>
      <c r="E207" s="37"/>
      <c r="F207" s="37"/>
      <c r="H207" s="42"/>
      <c r="I207" s="35"/>
      <c r="L207" s="139"/>
    </row>
    <row r="208" spans="4:12">
      <c r="D208" s="37"/>
      <c r="E208" s="37"/>
      <c r="F208" s="37"/>
      <c r="H208" s="42"/>
      <c r="I208" s="35"/>
      <c r="L208" s="139"/>
    </row>
    <row r="209" spans="4:12">
      <c r="D209" s="37"/>
      <c r="E209" s="37"/>
      <c r="F209" s="37"/>
      <c r="H209" s="42"/>
      <c r="I209" s="35"/>
      <c r="L209" s="139"/>
    </row>
    <row r="210" spans="4:12">
      <c r="D210" s="37"/>
      <c r="E210" s="37"/>
      <c r="F210" s="37"/>
      <c r="H210" s="42"/>
      <c r="I210" s="35"/>
      <c r="L210" s="139"/>
    </row>
    <row r="211" spans="4:12">
      <c r="D211" s="37"/>
      <c r="E211" s="37"/>
      <c r="F211" s="37"/>
      <c r="H211" s="42"/>
      <c r="I211" s="35"/>
      <c r="L211" s="139"/>
    </row>
    <row r="212" spans="4:12">
      <c r="D212" s="37"/>
      <c r="E212" s="37"/>
      <c r="F212" s="37"/>
      <c r="H212" s="42"/>
      <c r="I212" s="35"/>
      <c r="L212" s="139"/>
    </row>
    <row r="213" spans="4:12">
      <c r="D213" s="37"/>
      <c r="E213" s="37"/>
      <c r="F213" s="37"/>
      <c r="H213" s="42"/>
      <c r="I213" s="35"/>
      <c r="L213" s="139"/>
    </row>
    <row r="214" spans="4:12">
      <c r="D214" s="37"/>
      <c r="E214" s="37"/>
      <c r="F214" s="37"/>
      <c r="H214" s="42"/>
      <c r="I214" s="35"/>
      <c r="L214" s="139"/>
    </row>
    <row r="215" spans="4:12">
      <c r="D215" s="37"/>
      <c r="E215" s="37"/>
      <c r="F215" s="37"/>
      <c r="H215" s="42"/>
      <c r="I215" s="35"/>
      <c r="L215" s="139"/>
    </row>
    <row r="216" spans="4:12">
      <c r="D216" s="37"/>
      <c r="E216" s="37"/>
      <c r="F216" s="37"/>
      <c r="H216" s="42"/>
      <c r="I216" s="35"/>
      <c r="L216" s="139"/>
    </row>
    <row r="217" spans="4:12">
      <c r="D217" s="37"/>
      <c r="E217" s="37"/>
      <c r="F217" s="37"/>
      <c r="H217" s="42"/>
      <c r="I217" s="35"/>
      <c r="L217" s="139"/>
    </row>
    <row r="218" spans="4:12">
      <c r="D218" s="37"/>
      <c r="E218" s="37"/>
      <c r="F218" s="37"/>
      <c r="H218" s="42"/>
      <c r="I218" s="35"/>
      <c r="L218" s="139"/>
    </row>
    <row r="219" spans="4:12">
      <c r="D219" s="37"/>
      <c r="E219" s="37"/>
      <c r="F219" s="37"/>
      <c r="H219" s="42"/>
      <c r="I219" s="35"/>
      <c r="L219" s="139"/>
    </row>
    <row r="220" spans="4:12">
      <c r="D220" s="37"/>
      <c r="E220" s="37"/>
      <c r="F220" s="37"/>
      <c r="H220" s="42"/>
      <c r="I220" s="35"/>
      <c r="L220" s="139"/>
    </row>
    <row r="221" spans="4:12">
      <c r="D221" s="37"/>
      <c r="E221" s="37"/>
      <c r="F221" s="37"/>
      <c r="H221" s="42"/>
      <c r="I221" s="35"/>
      <c r="L221" s="139"/>
    </row>
    <row r="222" spans="4:12">
      <c r="D222" s="37"/>
      <c r="E222" s="37"/>
      <c r="F222" s="37"/>
      <c r="H222" s="42"/>
      <c r="I222" s="35"/>
      <c r="L222" s="139"/>
    </row>
    <row r="223" spans="4:12">
      <c r="D223" s="37"/>
      <c r="E223" s="37"/>
      <c r="F223" s="37"/>
      <c r="H223" s="42"/>
      <c r="I223" s="35"/>
      <c r="L223" s="139"/>
    </row>
    <row r="224" spans="4:12">
      <c r="D224" s="37"/>
      <c r="E224" s="37"/>
      <c r="F224" s="37"/>
      <c r="H224" s="42"/>
      <c r="I224" s="35"/>
      <c r="L224" s="139"/>
    </row>
    <row r="225" spans="4:12">
      <c r="D225" s="37"/>
      <c r="E225" s="37"/>
      <c r="F225" s="37"/>
      <c r="H225" s="42"/>
      <c r="I225" s="35"/>
      <c r="L225" s="139"/>
    </row>
    <row r="226" spans="4:12">
      <c r="D226" s="37"/>
      <c r="E226" s="37"/>
      <c r="F226" s="37"/>
      <c r="H226" s="42"/>
      <c r="I226" s="35"/>
      <c r="L226" s="139"/>
    </row>
    <row r="227" spans="4:12">
      <c r="D227" s="37"/>
      <c r="E227" s="37"/>
      <c r="F227" s="37"/>
      <c r="H227" s="42"/>
      <c r="I227" s="35"/>
      <c r="L227" s="139"/>
    </row>
    <row r="228" spans="4:12">
      <c r="D228" s="37"/>
      <c r="E228" s="37"/>
      <c r="F228" s="37"/>
      <c r="H228" s="42"/>
      <c r="I228" s="35"/>
      <c r="L228" s="139"/>
    </row>
    <row r="229" spans="4:12">
      <c r="D229" s="37"/>
      <c r="E229" s="37"/>
      <c r="F229" s="37"/>
      <c r="H229" s="42"/>
      <c r="I229" s="35"/>
      <c r="L229" s="139"/>
    </row>
    <row r="230" spans="4:12">
      <c r="D230" s="37"/>
      <c r="E230" s="37"/>
      <c r="F230" s="37"/>
      <c r="H230" s="42"/>
      <c r="I230" s="35"/>
      <c r="L230" s="139"/>
    </row>
    <row r="231" spans="4:12">
      <c r="D231" s="37"/>
      <c r="E231" s="37"/>
      <c r="F231" s="37"/>
      <c r="H231" s="42"/>
      <c r="I231" s="35"/>
      <c r="L231" s="139"/>
    </row>
    <row r="232" spans="4:12">
      <c r="D232" s="37"/>
      <c r="E232" s="37"/>
      <c r="F232" s="37"/>
      <c r="H232" s="42"/>
      <c r="I232" s="35"/>
      <c r="L232" s="139"/>
    </row>
    <row r="233" spans="4:12">
      <c r="D233" s="37"/>
      <c r="E233" s="37"/>
      <c r="F233" s="37"/>
      <c r="H233" s="42"/>
      <c r="I233" s="35"/>
      <c r="L233" s="139"/>
    </row>
    <row r="234" spans="4:12">
      <c r="D234" s="37"/>
      <c r="E234" s="37"/>
      <c r="F234" s="37"/>
      <c r="H234" s="42"/>
      <c r="I234" s="35"/>
      <c r="L234" s="139"/>
    </row>
    <row r="235" spans="4:12">
      <c r="D235" s="37"/>
      <c r="E235" s="37"/>
      <c r="F235" s="37"/>
      <c r="H235" s="42"/>
      <c r="I235" s="35"/>
      <c r="L235" s="139"/>
    </row>
    <row r="236" spans="4:12">
      <c r="D236" s="37"/>
      <c r="E236" s="37"/>
      <c r="F236" s="37"/>
      <c r="H236" s="42"/>
      <c r="I236" s="35"/>
      <c r="L236" s="139"/>
    </row>
    <row r="237" spans="4:12">
      <c r="D237" s="37"/>
      <c r="E237" s="37"/>
      <c r="F237" s="37"/>
      <c r="H237" s="42"/>
      <c r="I237" s="35"/>
      <c r="L237" s="139"/>
    </row>
    <row r="238" spans="4:12">
      <c r="D238" s="37"/>
      <c r="E238" s="37"/>
      <c r="F238" s="37"/>
      <c r="H238" s="42"/>
      <c r="I238" s="35"/>
      <c r="L238" s="139"/>
    </row>
    <row r="239" spans="4:12">
      <c r="D239" s="37"/>
      <c r="E239" s="37"/>
      <c r="F239" s="37"/>
      <c r="H239" s="42"/>
      <c r="I239" s="35"/>
      <c r="L239" s="139"/>
    </row>
    <row r="240" spans="4:12">
      <c r="D240" s="37"/>
      <c r="E240" s="37"/>
      <c r="F240" s="37"/>
      <c r="H240" s="42"/>
      <c r="I240" s="35"/>
      <c r="L240" s="139"/>
    </row>
    <row r="241" spans="4:12">
      <c r="D241" s="37"/>
      <c r="E241" s="37"/>
      <c r="F241" s="37"/>
      <c r="H241" s="42"/>
      <c r="I241" s="35"/>
      <c r="L241" s="139"/>
    </row>
    <row r="242" spans="4:12">
      <c r="D242" s="37"/>
      <c r="E242" s="37"/>
      <c r="F242" s="37"/>
      <c r="H242" s="42"/>
      <c r="I242" s="35"/>
      <c r="L242" s="139"/>
    </row>
    <row r="243" spans="4:12">
      <c r="D243" s="37"/>
      <c r="E243" s="37"/>
      <c r="F243" s="37"/>
      <c r="H243" s="42"/>
      <c r="I243" s="35"/>
      <c r="L243" s="139"/>
    </row>
    <row r="244" spans="4:12">
      <c r="D244" s="37"/>
      <c r="E244" s="37"/>
      <c r="F244" s="37"/>
      <c r="H244" s="42"/>
      <c r="I244" s="35"/>
      <c r="L244" s="139"/>
    </row>
    <row r="245" spans="4:12">
      <c r="D245" s="37"/>
      <c r="E245" s="37"/>
      <c r="F245" s="37"/>
      <c r="H245" s="42"/>
      <c r="I245" s="35"/>
      <c r="L245" s="139"/>
    </row>
    <row r="246" spans="4:12">
      <c r="D246" s="37"/>
      <c r="E246" s="37"/>
      <c r="F246" s="37"/>
      <c r="H246" s="42"/>
      <c r="I246" s="35"/>
      <c r="L246" s="139"/>
    </row>
    <row r="247" spans="4:12">
      <c r="D247" s="37"/>
      <c r="E247" s="37"/>
      <c r="F247" s="37"/>
      <c r="H247" s="42"/>
      <c r="I247" s="35"/>
      <c r="L247" s="139"/>
    </row>
    <row r="248" spans="4:12">
      <c r="D248" s="37"/>
      <c r="E248" s="37"/>
      <c r="F248" s="37"/>
      <c r="H248" s="42"/>
      <c r="I248" s="35"/>
      <c r="L248" s="139"/>
    </row>
    <row r="249" spans="4:12">
      <c r="D249" s="37"/>
      <c r="E249" s="37"/>
      <c r="F249" s="37"/>
      <c r="H249" s="42"/>
      <c r="I249" s="35"/>
      <c r="L249" s="139"/>
    </row>
    <row r="250" spans="4:12">
      <c r="D250" s="37"/>
      <c r="E250" s="37"/>
      <c r="F250" s="37"/>
      <c r="H250" s="42"/>
      <c r="I250" s="35"/>
      <c r="L250" s="139"/>
    </row>
    <row r="251" spans="4:12">
      <c r="D251" s="37"/>
      <c r="E251" s="37"/>
      <c r="F251" s="37"/>
      <c r="H251" s="42"/>
      <c r="I251" s="35"/>
      <c r="L251" s="139"/>
    </row>
    <row r="252" spans="4:12">
      <c r="D252" s="37"/>
      <c r="E252" s="37"/>
      <c r="F252" s="37"/>
      <c r="H252" s="42"/>
      <c r="I252" s="35"/>
      <c r="L252" s="139"/>
    </row>
    <row r="253" spans="4:12">
      <c r="D253" s="37"/>
      <c r="E253" s="37"/>
      <c r="F253" s="37"/>
      <c r="H253" s="42"/>
      <c r="I253" s="35"/>
      <c r="L253" s="139"/>
    </row>
    <row r="254" spans="4:12">
      <c r="D254" s="37"/>
      <c r="E254" s="37"/>
      <c r="F254" s="37"/>
      <c r="H254" s="42"/>
      <c r="I254" s="35"/>
      <c r="L254" s="139"/>
    </row>
    <row r="255" spans="4:12">
      <c r="D255" s="37"/>
      <c r="E255" s="37"/>
      <c r="F255" s="37"/>
      <c r="H255" s="42"/>
      <c r="I255" s="35"/>
      <c r="L255" s="139"/>
    </row>
    <row r="256" spans="4:12">
      <c r="D256" s="37"/>
      <c r="E256" s="37"/>
      <c r="F256" s="37"/>
      <c r="H256" s="42"/>
      <c r="I256" s="35"/>
      <c r="L256" s="139"/>
    </row>
    <row r="257" spans="4:12">
      <c r="D257" s="37"/>
      <c r="E257" s="37"/>
      <c r="F257" s="37"/>
      <c r="H257" s="42"/>
      <c r="I257" s="35"/>
      <c r="L257" s="139"/>
    </row>
    <row r="258" spans="4:12">
      <c r="D258" s="37"/>
      <c r="E258" s="37"/>
      <c r="F258" s="37"/>
      <c r="H258" s="42"/>
      <c r="I258" s="35"/>
      <c r="L258" s="139"/>
    </row>
    <row r="259" spans="4:12">
      <c r="D259" s="37"/>
      <c r="E259" s="37"/>
      <c r="F259" s="37"/>
      <c r="H259" s="42"/>
      <c r="I259" s="35"/>
      <c r="L259" s="139"/>
    </row>
    <row r="260" spans="4:12">
      <c r="D260" s="37"/>
      <c r="E260" s="37"/>
      <c r="F260" s="37"/>
      <c r="H260" s="42"/>
      <c r="I260" s="35"/>
      <c r="L260" s="139"/>
    </row>
    <row r="261" spans="4:12">
      <c r="D261" s="37"/>
      <c r="E261" s="37"/>
      <c r="F261" s="37"/>
      <c r="H261" s="42"/>
      <c r="I261" s="35"/>
      <c r="L261" s="139"/>
    </row>
    <row r="262" spans="4:12">
      <c r="D262" s="37"/>
      <c r="E262" s="37"/>
      <c r="F262" s="37"/>
      <c r="H262" s="42"/>
      <c r="I262" s="35"/>
      <c r="L262" s="139"/>
    </row>
    <row r="263" spans="4:12">
      <c r="D263" s="37"/>
      <c r="E263" s="37"/>
      <c r="F263" s="37"/>
      <c r="H263" s="42"/>
      <c r="I263" s="35"/>
      <c r="L263" s="139"/>
    </row>
    <row r="264" spans="4:12">
      <c r="D264" s="37"/>
      <c r="E264" s="37"/>
      <c r="F264" s="37"/>
      <c r="H264" s="42"/>
      <c r="I264" s="35"/>
      <c r="L264" s="139"/>
    </row>
    <row r="265" spans="4:12">
      <c r="D265" s="37"/>
      <c r="E265" s="37"/>
      <c r="F265" s="37"/>
      <c r="H265" s="42"/>
      <c r="I265" s="35"/>
      <c r="L265" s="139"/>
    </row>
    <row r="266" spans="4:12">
      <c r="D266" s="37"/>
      <c r="E266" s="37"/>
      <c r="F266" s="37"/>
      <c r="H266" s="42"/>
      <c r="I266" s="35"/>
      <c r="L266" s="139"/>
    </row>
    <row r="267" spans="4:12">
      <c r="D267" s="37"/>
      <c r="E267" s="37"/>
      <c r="F267" s="37"/>
      <c r="H267" s="42"/>
      <c r="I267" s="35"/>
      <c r="L267" s="139"/>
    </row>
    <row r="268" spans="4:12">
      <c r="D268" s="37"/>
      <c r="E268" s="37"/>
      <c r="F268" s="37"/>
      <c r="H268" s="42"/>
      <c r="I268" s="35"/>
      <c r="L268" s="139"/>
    </row>
    <row r="269" spans="4:12">
      <c r="D269" s="37"/>
      <c r="E269" s="37"/>
      <c r="F269" s="37"/>
      <c r="H269" s="42"/>
      <c r="I269" s="35"/>
      <c r="L269" s="139"/>
    </row>
    <row r="270" spans="4:12">
      <c r="D270" s="37"/>
      <c r="E270" s="37"/>
      <c r="F270" s="37"/>
      <c r="H270" s="42"/>
      <c r="I270" s="35"/>
      <c r="L270" s="139"/>
    </row>
    <row r="271" spans="4:12">
      <c r="D271" s="37"/>
      <c r="E271" s="37"/>
      <c r="F271" s="37"/>
      <c r="H271" s="42"/>
      <c r="I271" s="35"/>
      <c r="L271" s="139"/>
    </row>
    <row r="272" spans="4:12">
      <c r="D272" s="37"/>
      <c r="E272" s="37"/>
      <c r="F272" s="37"/>
      <c r="H272" s="42"/>
      <c r="I272" s="35"/>
      <c r="L272" s="139"/>
    </row>
    <row r="273" spans="4:12">
      <c r="D273" s="37"/>
      <c r="E273" s="37"/>
      <c r="F273" s="37"/>
      <c r="H273" s="42"/>
      <c r="I273" s="35"/>
      <c r="L273" s="139"/>
    </row>
    <row r="274" spans="4:12">
      <c r="D274" s="37"/>
      <c r="E274" s="37"/>
      <c r="F274" s="37"/>
      <c r="H274" s="42"/>
      <c r="I274" s="35"/>
      <c r="L274" s="139"/>
    </row>
    <row r="275" spans="4:12">
      <c r="D275" s="37"/>
      <c r="E275" s="37"/>
      <c r="F275" s="37"/>
      <c r="H275" s="42"/>
      <c r="I275" s="35"/>
      <c r="L275" s="139"/>
    </row>
    <row r="276" spans="4:12">
      <c r="D276" s="37"/>
      <c r="E276" s="37"/>
      <c r="F276" s="37"/>
      <c r="H276" s="42"/>
      <c r="I276" s="35"/>
      <c r="L276" s="139"/>
    </row>
    <row r="277" spans="4:12">
      <c r="D277" s="37"/>
      <c r="E277" s="37"/>
      <c r="F277" s="37"/>
      <c r="H277" s="42"/>
      <c r="I277" s="35"/>
      <c r="L277" s="139"/>
    </row>
    <row r="278" spans="4:12">
      <c r="D278" s="37"/>
      <c r="E278" s="37"/>
      <c r="F278" s="37"/>
      <c r="H278" s="42"/>
      <c r="I278" s="35"/>
      <c r="L278" s="139"/>
    </row>
    <row r="279" spans="4:12">
      <c r="D279" s="37"/>
      <c r="E279" s="37"/>
      <c r="F279" s="37"/>
      <c r="H279" s="42"/>
      <c r="I279" s="35"/>
      <c r="L279" s="139"/>
    </row>
    <row r="280" spans="4:12">
      <c r="D280" s="37"/>
      <c r="E280" s="37"/>
      <c r="F280" s="37"/>
      <c r="H280" s="42"/>
      <c r="I280" s="35"/>
      <c r="L280" s="139"/>
    </row>
    <row r="281" spans="4:12">
      <c r="D281" s="37"/>
      <c r="E281" s="37"/>
      <c r="F281" s="37"/>
      <c r="H281" s="42"/>
      <c r="I281" s="35"/>
      <c r="L281" s="139"/>
    </row>
    <row r="282" spans="4:12">
      <c r="D282" s="37"/>
      <c r="E282" s="37"/>
      <c r="F282" s="37"/>
      <c r="H282" s="42"/>
      <c r="I282" s="35"/>
      <c r="L282" s="139"/>
    </row>
    <row r="283" spans="4:12">
      <c r="D283" s="37"/>
      <c r="E283" s="37"/>
      <c r="F283" s="37"/>
      <c r="H283" s="42"/>
      <c r="I283" s="35"/>
      <c r="L283" s="139"/>
    </row>
    <row r="284" spans="4:12">
      <c r="D284" s="37"/>
      <c r="E284" s="37"/>
      <c r="F284" s="37"/>
      <c r="H284" s="42"/>
      <c r="I284" s="35"/>
      <c r="L284" s="139"/>
    </row>
    <row r="285" spans="4:12">
      <c r="D285" s="37"/>
      <c r="E285" s="37"/>
      <c r="F285" s="37"/>
      <c r="H285" s="42"/>
      <c r="I285" s="35"/>
      <c r="L285" s="139"/>
    </row>
    <row r="286" spans="4:12">
      <c r="D286" s="37"/>
      <c r="E286" s="37"/>
      <c r="F286" s="37"/>
      <c r="H286" s="42"/>
      <c r="I286" s="35"/>
      <c r="L286" s="139"/>
    </row>
    <row r="287" spans="4:12">
      <c r="D287" s="37"/>
      <c r="E287" s="37"/>
      <c r="F287" s="37"/>
      <c r="H287" s="42"/>
      <c r="I287" s="35"/>
      <c r="L287" s="139"/>
    </row>
    <row r="288" spans="4:12">
      <c r="D288" s="37"/>
      <c r="E288" s="37"/>
      <c r="F288" s="37"/>
      <c r="H288" s="42"/>
      <c r="I288" s="35"/>
      <c r="L288" s="139"/>
    </row>
    <row r="289" spans="4:12">
      <c r="D289" s="37"/>
      <c r="E289" s="37"/>
      <c r="F289" s="37"/>
      <c r="H289" s="42"/>
      <c r="I289" s="35"/>
      <c r="L289" s="139"/>
    </row>
    <row r="290" spans="4:12">
      <c r="D290" s="37"/>
      <c r="E290" s="37"/>
      <c r="F290" s="37"/>
      <c r="H290" s="42"/>
      <c r="I290" s="35"/>
      <c r="L290" s="139"/>
    </row>
    <row r="291" spans="4:12">
      <c r="D291" s="37"/>
      <c r="E291" s="37"/>
      <c r="F291" s="37"/>
      <c r="H291" s="42"/>
      <c r="I291" s="35"/>
      <c r="L291" s="139"/>
    </row>
    <row r="292" spans="4:12">
      <c r="D292" s="37"/>
      <c r="E292" s="37"/>
      <c r="F292" s="37"/>
      <c r="H292" s="42"/>
      <c r="I292" s="35"/>
      <c r="L292" s="139"/>
    </row>
    <row r="293" spans="4:12">
      <c r="D293" s="37"/>
      <c r="E293" s="37"/>
      <c r="F293" s="37"/>
      <c r="H293" s="42"/>
      <c r="I293" s="35"/>
      <c r="L293" s="139"/>
    </row>
    <row r="294" spans="4:12">
      <c r="D294" s="37"/>
      <c r="E294" s="37"/>
      <c r="F294" s="37"/>
      <c r="H294" s="42"/>
      <c r="I294" s="35"/>
      <c r="L294" s="139"/>
    </row>
    <row r="295" spans="4:12">
      <c r="D295" s="37"/>
      <c r="E295" s="37"/>
      <c r="F295" s="37"/>
      <c r="H295" s="42"/>
      <c r="I295" s="35"/>
      <c r="L295" s="139"/>
    </row>
    <row r="296" spans="4:12">
      <c r="D296" s="37"/>
      <c r="E296" s="37"/>
      <c r="F296" s="37"/>
      <c r="H296" s="42"/>
      <c r="I296" s="35"/>
      <c r="L296" s="139"/>
    </row>
    <row r="297" spans="4:12">
      <c r="D297" s="37"/>
      <c r="E297" s="37"/>
      <c r="F297" s="37"/>
      <c r="H297" s="42"/>
      <c r="I297" s="35"/>
      <c r="L297" s="139"/>
    </row>
    <row r="298" spans="4:12">
      <c r="D298" s="37"/>
      <c r="E298" s="37"/>
      <c r="F298" s="37"/>
      <c r="H298" s="42"/>
      <c r="I298" s="35"/>
      <c r="L298" s="139"/>
    </row>
    <row r="299" spans="4:12">
      <c r="D299" s="37"/>
      <c r="E299" s="37"/>
      <c r="F299" s="37"/>
      <c r="H299" s="42"/>
      <c r="I299" s="35"/>
      <c r="L299" s="139"/>
    </row>
    <row r="300" spans="4:12">
      <c r="D300" s="37"/>
      <c r="E300" s="37"/>
      <c r="F300" s="37"/>
      <c r="H300" s="42"/>
      <c r="I300" s="35"/>
      <c r="L300" s="139"/>
    </row>
    <row r="301" spans="4:12">
      <c r="D301" s="37"/>
      <c r="E301" s="37"/>
      <c r="F301" s="37"/>
      <c r="H301" s="42"/>
      <c r="I301" s="35"/>
      <c r="L301" s="139"/>
    </row>
    <row r="302" spans="4:12">
      <c r="D302" s="37"/>
      <c r="E302" s="37"/>
      <c r="F302" s="37"/>
      <c r="H302" s="42"/>
      <c r="I302" s="35"/>
      <c r="L302" s="139"/>
    </row>
    <row r="303" spans="4:12">
      <c r="D303" s="37"/>
      <c r="E303" s="37"/>
      <c r="F303" s="37"/>
      <c r="H303" s="42"/>
      <c r="I303" s="35"/>
      <c r="L303" s="139"/>
    </row>
    <row r="304" spans="4:12">
      <c r="D304" s="37"/>
      <c r="E304" s="37"/>
      <c r="F304" s="37"/>
      <c r="H304" s="42"/>
      <c r="I304" s="35"/>
      <c r="L304" s="139"/>
    </row>
    <row r="305" spans="4:12">
      <c r="D305" s="37"/>
      <c r="E305" s="37"/>
      <c r="F305" s="37"/>
      <c r="H305" s="42"/>
      <c r="I305" s="35"/>
      <c r="L305" s="139"/>
    </row>
    <row r="306" spans="4:12">
      <c r="D306" s="37"/>
      <c r="E306" s="37"/>
      <c r="F306" s="37"/>
      <c r="H306" s="42"/>
      <c r="I306" s="35"/>
      <c r="L306" s="139"/>
    </row>
    <row r="307" spans="4:12">
      <c r="D307" s="37"/>
      <c r="E307" s="37"/>
      <c r="F307" s="37"/>
      <c r="H307" s="42"/>
      <c r="I307" s="35"/>
      <c r="L307" s="139"/>
    </row>
    <row r="308" spans="4:12">
      <c r="D308" s="37"/>
      <c r="E308" s="37"/>
      <c r="F308" s="37"/>
      <c r="H308" s="42"/>
      <c r="I308" s="35"/>
      <c r="L308" s="139"/>
    </row>
    <row r="309" spans="4:12">
      <c r="D309" s="37"/>
      <c r="E309" s="37"/>
      <c r="F309" s="37"/>
      <c r="H309" s="42"/>
      <c r="I309" s="35"/>
      <c r="L309" s="139"/>
    </row>
    <row r="310" spans="4:12">
      <c r="D310" s="37"/>
      <c r="E310" s="37"/>
      <c r="F310" s="37"/>
      <c r="H310" s="42"/>
      <c r="I310" s="35"/>
      <c r="L310" s="139"/>
    </row>
    <row r="311" spans="4:12">
      <c r="D311" s="37"/>
      <c r="E311" s="37"/>
      <c r="F311" s="37"/>
      <c r="H311" s="42"/>
      <c r="I311" s="35"/>
      <c r="L311" s="139"/>
    </row>
    <row r="312" spans="4:12">
      <c r="D312" s="37"/>
      <c r="E312" s="37"/>
      <c r="F312" s="37"/>
      <c r="H312" s="42"/>
      <c r="I312" s="35"/>
      <c r="L312" s="139"/>
    </row>
    <row r="313" spans="4:12">
      <c r="D313" s="37"/>
      <c r="E313" s="37"/>
      <c r="F313" s="37"/>
      <c r="H313" s="42"/>
      <c r="I313" s="35"/>
      <c r="L313" s="139"/>
    </row>
    <row r="314" spans="4:12">
      <c r="D314" s="37"/>
      <c r="E314" s="37"/>
      <c r="F314" s="37"/>
      <c r="H314" s="42"/>
      <c r="I314" s="35"/>
      <c r="L314" s="139"/>
    </row>
    <row r="315" spans="4:12">
      <c r="D315" s="37"/>
      <c r="E315" s="37"/>
      <c r="F315" s="37"/>
      <c r="H315" s="42"/>
      <c r="I315" s="35"/>
      <c r="L315" s="139"/>
    </row>
    <row r="316" spans="4:12">
      <c r="D316" s="37"/>
      <c r="E316" s="37"/>
      <c r="F316" s="37"/>
      <c r="H316" s="42"/>
      <c r="I316" s="35"/>
      <c r="L316" s="139"/>
    </row>
    <row r="317" spans="4:12">
      <c r="D317" s="37"/>
      <c r="E317" s="37"/>
      <c r="F317" s="37"/>
      <c r="H317" s="42"/>
      <c r="I317" s="35"/>
      <c r="L317" s="139"/>
    </row>
    <row r="318" spans="4:12">
      <c r="D318" s="37"/>
      <c r="E318" s="37"/>
      <c r="F318" s="37"/>
      <c r="H318" s="42"/>
      <c r="I318" s="35"/>
      <c r="L318" s="139"/>
    </row>
    <row r="319" spans="4:12">
      <c r="D319" s="37"/>
      <c r="E319" s="37"/>
      <c r="F319" s="37"/>
      <c r="H319" s="42"/>
      <c r="I319" s="35"/>
      <c r="L319" s="139"/>
    </row>
    <row r="320" spans="4:12">
      <c r="D320" s="37"/>
      <c r="E320" s="37"/>
      <c r="F320" s="37"/>
      <c r="H320" s="42"/>
      <c r="I320" s="35"/>
      <c r="L320" s="139"/>
    </row>
    <row r="321" spans="4:12">
      <c r="D321" s="37"/>
      <c r="E321" s="37"/>
      <c r="F321" s="37"/>
      <c r="H321" s="42"/>
      <c r="I321" s="35"/>
      <c r="L321" s="139"/>
    </row>
    <row r="322" spans="4:12">
      <c r="D322" s="37"/>
      <c r="E322" s="37"/>
      <c r="F322" s="37"/>
      <c r="H322" s="42"/>
      <c r="I322" s="35"/>
      <c r="L322" s="139"/>
    </row>
    <row r="323" spans="4:12">
      <c r="D323" s="37"/>
      <c r="E323" s="37"/>
      <c r="F323" s="37"/>
      <c r="H323" s="42"/>
      <c r="I323" s="35"/>
      <c r="L323" s="139"/>
    </row>
    <row r="324" spans="4:12">
      <c r="D324" s="37"/>
      <c r="E324" s="37"/>
      <c r="F324" s="37"/>
      <c r="H324" s="42"/>
      <c r="I324" s="35"/>
      <c r="L324" s="139"/>
    </row>
    <row r="325" spans="4:12">
      <c r="D325" s="37"/>
      <c r="E325" s="37"/>
      <c r="F325" s="37"/>
      <c r="H325" s="42"/>
      <c r="I325" s="35"/>
      <c r="L325" s="139"/>
    </row>
    <row r="326" spans="4:12">
      <c r="D326" s="37"/>
      <c r="E326" s="37"/>
      <c r="F326" s="37"/>
      <c r="H326" s="42"/>
      <c r="I326" s="35"/>
      <c r="L326" s="139"/>
    </row>
    <row r="327" spans="4:12">
      <c r="D327" s="37"/>
      <c r="E327" s="37"/>
      <c r="F327" s="37"/>
      <c r="H327" s="42"/>
      <c r="I327" s="35"/>
      <c r="L327" s="139"/>
    </row>
    <row r="328" spans="4:12">
      <c r="D328" s="37"/>
      <c r="E328" s="37"/>
      <c r="F328" s="37"/>
      <c r="H328" s="42"/>
      <c r="I328" s="35"/>
      <c r="L328" s="139"/>
    </row>
    <row r="329" spans="4:12">
      <c r="D329" s="37"/>
      <c r="E329" s="37"/>
      <c r="F329" s="37"/>
      <c r="H329" s="42"/>
      <c r="I329" s="35"/>
      <c r="L329" s="139"/>
    </row>
    <row r="330" spans="4:12">
      <c r="D330" s="37"/>
      <c r="E330" s="37"/>
      <c r="F330" s="37"/>
      <c r="H330" s="42"/>
      <c r="I330" s="35"/>
      <c r="L330" s="139"/>
    </row>
    <row r="331" spans="4:12">
      <c r="D331" s="37"/>
      <c r="E331" s="37"/>
      <c r="F331" s="37"/>
      <c r="H331" s="42"/>
      <c r="I331" s="35"/>
      <c r="L331" s="139"/>
    </row>
    <row r="332" spans="4:12">
      <c r="D332" s="37"/>
      <c r="E332" s="37"/>
      <c r="F332" s="37"/>
      <c r="H332" s="42"/>
      <c r="I332" s="35"/>
      <c r="L332" s="139"/>
    </row>
    <row r="333" spans="4:12">
      <c r="D333" s="37"/>
      <c r="E333" s="37"/>
      <c r="F333" s="37"/>
      <c r="H333" s="42"/>
      <c r="I333" s="35"/>
      <c r="L333" s="139"/>
    </row>
    <row r="334" spans="4:12">
      <c r="D334" s="37"/>
      <c r="E334" s="37"/>
      <c r="F334" s="37"/>
      <c r="H334" s="42"/>
      <c r="I334" s="35"/>
      <c r="L334" s="139"/>
    </row>
    <row r="335" spans="4:12">
      <c r="D335" s="37"/>
      <c r="E335" s="37"/>
      <c r="F335" s="37"/>
      <c r="H335" s="42"/>
      <c r="I335" s="35"/>
      <c r="L335" s="139"/>
    </row>
    <row r="336" spans="4:12">
      <c r="D336" s="37"/>
      <c r="E336" s="37"/>
      <c r="F336" s="37"/>
      <c r="H336" s="42"/>
      <c r="I336" s="35"/>
      <c r="L336" s="139"/>
    </row>
    <row r="337" spans="4:12">
      <c r="D337" s="37"/>
      <c r="E337" s="37"/>
      <c r="F337" s="37"/>
      <c r="H337" s="42"/>
      <c r="I337" s="35"/>
      <c r="L337" s="139"/>
    </row>
    <row r="338" spans="4:12">
      <c r="D338" s="37"/>
      <c r="E338" s="37"/>
      <c r="F338" s="37"/>
      <c r="H338" s="42"/>
      <c r="I338" s="35"/>
      <c r="L338" s="139"/>
    </row>
    <row r="339" spans="4:12">
      <c r="D339" s="37"/>
      <c r="E339" s="37"/>
      <c r="F339" s="37"/>
      <c r="H339" s="42"/>
      <c r="I339" s="35"/>
      <c r="L339" s="139"/>
    </row>
    <row r="340" spans="4:12">
      <c r="D340" s="37"/>
      <c r="E340" s="37"/>
      <c r="F340" s="37"/>
      <c r="H340" s="42"/>
      <c r="I340" s="35"/>
      <c r="L340" s="139"/>
    </row>
    <row r="341" spans="4:12">
      <c r="D341" s="37"/>
      <c r="E341" s="37"/>
      <c r="F341" s="37"/>
      <c r="H341" s="42"/>
      <c r="I341" s="35"/>
      <c r="L341" s="139"/>
    </row>
    <row r="342" spans="4:12">
      <c r="D342" s="37"/>
      <c r="E342" s="37"/>
      <c r="F342" s="37"/>
      <c r="H342" s="42"/>
      <c r="I342" s="35"/>
      <c r="L342" s="139"/>
    </row>
    <row r="343" spans="4:12">
      <c r="D343" s="37"/>
      <c r="E343" s="37"/>
      <c r="F343" s="37"/>
      <c r="H343" s="42"/>
      <c r="I343" s="35"/>
      <c r="L343" s="139"/>
    </row>
    <row r="344" spans="4:12">
      <c r="D344" s="37"/>
      <c r="E344" s="37"/>
      <c r="F344" s="37"/>
      <c r="H344" s="42"/>
      <c r="I344" s="35"/>
      <c r="L344" s="139"/>
    </row>
    <row r="345" spans="4:12">
      <c r="D345" s="37"/>
      <c r="E345" s="37"/>
      <c r="F345" s="37"/>
      <c r="H345" s="42"/>
      <c r="I345" s="35"/>
      <c r="L345" s="139"/>
    </row>
    <row r="346" spans="4:12">
      <c r="D346" s="37"/>
      <c r="E346" s="37"/>
      <c r="F346" s="37"/>
      <c r="H346" s="42"/>
      <c r="I346" s="35"/>
      <c r="L346" s="139"/>
    </row>
    <row r="347" spans="4:12">
      <c r="D347" s="37"/>
      <c r="E347" s="37"/>
      <c r="F347" s="37"/>
      <c r="H347" s="42"/>
      <c r="I347" s="35"/>
      <c r="L347" s="139"/>
    </row>
    <row r="348" spans="4:12">
      <c r="D348" s="37"/>
      <c r="E348" s="37"/>
      <c r="F348" s="37"/>
      <c r="H348" s="42"/>
      <c r="I348" s="35"/>
      <c r="L348" s="139"/>
    </row>
    <row r="349" spans="4:12">
      <c r="D349" s="37"/>
      <c r="E349" s="37"/>
      <c r="F349" s="37"/>
      <c r="H349" s="42"/>
      <c r="I349" s="35"/>
      <c r="L349" s="139"/>
    </row>
    <row r="350" spans="4:12">
      <c r="D350" s="37"/>
      <c r="E350" s="37"/>
      <c r="F350" s="37"/>
      <c r="H350" s="42"/>
      <c r="I350" s="35"/>
      <c r="L350" s="139"/>
    </row>
    <row r="351" spans="4:12">
      <c r="D351" s="37"/>
      <c r="E351" s="37"/>
      <c r="F351" s="37"/>
      <c r="H351" s="42"/>
      <c r="I351" s="35"/>
      <c r="L351" s="139"/>
    </row>
    <row r="352" spans="4:12">
      <c r="D352" s="37"/>
      <c r="E352" s="37"/>
      <c r="F352" s="37"/>
      <c r="H352" s="42"/>
      <c r="I352" s="35"/>
      <c r="L352" s="139"/>
    </row>
    <row r="353" spans="4:12">
      <c r="D353" s="37"/>
      <c r="E353" s="37"/>
      <c r="F353" s="37"/>
      <c r="H353" s="42"/>
      <c r="I353" s="35"/>
      <c r="L353" s="139"/>
    </row>
    <row r="354" spans="4:12">
      <c r="D354" s="37"/>
      <c r="E354" s="37"/>
      <c r="F354" s="37"/>
      <c r="H354" s="42"/>
      <c r="I354" s="35"/>
      <c r="L354" s="139"/>
    </row>
    <row r="355" spans="4:12">
      <c r="D355" s="37"/>
      <c r="E355" s="37"/>
      <c r="F355" s="37"/>
      <c r="H355" s="42"/>
      <c r="I355" s="35"/>
      <c r="L355" s="139"/>
    </row>
    <row r="356" spans="4:12">
      <c r="D356" s="37"/>
      <c r="E356" s="37"/>
      <c r="F356" s="37"/>
      <c r="H356" s="42"/>
      <c r="I356" s="35"/>
      <c r="L356" s="139"/>
    </row>
    <row r="357" spans="4:12">
      <c r="D357" s="37"/>
      <c r="E357" s="37"/>
      <c r="F357" s="37"/>
      <c r="H357" s="42"/>
      <c r="I357" s="35"/>
      <c r="L357" s="139"/>
    </row>
    <row r="358" spans="4:12">
      <c r="D358" s="37"/>
      <c r="E358" s="37"/>
      <c r="F358" s="37"/>
      <c r="H358" s="42"/>
      <c r="I358" s="35"/>
      <c r="L358" s="139"/>
    </row>
    <row r="359" spans="4:12">
      <c r="D359" s="37"/>
      <c r="E359" s="37"/>
      <c r="F359" s="37"/>
      <c r="H359" s="42"/>
      <c r="I359" s="35"/>
      <c r="L359" s="139"/>
    </row>
    <row r="360" spans="4:12">
      <c r="D360" s="37"/>
      <c r="E360" s="37"/>
      <c r="F360" s="37"/>
      <c r="H360" s="42"/>
      <c r="I360" s="35"/>
      <c r="L360" s="139"/>
    </row>
    <row r="361" spans="4:12">
      <c r="D361" s="37"/>
      <c r="E361" s="37"/>
      <c r="F361" s="37"/>
      <c r="H361" s="42"/>
      <c r="I361" s="35"/>
      <c r="L361" s="139"/>
    </row>
    <row r="362" spans="4:12">
      <c r="D362" s="37"/>
      <c r="E362" s="37"/>
      <c r="F362" s="37"/>
      <c r="H362" s="42"/>
      <c r="I362" s="35"/>
      <c r="L362" s="139"/>
    </row>
    <row r="363" spans="4:12">
      <c r="D363" s="37"/>
      <c r="E363" s="37"/>
      <c r="F363" s="37"/>
      <c r="H363" s="42"/>
      <c r="I363" s="35"/>
      <c r="L363" s="139"/>
    </row>
    <row r="364" spans="4:12">
      <c r="D364" s="37"/>
      <c r="E364" s="37"/>
      <c r="F364" s="37"/>
      <c r="H364" s="42"/>
      <c r="I364" s="35"/>
      <c r="L364" s="139"/>
    </row>
    <row r="365" spans="4:12">
      <c r="D365" s="37"/>
      <c r="E365" s="37"/>
      <c r="F365" s="37"/>
      <c r="H365" s="42"/>
      <c r="I365" s="35"/>
      <c r="L365" s="139"/>
    </row>
    <row r="366" spans="4:12">
      <c r="D366" s="37"/>
      <c r="E366" s="37"/>
      <c r="F366" s="37"/>
      <c r="H366" s="42"/>
      <c r="I366" s="35"/>
      <c r="L366" s="139"/>
    </row>
    <row r="367" spans="4:12">
      <c r="D367" s="37"/>
      <c r="E367" s="37"/>
      <c r="F367" s="37"/>
      <c r="H367" s="42"/>
      <c r="I367" s="35"/>
      <c r="L367" s="139"/>
    </row>
    <row r="368" spans="4:12">
      <c r="D368" s="37"/>
      <c r="E368" s="37"/>
      <c r="F368" s="37"/>
      <c r="H368" s="42"/>
      <c r="I368" s="35"/>
      <c r="L368" s="139"/>
    </row>
    <row r="369" spans="4:12">
      <c r="D369" s="37"/>
      <c r="E369" s="37"/>
      <c r="F369" s="37"/>
      <c r="H369" s="42"/>
      <c r="I369" s="35"/>
      <c r="L369" s="139"/>
    </row>
    <row r="370" spans="4:12">
      <c r="D370" s="37"/>
      <c r="E370" s="37"/>
      <c r="F370" s="37"/>
      <c r="H370" s="42"/>
      <c r="I370" s="35"/>
      <c r="L370" s="139"/>
    </row>
    <row r="371" spans="4:12">
      <c r="D371" s="37"/>
      <c r="E371" s="37"/>
      <c r="F371" s="37"/>
      <c r="H371" s="42"/>
      <c r="I371" s="35"/>
      <c r="L371" s="139"/>
    </row>
    <row r="372" spans="4:12">
      <c r="D372" s="37"/>
      <c r="E372" s="37"/>
      <c r="F372" s="37"/>
      <c r="H372" s="42"/>
      <c r="I372" s="35"/>
      <c r="L372" s="139"/>
    </row>
    <row r="373" spans="4:12">
      <c r="D373" s="37"/>
      <c r="E373" s="37"/>
      <c r="F373" s="37"/>
      <c r="H373" s="42"/>
      <c r="I373" s="35"/>
      <c r="L373" s="139"/>
    </row>
    <row r="374" spans="4:12">
      <c r="D374" s="37"/>
      <c r="E374" s="37"/>
      <c r="F374" s="37"/>
      <c r="H374" s="42"/>
      <c r="I374" s="35"/>
      <c r="L374" s="139"/>
    </row>
    <row r="375" spans="4:12">
      <c r="D375" s="37"/>
      <c r="E375" s="37"/>
      <c r="F375" s="37"/>
      <c r="H375" s="42"/>
      <c r="I375" s="35"/>
      <c r="L375" s="139"/>
    </row>
    <row r="376" spans="4:12">
      <c r="D376" s="37"/>
      <c r="E376" s="37"/>
      <c r="F376" s="37"/>
      <c r="H376" s="42"/>
      <c r="I376" s="35"/>
      <c r="L376" s="139"/>
    </row>
    <row r="377" spans="4:12">
      <c r="D377" s="37"/>
      <c r="E377" s="37"/>
      <c r="F377" s="37"/>
      <c r="H377" s="42"/>
      <c r="I377" s="35"/>
      <c r="L377" s="139"/>
    </row>
    <row r="378" spans="4:12">
      <c r="D378" s="37"/>
      <c r="E378" s="37"/>
      <c r="F378" s="37"/>
      <c r="H378" s="42"/>
      <c r="I378" s="35"/>
      <c r="L378" s="139"/>
    </row>
    <row r="379" spans="4:12">
      <c r="D379" s="37"/>
      <c r="E379" s="37"/>
      <c r="F379" s="37"/>
      <c r="H379" s="42"/>
      <c r="I379" s="35"/>
      <c r="L379" s="139"/>
    </row>
    <row r="380" spans="4:12">
      <c r="D380" s="37"/>
      <c r="E380" s="37"/>
      <c r="F380" s="37"/>
      <c r="H380" s="42"/>
      <c r="I380" s="35"/>
      <c r="L380" s="139"/>
    </row>
    <row r="381" spans="4:12">
      <c r="D381" s="37"/>
      <c r="E381" s="37"/>
      <c r="F381" s="37"/>
      <c r="H381" s="42"/>
      <c r="I381" s="35"/>
      <c r="L381" s="139"/>
    </row>
    <row r="382" spans="4:12">
      <c r="D382" s="37"/>
      <c r="E382" s="37"/>
      <c r="F382" s="37"/>
      <c r="H382" s="42"/>
      <c r="I382" s="35"/>
      <c r="L382" s="139"/>
    </row>
    <row r="383" spans="4:12">
      <c r="D383" s="37"/>
      <c r="E383" s="37"/>
      <c r="F383" s="37"/>
      <c r="H383" s="42"/>
      <c r="I383" s="35"/>
      <c r="L383" s="139"/>
    </row>
    <row r="384" spans="4:12">
      <c r="D384" s="37"/>
      <c r="E384" s="37"/>
      <c r="F384" s="37"/>
      <c r="H384" s="42"/>
      <c r="I384" s="35"/>
      <c r="L384" s="139"/>
    </row>
    <row r="385" spans="4:12">
      <c r="D385" s="37"/>
      <c r="E385" s="37"/>
      <c r="F385" s="37"/>
      <c r="H385" s="42"/>
      <c r="I385" s="35"/>
      <c r="L385" s="139"/>
    </row>
    <row r="386" spans="4:12">
      <c r="D386" s="37"/>
      <c r="E386" s="37"/>
      <c r="F386" s="37"/>
      <c r="H386" s="42"/>
      <c r="I386" s="35"/>
      <c r="L386" s="139"/>
    </row>
    <row r="387" spans="4:12">
      <c r="D387" s="37"/>
      <c r="E387" s="37"/>
      <c r="F387" s="37"/>
      <c r="H387" s="42"/>
      <c r="I387" s="35"/>
      <c r="L387" s="139"/>
    </row>
    <row r="388" spans="4:12">
      <c r="D388" s="37"/>
      <c r="E388" s="37"/>
      <c r="F388" s="37"/>
      <c r="H388" s="42"/>
      <c r="I388" s="35"/>
      <c r="L388" s="139"/>
    </row>
    <row r="389" spans="4:12">
      <c r="D389" s="37"/>
      <c r="E389" s="37"/>
      <c r="F389" s="37"/>
      <c r="H389" s="42"/>
      <c r="I389" s="35"/>
      <c r="L389" s="139"/>
    </row>
    <row r="390" spans="4:12">
      <c r="D390" s="37"/>
      <c r="E390" s="37"/>
      <c r="F390" s="37"/>
      <c r="H390" s="42"/>
      <c r="I390" s="35"/>
      <c r="L390" s="139"/>
    </row>
    <row r="391" spans="4:12">
      <c r="D391" s="37"/>
      <c r="E391" s="37"/>
      <c r="F391" s="37"/>
      <c r="H391" s="42"/>
      <c r="I391" s="35"/>
      <c r="L391" s="139"/>
    </row>
    <row r="392" spans="4:12">
      <c r="D392" s="37"/>
      <c r="E392" s="37"/>
      <c r="F392" s="37"/>
      <c r="H392" s="42"/>
      <c r="I392" s="35"/>
      <c r="L392" s="139"/>
    </row>
    <row r="393" spans="4:12">
      <c r="D393" s="37"/>
      <c r="E393" s="37"/>
      <c r="F393" s="37"/>
      <c r="H393" s="42"/>
      <c r="I393" s="35"/>
      <c r="L393" s="139"/>
    </row>
    <row r="394" spans="4:12">
      <c r="D394" s="37"/>
      <c r="E394" s="37"/>
      <c r="F394" s="37"/>
      <c r="H394" s="42"/>
      <c r="I394" s="35"/>
      <c r="L394" s="139"/>
    </row>
    <row r="395" spans="4:12">
      <c r="D395" s="37"/>
      <c r="E395" s="37"/>
      <c r="F395" s="37"/>
      <c r="H395" s="42"/>
      <c r="I395" s="35"/>
      <c r="L395" s="139"/>
    </row>
    <row r="396" spans="4:12">
      <c r="D396" s="37"/>
      <c r="E396" s="37"/>
      <c r="F396" s="37"/>
      <c r="H396" s="42"/>
      <c r="I396" s="35"/>
      <c r="L396" s="139"/>
    </row>
    <row r="397" spans="4:12">
      <c r="D397" s="37"/>
      <c r="E397" s="37"/>
      <c r="F397" s="37"/>
      <c r="H397" s="42"/>
      <c r="I397" s="35"/>
      <c r="L397" s="139"/>
    </row>
    <row r="398" spans="4:12">
      <c r="D398" s="37"/>
      <c r="E398" s="37"/>
      <c r="F398" s="37"/>
      <c r="H398" s="42"/>
      <c r="I398" s="35"/>
      <c r="L398" s="139"/>
    </row>
    <row r="399" spans="4:12">
      <c r="D399" s="37"/>
      <c r="E399" s="37"/>
      <c r="F399" s="37"/>
      <c r="H399" s="42"/>
      <c r="I399" s="35"/>
      <c r="L399" s="139"/>
    </row>
    <row r="400" spans="4:12">
      <c r="D400" s="37"/>
      <c r="E400" s="37"/>
      <c r="F400" s="37"/>
      <c r="H400" s="42"/>
      <c r="I400" s="35"/>
      <c r="L400" s="139"/>
    </row>
    <row r="401" spans="4:12">
      <c r="D401" s="37"/>
      <c r="E401" s="37"/>
      <c r="F401" s="37"/>
      <c r="H401" s="42"/>
      <c r="I401" s="35"/>
      <c r="L401" s="139"/>
    </row>
    <row r="402" spans="4:12">
      <c r="D402" s="37"/>
      <c r="E402" s="37"/>
      <c r="F402" s="37"/>
      <c r="H402" s="42"/>
      <c r="I402" s="35"/>
      <c r="L402" s="139"/>
    </row>
    <row r="403" spans="4:12">
      <c r="D403" s="37"/>
      <c r="E403" s="37"/>
      <c r="F403" s="37"/>
      <c r="H403" s="42"/>
      <c r="I403" s="35"/>
      <c r="L403" s="139"/>
    </row>
    <row r="404" spans="4:12">
      <c r="D404" s="37"/>
      <c r="E404" s="37"/>
      <c r="F404" s="37"/>
      <c r="H404" s="42"/>
      <c r="I404" s="35"/>
      <c r="L404" s="139"/>
    </row>
    <row r="405" spans="4:12">
      <c r="D405" s="37"/>
      <c r="E405" s="37"/>
      <c r="F405" s="37"/>
      <c r="H405" s="42"/>
      <c r="I405" s="35"/>
      <c r="L405" s="139"/>
    </row>
    <row r="406" spans="4:12">
      <c r="D406" s="37"/>
      <c r="E406" s="37"/>
      <c r="F406" s="37"/>
      <c r="H406" s="42"/>
      <c r="I406" s="35"/>
      <c r="L406" s="139"/>
    </row>
    <row r="407" spans="4:12">
      <c r="D407" s="37"/>
      <c r="E407" s="37"/>
      <c r="F407" s="37"/>
      <c r="H407" s="42"/>
      <c r="I407" s="35"/>
      <c r="L407" s="139"/>
    </row>
    <row r="408" spans="4:12">
      <c r="D408" s="37"/>
      <c r="E408" s="37"/>
      <c r="F408" s="37"/>
      <c r="H408" s="42"/>
      <c r="I408" s="35"/>
      <c r="L408" s="139"/>
    </row>
    <row r="409" spans="4:12">
      <c r="D409" s="37"/>
      <c r="E409" s="37"/>
      <c r="F409" s="37"/>
      <c r="H409" s="42"/>
      <c r="I409" s="35"/>
      <c r="L409" s="139"/>
    </row>
    <row r="410" spans="4:12">
      <c r="D410" s="37"/>
      <c r="E410" s="37"/>
      <c r="F410" s="37"/>
      <c r="H410" s="42"/>
      <c r="I410" s="35"/>
      <c r="L410" s="139"/>
    </row>
    <row r="411" spans="4:12">
      <c r="D411" s="37"/>
      <c r="E411" s="37"/>
      <c r="F411" s="37"/>
      <c r="H411" s="42"/>
      <c r="I411" s="35"/>
      <c r="L411" s="139"/>
    </row>
    <row r="412" spans="4:12">
      <c r="D412" s="37"/>
      <c r="E412" s="37"/>
      <c r="F412" s="37"/>
      <c r="H412" s="42"/>
      <c r="I412" s="35"/>
      <c r="L412" s="139"/>
    </row>
    <row r="413" spans="4:12">
      <c r="D413" s="37"/>
      <c r="E413" s="37"/>
      <c r="F413" s="37"/>
      <c r="H413" s="42"/>
      <c r="I413" s="35"/>
      <c r="L413" s="139"/>
    </row>
    <row r="414" spans="4:12">
      <c r="D414" s="37"/>
      <c r="E414" s="37"/>
      <c r="F414" s="37"/>
      <c r="H414" s="42"/>
      <c r="I414" s="35"/>
      <c r="L414" s="139"/>
    </row>
    <row r="415" spans="4:12">
      <c r="D415" s="37"/>
      <c r="E415" s="37"/>
      <c r="F415" s="37"/>
      <c r="H415" s="42"/>
      <c r="I415" s="35"/>
      <c r="L415" s="139"/>
    </row>
    <row r="416" spans="4:12">
      <c r="D416" s="37"/>
      <c r="E416" s="37"/>
      <c r="F416" s="37"/>
      <c r="H416" s="42"/>
      <c r="I416" s="35"/>
      <c r="L416" s="139"/>
    </row>
    <row r="417" spans="4:12">
      <c r="D417" s="37"/>
      <c r="E417" s="37"/>
      <c r="F417" s="37"/>
      <c r="H417" s="42"/>
      <c r="I417" s="35"/>
      <c r="L417" s="139"/>
    </row>
    <row r="418" spans="4:12">
      <c r="D418" s="37"/>
      <c r="E418" s="37"/>
      <c r="F418" s="37"/>
      <c r="H418" s="42"/>
      <c r="I418" s="35"/>
      <c r="L418" s="139"/>
    </row>
    <row r="419" spans="4:12">
      <c r="D419" s="37"/>
      <c r="E419" s="37"/>
      <c r="F419" s="37"/>
      <c r="H419" s="42"/>
      <c r="I419" s="35"/>
      <c r="L419" s="139"/>
    </row>
    <row r="420" spans="4:12">
      <c r="D420" s="37"/>
      <c r="E420" s="37"/>
      <c r="F420" s="37"/>
      <c r="H420" s="42"/>
      <c r="I420" s="35"/>
      <c r="L420" s="139"/>
    </row>
    <row r="421" spans="4:12">
      <c r="D421" s="37"/>
      <c r="E421" s="37"/>
      <c r="F421" s="37"/>
      <c r="H421" s="42"/>
      <c r="I421" s="35"/>
      <c r="L421" s="139"/>
    </row>
    <row r="422" spans="4:12">
      <c r="D422" s="37"/>
      <c r="E422" s="37"/>
      <c r="F422" s="37"/>
      <c r="H422" s="42"/>
      <c r="I422" s="35"/>
      <c r="L422" s="139"/>
    </row>
    <row r="423" spans="4:12">
      <c r="D423" s="37"/>
      <c r="E423" s="37"/>
      <c r="F423" s="37"/>
      <c r="H423" s="42"/>
      <c r="I423" s="35"/>
      <c r="L423" s="139"/>
    </row>
    <row r="424" spans="4:12">
      <c r="D424" s="37"/>
      <c r="E424" s="37"/>
      <c r="F424" s="37"/>
      <c r="H424" s="42"/>
      <c r="I424" s="35"/>
      <c r="L424" s="139"/>
    </row>
    <row r="425" spans="4:12">
      <c r="D425" s="37"/>
      <c r="E425" s="37"/>
      <c r="F425" s="37"/>
      <c r="H425" s="42"/>
      <c r="I425" s="35"/>
      <c r="L425" s="139"/>
    </row>
    <row r="426" spans="4:12">
      <c r="D426" s="37"/>
      <c r="E426" s="37"/>
      <c r="F426" s="37"/>
      <c r="H426" s="42"/>
      <c r="I426" s="35"/>
      <c r="L426" s="139"/>
    </row>
    <row r="427" spans="4:12">
      <c r="D427" s="37"/>
      <c r="E427" s="37"/>
      <c r="F427" s="37"/>
      <c r="H427" s="42"/>
      <c r="I427" s="35"/>
      <c r="L427" s="139"/>
    </row>
    <row r="428" spans="4:12">
      <c r="D428" s="37"/>
      <c r="E428" s="37"/>
      <c r="F428" s="37"/>
      <c r="H428" s="42"/>
      <c r="I428" s="35"/>
      <c r="L428" s="139"/>
    </row>
    <row r="429" spans="4:12">
      <c r="D429" s="37"/>
      <c r="E429" s="37"/>
      <c r="F429" s="37"/>
      <c r="H429" s="42"/>
      <c r="I429" s="35"/>
      <c r="L429" s="139"/>
    </row>
    <row r="430" spans="4:12">
      <c r="D430" s="37"/>
      <c r="E430" s="37"/>
      <c r="F430" s="37"/>
      <c r="H430" s="42"/>
      <c r="I430" s="35"/>
      <c r="L430" s="139"/>
    </row>
    <row r="431" spans="4:12">
      <c r="D431" s="37"/>
      <c r="E431" s="37"/>
      <c r="F431" s="37"/>
      <c r="H431" s="42"/>
      <c r="I431" s="35"/>
      <c r="L431" s="139"/>
    </row>
    <row r="432" spans="4:12">
      <c r="D432" s="37"/>
      <c r="E432" s="37"/>
      <c r="F432" s="37"/>
      <c r="H432" s="42"/>
      <c r="I432" s="35"/>
      <c r="L432" s="139"/>
    </row>
    <row r="433" spans="4:12">
      <c r="D433" s="37"/>
      <c r="E433" s="37"/>
      <c r="F433" s="37"/>
      <c r="H433" s="42"/>
      <c r="I433" s="35"/>
      <c r="L433" s="139"/>
    </row>
    <row r="434" spans="4:12">
      <c r="D434" s="37"/>
      <c r="E434" s="37"/>
      <c r="F434" s="37"/>
      <c r="H434" s="42"/>
      <c r="I434" s="35"/>
      <c r="L434" s="139"/>
    </row>
    <row r="435" spans="4:12">
      <c r="D435" s="37"/>
      <c r="E435" s="37"/>
      <c r="F435" s="37"/>
      <c r="H435" s="42"/>
      <c r="I435" s="35"/>
      <c r="L435" s="139"/>
    </row>
    <row r="436" spans="4:12">
      <c r="D436" s="37"/>
      <c r="E436" s="37"/>
      <c r="F436" s="37"/>
      <c r="H436" s="42"/>
      <c r="I436" s="35"/>
      <c r="L436" s="139"/>
    </row>
    <row r="437" spans="4:12">
      <c r="D437" s="37"/>
      <c r="E437" s="37"/>
      <c r="F437" s="37"/>
      <c r="H437" s="42"/>
      <c r="I437" s="35"/>
      <c r="L437" s="139"/>
    </row>
    <row r="438" spans="4:12">
      <c r="D438" s="37"/>
      <c r="E438" s="37"/>
      <c r="F438" s="37"/>
      <c r="H438" s="42"/>
      <c r="I438" s="35"/>
      <c r="L438" s="139"/>
    </row>
    <row r="439" spans="4:12">
      <c r="D439" s="37"/>
      <c r="E439" s="37"/>
      <c r="F439" s="37"/>
      <c r="H439" s="42"/>
      <c r="I439" s="35"/>
      <c r="L439" s="139"/>
    </row>
    <row r="440" spans="4:12">
      <c r="D440" s="37"/>
      <c r="E440" s="37"/>
      <c r="F440" s="37"/>
      <c r="H440" s="42"/>
      <c r="I440" s="35"/>
      <c r="L440" s="139"/>
    </row>
    <row r="441" spans="4:12">
      <c r="D441" s="37"/>
      <c r="E441" s="37"/>
      <c r="F441" s="37"/>
      <c r="H441" s="42"/>
      <c r="I441" s="35"/>
      <c r="L441" s="139"/>
    </row>
    <row r="442" spans="4:12">
      <c r="D442" s="37"/>
      <c r="E442" s="37"/>
      <c r="F442" s="37"/>
      <c r="H442" s="42"/>
      <c r="I442" s="35"/>
      <c r="L442" s="139"/>
    </row>
    <row r="443" spans="4:12">
      <c r="D443" s="37"/>
      <c r="E443" s="37"/>
      <c r="F443" s="37"/>
      <c r="H443" s="42"/>
      <c r="I443" s="35"/>
      <c r="L443" s="139"/>
    </row>
    <row r="444" spans="4:12">
      <c r="D444" s="37"/>
      <c r="E444" s="37"/>
      <c r="F444" s="37"/>
      <c r="H444" s="42"/>
      <c r="I444" s="35"/>
      <c r="L444" s="139"/>
    </row>
    <row r="445" spans="4:12">
      <c r="D445" s="37"/>
      <c r="E445" s="37"/>
      <c r="F445" s="37"/>
      <c r="H445" s="42"/>
      <c r="I445" s="35"/>
      <c r="L445" s="139"/>
    </row>
    <row r="446" spans="4:12">
      <c r="D446" s="37"/>
      <c r="E446" s="37"/>
      <c r="F446" s="37"/>
      <c r="H446" s="42"/>
      <c r="I446" s="35"/>
      <c r="L446" s="139"/>
    </row>
    <row r="447" spans="4:12">
      <c r="D447" s="37"/>
      <c r="E447" s="37"/>
      <c r="F447" s="37"/>
      <c r="H447" s="42"/>
      <c r="I447" s="35"/>
      <c r="L447" s="139"/>
    </row>
    <row r="448" spans="4:12">
      <c r="D448" s="37"/>
      <c r="E448" s="37"/>
      <c r="F448" s="37"/>
      <c r="H448" s="42"/>
      <c r="I448" s="35"/>
      <c r="L448" s="139"/>
    </row>
    <row r="449" spans="4:12">
      <c r="D449" s="37"/>
      <c r="E449" s="37"/>
      <c r="F449" s="37"/>
      <c r="H449" s="42"/>
      <c r="I449" s="35"/>
      <c r="L449" s="139"/>
    </row>
    <row r="450" spans="4:12">
      <c r="D450" s="37"/>
      <c r="E450" s="37"/>
      <c r="F450" s="37"/>
      <c r="H450" s="42"/>
      <c r="I450" s="35"/>
      <c r="L450" s="139"/>
    </row>
    <row r="451" spans="4:12">
      <c r="D451" s="37"/>
      <c r="E451" s="37"/>
      <c r="F451" s="37"/>
      <c r="H451" s="42"/>
      <c r="I451" s="35"/>
      <c r="L451" s="139"/>
    </row>
    <row r="452" spans="4:12">
      <c r="D452" s="37"/>
      <c r="E452" s="37"/>
      <c r="F452" s="37"/>
      <c r="H452" s="42"/>
      <c r="I452" s="35"/>
      <c r="L452" s="139"/>
    </row>
    <row r="453" spans="4:12">
      <c r="D453" s="37"/>
      <c r="E453" s="37"/>
      <c r="F453" s="37"/>
      <c r="H453" s="42"/>
      <c r="I453" s="35"/>
      <c r="L453" s="139"/>
    </row>
    <row r="454" spans="4:12">
      <c r="D454" s="37"/>
      <c r="E454" s="37"/>
      <c r="F454" s="37"/>
      <c r="H454" s="42"/>
      <c r="I454" s="35"/>
      <c r="L454" s="139"/>
    </row>
    <row r="455" spans="4:12">
      <c r="D455" s="37"/>
      <c r="E455" s="37"/>
      <c r="F455" s="37"/>
      <c r="H455" s="42"/>
      <c r="I455" s="35"/>
      <c r="L455" s="139"/>
    </row>
    <row r="456" spans="4:12">
      <c r="D456" s="37"/>
      <c r="E456" s="37"/>
      <c r="F456" s="37"/>
      <c r="H456" s="42"/>
      <c r="I456" s="35"/>
      <c r="L456" s="139"/>
    </row>
    <row r="457" spans="4:12">
      <c r="D457" s="37"/>
      <c r="E457" s="37"/>
      <c r="F457" s="37"/>
      <c r="H457" s="42"/>
      <c r="I457" s="35"/>
      <c r="L457" s="139"/>
    </row>
    <row r="458" spans="4:12">
      <c r="D458" s="37"/>
      <c r="E458" s="37"/>
      <c r="F458" s="37"/>
      <c r="H458" s="42"/>
      <c r="I458" s="35"/>
      <c r="L458" s="139"/>
    </row>
    <row r="459" spans="4:12">
      <c r="D459" s="37"/>
      <c r="E459" s="37"/>
      <c r="F459" s="37"/>
      <c r="H459" s="42"/>
      <c r="I459" s="35"/>
      <c r="L459" s="139"/>
    </row>
    <row r="460" spans="4:12">
      <c r="D460" s="37"/>
      <c r="E460" s="37"/>
      <c r="F460" s="37"/>
      <c r="H460" s="42"/>
      <c r="I460" s="35"/>
      <c r="L460" s="139"/>
    </row>
    <row r="461" spans="4:12">
      <c r="D461" s="37"/>
      <c r="E461" s="37"/>
      <c r="F461" s="37"/>
      <c r="H461" s="42"/>
      <c r="I461" s="35"/>
      <c r="L461" s="139"/>
    </row>
    <row r="462" spans="4:12">
      <c r="D462" s="37"/>
      <c r="E462" s="37"/>
      <c r="F462" s="37"/>
      <c r="H462" s="42"/>
      <c r="I462" s="35"/>
      <c r="L462" s="139"/>
    </row>
    <row r="463" spans="4:12">
      <c r="D463" s="37"/>
      <c r="E463" s="37"/>
      <c r="F463" s="37"/>
      <c r="H463" s="42"/>
      <c r="I463" s="35"/>
      <c r="L463" s="139"/>
    </row>
    <row r="464" spans="4:12">
      <c r="D464" s="37"/>
      <c r="E464" s="37"/>
      <c r="F464" s="37"/>
      <c r="H464" s="42"/>
      <c r="I464" s="35"/>
      <c r="L464" s="139"/>
    </row>
    <row r="465" spans="4:12">
      <c r="D465" s="37"/>
      <c r="E465" s="37"/>
      <c r="F465" s="37"/>
      <c r="H465" s="42"/>
      <c r="I465" s="35"/>
      <c r="L465" s="139"/>
    </row>
    <row r="466" spans="4:12">
      <c r="D466" s="37"/>
      <c r="E466" s="37"/>
      <c r="F466" s="37"/>
      <c r="H466" s="42"/>
      <c r="I466" s="35"/>
      <c r="L466" s="139"/>
    </row>
    <row r="467" spans="4:12">
      <c r="D467" s="37"/>
      <c r="E467" s="37"/>
      <c r="F467" s="37"/>
      <c r="H467" s="42"/>
      <c r="I467" s="35"/>
      <c r="L467" s="139"/>
    </row>
    <row r="468" spans="4:12">
      <c r="D468" s="37"/>
      <c r="E468" s="37"/>
      <c r="F468" s="37"/>
      <c r="H468" s="42"/>
      <c r="I468" s="35"/>
      <c r="L468" s="139"/>
    </row>
    <row r="469" spans="4:12">
      <c r="D469" s="37"/>
      <c r="E469" s="37"/>
      <c r="F469" s="37"/>
      <c r="H469" s="42"/>
      <c r="I469" s="35"/>
      <c r="L469" s="139"/>
    </row>
    <row r="470" spans="4:12">
      <c r="D470" s="37"/>
      <c r="E470" s="37"/>
      <c r="F470" s="37"/>
      <c r="H470" s="42"/>
      <c r="I470" s="35"/>
      <c r="L470" s="139"/>
    </row>
    <row r="471" spans="4:12">
      <c r="D471" s="37"/>
      <c r="E471" s="37"/>
      <c r="F471" s="37"/>
      <c r="H471" s="42"/>
      <c r="I471" s="35"/>
      <c r="L471" s="139"/>
    </row>
    <row r="472" spans="4:12">
      <c r="D472" s="37"/>
      <c r="E472" s="37"/>
      <c r="F472" s="37"/>
      <c r="H472" s="42"/>
      <c r="I472" s="35"/>
      <c r="L472" s="139"/>
    </row>
    <row r="473" spans="4:12">
      <c r="D473" s="37"/>
      <c r="E473" s="37"/>
      <c r="F473" s="37"/>
      <c r="H473" s="42"/>
      <c r="I473" s="35"/>
      <c r="L473" s="139"/>
    </row>
    <row r="474" spans="4:12">
      <c r="D474" s="37"/>
      <c r="E474" s="37"/>
      <c r="F474" s="37"/>
      <c r="H474" s="42"/>
      <c r="I474" s="35"/>
      <c r="L474" s="139"/>
    </row>
    <row r="475" spans="4:12">
      <c r="D475" s="37"/>
      <c r="E475" s="37"/>
      <c r="F475" s="37"/>
      <c r="H475" s="42"/>
      <c r="I475" s="35"/>
      <c r="L475" s="139"/>
    </row>
    <row r="476" spans="4:12">
      <c r="D476" s="37"/>
      <c r="E476" s="37"/>
      <c r="F476" s="37"/>
      <c r="H476" s="42"/>
      <c r="I476" s="35"/>
      <c r="L476" s="139"/>
    </row>
    <row r="477" spans="4:12">
      <c r="D477" s="37"/>
      <c r="E477" s="37"/>
      <c r="F477" s="37"/>
      <c r="H477" s="42"/>
      <c r="I477" s="35"/>
      <c r="L477" s="139"/>
    </row>
    <row r="478" spans="4:12">
      <c r="D478" s="37"/>
      <c r="E478" s="37"/>
      <c r="F478" s="37"/>
      <c r="H478" s="42"/>
      <c r="I478" s="35"/>
      <c r="L478" s="139"/>
    </row>
    <row r="479" spans="4:12">
      <c r="D479" s="37"/>
      <c r="E479" s="37"/>
      <c r="F479" s="37"/>
      <c r="H479" s="42"/>
      <c r="I479" s="35"/>
      <c r="L479" s="139"/>
    </row>
    <row r="480" spans="4:12">
      <c r="D480" s="37"/>
      <c r="E480" s="37"/>
      <c r="F480" s="37"/>
      <c r="H480" s="42"/>
      <c r="I480" s="35"/>
      <c r="L480" s="139"/>
    </row>
    <row r="481" spans="4:12">
      <c r="D481" s="37"/>
      <c r="E481" s="37"/>
      <c r="F481" s="37"/>
      <c r="H481" s="42"/>
      <c r="I481" s="35"/>
      <c r="L481" s="139"/>
    </row>
    <row r="482" spans="4:12">
      <c r="D482" s="37"/>
      <c r="E482" s="37"/>
      <c r="F482" s="37"/>
      <c r="H482" s="42"/>
      <c r="I482" s="35"/>
      <c r="L482" s="139"/>
    </row>
    <row r="483" spans="4:12">
      <c r="D483" s="37"/>
      <c r="E483" s="37"/>
      <c r="F483" s="37"/>
      <c r="H483" s="42"/>
      <c r="I483" s="35"/>
      <c r="L483" s="139"/>
    </row>
    <row r="484" spans="4:12">
      <c r="D484" s="37"/>
      <c r="E484" s="37"/>
      <c r="F484" s="37"/>
      <c r="H484" s="42"/>
      <c r="I484" s="35"/>
      <c r="L484" s="139"/>
    </row>
    <row r="485" spans="4:12">
      <c r="D485" s="37"/>
      <c r="E485" s="37"/>
      <c r="F485" s="37"/>
      <c r="H485" s="42"/>
      <c r="I485" s="35"/>
      <c r="L485" s="139"/>
    </row>
    <row r="486" spans="4:12">
      <c r="D486" s="37"/>
      <c r="E486" s="37"/>
      <c r="F486" s="37"/>
      <c r="H486" s="42"/>
      <c r="I486" s="35"/>
      <c r="L486" s="139"/>
    </row>
    <row r="487" spans="4:12">
      <c r="D487" s="37"/>
      <c r="E487" s="37"/>
      <c r="F487" s="37"/>
      <c r="H487" s="42"/>
      <c r="I487" s="35"/>
      <c r="L487" s="139"/>
    </row>
    <row r="488" spans="4:12">
      <c r="D488" s="37"/>
      <c r="E488" s="37"/>
      <c r="F488" s="37"/>
      <c r="H488" s="42"/>
      <c r="I488" s="35"/>
      <c r="L488" s="139"/>
    </row>
    <row r="489" spans="4:12">
      <c r="D489" s="37"/>
      <c r="E489" s="37"/>
      <c r="F489" s="37"/>
      <c r="H489" s="42"/>
      <c r="I489" s="35"/>
      <c r="L489" s="139"/>
    </row>
    <row r="490" spans="4:12">
      <c r="D490" s="37"/>
      <c r="E490" s="37"/>
      <c r="F490" s="37"/>
      <c r="H490" s="42"/>
      <c r="I490" s="35"/>
      <c r="L490" s="139"/>
    </row>
    <row r="491" spans="4:12">
      <c r="D491" s="37"/>
      <c r="E491" s="37"/>
      <c r="F491" s="37"/>
      <c r="H491" s="42"/>
      <c r="I491" s="35"/>
      <c r="L491" s="139"/>
    </row>
    <row r="492" spans="4:12">
      <c r="D492" s="37"/>
      <c r="E492" s="37"/>
      <c r="F492" s="37"/>
      <c r="H492" s="42"/>
      <c r="I492" s="35"/>
      <c r="L492" s="139"/>
    </row>
    <row r="493" spans="4:12">
      <c r="D493" s="37"/>
      <c r="E493" s="37"/>
      <c r="F493" s="37"/>
      <c r="H493" s="42"/>
      <c r="I493" s="35"/>
      <c r="L493" s="139"/>
    </row>
    <row r="494" spans="4:12">
      <c r="D494" s="37"/>
      <c r="E494" s="37"/>
      <c r="F494" s="37"/>
      <c r="H494" s="42"/>
      <c r="I494" s="35"/>
      <c r="L494" s="139"/>
    </row>
    <row r="495" spans="4:12">
      <c r="D495" s="37"/>
      <c r="E495" s="37"/>
      <c r="F495" s="37"/>
      <c r="H495" s="42"/>
      <c r="I495" s="35"/>
      <c r="L495" s="139"/>
    </row>
    <row r="496" spans="4:12">
      <c r="D496" s="37"/>
      <c r="E496" s="37"/>
      <c r="F496" s="37"/>
      <c r="H496" s="42"/>
      <c r="I496" s="35"/>
      <c r="L496" s="139"/>
    </row>
    <row r="497" spans="4:12">
      <c r="D497" s="37"/>
      <c r="E497" s="37"/>
      <c r="F497" s="37"/>
      <c r="H497" s="42"/>
      <c r="I497" s="35"/>
      <c r="L497" s="139"/>
    </row>
    <row r="498" spans="4:12">
      <c r="D498" s="37"/>
      <c r="E498" s="37"/>
      <c r="F498" s="37"/>
      <c r="H498" s="42"/>
      <c r="I498" s="35"/>
      <c r="L498" s="139"/>
    </row>
    <row r="499" spans="4:12">
      <c r="D499" s="37"/>
      <c r="E499" s="37"/>
      <c r="F499" s="37"/>
      <c r="H499" s="42"/>
      <c r="I499" s="35"/>
      <c r="L499" s="139"/>
    </row>
    <row r="500" spans="4:12">
      <c r="D500" s="37"/>
      <c r="E500" s="37"/>
      <c r="F500" s="37"/>
      <c r="H500" s="42"/>
      <c r="I500" s="35"/>
      <c r="L500" s="139"/>
    </row>
    <row r="501" spans="4:12">
      <c r="D501" s="37"/>
      <c r="E501" s="37"/>
      <c r="F501" s="37"/>
      <c r="H501" s="42"/>
      <c r="I501" s="35"/>
      <c r="L501" s="139"/>
    </row>
    <row r="502" spans="4:12">
      <c r="D502" s="37"/>
      <c r="E502" s="37"/>
      <c r="F502" s="37"/>
      <c r="H502" s="42"/>
      <c r="I502" s="35"/>
      <c r="L502" s="139"/>
    </row>
    <row r="503" spans="4:12">
      <c r="D503" s="37"/>
      <c r="E503" s="37"/>
      <c r="F503" s="37"/>
      <c r="H503" s="42"/>
      <c r="I503" s="35"/>
      <c r="L503" s="139"/>
    </row>
    <row r="504" spans="4:12">
      <c r="D504" s="37"/>
      <c r="E504" s="37"/>
      <c r="F504" s="37"/>
      <c r="H504" s="42"/>
      <c r="I504" s="35"/>
      <c r="L504" s="139"/>
    </row>
    <row r="505" spans="4:12">
      <c r="D505" s="37"/>
      <c r="E505" s="37"/>
      <c r="F505" s="37"/>
      <c r="H505" s="42"/>
      <c r="I505" s="35"/>
      <c r="L505" s="139"/>
    </row>
    <row r="506" spans="4:12">
      <c r="D506" s="37"/>
      <c r="E506" s="37"/>
      <c r="F506" s="37"/>
      <c r="H506" s="42"/>
      <c r="I506" s="35"/>
      <c r="L506" s="139"/>
    </row>
    <row r="507" spans="4:12">
      <c r="D507" s="37"/>
      <c r="E507" s="37"/>
      <c r="F507" s="37"/>
      <c r="H507" s="42"/>
      <c r="I507" s="35"/>
      <c r="L507" s="139"/>
    </row>
    <row r="508" spans="4:12">
      <c r="D508" s="37"/>
      <c r="E508" s="37"/>
      <c r="F508" s="37"/>
      <c r="H508" s="42"/>
      <c r="I508" s="35"/>
      <c r="L508" s="139"/>
    </row>
    <row r="509" spans="4:12">
      <c r="D509" s="37"/>
      <c r="E509" s="37"/>
      <c r="F509" s="37"/>
      <c r="H509" s="42"/>
      <c r="I509" s="35"/>
      <c r="L509" s="139"/>
    </row>
    <row r="510" spans="4:12">
      <c r="D510" s="37"/>
      <c r="E510" s="37"/>
      <c r="F510" s="37"/>
      <c r="H510" s="42"/>
      <c r="I510" s="35"/>
      <c r="L510" s="139"/>
    </row>
    <row r="511" spans="4:12">
      <c r="D511" s="37"/>
      <c r="E511" s="37"/>
      <c r="F511" s="37"/>
      <c r="H511" s="42"/>
      <c r="I511" s="35"/>
      <c r="L511" s="139"/>
    </row>
    <row r="512" spans="4:12">
      <c r="D512" s="37"/>
      <c r="E512" s="37"/>
      <c r="F512" s="37"/>
      <c r="H512" s="42"/>
      <c r="I512" s="35"/>
      <c r="L512" s="139"/>
    </row>
    <row r="513" spans="4:12">
      <c r="D513" s="37"/>
      <c r="E513" s="37"/>
      <c r="F513" s="37"/>
      <c r="H513" s="42"/>
      <c r="I513" s="35"/>
      <c r="L513" s="139"/>
    </row>
    <row r="514" spans="4:12">
      <c r="D514" s="37"/>
      <c r="E514" s="37"/>
      <c r="F514" s="37"/>
      <c r="H514" s="42"/>
      <c r="I514" s="35"/>
      <c r="L514" s="139"/>
    </row>
    <row r="515" spans="4:12">
      <c r="D515" s="37"/>
      <c r="E515" s="37"/>
      <c r="F515" s="37"/>
      <c r="H515" s="42"/>
      <c r="I515" s="35"/>
      <c r="L515" s="139"/>
    </row>
    <row r="516" spans="4:12">
      <c r="D516" s="37"/>
      <c r="E516" s="37"/>
      <c r="F516" s="37"/>
      <c r="H516" s="42"/>
      <c r="I516" s="35"/>
      <c r="L516" s="139"/>
    </row>
    <row r="517" spans="4:12">
      <c r="D517" s="37"/>
      <c r="E517" s="37"/>
      <c r="F517" s="37"/>
      <c r="H517" s="42"/>
      <c r="I517" s="35"/>
      <c r="L517" s="139"/>
    </row>
    <row r="518" spans="4:12">
      <c r="D518" s="37"/>
      <c r="E518" s="37"/>
      <c r="F518" s="37"/>
      <c r="H518" s="42"/>
      <c r="I518" s="35"/>
      <c r="L518" s="139"/>
    </row>
    <row r="519" spans="4:12">
      <c r="D519" s="37"/>
      <c r="E519" s="37"/>
      <c r="F519" s="37"/>
      <c r="H519" s="42"/>
      <c r="I519" s="35"/>
      <c r="L519" s="139"/>
    </row>
    <row r="520" spans="4:12">
      <c r="D520" s="37"/>
      <c r="E520" s="37"/>
      <c r="F520" s="37"/>
      <c r="H520" s="42"/>
      <c r="I520" s="35"/>
      <c r="L520" s="139"/>
    </row>
    <row r="521" spans="4:12">
      <c r="D521" s="37"/>
      <c r="E521" s="37"/>
      <c r="F521" s="37"/>
      <c r="H521" s="42"/>
      <c r="I521" s="35"/>
      <c r="L521" s="139"/>
    </row>
    <row r="522" spans="4:12">
      <c r="D522" s="37"/>
      <c r="E522" s="37"/>
      <c r="F522" s="37"/>
      <c r="H522" s="42"/>
      <c r="I522" s="35"/>
      <c r="L522" s="139"/>
    </row>
    <row r="523" spans="4:12">
      <c r="D523" s="37"/>
      <c r="E523" s="37"/>
      <c r="F523" s="37"/>
      <c r="H523" s="42"/>
      <c r="I523" s="35"/>
      <c r="L523" s="139"/>
    </row>
    <row r="524" spans="4:12">
      <c r="D524" s="37"/>
      <c r="E524" s="37"/>
      <c r="F524" s="37"/>
      <c r="H524" s="42"/>
      <c r="I524" s="35"/>
      <c r="L524" s="139"/>
    </row>
    <row r="525" spans="4:12">
      <c r="D525" s="37"/>
      <c r="E525" s="37"/>
      <c r="F525" s="37"/>
      <c r="H525" s="42"/>
      <c r="I525" s="35"/>
      <c r="L525" s="139"/>
    </row>
    <row r="526" spans="4:12">
      <c r="D526" s="37"/>
      <c r="E526" s="37"/>
      <c r="F526" s="37"/>
      <c r="H526" s="42"/>
      <c r="I526" s="35"/>
      <c r="L526" s="139"/>
    </row>
    <row r="527" spans="4:12">
      <c r="D527" s="37"/>
      <c r="E527" s="37"/>
      <c r="F527" s="37"/>
      <c r="H527" s="42"/>
      <c r="I527" s="35"/>
      <c r="L527" s="139"/>
    </row>
    <row r="528" spans="4:12">
      <c r="D528" s="37"/>
      <c r="E528" s="37"/>
      <c r="F528" s="37"/>
      <c r="H528" s="42"/>
      <c r="I528" s="35"/>
      <c r="L528" s="139"/>
    </row>
    <row r="529" spans="4:12">
      <c r="D529" s="37"/>
      <c r="E529" s="37"/>
      <c r="F529" s="37"/>
      <c r="H529" s="42"/>
      <c r="I529" s="35"/>
      <c r="L529" s="139"/>
    </row>
    <row r="530" spans="4:12">
      <c r="D530" s="37"/>
      <c r="E530" s="37"/>
      <c r="F530" s="37"/>
      <c r="H530" s="42"/>
      <c r="I530" s="35"/>
      <c r="L530" s="139"/>
    </row>
    <row r="531" spans="4:12">
      <c r="D531" s="37"/>
      <c r="E531" s="37"/>
      <c r="F531" s="37"/>
      <c r="H531" s="42"/>
      <c r="I531" s="35"/>
      <c r="L531" s="139"/>
    </row>
    <row r="532" spans="4:12">
      <c r="D532" s="37"/>
      <c r="E532" s="37"/>
      <c r="F532" s="37"/>
      <c r="H532" s="42"/>
      <c r="I532" s="35"/>
      <c r="L532" s="139"/>
    </row>
    <row r="533" spans="4:12">
      <c r="D533" s="37"/>
      <c r="E533" s="37"/>
      <c r="F533" s="37"/>
      <c r="H533" s="42"/>
      <c r="I533" s="35"/>
      <c r="L533" s="139"/>
    </row>
    <row r="534" spans="4:12">
      <c r="D534" s="37"/>
      <c r="E534" s="37"/>
      <c r="F534" s="37"/>
      <c r="H534" s="42"/>
      <c r="I534" s="35"/>
      <c r="L534" s="139"/>
    </row>
    <row r="535" spans="4:12">
      <c r="D535" s="37"/>
      <c r="E535" s="37"/>
      <c r="F535" s="37"/>
      <c r="H535" s="42"/>
      <c r="I535" s="35"/>
      <c r="L535" s="139"/>
    </row>
    <row r="536" spans="4:12">
      <c r="D536" s="37"/>
      <c r="E536" s="37"/>
      <c r="F536" s="37"/>
      <c r="H536" s="42"/>
      <c r="I536" s="35"/>
      <c r="L536" s="139"/>
    </row>
    <row r="537" spans="4:12">
      <c r="D537" s="37"/>
      <c r="E537" s="37"/>
      <c r="F537" s="37"/>
      <c r="H537" s="42"/>
      <c r="I537" s="35"/>
      <c r="L537" s="139"/>
    </row>
    <row r="538" spans="4:12">
      <c r="D538" s="37"/>
      <c r="E538" s="37"/>
      <c r="F538" s="37"/>
      <c r="H538" s="42"/>
      <c r="I538" s="35"/>
      <c r="L538" s="139"/>
    </row>
    <row r="539" spans="4:12">
      <c r="D539" s="37"/>
      <c r="E539" s="37"/>
      <c r="F539" s="37"/>
      <c r="H539" s="42"/>
      <c r="I539" s="35"/>
      <c r="L539" s="139"/>
    </row>
    <row r="540" spans="4:12">
      <c r="D540" s="37"/>
      <c r="E540" s="37"/>
      <c r="F540" s="37"/>
      <c r="H540" s="42"/>
      <c r="I540" s="35"/>
      <c r="L540" s="139"/>
    </row>
    <row r="541" spans="4:12">
      <c r="D541" s="37"/>
      <c r="E541" s="37"/>
      <c r="F541" s="37"/>
      <c r="H541" s="42"/>
      <c r="I541" s="35"/>
      <c r="L541" s="139"/>
    </row>
    <row r="542" spans="4:12">
      <c r="D542" s="37"/>
      <c r="E542" s="37"/>
      <c r="F542" s="37"/>
      <c r="H542" s="42"/>
      <c r="I542" s="35"/>
      <c r="L542" s="139"/>
    </row>
    <row r="543" spans="4:12">
      <c r="D543" s="37"/>
      <c r="E543" s="37"/>
      <c r="F543" s="37"/>
      <c r="H543" s="42"/>
      <c r="I543" s="35"/>
      <c r="L543" s="139"/>
    </row>
    <row r="544" spans="4:12">
      <c r="D544" s="37"/>
      <c r="E544" s="37"/>
      <c r="F544" s="37"/>
      <c r="H544" s="42"/>
      <c r="I544" s="35"/>
      <c r="L544" s="139"/>
    </row>
    <row r="545" spans="4:12">
      <c r="D545" s="37"/>
      <c r="E545" s="37"/>
      <c r="F545" s="37"/>
      <c r="H545" s="42"/>
      <c r="I545" s="35"/>
      <c r="L545" s="139"/>
    </row>
    <row r="546" spans="4:12">
      <c r="D546" s="37"/>
      <c r="E546" s="37"/>
      <c r="F546" s="37"/>
      <c r="H546" s="42"/>
      <c r="I546" s="35"/>
      <c r="L546" s="139"/>
    </row>
    <row r="547" spans="4:12">
      <c r="D547" s="37"/>
      <c r="E547" s="37"/>
      <c r="F547" s="37"/>
      <c r="H547" s="42"/>
      <c r="I547" s="35"/>
      <c r="L547" s="139"/>
    </row>
    <row r="548" spans="4:12">
      <c r="D548" s="37"/>
      <c r="E548" s="37"/>
      <c r="F548" s="37"/>
      <c r="H548" s="42"/>
      <c r="I548" s="35"/>
      <c r="L548" s="139"/>
    </row>
    <row r="549" spans="4:12">
      <c r="D549" s="37"/>
      <c r="E549" s="37"/>
      <c r="F549" s="37"/>
      <c r="H549" s="42"/>
      <c r="I549" s="35"/>
      <c r="L549" s="139"/>
    </row>
    <row r="550" spans="4:12">
      <c r="D550" s="37"/>
      <c r="E550" s="37"/>
      <c r="F550" s="37"/>
      <c r="H550" s="42"/>
      <c r="I550" s="35"/>
      <c r="L550" s="139"/>
    </row>
    <row r="551" spans="4:12">
      <c r="D551" s="37"/>
      <c r="E551" s="37"/>
      <c r="F551" s="37"/>
      <c r="H551" s="42"/>
      <c r="I551" s="35"/>
      <c r="L551" s="139"/>
    </row>
    <row r="552" spans="4:12">
      <c r="D552" s="37"/>
      <c r="E552" s="37"/>
      <c r="F552" s="37"/>
      <c r="H552" s="42"/>
      <c r="I552" s="35"/>
      <c r="L552" s="139"/>
    </row>
    <row r="553" spans="4:12">
      <c r="D553" s="37"/>
      <c r="E553" s="37"/>
      <c r="F553" s="37"/>
      <c r="H553" s="42"/>
      <c r="I553" s="35"/>
      <c r="L553" s="139"/>
    </row>
    <row r="554" spans="4:12">
      <c r="D554" s="37"/>
      <c r="E554" s="37"/>
      <c r="F554" s="37"/>
      <c r="H554" s="42"/>
      <c r="I554" s="35"/>
      <c r="L554" s="139"/>
    </row>
    <row r="555" spans="4:12">
      <c r="D555" s="37"/>
      <c r="E555" s="37"/>
      <c r="F555" s="37"/>
      <c r="H555" s="42"/>
      <c r="I555" s="35"/>
      <c r="L555" s="139"/>
    </row>
    <row r="556" spans="4:12">
      <c r="D556" s="37"/>
      <c r="E556" s="37"/>
      <c r="F556" s="37"/>
      <c r="H556" s="42"/>
      <c r="I556" s="35"/>
      <c r="L556" s="139"/>
    </row>
    <row r="557" spans="4:12">
      <c r="D557" s="37"/>
      <c r="E557" s="37"/>
      <c r="F557" s="37"/>
      <c r="H557" s="42"/>
      <c r="I557" s="35"/>
      <c r="L557" s="139"/>
    </row>
    <row r="558" spans="4:12">
      <c r="D558" s="37"/>
      <c r="E558" s="37"/>
      <c r="F558" s="37"/>
      <c r="H558" s="42"/>
      <c r="I558" s="35"/>
      <c r="L558" s="139"/>
    </row>
    <row r="559" spans="4:12">
      <c r="D559" s="37"/>
      <c r="E559" s="37"/>
      <c r="F559" s="37"/>
      <c r="H559" s="42"/>
      <c r="I559" s="35"/>
      <c r="L559" s="139"/>
    </row>
    <row r="560" spans="4:12">
      <c r="D560" s="37"/>
      <c r="E560" s="37"/>
      <c r="F560" s="37"/>
      <c r="H560" s="42"/>
      <c r="I560" s="35"/>
      <c r="L560" s="139"/>
    </row>
    <row r="561" spans="4:12">
      <c r="D561" s="37"/>
      <c r="E561" s="37"/>
      <c r="F561" s="37"/>
      <c r="H561" s="42"/>
      <c r="I561" s="35"/>
      <c r="L561" s="139"/>
    </row>
    <row r="562" spans="4:12">
      <c r="D562" s="37"/>
      <c r="E562" s="37"/>
      <c r="F562" s="37"/>
      <c r="H562" s="42"/>
      <c r="I562" s="35"/>
      <c r="L562" s="139"/>
    </row>
    <row r="563" spans="4:12">
      <c r="D563" s="37"/>
      <c r="E563" s="37"/>
      <c r="F563" s="37"/>
      <c r="H563" s="42"/>
      <c r="I563" s="35"/>
      <c r="L563" s="139"/>
    </row>
    <row r="564" spans="4:12">
      <c r="D564" s="37"/>
      <c r="E564" s="37"/>
      <c r="F564" s="37"/>
      <c r="H564" s="42"/>
      <c r="I564" s="35"/>
      <c r="L564" s="139"/>
    </row>
    <row r="565" spans="4:12">
      <c r="D565" s="37"/>
      <c r="E565" s="37"/>
      <c r="F565" s="37"/>
      <c r="H565" s="42"/>
      <c r="I565" s="35"/>
      <c r="L565" s="139"/>
    </row>
    <row r="566" spans="4:12">
      <c r="D566" s="37"/>
      <c r="E566" s="37"/>
      <c r="F566" s="37"/>
      <c r="H566" s="42"/>
      <c r="I566" s="35"/>
      <c r="L566" s="139"/>
    </row>
    <row r="567" spans="4:12">
      <c r="D567" s="37"/>
      <c r="E567" s="37"/>
      <c r="F567" s="37"/>
      <c r="H567" s="42"/>
      <c r="I567" s="35"/>
      <c r="L567" s="139"/>
    </row>
    <row r="568" spans="4:12">
      <c r="D568" s="37"/>
      <c r="E568" s="37"/>
      <c r="F568" s="37"/>
      <c r="H568" s="42"/>
      <c r="I568" s="35"/>
      <c r="L568" s="139"/>
    </row>
    <row r="569" spans="4:12">
      <c r="D569" s="37"/>
      <c r="E569" s="37"/>
      <c r="F569" s="37"/>
      <c r="H569" s="42"/>
      <c r="I569" s="35"/>
      <c r="L569" s="139"/>
    </row>
    <row r="570" spans="4:12">
      <c r="D570" s="37"/>
      <c r="E570" s="37"/>
      <c r="F570" s="37"/>
      <c r="H570" s="42"/>
      <c r="I570" s="35"/>
      <c r="L570" s="139"/>
    </row>
    <row r="571" spans="4:12">
      <c r="D571" s="37"/>
      <c r="E571" s="37"/>
      <c r="F571" s="37"/>
      <c r="H571" s="42"/>
      <c r="I571" s="35"/>
      <c r="L571" s="139"/>
    </row>
    <row r="572" spans="4:12">
      <c r="D572" s="37"/>
      <c r="E572" s="37"/>
      <c r="F572" s="37"/>
      <c r="H572" s="42"/>
      <c r="I572" s="35"/>
      <c r="L572" s="139"/>
    </row>
    <row r="573" spans="4:12">
      <c r="D573" s="37"/>
      <c r="E573" s="37"/>
      <c r="F573" s="37"/>
      <c r="H573" s="42"/>
      <c r="I573" s="35"/>
      <c r="L573" s="139"/>
    </row>
    <row r="574" spans="4:12">
      <c r="D574" s="37"/>
      <c r="E574" s="37"/>
      <c r="F574" s="37"/>
      <c r="H574" s="42"/>
      <c r="I574" s="35"/>
      <c r="L574" s="139"/>
    </row>
    <row r="575" spans="4:12">
      <c r="D575" s="37"/>
      <c r="E575" s="37"/>
      <c r="F575" s="37"/>
      <c r="H575" s="42"/>
      <c r="I575" s="35"/>
      <c r="L575" s="139"/>
    </row>
    <row r="576" spans="4:12">
      <c r="D576" s="37"/>
      <c r="E576" s="37"/>
      <c r="F576" s="37"/>
      <c r="H576" s="42"/>
      <c r="I576" s="35"/>
      <c r="L576" s="139"/>
    </row>
    <row r="577" spans="4:12">
      <c r="D577" s="37"/>
      <c r="E577" s="37"/>
      <c r="F577" s="37"/>
      <c r="H577" s="42"/>
      <c r="I577" s="35"/>
      <c r="L577" s="139"/>
    </row>
    <row r="578" spans="4:12">
      <c r="D578" s="37"/>
      <c r="E578" s="37"/>
      <c r="F578" s="37"/>
      <c r="H578" s="42"/>
      <c r="I578" s="35"/>
      <c r="L578" s="139"/>
    </row>
    <row r="579" spans="4:12">
      <c r="D579" s="37"/>
      <c r="E579" s="37"/>
      <c r="F579" s="37"/>
      <c r="H579" s="42"/>
      <c r="I579" s="35"/>
      <c r="L579" s="139"/>
    </row>
    <row r="580" spans="4:12">
      <c r="D580" s="37"/>
      <c r="E580" s="37"/>
      <c r="F580" s="37"/>
      <c r="H580" s="42"/>
      <c r="I580" s="35"/>
      <c r="L580" s="139"/>
    </row>
    <row r="581" spans="4:12">
      <c r="D581" s="37"/>
      <c r="E581" s="37"/>
      <c r="F581" s="37"/>
      <c r="H581" s="42"/>
      <c r="I581" s="35"/>
      <c r="L581" s="139"/>
    </row>
    <row r="582" spans="4:12">
      <c r="D582" s="37"/>
      <c r="E582" s="37"/>
      <c r="F582" s="37"/>
      <c r="H582" s="42"/>
      <c r="I582" s="35"/>
      <c r="L582" s="139"/>
    </row>
    <row r="583" spans="4:12">
      <c r="D583" s="37"/>
      <c r="E583" s="37"/>
      <c r="F583" s="37"/>
      <c r="H583" s="42"/>
      <c r="I583" s="35"/>
      <c r="L583" s="139"/>
    </row>
    <row r="584" spans="4:12">
      <c r="D584" s="37"/>
      <c r="E584" s="37"/>
      <c r="F584" s="37"/>
      <c r="H584" s="42"/>
      <c r="I584" s="35"/>
      <c r="L584" s="139"/>
    </row>
    <row r="585" spans="4:12">
      <c r="D585" s="37"/>
      <c r="E585" s="37"/>
      <c r="F585" s="37"/>
      <c r="H585" s="42"/>
      <c r="I585" s="35"/>
      <c r="L585" s="139"/>
    </row>
    <row r="586" spans="4:12">
      <c r="D586" s="37"/>
      <c r="E586" s="37"/>
      <c r="F586" s="37"/>
      <c r="H586" s="42"/>
      <c r="I586" s="35"/>
      <c r="L586" s="139"/>
    </row>
    <row r="587" spans="4:12">
      <c r="D587" s="37"/>
      <c r="E587" s="37"/>
      <c r="F587" s="37"/>
      <c r="H587" s="42"/>
      <c r="I587" s="35"/>
      <c r="L587" s="139"/>
    </row>
    <row r="588" spans="4:12">
      <c r="D588" s="37"/>
      <c r="E588" s="37"/>
      <c r="F588" s="37"/>
      <c r="H588" s="42"/>
      <c r="I588" s="35"/>
      <c r="L588" s="139"/>
    </row>
    <row r="589" spans="4:12">
      <c r="D589" s="37"/>
      <c r="E589" s="37"/>
      <c r="F589" s="37"/>
      <c r="H589" s="42"/>
      <c r="I589" s="35"/>
      <c r="L589" s="139"/>
    </row>
    <row r="590" spans="4:12">
      <c r="D590" s="37"/>
      <c r="E590" s="37"/>
      <c r="F590" s="37"/>
      <c r="H590" s="42"/>
      <c r="I590" s="35"/>
      <c r="L590" s="139"/>
    </row>
    <row r="591" spans="4:12">
      <c r="D591" s="37"/>
      <c r="E591" s="37"/>
      <c r="F591" s="37"/>
      <c r="H591" s="42"/>
      <c r="I591" s="35"/>
      <c r="L591" s="139"/>
    </row>
    <row r="592" spans="4:12">
      <c r="D592" s="37"/>
      <c r="E592" s="37"/>
      <c r="F592" s="37"/>
      <c r="H592" s="42"/>
      <c r="I592" s="35"/>
      <c r="L592" s="139"/>
    </row>
    <row r="593" spans="4:12">
      <c r="D593" s="37"/>
      <c r="E593" s="37"/>
      <c r="F593" s="37"/>
      <c r="H593" s="42"/>
      <c r="I593" s="35"/>
      <c r="L593" s="139"/>
    </row>
    <row r="594" spans="4:12">
      <c r="D594" s="37"/>
      <c r="E594" s="37"/>
      <c r="F594" s="37"/>
      <c r="H594" s="42"/>
      <c r="I594" s="35"/>
      <c r="L594" s="139"/>
    </row>
    <row r="595" spans="4:12">
      <c r="D595" s="37"/>
      <c r="E595" s="37"/>
      <c r="F595" s="37"/>
      <c r="H595" s="42"/>
      <c r="I595" s="35"/>
      <c r="L595" s="139"/>
    </row>
    <row r="596" spans="4:12">
      <c r="D596" s="37"/>
      <c r="E596" s="37"/>
      <c r="F596" s="37"/>
      <c r="H596" s="42"/>
      <c r="I596" s="35"/>
      <c r="L596" s="139"/>
    </row>
    <row r="597" spans="4:12">
      <c r="D597" s="37"/>
      <c r="E597" s="37"/>
      <c r="F597" s="37"/>
      <c r="H597" s="42"/>
      <c r="I597" s="35"/>
      <c r="L597" s="139"/>
    </row>
    <row r="598" spans="4:12">
      <c r="D598" s="37"/>
      <c r="E598" s="37"/>
      <c r="F598" s="37"/>
      <c r="H598" s="42"/>
      <c r="I598" s="35"/>
      <c r="L598" s="139"/>
    </row>
    <row r="599" spans="4:12">
      <c r="D599" s="37"/>
      <c r="E599" s="37"/>
      <c r="F599" s="37"/>
      <c r="H599" s="42"/>
      <c r="I599" s="35"/>
      <c r="L599" s="139"/>
    </row>
    <row r="600" spans="4:12">
      <c r="D600" s="37"/>
      <c r="E600" s="37"/>
      <c r="F600" s="37"/>
      <c r="H600" s="42"/>
      <c r="I600" s="35"/>
      <c r="L600" s="139"/>
    </row>
    <row r="601" spans="4:12">
      <c r="D601" s="37"/>
      <c r="E601" s="37"/>
      <c r="F601" s="37"/>
      <c r="H601" s="42"/>
      <c r="I601" s="35"/>
      <c r="L601" s="139"/>
    </row>
    <row r="602" spans="4:12">
      <c r="D602" s="37"/>
      <c r="E602" s="37"/>
      <c r="F602" s="37"/>
      <c r="H602" s="42"/>
      <c r="I602" s="35"/>
      <c r="L602" s="139"/>
    </row>
    <row r="603" spans="4:12">
      <c r="D603" s="37"/>
      <c r="E603" s="37"/>
      <c r="F603" s="37"/>
      <c r="H603" s="42"/>
      <c r="I603" s="35"/>
      <c r="L603" s="139"/>
    </row>
    <row r="604" spans="4:12">
      <c r="D604" s="37"/>
      <c r="E604" s="37"/>
      <c r="F604" s="37"/>
      <c r="H604" s="42"/>
      <c r="I604" s="35"/>
      <c r="L604" s="139"/>
    </row>
    <row r="605" spans="4:12">
      <c r="D605" s="37"/>
      <c r="E605" s="37"/>
      <c r="F605" s="37"/>
      <c r="H605" s="42"/>
      <c r="I605" s="35"/>
      <c r="L605" s="139"/>
    </row>
    <row r="606" spans="4:12">
      <c r="D606" s="37"/>
      <c r="E606" s="37"/>
      <c r="F606" s="37"/>
      <c r="H606" s="42"/>
      <c r="I606" s="35"/>
      <c r="L606" s="139"/>
    </row>
    <row r="607" spans="4:12">
      <c r="D607" s="37"/>
      <c r="E607" s="37"/>
      <c r="F607" s="37"/>
      <c r="H607" s="42"/>
      <c r="I607" s="35"/>
      <c r="L607" s="139"/>
    </row>
    <row r="608" spans="4:12">
      <c r="D608" s="37"/>
      <c r="E608" s="37"/>
      <c r="F608" s="37"/>
      <c r="H608" s="42"/>
      <c r="I608" s="35"/>
      <c r="L608" s="139"/>
    </row>
    <row r="609" spans="4:12">
      <c r="D609" s="37"/>
      <c r="E609" s="37"/>
      <c r="F609" s="37"/>
      <c r="H609" s="42"/>
      <c r="I609" s="35"/>
      <c r="L609" s="139"/>
    </row>
    <row r="610" spans="4:12">
      <c r="D610" s="37"/>
      <c r="E610" s="37"/>
      <c r="F610" s="37"/>
      <c r="H610" s="42"/>
      <c r="I610" s="35"/>
      <c r="L610" s="139"/>
    </row>
    <row r="611" spans="4:12">
      <c r="D611" s="37"/>
      <c r="E611" s="37"/>
      <c r="F611" s="37"/>
      <c r="H611" s="42"/>
      <c r="I611" s="35"/>
      <c r="L611" s="139"/>
    </row>
    <row r="612" spans="4:12">
      <c r="D612" s="37"/>
      <c r="E612" s="37"/>
      <c r="F612" s="37"/>
      <c r="H612" s="42"/>
      <c r="I612" s="35"/>
      <c r="L612" s="139"/>
    </row>
    <row r="613" spans="4:12">
      <c r="D613" s="37"/>
      <c r="E613" s="37"/>
      <c r="F613" s="37"/>
      <c r="H613" s="42"/>
      <c r="I613" s="35"/>
      <c r="L613" s="139"/>
    </row>
    <row r="614" spans="4:12">
      <c r="D614" s="37"/>
      <c r="E614" s="37"/>
      <c r="F614" s="37"/>
      <c r="H614" s="42"/>
      <c r="I614" s="35"/>
      <c r="L614" s="139"/>
    </row>
    <row r="615" spans="4:12">
      <c r="D615" s="37"/>
      <c r="E615" s="37"/>
      <c r="F615" s="37"/>
      <c r="H615" s="42"/>
      <c r="I615" s="35"/>
      <c r="L615" s="139"/>
    </row>
    <row r="616" spans="4:12">
      <c r="D616" s="37"/>
      <c r="E616" s="37"/>
      <c r="F616" s="37"/>
      <c r="H616" s="42"/>
      <c r="I616" s="35"/>
      <c r="L616" s="139"/>
    </row>
    <row r="617" spans="4:12">
      <c r="D617" s="37"/>
      <c r="E617" s="37"/>
      <c r="F617" s="37"/>
      <c r="H617" s="42"/>
      <c r="I617" s="35"/>
      <c r="L617" s="139"/>
    </row>
    <row r="618" spans="4:12">
      <c r="D618" s="37"/>
      <c r="E618" s="37"/>
      <c r="F618" s="37"/>
      <c r="H618" s="42"/>
      <c r="I618" s="35"/>
      <c r="L618" s="139"/>
    </row>
    <row r="619" spans="4:12">
      <c r="D619" s="37"/>
      <c r="E619" s="37"/>
      <c r="F619" s="37"/>
      <c r="H619" s="42"/>
      <c r="I619" s="35"/>
      <c r="L619" s="139"/>
    </row>
    <row r="620" spans="4:12">
      <c r="D620" s="37"/>
      <c r="E620" s="37"/>
      <c r="F620" s="37"/>
      <c r="H620" s="42"/>
      <c r="I620" s="35"/>
      <c r="L620" s="139"/>
    </row>
    <row r="621" spans="4:12">
      <c r="D621" s="37"/>
      <c r="E621" s="37"/>
      <c r="F621" s="37"/>
      <c r="H621" s="42"/>
      <c r="I621" s="35"/>
      <c r="L621" s="139"/>
    </row>
    <row r="622" spans="4:12">
      <c r="D622" s="37"/>
      <c r="E622" s="37"/>
      <c r="F622" s="37"/>
      <c r="H622" s="42"/>
      <c r="I622" s="35"/>
      <c r="L622" s="139"/>
    </row>
    <row r="623" spans="4:12">
      <c r="D623" s="37"/>
      <c r="E623" s="37"/>
      <c r="F623" s="37"/>
      <c r="H623" s="42"/>
      <c r="I623" s="35"/>
      <c r="L623" s="139"/>
    </row>
    <row r="624" spans="4:12">
      <c r="D624" s="37"/>
      <c r="E624" s="37"/>
      <c r="F624" s="37"/>
      <c r="H624" s="42"/>
      <c r="I624" s="35"/>
      <c r="L624" s="139"/>
    </row>
    <row r="625" spans="4:12">
      <c r="D625" s="37"/>
      <c r="E625" s="37"/>
      <c r="F625" s="37"/>
      <c r="H625" s="42"/>
      <c r="I625" s="35"/>
      <c r="L625" s="139"/>
    </row>
    <row r="626" spans="4:12">
      <c r="D626" s="37"/>
      <c r="E626" s="37"/>
      <c r="F626" s="37"/>
      <c r="H626" s="42"/>
      <c r="I626" s="35"/>
      <c r="L626" s="139"/>
    </row>
    <row r="627" spans="4:12">
      <c r="D627" s="37"/>
      <c r="E627" s="37"/>
      <c r="F627" s="37"/>
      <c r="H627" s="42"/>
      <c r="I627" s="35"/>
      <c r="L627" s="139"/>
    </row>
    <row r="628" spans="4:12">
      <c r="D628" s="37"/>
      <c r="E628" s="37"/>
      <c r="F628" s="37"/>
      <c r="H628" s="42"/>
      <c r="I628" s="35"/>
      <c r="L628" s="139"/>
    </row>
    <row r="629" spans="4:12">
      <c r="D629" s="37"/>
      <c r="E629" s="37"/>
      <c r="F629" s="37"/>
      <c r="H629" s="42"/>
      <c r="I629" s="35"/>
      <c r="L629" s="139"/>
    </row>
    <row r="630" spans="4:12">
      <c r="D630" s="37"/>
      <c r="E630" s="37"/>
      <c r="F630" s="37"/>
      <c r="H630" s="42"/>
      <c r="I630" s="35"/>
      <c r="L630" s="139"/>
    </row>
    <row r="631" spans="4:12">
      <c r="D631" s="37"/>
      <c r="E631" s="37"/>
      <c r="F631" s="37"/>
      <c r="H631" s="42"/>
      <c r="I631" s="35"/>
      <c r="L631" s="139"/>
    </row>
    <row r="632" spans="4:12">
      <c r="D632" s="37"/>
      <c r="E632" s="37"/>
      <c r="F632" s="37"/>
      <c r="H632" s="42"/>
      <c r="I632" s="35"/>
      <c r="L632" s="139"/>
    </row>
    <row r="633" spans="4:12">
      <c r="D633" s="37"/>
      <c r="E633" s="37"/>
      <c r="F633" s="37"/>
      <c r="H633" s="42"/>
      <c r="I633" s="35"/>
      <c r="L633" s="139"/>
    </row>
    <row r="634" spans="4:12">
      <c r="D634" s="37"/>
      <c r="E634" s="37"/>
      <c r="F634" s="37"/>
      <c r="H634" s="42"/>
      <c r="I634" s="35"/>
      <c r="L634" s="139"/>
    </row>
    <row r="635" spans="4:12">
      <c r="D635" s="37"/>
      <c r="E635" s="37"/>
      <c r="F635" s="37"/>
      <c r="H635" s="42"/>
      <c r="I635" s="35"/>
      <c r="L635" s="139"/>
    </row>
    <row r="636" spans="4:12">
      <c r="D636" s="37"/>
      <c r="E636" s="37"/>
      <c r="F636" s="37"/>
      <c r="H636" s="42"/>
      <c r="I636" s="35"/>
      <c r="L636" s="139"/>
    </row>
    <row r="637" spans="4:12">
      <c r="D637" s="37"/>
      <c r="E637" s="37"/>
      <c r="F637" s="37"/>
      <c r="H637" s="42"/>
      <c r="I637" s="35"/>
      <c r="L637" s="139"/>
    </row>
    <row r="638" spans="4:12">
      <c r="D638" s="37"/>
      <c r="E638" s="37"/>
      <c r="F638" s="37"/>
      <c r="H638" s="42"/>
      <c r="I638" s="35"/>
      <c r="L638" s="139"/>
    </row>
    <row r="639" spans="4:12">
      <c r="D639" s="37"/>
      <c r="E639" s="37"/>
      <c r="F639" s="37"/>
      <c r="H639" s="42"/>
      <c r="I639" s="35"/>
      <c r="L639" s="139"/>
    </row>
    <row r="640" spans="4:12">
      <c r="D640" s="37"/>
      <c r="E640" s="37"/>
      <c r="F640" s="37"/>
      <c r="H640" s="42"/>
      <c r="I640" s="35"/>
      <c r="L640" s="139"/>
    </row>
    <row r="641" spans="4:12">
      <c r="D641" s="37"/>
      <c r="E641" s="37"/>
      <c r="F641" s="37"/>
      <c r="H641" s="42"/>
      <c r="I641" s="35"/>
      <c r="L641" s="139"/>
    </row>
    <row r="642" spans="4:12">
      <c r="D642" s="37"/>
      <c r="E642" s="37"/>
      <c r="F642" s="37"/>
      <c r="H642" s="42"/>
      <c r="I642" s="35"/>
      <c r="L642" s="139"/>
    </row>
    <row r="643" spans="4:12">
      <c r="D643" s="37"/>
      <c r="E643" s="37"/>
      <c r="F643" s="37"/>
      <c r="H643" s="42"/>
      <c r="I643" s="35"/>
      <c r="L643" s="139"/>
    </row>
    <row r="644" spans="4:12">
      <c r="D644" s="37"/>
      <c r="E644" s="37"/>
      <c r="F644" s="37"/>
      <c r="H644" s="42"/>
      <c r="I644" s="35"/>
      <c r="L644" s="139"/>
    </row>
    <row r="645" spans="4:12">
      <c r="D645" s="37"/>
      <c r="E645" s="37"/>
      <c r="F645" s="37"/>
      <c r="H645" s="42"/>
      <c r="I645" s="35"/>
      <c r="L645" s="139"/>
    </row>
    <row r="646" spans="4:12">
      <c r="D646" s="37"/>
      <c r="E646" s="37"/>
      <c r="F646" s="37"/>
      <c r="H646" s="42"/>
      <c r="I646" s="35"/>
      <c r="L646" s="139"/>
    </row>
    <row r="647" spans="4:12">
      <c r="D647" s="37"/>
      <c r="E647" s="37"/>
      <c r="F647" s="37"/>
      <c r="H647" s="42"/>
      <c r="I647" s="35"/>
      <c r="L647" s="139"/>
    </row>
    <row r="648" spans="4:12">
      <c r="D648" s="37"/>
      <c r="E648" s="37"/>
      <c r="F648" s="37"/>
      <c r="H648" s="42"/>
      <c r="I648" s="35"/>
      <c r="L648" s="139"/>
    </row>
    <row r="649" spans="4:12">
      <c r="D649" s="37"/>
      <c r="E649" s="37"/>
      <c r="F649" s="37"/>
      <c r="H649" s="42"/>
      <c r="I649" s="35"/>
      <c r="L649" s="139"/>
    </row>
    <row r="650" spans="4:12">
      <c r="D650" s="37"/>
      <c r="E650" s="37"/>
      <c r="F650" s="37"/>
      <c r="H650" s="42"/>
      <c r="I650" s="35"/>
      <c r="L650" s="139"/>
    </row>
    <row r="651" spans="4:12">
      <c r="D651" s="37"/>
      <c r="E651" s="37"/>
      <c r="F651" s="37"/>
      <c r="H651" s="42"/>
      <c r="I651" s="35"/>
      <c r="L651" s="139"/>
    </row>
    <row r="652" spans="4:12">
      <c r="D652" s="37"/>
      <c r="E652" s="37"/>
      <c r="F652" s="37"/>
      <c r="H652" s="42"/>
      <c r="I652" s="35"/>
      <c r="L652" s="139"/>
    </row>
    <row r="653" spans="4:12">
      <c r="D653" s="37"/>
      <c r="E653" s="37"/>
      <c r="F653" s="37"/>
      <c r="H653" s="42"/>
      <c r="I653" s="35"/>
      <c r="L653" s="139"/>
    </row>
    <row r="654" spans="4:12">
      <c r="D654" s="37"/>
      <c r="E654" s="37"/>
      <c r="F654" s="37"/>
      <c r="H654" s="42"/>
      <c r="I654" s="35"/>
      <c r="L654" s="139"/>
    </row>
    <row r="655" spans="4:12">
      <c r="D655" s="37"/>
      <c r="E655" s="37"/>
      <c r="F655" s="37"/>
      <c r="H655" s="42"/>
      <c r="I655" s="35"/>
      <c r="L655" s="139"/>
    </row>
    <row r="656" spans="4:12">
      <c r="D656" s="37"/>
      <c r="E656" s="37"/>
      <c r="F656" s="37"/>
      <c r="H656" s="42"/>
      <c r="I656" s="35"/>
      <c r="L656" s="139"/>
    </row>
    <row r="657" spans="4:12">
      <c r="D657" s="37"/>
      <c r="E657" s="37"/>
      <c r="F657" s="37"/>
      <c r="H657" s="42"/>
      <c r="I657" s="35"/>
      <c r="L657" s="139"/>
    </row>
    <row r="658" spans="4:12">
      <c r="D658" s="37"/>
      <c r="E658" s="37"/>
      <c r="F658" s="37"/>
      <c r="H658" s="42"/>
      <c r="I658" s="35"/>
      <c r="L658" s="139"/>
    </row>
    <row r="659" spans="4:12">
      <c r="D659" s="37"/>
      <c r="E659" s="37"/>
      <c r="F659" s="37"/>
      <c r="H659" s="42"/>
      <c r="I659" s="35"/>
      <c r="L659" s="139"/>
    </row>
    <row r="660" spans="4:12">
      <c r="D660" s="37"/>
      <c r="E660" s="37"/>
      <c r="F660" s="37"/>
      <c r="H660" s="42"/>
      <c r="I660" s="35"/>
      <c r="L660" s="139"/>
    </row>
    <row r="661" spans="4:12">
      <c r="D661" s="37"/>
      <c r="E661" s="37"/>
      <c r="F661" s="37"/>
      <c r="H661" s="42"/>
      <c r="I661" s="35"/>
      <c r="L661" s="139"/>
    </row>
    <row r="662" spans="4:12">
      <c r="D662" s="37"/>
      <c r="E662" s="37"/>
      <c r="F662" s="37"/>
      <c r="H662" s="42"/>
      <c r="I662" s="35"/>
      <c r="L662" s="139"/>
    </row>
    <row r="663" spans="4:12">
      <c r="D663" s="37"/>
      <c r="E663" s="37"/>
      <c r="F663" s="37"/>
      <c r="H663" s="42"/>
      <c r="I663" s="35"/>
      <c r="L663" s="139"/>
    </row>
    <row r="664" spans="4:12">
      <c r="D664" s="37"/>
      <c r="E664" s="37"/>
      <c r="F664" s="37"/>
      <c r="H664" s="42"/>
      <c r="I664" s="35"/>
      <c r="L664" s="139"/>
    </row>
    <row r="665" spans="4:12">
      <c r="D665" s="37"/>
      <c r="E665" s="37"/>
      <c r="F665" s="37"/>
      <c r="H665" s="42"/>
      <c r="I665" s="35"/>
      <c r="L665" s="139"/>
    </row>
    <row r="666" spans="4:12">
      <c r="D666" s="37"/>
      <c r="E666" s="37"/>
      <c r="F666" s="37"/>
      <c r="H666" s="42"/>
      <c r="I666" s="35"/>
      <c r="L666" s="139"/>
    </row>
    <row r="667" spans="4:12">
      <c r="D667" s="37"/>
      <c r="E667" s="37"/>
      <c r="F667" s="37"/>
      <c r="H667" s="42"/>
      <c r="I667" s="35"/>
      <c r="L667" s="139"/>
    </row>
    <row r="668" spans="4:12">
      <c r="D668" s="37"/>
      <c r="E668" s="37"/>
      <c r="F668" s="37"/>
      <c r="H668" s="42"/>
      <c r="I668" s="35"/>
      <c r="L668" s="139"/>
    </row>
    <row r="669" spans="4:12">
      <c r="D669" s="37"/>
      <c r="E669" s="37"/>
      <c r="F669" s="37"/>
      <c r="H669" s="42"/>
      <c r="I669" s="35"/>
      <c r="L669" s="139"/>
    </row>
    <row r="670" spans="4:12">
      <c r="D670" s="37"/>
      <c r="E670" s="37"/>
      <c r="F670" s="37"/>
      <c r="H670" s="42"/>
      <c r="I670" s="35"/>
      <c r="L670" s="139"/>
    </row>
    <row r="671" spans="4:12">
      <c r="D671" s="37"/>
      <c r="E671" s="37"/>
      <c r="F671" s="37"/>
      <c r="H671" s="42"/>
      <c r="I671" s="35"/>
      <c r="L671" s="139"/>
    </row>
    <row r="672" spans="4:12">
      <c r="D672" s="37"/>
      <c r="E672" s="37"/>
      <c r="F672" s="37"/>
      <c r="H672" s="42"/>
      <c r="I672" s="35"/>
      <c r="L672" s="139"/>
    </row>
    <row r="673" spans="4:12">
      <c r="D673" s="37"/>
      <c r="E673" s="37"/>
      <c r="F673" s="37"/>
      <c r="H673" s="42"/>
      <c r="I673" s="35"/>
      <c r="L673" s="139"/>
    </row>
    <row r="674" spans="4:12">
      <c r="D674" s="37"/>
      <c r="E674" s="37"/>
      <c r="F674" s="37"/>
      <c r="H674" s="42"/>
      <c r="I674" s="35"/>
      <c r="L674" s="139"/>
    </row>
    <row r="675" spans="4:12">
      <c r="D675" s="37"/>
      <c r="E675" s="37"/>
      <c r="F675" s="37"/>
      <c r="H675" s="42"/>
      <c r="I675" s="35"/>
      <c r="L675" s="139"/>
    </row>
    <row r="676" spans="4:12">
      <c r="D676" s="37"/>
      <c r="E676" s="37"/>
      <c r="F676" s="37"/>
      <c r="H676" s="42"/>
      <c r="I676" s="35"/>
      <c r="L676" s="139"/>
    </row>
    <row r="677" spans="4:12">
      <c r="D677" s="37"/>
      <c r="E677" s="37"/>
      <c r="F677" s="37"/>
      <c r="H677" s="42"/>
      <c r="I677" s="35"/>
      <c r="L677" s="139"/>
    </row>
    <row r="678" spans="4:12">
      <c r="D678" s="37"/>
      <c r="E678" s="37"/>
      <c r="F678" s="37"/>
      <c r="H678" s="42"/>
      <c r="I678" s="35"/>
      <c r="L678" s="139"/>
    </row>
    <row r="679" spans="4:12">
      <c r="D679" s="37"/>
      <c r="E679" s="37"/>
      <c r="F679" s="37"/>
      <c r="H679" s="42"/>
      <c r="I679" s="35"/>
      <c r="L679" s="139"/>
    </row>
    <row r="680" spans="4:12">
      <c r="D680" s="37"/>
      <c r="E680" s="37"/>
      <c r="F680" s="37"/>
      <c r="H680" s="42"/>
      <c r="I680" s="35"/>
      <c r="L680" s="139"/>
    </row>
    <row r="681" spans="4:12">
      <c r="D681" s="37"/>
      <c r="E681" s="37"/>
      <c r="F681" s="37"/>
      <c r="H681" s="42"/>
      <c r="I681" s="35"/>
      <c r="L681" s="139"/>
    </row>
    <row r="682" spans="4:12">
      <c r="D682" s="37"/>
      <c r="E682" s="37"/>
      <c r="F682" s="37"/>
      <c r="H682" s="42"/>
      <c r="I682" s="35"/>
      <c r="L682" s="139"/>
    </row>
    <row r="683" spans="4:12">
      <c r="D683" s="37"/>
      <c r="E683" s="37"/>
      <c r="F683" s="37"/>
      <c r="H683" s="42"/>
      <c r="I683" s="35"/>
      <c r="L683" s="139"/>
    </row>
    <row r="684" spans="4:12">
      <c r="D684" s="37"/>
      <c r="E684" s="37"/>
      <c r="F684" s="37"/>
      <c r="H684" s="42"/>
      <c r="I684" s="35"/>
      <c r="L684" s="139"/>
    </row>
    <row r="685" spans="4:12">
      <c r="D685" s="37"/>
      <c r="E685" s="37"/>
      <c r="F685" s="37"/>
      <c r="H685" s="42"/>
      <c r="I685" s="35"/>
      <c r="L685" s="139"/>
    </row>
    <row r="686" spans="4:12">
      <c r="D686" s="37"/>
      <c r="E686" s="37"/>
      <c r="F686" s="37"/>
      <c r="H686" s="42"/>
      <c r="I686" s="35"/>
      <c r="L686" s="139"/>
    </row>
    <row r="687" spans="4:12">
      <c r="D687" s="37"/>
      <c r="E687" s="37"/>
      <c r="F687" s="37"/>
      <c r="H687" s="42"/>
      <c r="I687" s="35"/>
      <c r="L687" s="139"/>
    </row>
    <row r="688" spans="4:12">
      <c r="D688" s="37"/>
      <c r="E688" s="37"/>
      <c r="F688" s="37"/>
      <c r="H688" s="42"/>
      <c r="I688" s="35"/>
      <c r="L688" s="139"/>
    </row>
    <row r="689" spans="4:12">
      <c r="D689" s="37"/>
      <c r="E689" s="37"/>
      <c r="F689" s="37"/>
      <c r="H689" s="42"/>
      <c r="I689" s="35"/>
      <c r="L689" s="139"/>
    </row>
    <row r="690" spans="4:12">
      <c r="D690" s="37"/>
      <c r="E690" s="37"/>
      <c r="F690" s="37"/>
      <c r="H690" s="42"/>
      <c r="I690" s="35"/>
      <c r="L690" s="139"/>
    </row>
    <row r="691" spans="4:12">
      <c r="D691" s="37"/>
      <c r="E691" s="37"/>
      <c r="F691" s="37"/>
      <c r="H691" s="42"/>
      <c r="I691" s="35"/>
      <c r="L691" s="139"/>
    </row>
    <row r="692" spans="4:12">
      <c r="D692" s="37"/>
      <c r="E692" s="37"/>
      <c r="F692" s="37"/>
      <c r="H692" s="42"/>
      <c r="I692" s="35"/>
      <c r="L692" s="139"/>
    </row>
    <row r="693" spans="4:12">
      <c r="D693" s="37"/>
      <c r="E693" s="37"/>
      <c r="F693" s="37"/>
      <c r="H693" s="42"/>
      <c r="I693" s="35"/>
      <c r="L693" s="139"/>
    </row>
    <row r="694" spans="4:12">
      <c r="D694" s="37"/>
      <c r="E694" s="37"/>
      <c r="F694" s="37"/>
      <c r="H694" s="42"/>
      <c r="I694" s="35"/>
      <c r="L694" s="139"/>
    </row>
    <row r="695" spans="4:12">
      <c r="D695" s="37"/>
      <c r="E695" s="37"/>
      <c r="F695" s="37"/>
      <c r="H695" s="42"/>
      <c r="I695" s="35"/>
      <c r="L695" s="139"/>
    </row>
    <row r="696" spans="4:12">
      <c r="D696" s="37"/>
      <c r="E696" s="37"/>
      <c r="F696" s="37"/>
      <c r="H696" s="42"/>
      <c r="I696" s="35"/>
      <c r="L696" s="139"/>
    </row>
    <row r="697" spans="4:12">
      <c r="D697" s="37"/>
      <c r="E697" s="37"/>
      <c r="F697" s="37"/>
      <c r="H697" s="42"/>
      <c r="I697" s="35"/>
      <c r="L697" s="139"/>
    </row>
    <row r="698" spans="4:12">
      <c r="D698" s="37"/>
      <c r="E698" s="37"/>
      <c r="F698" s="37"/>
      <c r="H698" s="42"/>
      <c r="I698" s="35"/>
      <c r="L698" s="139"/>
    </row>
    <row r="699" spans="4:12">
      <c r="D699" s="37"/>
      <c r="E699" s="37"/>
      <c r="F699" s="37"/>
      <c r="H699" s="42"/>
      <c r="I699" s="35"/>
      <c r="L699" s="139"/>
    </row>
    <row r="700" spans="4:12">
      <c r="D700" s="37"/>
      <c r="E700" s="37"/>
      <c r="F700" s="37"/>
      <c r="H700" s="42"/>
      <c r="I700" s="35"/>
      <c r="L700" s="139"/>
    </row>
    <row r="701" spans="4:12">
      <c r="D701" s="37"/>
      <c r="E701" s="37"/>
      <c r="F701" s="37"/>
      <c r="H701" s="42"/>
      <c r="I701" s="35"/>
      <c r="L701" s="139"/>
    </row>
    <row r="702" spans="4:12">
      <c r="D702" s="37"/>
      <c r="E702" s="37"/>
      <c r="F702" s="37"/>
      <c r="H702" s="42"/>
      <c r="I702" s="35"/>
      <c r="L702" s="139"/>
    </row>
    <row r="703" spans="4:12">
      <c r="D703" s="37"/>
      <c r="E703" s="37"/>
      <c r="F703" s="37"/>
      <c r="H703" s="42"/>
      <c r="I703" s="35"/>
      <c r="L703" s="139"/>
    </row>
    <row r="704" spans="4:12">
      <c r="D704" s="37"/>
      <c r="E704" s="37"/>
      <c r="F704" s="37"/>
      <c r="H704" s="42"/>
      <c r="I704" s="35"/>
      <c r="L704" s="139"/>
    </row>
    <row r="705" spans="4:12">
      <c r="D705" s="37"/>
      <c r="E705" s="37"/>
      <c r="F705" s="37"/>
      <c r="H705" s="42"/>
      <c r="I705" s="35"/>
      <c r="L705" s="139"/>
    </row>
    <row r="706" spans="4:12">
      <c r="D706" s="37"/>
      <c r="E706" s="37"/>
      <c r="F706" s="37"/>
      <c r="H706" s="42"/>
      <c r="I706" s="35"/>
      <c r="L706" s="139"/>
    </row>
    <row r="707" spans="4:12">
      <c r="D707" s="37"/>
      <c r="E707" s="37"/>
      <c r="F707" s="37"/>
      <c r="H707" s="42"/>
      <c r="I707" s="35"/>
      <c r="L707" s="139"/>
    </row>
    <row r="708" spans="4:12">
      <c r="D708" s="37"/>
      <c r="E708" s="37"/>
      <c r="F708" s="37"/>
      <c r="H708" s="42"/>
      <c r="I708" s="35"/>
      <c r="L708" s="139"/>
    </row>
    <row r="709" spans="4:12">
      <c r="D709" s="37"/>
      <c r="E709" s="37"/>
      <c r="F709" s="37"/>
      <c r="H709" s="42"/>
      <c r="I709" s="35"/>
      <c r="L709" s="139"/>
    </row>
    <row r="710" spans="4:12">
      <c r="D710" s="37"/>
      <c r="E710" s="37"/>
      <c r="F710" s="37"/>
      <c r="H710" s="42"/>
      <c r="I710" s="35"/>
      <c r="L710" s="139"/>
    </row>
    <row r="711" spans="4:12">
      <c r="D711" s="37"/>
      <c r="E711" s="37"/>
      <c r="F711" s="37"/>
      <c r="H711" s="42"/>
      <c r="I711" s="35"/>
      <c r="L711" s="139"/>
    </row>
    <row r="712" spans="4:12">
      <c r="D712" s="37"/>
      <c r="E712" s="37"/>
      <c r="F712" s="37"/>
      <c r="H712" s="42"/>
      <c r="I712" s="35"/>
      <c r="L712" s="139"/>
    </row>
    <row r="713" spans="4:12">
      <c r="D713" s="37"/>
      <c r="E713" s="37"/>
      <c r="F713" s="37"/>
      <c r="H713" s="42"/>
      <c r="I713" s="35"/>
      <c r="L713" s="139"/>
    </row>
    <row r="714" spans="4:12">
      <c r="D714" s="37"/>
      <c r="E714" s="37"/>
      <c r="F714" s="37"/>
      <c r="H714" s="42"/>
      <c r="I714" s="35"/>
      <c r="L714" s="139"/>
    </row>
    <row r="715" spans="4:12">
      <c r="D715" s="37"/>
      <c r="E715" s="37"/>
      <c r="F715" s="37"/>
      <c r="H715" s="42"/>
      <c r="I715" s="35"/>
      <c r="L715" s="139"/>
    </row>
    <row r="716" spans="4:12">
      <c r="D716" s="37"/>
      <c r="E716" s="37"/>
      <c r="F716" s="37"/>
      <c r="H716" s="42"/>
      <c r="I716" s="35"/>
      <c r="L716" s="139"/>
    </row>
    <row r="717" spans="4:12">
      <c r="D717" s="37"/>
      <c r="E717" s="37"/>
      <c r="F717" s="37"/>
      <c r="H717" s="42"/>
      <c r="I717" s="35"/>
      <c r="L717" s="139"/>
    </row>
    <row r="718" spans="4:12">
      <c r="D718" s="37"/>
      <c r="E718" s="37"/>
      <c r="F718" s="37"/>
      <c r="H718" s="42"/>
      <c r="I718" s="35"/>
      <c r="L718" s="139"/>
    </row>
    <row r="719" spans="4:12">
      <c r="D719" s="37"/>
      <c r="E719" s="37"/>
      <c r="F719" s="37"/>
      <c r="H719" s="42"/>
      <c r="I719" s="35"/>
      <c r="L719" s="139"/>
    </row>
    <row r="720" spans="4:12">
      <c r="D720" s="37"/>
      <c r="E720" s="37"/>
      <c r="F720" s="37"/>
      <c r="H720" s="42"/>
      <c r="I720" s="35"/>
      <c r="L720" s="139"/>
    </row>
    <row r="721" spans="4:12">
      <c r="D721" s="37"/>
      <c r="E721" s="37"/>
      <c r="F721" s="37"/>
      <c r="H721" s="42"/>
      <c r="I721" s="35"/>
      <c r="L721" s="139"/>
    </row>
    <row r="722" spans="4:12">
      <c r="D722" s="37"/>
      <c r="E722" s="37"/>
      <c r="F722" s="37"/>
      <c r="H722" s="42"/>
      <c r="I722" s="35"/>
      <c r="L722" s="139"/>
    </row>
    <row r="723" spans="4:12">
      <c r="D723" s="37"/>
      <c r="E723" s="37"/>
      <c r="F723" s="37"/>
      <c r="H723" s="42"/>
      <c r="I723" s="35"/>
      <c r="L723" s="139"/>
    </row>
    <row r="724" spans="4:12">
      <c r="D724" s="37"/>
      <c r="E724" s="37"/>
      <c r="F724" s="37"/>
      <c r="H724" s="42"/>
      <c r="I724" s="35"/>
      <c r="L724" s="139"/>
    </row>
    <row r="725" spans="4:12">
      <c r="D725" s="37"/>
      <c r="E725" s="37"/>
      <c r="F725" s="37"/>
      <c r="H725" s="42"/>
      <c r="I725" s="35"/>
      <c r="L725" s="139"/>
    </row>
    <row r="726" spans="4:12">
      <c r="D726" s="37"/>
      <c r="E726" s="37"/>
      <c r="F726" s="37"/>
      <c r="H726" s="42"/>
      <c r="I726" s="35"/>
      <c r="L726" s="139"/>
    </row>
    <row r="727" spans="4:12">
      <c r="D727" s="37"/>
      <c r="E727" s="37"/>
      <c r="F727" s="37"/>
      <c r="H727" s="42"/>
      <c r="I727" s="35"/>
      <c r="L727" s="139"/>
    </row>
    <row r="728" spans="4:12">
      <c r="D728" s="37"/>
      <c r="E728" s="37"/>
      <c r="F728" s="37"/>
      <c r="H728" s="42"/>
      <c r="I728" s="35"/>
      <c r="L728" s="139"/>
    </row>
    <row r="729" spans="4:12">
      <c r="D729" s="37"/>
      <c r="E729" s="37"/>
      <c r="F729" s="37"/>
      <c r="H729" s="42"/>
      <c r="I729" s="35"/>
      <c r="L729" s="139"/>
    </row>
    <row r="730" spans="4:12">
      <c r="D730" s="37"/>
      <c r="E730" s="37"/>
      <c r="F730" s="37"/>
      <c r="H730" s="42"/>
      <c r="I730" s="35"/>
      <c r="L730" s="139"/>
    </row>
    <row r="731" spans="4:12">
      <c r="D731" s="37"/>
      <c r="E731" s="37"/>
      <c r="F731" s="37"/>
      <c r="H731" s="42"/>
      <c r="I731" s="35"/>
      <c r="L731" s="139"/>
    </row>
    <row r="732" spans="4:12">
      <c r="D732" s="37"/>
      <c r="E732" s="37"/>
      <c r="F732" s="37"/>
      <c r="H732" s="42"/>
      <c r="I732" s="35"/>
      <c r="L732" s="139"/>
    </row>
    <row r="733" spans="4:12">
      <c r="D733" s="37"/>
      <c r="E733" s="37"/>
      <c r="F733" s="37"/>
      <c r="H733" s="42"/>
      <c r="I733" s="35"/>
      <c r="L733" s="139"/>
    </row>
    <row r="734" spans="4:12">
      <c r="D734" s="37"/>
      <c r="E734" s="37"/>
      <c r="F734" s="37"/>
      <c r="H734" s="42"/>
      <c r="I734" s="35"/>
      <c r="L734" s="139"/>
    </row>
    <row r="735" spans="4:12">
      <c r="D735" s="37"/>
      <c r="E735" s="37"/>
      <c r="F735" s="37"/>
      <c r="H735" s="42"/>
      <c r="I735" s="35"/>
      <c r="L735" s="139"/>
    </row>
    <row r="736" spans="4:12">
      <c r="D736" s="37"/>
      <c r="E736" s="37"/>
      <c r="F736" s="37"/>
      <c r="H736" s="42"/>
      <c r="I736" s="35"/>
      <c r="L736" s="139"/>
    </row>
    <row r="737" spans="4:12">
      <c r="D737" s="37"/>
      <c r="E737" s="37"/>
      <c r="F737" s="37"/>
      <c r="H737" s="42"/>
      <c r="I737" s="35"/>
      <c r="L737" s="139"/>
    </row>
    <row r="738" spans="4:12">
      <c r="D738" s="37"/>
      <c r="E738" s="37"/>
      <c r="F738" s="37"/>
      <c r="H738" s="42"/>
      <c r="I738" s="35"/>
      <c r="L738" s="139"/>
    </row>
    <row r="739" spans="4:12">
      <c r="D739" s="37"/>
      <c r="E739" s="37"/>
      <c r="F739" s="37"/>
      <c r="H739" s="42"/>
      <c r="I739" s="35"/>
      <c r="L739" s="139"/>
    </row>
    <row r="740" spans="4:12">
      <c r="D740" s="37"/>
      <c r="E740" s="37"/>
      <c r="F740" s="37"/>
      <c r="H740" s="42"/>
      <c r="I740" s="35"/>
      <c r="L740" s="139"/>
    </row>
    <row r="741" spans="4:12">
      <c r="D741" s="37"/>
      <c r="E741" s="37"/>
      <c r="F741" s="37"/>
      <c r="H741" s="42"/>
      <c r="I741" s="35"/>
      <c r="L741" s="139"/>
    </row>
    <row r="742" spans="4:12">
      <c r="D742" s="37"/>
      <c r="E742" s="37"/>
      <c r="F742" s="37"/>
      <c r="H742" s="42"/>
      <c r="I742" s="35"/>
      <c r="L742" s="139"/>
    </row>
    <row r="743" spans="4:12">
      <c r="D743" s="37"/>
      <c r="E743" s="37"/>
      <c r="F743" s="37"/>
      <c r="H743" s="42"/>
      <c r="I743" s="35"/>
      <c r="L743" s="139"/>
    </row>
    <row r="744" spans="4:12">
      <c r="D744" s="37"/>
      <c r="E744" s="37"/>
      <c r="F744" s="37"/>
      <c r="H744" s="42"/>
      <c r="I744" s="35"/>
      <c r="L744" s="139"/>
    </row>
    <row r="745" spans="4:12">
      <c r="D745" s="37"/>
      <c r="E745" s="37"/>
      <c r="F745" s="37"/>
      <c r="H745" s="42"/>
      <c r="I745" s="35"/>
      <c r="L745" s="139"/>
    </row>
    <row r="746" spans="4:12">
      <c r="D746" s="37"/>
      <c r="E746" s="37"/>
      <c r="F746" s="37"/>
      <c r="H746" s="42"/>
      <c r="I746" s="35"/>
      <c r="L746" s="139"/>
    </row>
    <row r="747" spans="4:12">
      <c r="D747" s="37"/>
      <c r="E747" s="37"/>
      <c r="F747" s="37"/>
      <c r="H747" s="42"/>
      <c r="I747" s="35"/>
      <c r="L747" s="139"/>
    </row>
    <row r="748" spans="4:12">
      <c r="D748" s="37"/>
      <c r="E748" s="37"/>
      <c r="F748" s="37"/>
      <c r="H748" s="42"/>
      <c r="I748" s="35"/>
      <c r="L748" s="139"/>
    </row>
    <row r="749" spans="4:12">
      <c r="D749" s="37"/>
      <c r="E749" s="37"/>
      <c r="F749" s="37"/>
      <c r="H749" s="42"/>
      <c r="I749" s="35"/>
      <c r="L749" s="139"/>
    </row>
    <row r="750" spans="4:12">
      <c r="D750" s="37"/>
      <c r="E750" s="37"/>
      <c r="F750" s="37"/>
      <c r="H750" s="42"/>
      <c r="I750" s="35"/>
      <c r="L750" s="139"/>
    </row>
    <row r="751" spans="4:12">
      <c r="D751" s="37"/>
      <c r="E751" s="37"/>
      <c r="F751" s="37"/>
      <c r="H751" s="42"/>
      <c r="I751" s="35"/>
      <c r="L751" s="139"/>
    </row>
    <row r="752" spans="4:12">
      <c r="D752" s="37"/>
      <c r="E752" s="37"/>
      <c r="F752" s="37"/>
      <c r="H752" s="42"/>
      <c r="I752" s="35"/>
      <c r="L752" s="139"/>
    </row>
    <row r="753" spans="4:12">
      <c r="D753" s="37"/>
      <c r="E753" s="37"/>
      <c r="F753" s="37"/>
      <c r="H753" s="42"/>
      <c r="I753" s="35"/>
      <c r="L753" s="139"/>
    </row>
    <row r="754" spans="4:12">
      <c r="D754" s="37"/>
      <c r="E754" s="37"/>
      <c r="F754" s="37"/>
      <c r="H754" s="42"/>
      <c r="I754" s="35"/>
      <c r="L754" s="139"/>
    </row>
    <row r="755" spans="4:12">
      <c r="D755" s="37"/>
      <c r="E755" s="37"/>
      <c r="F755" s="37"/>
      <c r="H755" s="42"/>
      <c r="I755" s="35"/>
      <c r="L755" s="139"/>
    </row>
    <row r="756" spans="4:12">
      <c r="D756" s="37"/>
      <c r="E756" s="37"/>
      <c r="F756" s="37"/>
      <c r="H756" s="42"/>
      <c r="I756" s="35"/>
      <c r="L756" s="139"/>
    </row>
    <row r="757" spans="4:12">
      <c r="D757" s="37"/>
      <c r="E757" s="37"/>
      <c r="F757" s="37"/>
      <c r="H757" s="42"/>
      <c r="I757" s="35"/>
      <c r="L757" s="139"/>
    </row>
    <row r="758" spans="4:12">
      <c r="D758" s="37"/>
      <c r="E758" s="37"/>
      <c r="F758" s="37"/>
      <c r="H758" s="42"/>
      <c r="I758" s="35"/>
      <c r="L758" s="139"/>
    </row>
    <row r="759" spans="4:12">
      <c r="D759" s="37"/>
      <c r="E759" s="37"/>
      <c r="F759" s="37"/>
      <c r="H759" s="42"/>
      <c r="I759" s="35"/>
      <c r="L759" s="139"/>
    </row>
    <row r="760" spans="4:12">
      <c r="D760" s="37"/>
      <c r="E760" s="37"/>
      <c r="F760" s="37"/>
      <c r="H760" s="42"/>
      <c r="I760" s="35"/>
      <c r="L760" s="139"/>
    </row>
    <row r="761" spans="4:12">
      <c r="D761" s="37"/>
      <c r="E761" s="37"/>
      <c r="F761" s="37"/>
      <c r="H761" s="42"/>
      <c r="I761" s="35"/>
      <c r="L761" s="139"/>
    </row>
    <row r="762" spans="4:12">
      <c r="D762" s="37"/>
      <c r="E762" s="37"/>
      <c r="F762" s="37"/>
      <c r="H762" s="42"/>
      <c r="I762" s="35"/>
      <c r="L762" s="139"/>
    </row>
    <row r="763" spans="4:12">
      <c r="D763" s="37"/>
      <c r="E763" s="37"/>
      <c r="F763" s="37"/>
      <c r="H763" s="42"/>
      <c r="I763" s="35"/>
      <c r="L763" s="139"/>
    </row>
    <row r="764" spans="4:12">
      <c r="D764" s="37"/>
      <c r="E764" s="37"/>
      <c r="F764" s="37"/>
      <c r="H764" s="42"/>
      <c r="I764" s="35"/>
      <c r="L764" s="139"/>
    </row>
    <row r="765" spans="4:12">
      <c r="D765" s="37"/>
      <c r="E765" s="37"/>
      <c r="F765" s="37"/>
      <c r="H765" s="42"/>
      <c r="I765" s="35"/>
      <c r="L765" s="139"/>
    </row>
    <row r="766" spans="4:12">
      <c r="D766" s="37"/>
      <c r="E766" s="37"/>
      <c r="F766" s="37"/>
      <c r="H766" s="42"/>
      <c r="I766" s="35"/>
      <c r="L766" s="139"/>
    </row>
    <row r="767" spans="4:12">
      <c r="D767" s="37"/>
      <c r="E767" s="37"/>
      <c r="F767" s="37"/>
      <c r="H767" s="42"/>
      <c r="I767" s="35"/>
      <c r="L767" s="139"/>
    </row>
    <row r="768" spans="4:12">
      <c r="D768" s="37"/>
      <c r="E768" s="37"/>
      <c r="F768" s="37"/>
      <c r="H768" s="42"/>
      <c r="I768" s="35"/>
      <c r="L768" s="139"/>
    </row>
    <row r="769" spans="4:12">
      <c r="D769" s="37"/>
      <c r="E769" s="37"/>
      <c r="F769" s="37"/>
      <c r="H769" s="42"/>
      <c r="I769" s="35"/>
      <c r="L769" s="139"/>
    </row>
    <row r="770" spans="4:12">
      <c r="D770" s="37"/>
      <c r="E770" s="37"/>
      <c r="F770" s="37"/>
      <c r="H770" s="42"/>
      <c r="I770" s="35"/>
      <c r="L770" s="139"/>
    </row>
    <row r="771" spans="4:12">
      <c r="D771" s="37"/>
      <c r="E771" s="37"/>
      <c r="F771" s="37"/>
      <c r="H771" s="42"/>
      <c r="I771" s="35"/>
      <c r="L771" s="139"/>
    </row>
    <row r="772" spans="4:12">
      <c r="D772" s="37"/>
      <c r="E772" s="37"/>
      <c r="F772" s="37"/>
      <c r="H772" s="42"/>
      <c r="I772" s="35"/>
      <c r="L772" s="139"/>
    </row>
    <row r="773" spans="4:12">
      <c r="D773" s="37"/>
      <c r="E773" s="37"/>
      <c r="F773" s="37"/>
      <c r="H773" s="42"/>
      <c r="I773" s="35"/>
      <c r="L773" s="139"/>
    </row>
    <row r="774" spans="4:12">
      <c r="D774" s="37"/>
      <c r="E774" s="37"/>
      <c r="F774" s="37"/>
      <c r="H774" s="42"/>
      <c r="I774" s="35"/>
      <c r="L774" s="139"/>
    </row>
    <row r="775" spans="4:12">
      <c r="D775" s="37"/>
      <c r="E775" s="37"/>
      <c r="F775" s="37"/>
      <c r="H775" s="42"/>
      <c r="I775" s="35"/>
      <c r="L775" s="139"/>
    </row>
    <row r="776" spans="4:12">
      <c r="D776" s="37"/>
      <c r="E776" s="37"/>
      <c r="F776" s="37"/>
      <c r="H776" s="42"/>
      <c r="I776" s="35"/>
      <c r="L776" s="139"/>
    </row>
    <row r="777" spans="4:12">
      <c r="D777" s="37"/>
      <c r="E777" s="37"/>
      <c r="F777" s="37"/>
      <c r="H777" s="42"/>
      <c r="I777" s="35"/>
      <c r="L777" s="139"/>
    </row>
    <row r="778" spans="4:12">
      <c r="D778" s="37"/>
      <c r="E778" s="37"/>
      <c r="F778" s="37"/>
      <c r="H778" s="42"/>
      <c r="I778" s="35"/>
      <c r="L778" s="139"/>
    </row>
    <row r="779" spans="4:12">
      <c r="D779" s="37"/>
      <c r="E779" s="37"/>
      <c r="F779" s="37"/>
      <c r="H779" s="42"/>
      <c r="I779" s="35"/>
      <c r="L779" s="139"/>
    </row>
    <row r="780" spans="4:12">
      <c r="D780" s="37"/>
      <c r="E780" s="37"/>
      <c r="F780" s="37"/>
      <c r="H780" s="42"/>
      <c r="I780" s="35"/>
      <c r="L780" s="139"/>
    </row>
    <row r="781" spans="4:12">
      <c r="D781" s="37"/>
      <c r="E781" s="37"/>
      <c r="F781" s="37"/>
      <c r="H781" s="42"/>
      <c r="I781" s="35"/>
      <c r="L781" s="139"/>
    </row>
    <row r="782" spans="4:12">
      <c r="D782" s="37"/>
      <c r="E782" s="37"/>
      <c r="F782" s="37"/>
      <c r="H782" s="42"/>
      <c r="I782" s="35"/>
      <c r="L782" s="139"/>
    </row>
    <row r="783" spans="4:12">
      <c r="D783" s="37"/>
      <c r="E783" s="37"/>
      <c r="F783" s="37"/>
      <c r="H783" s="42"/>
      <c r="I783" s="35"/>
      <c r="L783" s="139"/>
    </row>
    <row r="784" spans="4:12">
      <c r="D784" s="37"/>
      <c r="E784" s="37"/>
      <c r="F784" s="37"/>
      <c r="H784" s="42"/>
      <c r="I784" s="35"/>
      <c r="L784" s="139"/>
    </row>
    <row r="785" spans="4:12">
      <c r="D785" s="37"/>
      <c r="E785" s="37"/>
      <c r="F785" s="37"/>
      <c r="H785" s="42"/>
      <c r="I785" s="35"/>
      <c r="L785" s="139"/>
    </row>
    <row r="786" spans="4:12">
      <c r="D786" s="37"/>
      <c r="E786" s="37"/>
      <c r="F786" s="37"/>
      <c r="H786" s="42"/>
      <c r="I786" s="35"/>
      <c r="L786" s="139"/>
    </row>
    <row r="787" spans="4:12">
      <c r="D787" s="37"/>
      <c r="E787" s="37"/>
      <c r="F787" s="37"/>
      <c r="H787" s="42"/>
      <c r="I787" s="35"/>
      <c r="L787" s="139"/>
    </row>
    <row r="788" spans="4:12">
      <c r="D788" s="37"/>
      <c r="E788" s="37"/>
      <c r="F788" s="37"/>
      <c r="H788" s="42"/>
      <c r="I788" s="35"/>
      <c r="L788" s="139"/>
    </row>
    <row r="789" spans="4:12">
      <c r="D789" s="37"/>
      <c r="E789" s="37"/>
      <c r="F789" s="37"/>
      <c r="H789" s="42"/>
      <c r="I789" s="35"/>
      <c r="L789" s="139"/>
    </row>
    <row r="790" spans="4:12">
      <c r="D790" s="37"/>
      <c r="E790" s="37"/>
      <c r="F790" s="37"/>
      <c r="H790" s="42"/>
      <c r="I790" s="35"/>
      <c r="L790" s="139"/>
    </row>
    <row r="791" spans="4:12">
      <c r="D791" s="37"/>
      <c r="E791" s="37"/>
      <c r="F791" s="37"/>
      <c r="H791" s="42"/>
      <c r="I791" s="35"/>
      <c r="L791" s="139"/>
    </row>
    <row r="792" spans="4:12">
      <c r="D792" s="37"/>
      <c r="E792" s="37"/>
      <c r="F792" s="37"/>
      <c r="H792" s="42"/>
      <c r="I792" s="35"/>
      <c r="L792" s="139"/>
    </row>
    <row r="793" spans="4:12">
      <c r="D793" s="37"/>
      <c r="E793" s="37"/>
      <c r="F793" s="37"/>
      <c r="H793" s="42"/>
      <c r="I793" s="35"/>
      <c r="L793" s="139"/>
    </row>
    <row r="794" spans="4:12">
      <c r="D794" s="37"/>
      <c r="E794" s="37"/>
      <c r="F794" s="37"/>
      <c r="H794" s="42"/>
      <c r="I794" s="35"/>
      <c r="L794" s="139"/>
    </row>
    <row r="795" spans="4:12">
      <c r="D795" s="37"/>
      <c r="E795" s="37"/>
      <c r="F795" s="37"/>
      <c r="H795" s="42"/>
      <c r="I795" s="35"/>
      <c r="L795" s="139"/>
    </row>
    <row r="796" spans="4:12">
      <c r="D796" s="37"/>
      <c r="E796" s="37"/>
      <c r="F796" s="37"/>
      <c r="H796" s="42"/>
      <c r="I796" s="35"/>
      <c r="L796" s="139"/>
    </row>
    <row r="797" spans="4:12">
      <c r="D797" s="37"/>
      <c r="E797" s="37"/>
      <c r="F797" s="37"/>
      <c r="H797" s="42"/>
      <c r="I797" s="35"/>
      <c r="L797" s="139"/>
    </row>
    <row r="798" spans="4:12">
      <c r="D798" s="37"/>
      <c r="E798" s="37"/>
      <c r="F798" s="37"/>
      <c r="H798" s="42"/>
      <c r="I798" s="35"/>
      <c r="L798" s="139"/>
    </row>
    <row r="799" spans="4:12">
      <c r="D799" s="37"/>
      <c r="E799" s="37"/>
      <c r="F799" s="37"/>
      <c r="H799" s="42"/>
      <c r="I799" s="35"/>
      <c r="L799" s="139"/>
    </row>
    <row r="800" spans="4:12">
      <c r="D800" s="37"/>
      <c r="E800" s="37"/>
      <c r="F800" s="37"/>
      <c r="H800" s="42"/>
      <c r="I800" s="35"/>
      <c r="L800" s="139"/>
    </row>
    <row r="801" spans="4:12">
      <c r="D801" s="37"/>
      <c r="E801" s="37"/>
      <c r="F801" s="37"/>
      <c r="H801" s="42"/>
      <c r="I801" s="35"/>
      <c r="L801" s="139"/>
    </row>
    <row r="802" spans="4:12">
      <c r="D802" s="37"/>
      <c r="E802" s="37"/>
      <c r="F802" s="37"/>
      <c r="H802" s="42"/>
      <c r="I802" s="35"/>
      <c r="L802" s="139"/>
    </row>
    <row r="803" spans="4:12">
      <c r="D803" s="37"/>
      <c r="E803" s="37"/>
      <c r="F803" s="37"/>
      <c r="H803" s="42"/>
      <c r="I803" s="35"/>
      <c r="L803" s="139"/>
    </row>
    <row r="804" spans="4:12">
      <c r="D804" s="37"/>
      <c r="E804" s="37"/>
      <c r="F804" s="37"/>
      <c r="H804" s="42"/>
      <c r="I804" s="35"/>
      <c r="L804" s="139"/>
    </row>
    <row r="805" spans="4:12">
      <c r="D805" s="37"/>
      <c r="E805" s="37"/>
      <c r="F805" s="37"/>
      <c r="H805" s="42"/>
      <c r="I805" s="35"/>
      <c r="L805" s="139"/>
    </row>
    <row r="806" spans="4:12">
      <c r="D806" s="37"/>
      <c r="E806" s="37"/>
      <c r="F806" s="37"/>
      <c r="H806" s="42"/>
      <c r="I806" s="35"/>
      <c r="L806" s="139"/>
    </row>
    <row r="807" spans="4:12">
      <c r="D807" s="37"/>
      <c r="E807" s="37"/>
      <c r="F807" s="37"/>
      <c r="H807" s="42"/>
      <c r="I807" s="35"/>
      <c r="L807" s="139"/>
    </row>
    <row r="808" spans="4:12">
      <c r="D808" s="37"/>
      <c r="E808" s="37"/>
      <c r="F808" s="37"/>
      <c r="H808" s="42"/>
      <c r="I808" s="35"/>
      <c r="L808" s="139"/>
    </row>
    <row r="809" spans="4:12">
      <c r="D809" s="37"/>
      <c r="E809" s="37"/>
      <c r="F809" s="37"/>
      <c r="H809" s="42"/>
      <c r="I809" s="35"/>
      <c r="L809" s="139"/>
    </row>
    <row r="810" spans="4:12">
      <c r="D810" s="37"/>
      <c r="E810" s="37"/>
      <c r="F810" s="37"/>
      <c r="H810" s="42"/>
      <c r="I810" s="35"/>
      <c r="L810" s="139"/>
    </row>
    <row r="811" spans="4:12">
      <c r="D811" s="37"/>
      <c r="E811" s="37"/>
      <c r="F811" s="37"/>
      <c r="H811" s="42"/>
      <c r="I811" s="35"/>
      <c r="L811" s="139"/>
    </row>
    <row r="812" spans="4:12">
      <c r="D812" s="37"/>
      <c r="E812" s="37"/>
      <c r="F812" s="37"/>
      <c r="H812" s="42"/>
      <c r="I812" s="35"/>
      <c r="L812" s="139"/>
    </row>
    <row r="813" spans="4:12">
      <c r="D813" s="37"/>
      <c r="E813" s="37"/>
      <c r="F813" s="37"/>
      <c r="H813" s="42"/>
      <c r="I813" s="35"/>
      <c r="L813" s="139"/>
    </row>
    <row r="814" spans="4:12">
      <c r="D814" s="37"/>
      <c r="E814" s="37"/>
      <c r="F814" s="37"/>
      <c r="H814" s="42"/>
      <c r="I814" s="35"/>
      <c r="L814" s="139"/>
    </row>
    <row r="815" spans="4:12">
      <c r="D815" s="37"/>
      <c r="E815" s="37"/>
      <c r="F815" s="37"/>
      <c r="H815" s="42"/>
      <c r="I815" s="35"/>
      <c r="L815" s="139"/>
    </row>
    <row r="816" spans="4:12">
      <c r="D816" s="37"/>
      <c r="E816" s="37"/>
      <c r="F816" s="37"/>
      <c r="H816" s="42"/>
      <c r="I816" s="35"/>
      <c r="L816" s="139"/>
    </row>
    <row r="817" spans="4:12">
      <c r="D817" s="37"/>
      <c r="E817" s="37"/>
      <c r="F817" s="37"/>
      <c r="H817" s="42"/>
      <c r="I817" s="35"/>
      <c r="L817" s="139"/>
    </row>
    <row r="818" spans="4:12">
      <c r="D818" s="37"/>
      <c r="E818" s="37"/>
      <c r="F818" s="37"/>
      <c r="H818" s="42"/>
      <c r="I818" s="35"/>
      <c r="L818" s="139"/>
    </row>
    <row r="819" spans="4:12">
      <c r="D819" s="37"/>
      <c r="E819" s="37"/>
      <c r="F819" s="37"/>
      <c r="H819" s="42"/>
      <c r="I819" s="35"/>
      <c r="L819" s="139"/>
    </row>
    <row r="820" spans="4:12">
      <c r="D820" s="37"/>
      <c r="E820" s="37"/>
      <c r="F820" s="37"/>
      <c r="H820" s="42"/>
      <c r="I820" s="35"/>
      <c r="L820" s="139"/>
    </row>
    <row r="821" spans="4:12">
      <c r="D821" s="37"/>
      <c r="E821" s="37"/>
      <c r="F821" s="37"/>
      <c r="H821" s="42"/>
      <c r="I821" s="35"/>
      <c r="L821" s="139"/>
    </row>
    <row r="822" spans="4:12">
      <c r="D822" s="37"/>
      <c r="E822" s="37"/>
      <c r="F822" s="37"/>
      <c r="H822" s="42"/>
      <c r="I822" s="35"/>
      <c r="L822" s="139"/>
    </row>
    <row r="823" spans="4:12">
      <c r="D823" s="37"/>
      <c r="E823" s="37"/>
      <c r="F823" s="37"/>
      <c r="H823" s="42"/>
      <c r="I823" s="35"/>
      <c r="L823" s="139"/>
    </row>
    <row r="824" spans="4:12">
      <c r="D824" s="37"/>
      <c r="E824" s="37"/>
      <c r="F824" s="37"/>
      <c r="H824" s="42"/>
      <c r="I824" s="35"/>
      <c r="L824" s="139"/>
    </row>
    <row r="825" spans="4:12">
      <c r="D825" s="37"/>
      <c r="E825" s="37"/>
      <c r="F825" s="37"/>
      <c r="H825" s="42"/>
      <c r="I825" s="35"/>
      <c r="L825" s="139"/>
    </row>
    <row r="826" spans="4:12">
      <c r="D826" s="37"/>
      <c r="E826" s="37"/>
      <c r="F826" s="37"/>
      <c r="H826" s="42"/>
      <c r="I826" s="35"/>
      <c r="L826" s="139"/>
    </row>
    <row r="827" spans="4:12">
      <c r="D827" s="37"/>
      <c r="E827" s="37"/>
      <c r="F827" s="37"/>
      <c r="H827" s="42"/>
      <c r="I827" s="35"/>
      <c r="L827" s="139"/>
    </row>
    <row r="828" spans="4:12">
      <c r="D828" s="37"/>
      <c r="E828" s="37"/>
      <c r="F828" s="37"/>
      <c r="H828" s="42"/>
      <c r="I828" s="35"/>
      <c r="L828" s="139"/>
    </row>
    <row r="829" spans="4:12">
      <c r="D829" s="37"/>
      <c r="E829" s="37"/>
      <c r="F829" s="37"/>
      <c r="H829" s="42"/>
      <c r="I829" s="35"/>
      <c r="L829" s="139"/>
    </row>
    <row r="830" spans="4:12">
      <c r="D830" s="37"/>
      <c r="E830" s="37"/>
      <c r="F830" s="37"/>
      <c r="H830" s="42"/>
      <c r="I830" s="35"/>
      <c r="L830" s="139"/>
    </row>
    <row r="831" spans="4:12">
      <c r="D831" s="37"/>
      <c r="E831" s="37"/>
      <c r="F831" s="37"/>
      <c r="H831" s="42"/>
      <c r="I831" s="35"/>
      <c r="L831" s="139"/>
    </row>
    <row r="832" spans="4:12">
      <c r="D832" s="37"/>
      <c r="E832" s="37"/>
      <c r="F832" s="37"/>
      <c r="H832" s="42"/>
      <c r="I832" s="35"/>
      <c r="L832" s="139"/>
    </row>
    <row r="833" spans="4:12">
      <c r="D833" s="37"/>
      <c r="E833" s="37"/>
      <c r="F833" s="37"/>
      <c r="H833" s="42"/>
      <c r="I833" s="35"/>
      <c r="L833" s="139"/>
    </row>
    <row r="834" spans="4:12">
      <c r="D834" s="37"/>
      <c r="E834" s="37"/>
      <c r="F834" s="37"/>
      <c r="H834" s="42"/>
      <c r="I834" s="35"/>
      <c r="L834" s="139"/>
    </row>
    <row r="835" spans="4:12">
      <c r="D835" s="37"/>
      <c r="E835" s="37"/>
      <c r="F835" s="37"/>
      <c r="H835" s="42"/>
      <c r="I835" s="35"/>
      <c r="L835" s="139"/>
    </row>
    <row r="836" spans="4:12">
      <c r="D836" s="37"/>
      <c r="E836" s="37"/>
      <c r="F836" s="37"/>
      <c r="H836" s="42"/>
      <c r="I836" s="35"/>
      <c r="L836" s="139"/>
    </row>
    <row r="837" spans="4:12">
      <c r="D837" s="37"/>
      <c r="E837" s="37"/>
      <c r="F837" s="37"/>
      <c r="H837" s="42"/>
      <c r="I837" s="35"/>
      <c r="L837" s="139"/>
    </row>
    <row r="838" spans="4:12">
      <c r="D838" s="37"/>
      <c r="E838" s="37"/>
      <c r="F838" s="37"/>
      <c r="H838" s="42"/>
      <c r="I838" s="35"/>
      <c r="L838" s="139"/>
    </row>
    <row r="839" spans="4:12">
      <c r="D839" s="37"/>
      <c r="E839" s="37"/>
      <c r="F839" s="37"/>
      <c r="H839" s="42"/>
      <c r="I839" s="35"/>
      <c r="L839" s="139"/>
    </row>
    <row r="840" spans="4:12">
      <c r="D840" s="37"/>
      <c r="E840" s="37"/>
      <c r="F840" s="37"/>
      <c r="H840" s="42"/>
      <c r="I840" s="35"/>
      <c r="L840" s="139"/>
    </row>
    <row r="841" spans="4:12">
      <c r="D841" s="37"/>
      <c r="E841" s="37"/>
      <c r="F841" s="37"/>
      <c r="H841" s="42"/>
      <c r="I841" s="35"/>
      <c r="L841" s="139"/>
    </row>
    <row r="842" spans="4:12">
      <c r="D842" s="37"/>
      <c r="E842" s="37"/>
      <c r="F842" s="37"/>
      <c r="H842" s="42"/>
      <c r="I842" s="35"/>
      <c r="L842" s="139"/>
    </row>
    <row r="843" spans="4:12">
      <c r="D843" s="37"/>
      <c r="E843" s="37"/>
      <c r="F843" s="37"/>
      <c r="H843" s="42"/>
      <c r="I843" s="35"/>
      <c r="L843" s="139"/>
    </row>
    <row r="844" spans="4:12">
      <c r="D844" s="37"/>
      <c r="E844" s="37"/>
      <c r="F844" s="37"/>
      <c r="H844" s="42"/>
      <c r="I844" s="35"/>
      <c r="L844" s="139"/>
    </row>
    <row r="845" spans="4:12">
      <c r="D845" s="37"/>
      <c r="E845" s="37"/>
      <c r="F845" s="37"/>
      <c r="H845" s="42"/>
      <c r="I845" s="35"/>
      <c r="L845" s="139"/>
    </row>
    <row r="846" spans="4:12">
      <c r="D846" s="37"/>
      <c r="E846" s="37"/>
      <c r="F846" s="37"/>
      <c r="H846" s="42"/>
      <c r="I846" s="35"/>
      <c r="L846" s="139"/>
    </row>
    <row r="847" spans="4:12">
      <c r="D847" s="37"/>
      <c r="E847" s="37"/>
      <c r="F847" s="37"/>
      <c r="H847" s="42"/>
      <c r="I847" s="35"/>
      <c r="L847" s="139"/>
    </row>
    <row r="848" spans="4:12">
      <c r="D848" s="37"/>
      <c r="E848" s="37"/>
      <c r="F848" s="37"/>
      <c r="H848" s="42"/>
      <c r="I848" s="35"/>
      <c r="L848" s="139"/>
    </row>
    <row r="849" spans="4:12">
      <c r="D849" s="37"/>
      <c r="E849" s="37"/>
      <c r="F849" s="37"/>
      <c r="H849" s="42"/>
      <c r="I849" s="35"/>
      <c r="L849" s="139"/>
    </row>
    <row r="850" spans="4:12">
      <c r="D850" s="37"/>
      <c r="E850" s="37"/>
      <c r="F850" s="37"/>
      <c r="H850" s="42"/>
      <c r="I850" s="35"/>
      <c r="L850" s="139"/>
    </row>
    <row r="851" spans="4:12">
      <c r="D851" s="37"/>
      <c r="E851" s="37"/>
      <c r="F851" s="37"/>
      <c r="H851" s="42"/>
      <c r="I851" s="35"/>
      <c r="L851" s="139"/>
    </row>
    <row r="852" spans="4:12">
      <c r="D852" s="37"/>
      <c r="E852" s="37"/>
      <c r="F852" s="37"/>
      <c r="H852" s="42"/>
      <c r="I852" s="35"/>
      <c r="L852" s="139"/>
    </row>
    <row r="853" spans="4:12">
      <c r="D853" s="37"/>
      <c r="E853" s="37"/>
      <c r="F853" s="37"/>
      <c r="H853" s="42"/>
      <c r="I853" s="35"/>
      <c r="L853" s="139"/>
    </row>
    <row r="854" spans="4:12">
      <c r="D854" s="37"/>
      <c r="E854" s="37"/>
      <c r="F854" s="37"/>
      <c r="H854" s="42"/>
      <c r="I854" s="35"/>
      <c r="L854" s="139"/>
    </row>
    <row r="855" spans="4:12">
      <c r="D855" s="37"/>
      <c r="E855" s="37"/>
      <c r="F855" s="37"/>
      <c r="H855" s="42"/>
      <c r="I855" s="35"/>
      <c r="L855" s="139"/>
    </row>
    <row r="856" spans="4:12">
      <c r="D856" s="37"/>
      <c r="E856" s="37"/>
      <c r="F856" s="37"/>
      <c r="H856" s="42"/>
      <c r="I856" s="35"/>
      <c r="L856" s="139"/>
    </row>
    <row r="857" spans="4:12">
      <c r="D857" s="37"/>
      <c r="E857" s="37"/>
      <c r="F857" s="37"/>
      <c r="H857" s="42"/>
      <c r="I857" s="35"/>
      <c r="L857" s="139"/>
    </row>
    <row r="858" spans="4:12">
      <c r="D858" s="37"/>
      <c r="E858" s="37"/>
      <c r="F858" s="37"/>
      <c r="H858" s="42"/>
      <c r="I858" s="35"/>
      <c r="L858" s="139"/>
    </row>
    <row r="859" spans="4:12">
      <c r="D859" s="37"/>
      <c r="E859" s="37"/>
      <c r="F859" s="37"/>
      <c r="H859" s="42"/>
      <c r="I859" s="35"/>
      <c r="L859" s="139"/>
    </row>
    <row r="860" spans="4:12">
      <c r="D860" s="37"/>
      <c r="E860" s="37"/>
      <c r="F860" s="37"/>
      <c r="H860" s="42"/>
      <c r="I860" s="35"/>
      <c r="L860" s="139"/>
    </row>
    <row r="861" spans="4:12">
      <c r="D861" s="37"/>
      <c r="E861" s="37"/>
      <c r="F861" s="37"/>
      <c r="H861" s="42"/>
      <c r="I861" s="35"/>
      <c r="L861" s="139"/>
    </row>
    <row r="862" spans="4:12">
      <c r="D862" s="37"/>
      <c r="E862" s="37"/>
      <c r="F862" s="37"/>
      <c r="H862" s="42"/>
      <c r="I862" s="35"/>
      <c r="L862" s="139"/>
    </row>
    <row r="863" spans="4:12">
      <c r="D863" s="37"/>
      <c r="E863" s="37"/>
      <c r="F863" s="37"/>
      <c r="H863" s="42"/>
      <c r="I863" s="35"/>
      <c r="L863" s="139"/>
    </row>
    <row r="864" spans="4:12">
      <c r="D864" s="37"/>
      <c r="E864" s="37"/>
      <c r="F864" s="37"/>
      <c r="H864" s="42"/>
      <c r="I864" s="35"/>
      <c r="L864" s="139"/>
    </row>
    <row r="865" spans="4:12">
      <c r="D865" s="37"/>
      <c r="E865" s="37"/>
      <c r="F865" s="37"/>
      <c r="H865" s="42"/>
      <c r="I865" s="35"/>
      <c r="L865" s="139"/>
    </row>
    <row r="866" spans="4:12">
      <c r="D866" s="37"/>
      <c r="E866" s="37"/>
      <c r="F866" s="37"/>
      <c r="H866" s="42"/>
      <c r="I866" s="35"/>
      <c r="L866" s="139"/>
    </row>
    <row r="867" spans="4:12">
      <c r="D867" s="37"/>
      <c r="E867" s="37"/>
      <c r="F867" s="37"/>
      <c r="H867" s="42"/>
      <c r="I867" s="35"/>
      <c r="L867" s="139"/>
    </row>
    <row r="868" spans="4:12">
      <c r="D868" s="37"/>
      <c r="E868" s="37"/>
      <c r="F868" s="37"/>
      <c r="H868" s="42"/>
      <c r="I868" s="35"/>
      <c r="L868" s="139"/>
    </row>
    <row r="869" spans="4:12">
      <c r="D869" s="37"/>
      <c r="E869" s="37"/>
      <c r="F869" s="37"/>
      <c r="H869" s="42"/>
      <c r="I869" s="35"/>
      <c r="L869" s="139"/>
    </row>
    <row r="870" spans="4:12">
      <c r="D870" s="37"/>
      <c r="E870" s="37"/>
      <c r="F870" s="37"/>
      <c r="H870" s="42"/>
      <c r="I870" s="35"/>
      <c r="L870" s="139"/>
    </row>
    <row r="871" spans="4:12">
      <c r="D871" s="37"/>
      <c r="E871" s="37"/>
      <c r="F871" s="37"/>
      <c r="H871" s="42"/>
      <c r="I871" s="35"/>
      <c r="L871" s="139"/>
    </row>
    <row r="872" spans="4:12">
      <c r="D872" s="37"/>
      <c r="E872" s="37"/>
      <c r="F872" s="37"/>
      <c r="H872" s="42"/>
      <c r="I872" s="35"/>
      <c r="L872" s="139"/>
    </row>
    <row r="873" spans="4:12">
      <c r="D873" s="37"/>
      <c r="E873" s="37"/>
      <c r="F873" s="37"/>
      <c r="H873" s="42"/>
      <c r="I873" s="35"/>
      <c r="L873" s="139"/>
    </row>
    <row r="874" spans="4:12">
      <c r="D874" s="37"/>
      <c r="E874" s="37"/>
      <c r="F874" s="37"/>
      <c r="H874" s="42"/>
      <c r="I874" s="35"/>
      <c r="L874" s="139"/>
    </row>
    <row r="875" spans="4:12">
      <c r="D875" s="37"/>
      <c r="E875" s="37"/>
      <c r="F875" s="37"/>
      <c r="H875" s="42"/>
      <c r="I875" s="35"/>
      <c r="L875" s="139"/>
    </row>
    <row r="876" spans="4:12">
      <c r="D876" s="37"/>
      <c r="E876" s="37"/>
      <c r="F876" s="37"/>
      <c r="H876" s="42"/>
      <c r="I876" s="35"/>
      <c r="L876" s="139"/>
    </row>
    <row r="877" spans="4:12">
      <c r="D877" s="37"/>
      <c r="E877" s="37"/>
      <c r="F877" s="37"/>
      <c r="H877" s="42"/>
      <c r="I877" s="35"/>
      <c r="L877" s="139"/>
    </row>
    <row r="878" spans="4:12">
      <c r="D878" s="37"/>
      <c r="E878" s="37"/>
      <c r="F878" s="37"/>
      <c r="H878" s="42"/>
      <c r="I878" s="35"/>
      <c r="L878" s="139"/>
    </row>
    <row r="879" spans="4:12">
      <c r="D879" s="37"/>
      <c r="E879" s="37"/>
      <c r="F879" s="37"/>
      <c r="H879" s="42"/>
      <c r="I879" s="35"/>
      <c r="L879" s="139"/>
    </row>
    <row r="880" spans="4:12">
      <c r="D880" s="37"/>
      <c r="E880" s="37"/>
      <c r="F880" s="37"/>
      <c r="H880" s="42"/>
      <c r="I880" s="35"/>
      <c r="L880" s="139"/>
    </row>
    <row r="881" spans="4:12">
      <c r="D881" s="37"/>
      <c r="E881" s="37"/>
      <c r="F881" s="37"/>
      <c r="H881" s="42"/>
      <c r="I881" s="35"/>
      <c r="L881" s="139"/>
    </row>
    <row r="882" spans="4:12">
      <c r="D882" s="37"/>
      <c r="E882" s="37"/>
      <c r="F882" s="37"/>
      <c r="H882" s="42"/>
      <c r="I882" s="35"/>
      <c r="L882" s="139"/>
    </row>
    <row r="883" spans="4:12">
      <c r="D883" s="37"/>
      <c r="E883" s="37"/>
      <c r="F883" s="37"/>
      <c r="H883" s="42"/>
      <c r="I883" s="35"/>
      <c r="L883" s="139"/>
    </row>
    <row r="884" spans="4:12">
      <c r="D884" s="37"/>
      <c r="E884" s="37"/>
      <c r="F884" s="37"/>
      <c r="H884" s="42"/>
      <c r="I884" s="35"/>
      <c r="L884" s="139"/>
    </row>
    <row r="885" spans="4:12">
      <c r="D885" s="37"/>
      <c r="E885" s="37"/>
      <c r="F885" s="37"/>
      <c r="H885" s="42"/>
      <c r="I885" s="35"/>
      <c r="L885" s="139"/>
    </row>
    <row r="886" spans="4:12">
      <c r="D886" s="37"/>
      <c r="E886" s="37"/>
      <c r="F886" s="37"/>
      <c r="H886" s="42"/>
      <c r="I886" s="35"/>
      <c r="L886" s="139"/>
    </row>
    <row r="887" spans="4:12">
      <c r="D887" s="37"/>
      <c r="E887" s="37"/>
      <c r="F887" s="37"/>
      <c r="H887" s="42"/>
      <c r="I887" s="35"/>
      <c r="L887" s="139"/>
    </row>
    <row r="888" spans="4:12">
      <c r="D888" s="37"/>
      <c r="E888" s="37"/>
      <c r="F888" s="37"/>
      <c r="H888" s="42"/>
      <c r="I888" s="35"/>
      <c r="L888" s="139"/>
    </row>
    <row r="889" spans="4:12">
      <c r="D889" s="37"/>
      <c r="E889" s="37"/>
      <c r="F889" s="37"/>
      <c r="H889" s="42"/>
      <c r="I889" s="35"/>
      <c r="L889" s="139"/>
    </row>
    <row r="890" spans="4:12">
      <c r="D890" s="37"/>
      <c r="E890" s="37"/>
      <c r="F890" s="37"/>
      <c r="H890" s="42"/>
      <c r="I890" s="35"/>
      <c r="L890" s="139"/>
    </row>
    <row r="891" spans="4:12">
      <c r="D891" s="37"/>
      <c r="E891" s="37"/>
      <c r="F891" s="37"/>
      <c r="H891" s="42"/>
      <c r="I891" s="35"/>
      <c r="L891" s="139"/>
    </row>
    <row r="892" spans="4:12">
      <c r="D892" s="37"/>
      <c r="E892" s="37"/>
      <c r="F892" s="37"/>
      <c r="H892" s="42"/>
      <c r="I892" s="35"/>
      <c r="L892" s="139"/>
    </row>
    <row r="893" spans="4:12">
      <c r="D893" s="37"/>
      <c r="E893" s="37"/>
      <c r="F893" s="37"/>
      <c r="H893" s="42"/>
      <c r="I893" s="35"/>
      <c r="L893" s="139"/>
    </row>
    <row r="894" spans="4:12">
      <c r="D894" s="37"/>
      <c r="E894" s="37"/>
      <c r="F894" s="37"/>
      <c r="H894" s="42"/>
      <c r="I894" s="35"/>
      <c r="L894" s="139"/>
    </row>
    <row r="895" spans="4:12">
      <c r="D895" s="37"/>
      <c r="E895" s="37"/>
      <c r="F895" s="37"/>
      <c r="H895" s="42"/>
      <c r="I895" s="35"/>
      <c r="L895" s="139"/>
    </row>
    <row r="896" spans="4:12">
      <c r="D896" s="37"/>
      <c r="E896" s="37"/>
      <c r="F896" s="37"/>
      <c r="H896" s="42"/>
      <c r="I896" s="35"/>
      <c r="L896" s="139"/>
    </row>
    <row r="897" spans="4:12">
      <c r="D897" s="37"/>
      <c r="E897" s="37"/>
      <c r="F897" s="37"/>
      <c r="H897" s="42"/>
      <c r="I897" s="35"/>
      <c r="L897" s="139"/>
    </row>
    <row r="898" spans="4:12">
      <c r="D898" s="37"/>
      <c r="E898" s="37"/>
      <c r="F898" s="37"/>
      <c r="H898" s="42"/>
      <c r="I898" s="35"/>
      <c r="L898" s="139"/>
    </row>
    <row r="899" spans="4:12">
      <c r="D899" s="37"/>
      <c r="E899" s="37"/>
      <c r="F899" s="37"/>
      <c r="H899" s="42"/>
      <c r="I899" s="35"/>
      <c r="L899" s="139"/>
    </row>
    <row r="900" spans="4:12">
      <c r="D900" s="37"/>
      <c r="E900" s="37"/>
      <c r="F900" s="37"/>
      <c r="H900" s="42"/>
      <c r="I900" s="35"/>
      <c r="L900" s="139"/>
    </row>
    <row r="901" spans="4:12">
      <c r="D901" s="37"/>
      <c r="E901" s="37"/>
      <c r="F901" s="37"/>
      <c r="H901" s="42"/>
      <c r="I901" s="35"/>
      <c r="L901" s="139"/>
    </row>
    <row r="902" spans="4:12">
      <c r="D902" s="37"/>
      <c r="E902" s="37"/>
      <c r="F902" s="37"/>
      <c r="H902" s="42"/>
      <c r="I902" s="35"/>
      <c r="L902" s="139"/>
    </row>
    <row r="903" spans="4:12">
      <c r="D903" s="37"/>
      <c r="E903" s="37"/>
      <c r="F903" s="37"/>
      <c r="H903" s="42"/>
      <c r="I903" s="35"/>
      <c r="L903" s="139"/>
    </row>
    <row r="904" spans="4:12">
      <c r="D904" s="37"/>
      <c r="E904" s="37"/>
      <c r="F904" s="37"/>
      <c r="H904" s="42"/>
      <c r="I904" s="35"/>
      <c r="L904" s="139"/>
    </row>
    <row r="905" spans="4:12">
      <c r="D905" s="37"/>
      <c r="E905" s="37"/>
      <c r="F905" s="37"/>
      <c r="H905" s="42"/>
      <c r="I905" s="35"/>
      <c r="L905" s="139"/>
    </row>
    <row r="906" spans="4:12">
      <c r="D906" s="37"/>
      <c r="E906" s="37"/>
      <c r="F906" s="37"/>
      <c r="H906" s="42"/>
      <c r="I906" s="35"/>
      <c r="L906" s="139"/>
    </row>
    <row r="907" spans="4:12">
      <c r="D907" s="37"/>
      <c r="E907" s="37"/>
      <c r="F907" s="37"/>
      <c r="H907" s="42"/>
      <c r="I907" s="35"/>
      <c r="L907" s="139"/>
    </row>
    <row r="908" spans="4:12">
      <c r="D908" s="37"/>
      <c r="E908" s="37"/>
      <c r="F908" s="37"/>
      <c r="H908" s="42"/>
      <c r="I908" s="35"/>
      <c r="L908" s="139"/>
    </row>
    <row r="909" spans="4:12">
      <c r="D909" s="37"/>
      <c r="E909" s="37"/>
      <c r="F909" s="37"/>
      <c r="H909" s="42"/>
      <c r="I909" s="35"/>
      <c r="L909" s="139"/>
    </row>
    <row r="910" spans="4:12">
      <c r="D910" s="37"/>
      <c r="E910" s="37"/>
      <c r="F910" s="37"/>
      <c r="H910" s="42"/>
      <c r="I910" s="35"/>
      <c r="L910" s="139"/>
    </row>
    <row r="911" spans="4:12">
      <c r="D911" s="37"/>
      <c r="E911" s="37"/>
      <c r="F911" s="37"/>
      <c r="H911" s="42"/>
      <c r="I911" s="35"/>
      <c r="L911" s="139"/>
    </row>
    <row r="912" spans="4:12">
      <c r="D912" s="37"/>
      <c r="E912" s="37"/>
      <c r="F912" s="37"/>
      <c r="H912" s="42"/>
      <c r="I912" s="35"/>
      <c r="L912" s="139"/>
    </row>
    <row r="913" spans="4:12">
      <c r="D913" s="37"/>
      <c r="E913" s="37"/>
      <c r="F913" s="37"/>
      <c r="H913" s="42"/>
      <c r="I913" s="35"/>
      <c r="L913" s="139"/>
    </row>
    <row r="914" spans="4:12">
      <c r="D914" s="37"/>
      <c r="E914" s="37"/>
      <c r="F914" s="37"/>
      <c r="H914" s="42"/>
      <c r="I914" s="35"/>
      <c r="L914" s="139"/>
    </row>
    <row r="915" spans="4:12">
      <c r="D915" s="37"/>
      <c r="E915" s="37"/>
      <c r="F915" s="37"/>
      <c r="H915" s="42"/>
      <c r="I915" s="35"/>
      <c r="L915" s="139"/>
    </row>
    <row r="916" spans="4:12">
      <c r="D916" s="37"/>
      <c r="E916" s="37"/>
      <c r="F916" s="37"/>
      <c r="H916" s="42"/>
      <c r="I916" s="35"/>
      <c r="L916" s="139"/>
    </row>
    <row r="917" spans="4:12">
      <c r="D917" s="37"/>
      <c r="E917" s="37"/>
      <c r="F917" s="37"/>
      <c r="H917" s="42"/>
      <c r="I917" s="35"/>
      <c r="L917" s="139"/>
    </row>
    <row r="918" spans="4:12">
      <c r="D918" s="37"/>
      <c r="E918" s="37"/>
      <c r="F918" s="37"/>
      <c r="H918" s="42"/>
      <c r="I918" s="35"/>
      <c r="L918" s="139"/>
    </row>
    <row r="919" spans="4:12">
      <c r="D919" s="37"/>
      <c r="E919" s="37"/>
      <c r="F919" s="37"/>
      <c r="H919" s="42"/>
      <c r="I919" s="35"/>
      <c r="L919" s="139"/>
    </row>
    <row r="920" spans="4:12">
      <c r="D920" s="37"/>
      <c r="E920" s="37"/>
      <c r="F920" s="37"/>
      <c r="H920" s="42"/>
      <c r="I920" s="35"/>
      <c r="L920" s="139"/>
    </row>
    <row r="921" spans="4:12">
      <c r="D921" s="37"/>
      <c r="E921" s="37"/>
      <c r="F921" s="37"/>
      <c r="H921" s="42"/>
      <c r="I921" s="35"/>
      <c r="L921" s="139"/>
    </row>
    <row r="922" spans="4:12">
      <c r="D922" s="37"/>
      <c r="E922" s="37"/>
      <c r="F922" s="37"/>
      <c r="H922" s="42"/>
      <c r="I922" s="35"/>
      <c r="L922" s="139"/>
    </row>
    <row r="923" spans="4:12">
      <c r="D923" s="37"/>
      <c r="E923" s="37"/>
      <c r="F923" s="37"/>
      <c r="H923" s="42"/>
      <c r="I923" s="35"/>
      <c r="L923" s="139"/>
    </row>
    <row r="924" spans="4:12">
      <c r="D924" s="37"/>
      <c r="E924" s="37"/>
      <c r="F924" s="37"/>
      <c r="H924" s="42"/>
      <c r="I924" s="35"/>
      <c r="L924" s="139"/>
    </row>
    <row r="925" spans="4:12">
      <c r="D925" s="37"/>
      <c r="E925" s="37"/>
      <c r="F925" s="37"/>
      <c r="H925" s="42"/>
      <c r="I925" s="35"/>
      <c r="L925" s="139"/>
    </row>
    <row r="926" spans="4:12">
      <c r="D926" s="37"/>
      <c r="E926" s="37"/>
      <c r="F926" s="37"/>
      <c r="H926" s="42"/>
      <c r="I926" s="35"/>
      <c r="L926" s="139"/>
    </row>
    <row r="927" spans="4:12">
      <c r="D927" s="37"/>
      <c r="E927" s="37"/>
      <c r="F927" s="37"/>
      <c r="H927" s="42"/>
      <c r="I927" s="35"/>
      <c r="L927" s="139"/>
    </row>
    <row r="928" spans="4:12">
      <c r="D928" s="37"/>
      <c r="E928" s="37"/>
      <c r="F928" s="37"/>
      <c r="H928" s="42"/>
      <c r="I928" s="35"/>
      <c r="L928" s="139"/>
    </row>
    <row r="929" spans="4:12">
      <c r="D929" s="37"/>
      <c r="E929" s="37"/>
      <c r="F929" s="37"/>
      <c r="H929" s="42"/>
      <c r="I929" s="35"/>
      <c r="L929" s="139"/>
    </row>
    <row r="930" spans="4:12">
      <c r="D930" s="37"/>
      <c r="E930" s="37"/>
      <c r="F930" s="37"/>
      <c r="H930" s="42"/>
      <c r="I930" s="35"/>
      <c r="L930" s="139"/>
    </row>
    <row r="931" spans="4:12">
      <c r="D931" s="37"/>
      <c r="E931" s="37"/>
      <c r="F931" s="37"/>
      <c r="H931" s="42"/>
      <c r="I931" s="35"/>
      <c r="L931" s="139"/>
    </row>
    <row r="932" spans="4:12">
      <c r="D932" s="37"/>
      <c r="E932" s="37"/>
      <c r="F932" s="37"/>
      <c r="H932" s="42"/>
      <c r="I932" s="35"/>
      <c r="L932" s="139"/>
    </row>
    <row r="933" spans="4:12">
      <c r="D933" s="37"/>
      <c r="E933" s="37"/>
      <c r="F933" s="37"/>
      <c r="H933" s="42"/>
      <c r="I933" s="35"/>
      <c r="L933" s="139"/>
    </row>
    <row r="934" spans="4:12">
      <c r="D934" s="37"/>
      <c r="E934" s="37"/>
      <c r="F934" s="37"/>
      <c r="H934" s="42"/>
      <c r="I934" s="35"/>
      <c r="L934" s="139"/>
    </row>
    <row r="935" spans="4:12">
      <c r="D935" s="37"/>
      <c r="E935" s="37"/>
      <c r="F935" s="37"/>
      <c r="H935" s="42"/>
      <c r="I935" s="35"/>
      <c r="L935" s="139"/>
    </row>
    <row r="936" spans="4:12">
      <c r="D936" s="37"/>
      <c r="E936" s="37"/>
      <c r="F936" s="37"/>
      <c r="H936" s="42"/>
      <c r="I936" s="35"/>
      <c r="L936" s="139"/>
    </row>
    <row r="937" spans="4:12">
      <c r="D937" s="37"/>
      <c r="E937" s="37"/>
      <c r="F937" s="37"/>
      <c r="H937" s="42"/>
      <c r="I937" s="35"/>
      <c r="L937" s="139"/>
    </row>
    <row r="938" spans="4:12">
      <c r="D938" s="37"/>
      <c r="E938" s="37"/>
      <c r="F938" s="37"/>
      <c r="H938" s="42"/>
      <c r="I938" s="35"/>
      <c r="L938" s="139"/>
    </row>
    <row r="939" spans="4:12">
      <c r="D939" s="37"/>
      <c r="E939" s="37"/>
      <c r="F939" s="37"/>
      <c r="H939" s="42"/>
      <c r="I939" s="35"/>
      <c r="L939" s="139"/>
    </row>
    <row r="940" spans="4:12">
      <c r="D940" s="37"/>
      <c r="E940" s="37"/>
      <c r="F940" s="37"/>
      <c r="H940" s="42"/>
      <c r="I940" s="35"/>
      <c r="L940" s="139"/>
    </row>
    <row r="941" spans="4:12">
      <c r="D941" s="37"/>
      <c r="E941" s="37"/>
      <c r="F941" s="37"/>
      <c r="H941" s="42"/>
      <c r="I941" s="35"/>
      <c r="L941" s="139"/>
    </row>
    <row r="942" spans="4:12">
      <c r="D942" s="37"/>
      <c r="E942" s="37"/>
      <c r="F942" s="37"/>
      <c r="H942" s="42"/>
      <c r="I942" s="35"/>
      <c r="L942" s="139"/>
    </row>
    <row r="943" spans="4:12">
      <c r="D943" s="37"/>
      <c r="E943" s="37"/>
      <c r="F943" s="37"/>
      <c r="H943" s="42"/>
      <c r="I943" s="35"/>
      <c r="L943" s="139"/>
    </row>
    <row r="944" spans="4:12">
      <c r="D944" s="37"/>
      <c r="E944" s="37"/>
      <c r="F944" s="37"/>
      <c r="H944" s="42"/>
      <c r="I944" s="35"/>
      <c r="L944" s="139"/>
    </row>
    <row r="945" spans="4:12">
      <c r="D945" s="37"/>
      <c r="E945" s="37"/>
      <c r="F945" s="37"/>
      <c r="H945" s="42"/>
      <c r="I945" s="35"/>
      <c r="L945" s="139"/>
    </row>
    <row r="946" spans="4:12">
      <c r="D946" s="37"/>
      <c r="E946" s="37"/>
      <c r="F946" s="37"/>
      <c r="H946" s="42"/>
      <c r="I946" s="35"/>
      <c r="L946" s="139"/>
    </row>
    <row r="947" spans="4:12">
      <c r="D947" s="37"/>
      <c r="E947" s="37"/>
      <c r="F947" s="37"/>
      <c r="H947" s="42"/>
      <c r="I947" s="35"/>
      <c r="L947" s="139"/>
    </row>
    <row r="948" spans="4:12">
      <c r="D948" s="37"/>
      <c r="E948" s="37"/>
      <c r="F948" s="37"/>
      <c r="H948" s="42"/>
      <c r="I948" s="35"/>
      <c r="L948" s="139"/>
    </row>
    <row r="949" spans="4:12">
      <c r="D949" s="37"/>
      <c r="E949" s="37"/>
      <c r="F949" s="37"/>
      <c r="H949" s="42"/>
      <c r="I949" s="35"/>
      <c r="L949" s="139"/>
    </row>
    <row r="950" spans="4:12">
      <c r="D950" s="37"/>
      <c r="E950" s="37"/>
      <c r="F950" s="37"/>
      <c r="H950" s="42"/>
      <c r="I950" s="35"/>
      <c r="L950" s="139"/>
    </row>
    <row r="951" spans="4:12">
      <c r="D951" s="37"/>
      <c r="E951" s="37"/>
      <c r="F951" s="37"/>
      <c r="H951" s="42"/>
      <c r="I951" s="35"/>
      <c r="L951" s="139"/>
    </row>
    <row r="952" spans="4:12">
      <c r="D952" s="37"/>
      <c r="E952" s="37"/>
      <c r="F952" s="37"/>
      <c r="H952" s="42"/>
      <c r="I952" s="35"/>
      <c r="L952" s="139"/>
    </row>
    <row r="953" spans="4:12">
      <c r="D953" s="37"/>
      <c r="E953" s="37"/>
      <c r="F953" s="37"/>
      <c r="H953" s="42"/>
      <c r="I953" s="35"/>
      <c r="L953" s="139"/>
    </row>
    <row r="954" spans="4:12">
      <c r="D954" s="37"/>
      <c r="E954" s="37"/>
      <c r="F954" s="37"/>
      <c r="H954" s="42"/>
      <c r="I954" s="35"/>
      <c r="L954" s="139"/>
    </row>
    <row r="955" spans="4:12">
      <c r="D955" s="37"/>
      <c r="E955" s="37"/>
      <c r="F955" s="37"/>
      <c r="H955" s="42"/>
      <c r="I955" s="35"/>
      <c r="L955" s="139"/>
    </row>
    <row r="956" spans="4:12">
      <c r="D956" s="37"/>
      <c r="E956" s="37"/>
      <c r="F956" s="37"/>
      <c r="H956" s="42"/>
      <c r="I956" s="35"/>
      <c r="L956" s="139"/>
    </row>
    <row r="957" spans="4:12">
      <c r="D957" s="37"/>
      <c r="E957" s="37"/>
      <c r="F957" s="37"/>
      <c r="H957" s="42"/>
      <c r="I957" s="35"/>
      <c r="L957" s="139"/>
    </row>
    <row r="958" spans="4:12">
      <c r="D958" s="37"/>
      <c r="E958" s="37"/>
      <c r="F958" s="37"/>
      <c r="H958" s="42"/>
      <c r="I958" s="35"/>
      <c r="L958" s="139"/>
    </row>
    <row r="959" spans="4:12">
      <c r="D959" s="37"/>
      <c r="E959" s="37"/>
      <c r="F959" s="37"/>
      <c r="H959" s="42"/>
      <c r="I959" s="35"/>
      <c r="L959" s="139"/>
    </row>
    <row r="960" spans="4:12">
      <c r="D960" s="37"/>
      <c r="E960" s="37"/>
      <c r="F960" s="37"/>
      <c r="H960" s="42"/>
      <c r="I960" s="35"/>
      <c r="L960" s="139"/>
    </row>
    <row r="961" spans="4:12">
      <c r="D961" s="37"/>
      <c r="E961" s="37"/>
      <c r="F961" s="37"/>
      <c r="H961" s="42"/>
      <c r="I961" s="35"/>
      <c r="L961" s="139"/>
    </row>
    <row r="962" spans="4:12">
      <c r="D962" s="37"/>
      <c r="E962" s="37"/>
      <c r="F962" s="37"/>
      <c r="H962" s="42"/>
      <c r="I962" s="35"/>
      <c r="L962" s="139"/>
    </row>
    <row r="963" spans="4:12">
      <c r="D963" s="37"/>
      <c r="E963" s="37"/>
      <c r="F963" s="37"/>
      <c r="H963" s="42"/>
      <c r="I963" s="35"/>
      <c r="L963" s="139"/>
    </row>
    <row r="964" spans="4:12">
      <c r="D964" s="37"/>
      <c r="E964" s="37"/>
      <c r="F964" s="37"/>
      <c r="H964" s="42"/>
      <c r="I964" s="35"/>
      <c r="L964" s="139"/>
    </row>
    <row r="965" spans="4:12">
      <c r="D965" s="37"/>
      <c r="E965" s="37"/>
      <c r="F965" s="37"/>
      <c r="H965" s="42"/>
      <c r="I965" s="35"/>
      <c r="L965" s="139"/>
    </row>
    <row r="966" spans="4:12">
      <c r="D966" s="37"/>
      <c r="E966" s="37"/>
      <c r="F966" s="37"/>
      <c r="H966" s="42"/>
      <c r="I966" s="35"/>
      <c r="L966" s="139"/>
    </row>
    <row r="967" spans="4:12">
      <c r="D967" s="37"/>
      <c r="E967" s="37"/>
      <c r="F967" s="37"/>
      <c r="H967" s="42"/>
      <c r="I967" s="35"/>
      <c r="L967" s="139"/>
    </row>
    <row r="968" spans="4:12">
      <c r="D968" s="37"/>
      <c r="E968" s="37"/>
      <c r="F968" s="37"/>
      <c r="H968" s="42"/>
      <c r="I968" s="35"/>
      <c r="L968" s="139"/>
    </row>
    <row r="969" spans="4:12">
      <c r="D969" s="37"/>
      <c r="E969" s="37"/>
      <c r="F969" s="37"/>
      <c r="H969" s="42"/>
      <c r="I969" s="35"/>
      <c r="L969" s="139"/>
    </row>
    <row r="970" spans="4:12">
      <c r="D970" s="37"/>
      <c r="E970" s="37"/>
      <c r="F970" s="37"/>
      <c r="H970" s="42"/>
      <c r="I970" s="35"/>
      <c r="L970" s="139"/>
    </row>
    <row r="971" spans="4:12">
      <c r="D971" s="37"/>
      <c r="E971" s="37"/>
      <c r="F971" s="37"/>
      <c r="H971" s="42"/>
      <c r="I971" s="35"/>
      <c r="L971" s="139"/>
    </row>
    <row r="972" spans="4:12">
      <c r="D972" s="37"/>
      <c r="E972" s="37"/>
      <c r="F972" s="37"/>
      <c r="H972" s="42"/>
      <c r="I972" s="35"/>
      <c r="L972" s="139"/>
    </row>
    <row r="973" spans="4:12">
      <c r="D973" s="37"/>
      <c r="E973" s="37"/>
      <c r="F973" s="37"/>
      <c r="H973" s="42"/>
      <c r="I973" s="35"/>
      <c r="L973" s="139"/>
    </row>
    <row r="974" spans="4:12">
      <c r="D974" s="37"/>
      <c r="E974" s="37"/>
      <c r="F974" s="37"/>
      <c r="H974" s="42"/>
      <c r="I974" s="35"/>
      <c r="L974" s="139"/>
    </row>
    <row r="975" spans="4:12">
      <c r="D975" s="37"/>
      <c r="E975" s="37"/>
      <c r="F975" s="37"/>
      <c r="H975" s="42"/>
      <c r="I975" s="35"/>
      <c r="L975" s="139"/>
    </row>
    <row r="976" spans="4:12">
      <c r="D976" s="37"/>
      <c r="E976" s="37"/>
      <c r="F976" s="37"/>
      <c r="H976" s="42"/>
      <c r="I976" s="35"/>
      <c r="L976" s="139"/>
    </row>
    <row r="977" spans="4:12">
      <c r="D977" s="37"/>
      <c r="E977" s="37"/>
      <c r="F977" s="37"/>
      <c r="H977" s="42"/>
      <c r="I977" s="35"/>
      <c r="L977" s="139"/>
    </row>
    <row r="978" spans="4:12">
      <c r="D978" s="37"/>
      <c r="E978" s="37"/>
      <c r="F978" s="37"/>
      <c r="H978" s="42"/>
      <c r="I978" s="35"/>
      <c r="L978" s="139"/>
    </row>
    <row r="979" spans="4:12">
      <c r="D979" s="37"/>
      <c r="E979" s="37"/>
      <c r="F979" s="37"/>
      <c r="H979" s="42"/>
      <c r="I979" s="35"/>
      <c r="L979" s="139"/>
    </row>
    <row r="980" spans="4:12">
      <c r="D980" s="37"/>
      <c r="E980" s="37"/>
      <c r="F980" s="37"/>
      <c r="H980" s="42"/>
      <c r="I980" s="35"/>
      <c r="L980" s="139"/>
    </row>
    <row r="981" spans="4:12">
      <c r="D981" s="37"/>
      <c r="E981" s="37"/>
      <c r="F981" s="37"/>
      <c r="H981" s="42"/>
      <c r="I981" s="35"/>
      <c r="L981" s="139"/>
    </row>
    <row r="982" spans="4:12">
      <c r="D982" s="37"/>
      <c r="E982" s="37"/>
      <c r="F982" s="37"/>
      <c r="H982" s="42"/>
      <c r="I982" s="35"/>
      <c r="L982" s="139"/>
    </row>
    <row r="983" spans="4:12">
      <c r="D983" s="37"/>
      <c r="E983" s="37"/>
      <c r="F983" s="37"/>
      <c r="H983" s="42"/>
      <c r="I983" s="35"/>
      <c r="L983" s="139"/>
    </row>
    <row r="984" spans="4:12">
      <c r="D984" s="37"/>
      <c r="E984" s="37"/>
      <c r="F984" s="37"/>
      <c r="H984" s="42"/>
      <c r="I984" s="35"/>
      <c r="L984" s="139"/>
    </row>
    <row r="985" spans="4:12">
      <c r="D985" s="37"/>
      <c r="E985" s="37"/>
      <c r="F985" s="37"/>
      <c r="H985" s="42"/>
      <c r="I985" s="35"/>
      <c r="L985" s="139"/>
    </row>
    <row r="986" spans="4:12">
      <c r="D986" s="37"/>
      <c r="E986" s="37"/>
      <c r="F986" s="37"/>
      <c r="H986" s="42"/>
      <c r="I986" s="35"/>
      <c r="L986" s="139"/>
    </row>
    <row r="987" spans="4:12">
      <c r="D987" s="37"/>
      <c r="E987" s="37"/>
      <c r="F987" s="37"/>
      <c r="H987" s="42"/>
      <c r="I987" s="35"/>
      <c r="L987" s="139"/>
    </row>
    <row r="988" spans="4:12">
      <c r="D988" s="37"/>
      <c r="E988" s="37"/>
      <c r="F988" s="37"/>
      <c r="H988" s="42"/>
      <c r="I988" s="35"/>
      <c r="L988" s="139"/>
    </row>
    <row r="989" spans="4:12">
      <c r="D989" s="37"/>
      <c r="E989" s="37"/>
      <c r="F989" s="37"/>
      <c r="H989" s="42"/>
      <c r="I989" s="35"/>
      <c r="L989" s="139"/>
    </row>
    <row r="990" spans="4:12">
      <c r="D990" s="37"/>
      <c r="E990" s="37"/>
      <c r="F990" s="37"/>
      <c r="H990" s="42"/>
      <c r="I990" s="35"/>
      <c r="L990" s="139"/>
    </row>
    <row r="991" spans="4:12">
      <c r="D991" s="37"/>
      <c r="E991" s="37"/>
      <c r="F991" s="37"/>
      <c r="H991" s="42"/>
      <c r="I991" s="35"/>
      <c r="L991" s="139"/>
    </row>
    <row r="992" spans="4:12">
      <c r="D992" s="37"/>
      <c r="E992" s="37"/>
      <c r="F992" s="37"/>
      <c r="H992" s="42"/>
      <c r="I992" s="35"/>
      <c r="L992" s="139"/>
    </row>
    <row r="993" spans="4:12">
      <c r="D993" s="37"/>
      <c r="E993" s="37"/>
      <c r="F993" s="37"/>
      <c r="H993" s="42"/>
      <c r="I993" s="35"/>
      <c r="L993" s="139"/>
    </row>
    <row r="994" spans="4:12">
      <c r="D994" s="37"/>
      <c r="E994" s="37"/>
      <c r="F994" s="37"/>
      <c r="H994" s="42"/>
      <c r="I994" s="35"/>
      <c r="L994" s="139"/>
    </row>
    <row r="995" spans="4:12">
      <c r="D995" s="37"/>
      <c r="E995" s="37"/>
      <c r="F995" s="37"/>
      <c r="H995" s="42"/>
      <c r="I995" s="35"/>
      <c r="L995" s="139"/>
    </row>
    <row r="996" spans="4:12">
      <c r="D996" s="37"/>
      <c r="E996" s="37"/>
      <c r="F996" s="37"/>
      <c r="H996" s="42"/>
      <c r="I996" s="35"/>
      <c r="L996" s="139"/>
    </row>
    <row r="997" spans="4:12">
      <c r="D997" s="37"/>
      <c r="E997" s="37"/>
      <c r="F997" s="37"/>
      <c r="H997" s="42"/>
      <c r="I997" s="35"/>
      <c r="L997" s="139"/>
    </row>
    <row r="998" spans="4:12">
      <c r="D998" s="37"/>
      <c r="E998" s="37"/>
      <c r="F998" s="37"/>
      <c r="H998" s="42"/>
      <c r="I998" s="35"/>
      <c r="L998" s="139"/>
    </row>
    <row r="999" spans="4:12">
      <c r="D999" s="37"/>
      <c r="E999" s="37"/>
      <c r="F999" s="37"/>
      <c r="H999" s="42"/>
      <c r="I999" s="35"/>
      <c r="L999" s="139"/>
    </row>
    <row r="1000" spans="4:12">
      <c r="D1000" s="37"/>
      <c r="E1000" s="37"/>
      <c r="F1000" s="37"/>
      <c r="H1000" s="42"/>
      <c r="I1000" s="35"/>
      <c r="L1000" s="139"/>
    </row>
    <row r="1001" spans="4:12">
      <c r="D1001" s="37"/>
      <c r="E1001" s="37"/>
      <c r="F1001" s="37"/>
      <c r="H1001" s="42"/>
      <c r="I1001" s="35"/>
      <c r="L1001" s="139"/>
    </row>
    <row r="1002" spans="4:12">
      <c r="D1002" s="37"/>
      <c r="E1002" s="37"/>
      <c r="F1002" s="37"/>
      <c r="H1002" s="42"/>
      <c r="I1002" s="35"/>
      <c r="L1002" s="139"/>
    </row>
    <row r="1003" spans="4:12">
      <c r="D1003" s="37"/>
      <c r="E1003" s="37"/>
      <c r="F1003" s="37"/>
      <c r="H1003" s="42"/>
      <c r="I1003" s="35"/>
      <c r="L1003" s="139"/>
    </row>
    <row r="1004" spans="4:12">
      <c r="D1004" s="37"/>
      <c r="E1004" s="37"/>
      <c r="F1004" s="37"/>
      <c r="H1004" s="42"/>
      <c r="I1004" s="35"/>
      <c r="L1004" s="139"/>
    </row>
    <row r="1005" spans="4:12">
      <c r="D1005" s="37"/>
      <c r="E1005" s="37"/>
      <c r="F1005" s="37"/>
      <c r="H1005" s="42"/>
      <c r="I1005" s="35"/>
      <c r="L1005" s="139"/>
    </row>
    <row r="1006" spans="4:12">
      <c r="D1006" s="37"/>
      <c r="E1006" s="37"/>
      <c r="F1006" s="37"/>
      <c r="H1006" s="42"/>
      <c r="I1006" s="35"/>
      <c r="L1006" s="139"/>
    </row>
    <row r="1007" spans="4:12">
      <c r="D1007" s="37"/>
      <c r="E1007" s="37"/>
      <c r="F1007" s="37"/>
      <c r="H1007" s="42"/>
      <c r="I1007" s="35"/>
      <c r="L1007" s="139"/>
    </row>
    <row r="1008" spans="4:12">
      <c r="D1008" s="37"/>
      <c r="E1008" s="37"/>
      <c r="F1008" s="37"/>
      <c r="H1008" s="42"/>
      <c r="I1008" s="35"/>
      <c r="L1008" s="139"/>
    </row>
    <row r="1009" spans="4:12">
      <c r="D1009" s="37"/>
      <c r="E1009" s="37"/>
      <c r="F1009" s="37"/>
      <c r="H1009" s="42"/>
      <c r="I1009" s="35"/>
      <c r="L1009" s="139"/>
    </row>
    <row r="1010" spans="4:12">
      <c r="D1010" s="37"/>
      <c r="E1010" s="37"/>
      <c r="F1010" s="37"/>
      <c r="H1010" s="42"/>
      <c r="I1010" s="35"/>
      <c r="L1010" s="139"/>
    </row>
    <row r="1011" spans="4:12">
      <c r="D1011" s="37"/>
      <c r="E1011" s="37"/>
      <c r="F1011" s="37"/>
      <c r="H1011" s="42"/>
      <c r="I1011" s="35"/>
      <c r="L1011" s="139"/>
    </row>
    <row r="1012" spans="4:12">
      <c r="D1012" s="37"/>
      <c r="E1012" s="37"/>
      <c r="F1012" s="37"/>
      <c r="H1012" s="42"/>
      <c r="I1012" s="35"/>
      <c r="L1012" s="139"/>
    </row>
    <row r="1013" spans="4:12">
      <c r="D1013" s="37"/>
      <c r="E1013" s="37"/>
      <c r="F1013" s="37"/>
      <c r="H1013" s="42"/>
      <c r="I1013" s="35"/>
      <c r="L1013" s="139"/>
    </row>
    <row r="1014" spans="4:12">
      <c r="D1014" s="37"/>
      <c r="E1014" s="37"/>
      <c r="F1014" s="37"/>
      <c r="H1014" s="42"/>
      <c r="I1014" s="35"/>
      <c r="L1014" s="139"/>
    </row>
    <row r="1015" spans="4:12">
      <c r="D1015" s="37"/>
      <c r="E1015" s="37"/>
      <c r="F1015" s="37"/>
      <c r="H1015" s="42"/>
      <c r="I1015" s="35"/>
      <c r="L1015" s="139"/>
    </row>
    <row r="1016" spans="4:12">
      <c r="D1016" s="37"/>
      <c r="E1016" s="37"/>
      <c r="F1016" s="37"/>
      <c r="H1016" s="42"/>
      <c r="I1016" s="35"/>
      <c r="L1016" s="139"/>
    </row>
    <row r="1017" spans="4:12">
      <c r="D1017" s="37"/>
      <c r="E1017" s="37"/>
      <c r="F1017" s="37"/>
      <c r="H1017" s="42"/>
      <c r="I1017" s="35"/>
      <c r="L1017" s="139"/>
    </row>
    <row r="1018" spans="4:12">
      <c r="D1018" s="37"/>
      <c r="E1018" s="37"/>
      <c r="F1018" s="37"/>
      <c r="H1018" s="42"/>
      <c r="I1018" s="35"/>
      <c r="L1018" s="139"/>
    </row>
    <row r="1019" spans="4:12">
      <c r="D1019" s="37"/>
      <c r="E1019" s="37"/>
      <c r="F1019" s="37"/>
      <c r="H1019" s="42"/>
      <c r="I1019" s="35"/>
      <c r="L1019" s="139"/>
    </row>
    <row r="1020" spans="4:12">
      <c r="D1020" s="37"/>
      <c r="E1020" s="37"/>
      <c r="F1020" s="37"/>
      <c r="H1020" s="42"/>
      <c r="I1020" s="35"/>
      <c r="L1020" s="139"/>
    </row>
    <row r="1021" spans="4:12">
      <c r="D1021" s="37"/>
      <c r="E1021" s="37"/>
      <c r="F1021" s="37"/>
      <c r="H1021" s="42"/>
      <c r="I1021" s="35"/>
      <c r="L1021" s="139"/>
    </row>
    <row r="1022" spans="4:12">
      <c r="D1022" s="37"/>
      <c r="E1022" s="37"/>
      <c r="F1022" s="37"/>
      <c r="H1022" s="42"/>
      <c r="I1022" s="35"/>
      <c r="L1022" s="139"/>
    </row>
    <row r="1023" spans="4:12">
      <c r="D1023" s="37"/>
      <c r="E1023" s="37"/>
      <c r="F1023" s="37"/>
      <c r="H1023" s="42"/>
      <c r="I1023" s="35"/>
      <c r="L1023" s="139"/>
    </row>
    <row r="1024" spans="4:12">
      <c r="D1024" s="37"/>
      <c r="E1024" s="37"/>
      <c r="F1024" s="37"/>
      <c r="H1024" s="42"/>
      <c r="I1024" s="35"/>
      <c r="L1024" s="139"/>
    </row>
    <row r="1025" spans="4:12">
      <c r="D1025" s="37"/>
      <c r="E1025" s="37"/>
      <c r="F1025" s="37"/>
      <c r="H1025" s="42"/>
      <c r="I1025" s="35"/>
      <c r="L1025" s="139"/>
    </row>
    <row r="1026" spans="4:12">
      <c r="D1026" s="37"/>
      <c r="E1026" s="37"/>
      <c r="F1026" s="37"/>
      <c r="H1026" s="42"/>
      <c r="I1026" s="35"/>
      <c r="L1026" s="139"/>
    </row>
    <row r="1027" spans="4:12">
      <c r="D1027" s="37"/>
      <c r="E1027" s="37"/>
      <c r="F1027" s="37"/>
      <c r="H1027" s="42"/>
      <c r="I1027" s="35"/>
      <c r="L1027" s="139"/>
    </row>
    <row r="1028" spans="4:12">
      <c r="D1028" s="37"/>
      <c r="E1028" s="37"/>
      <c r="F1028" s="37"/>
      <c r="H1028" s="42"/>
      <c r="I1028" s="35"/>
      <c r="L1028" s="139"/>
    </row>
    <row r="1029" spans="4:12">
      <c r="D1029" s="37"/>
      <c r="E1029" s="37"/>
      <c r="F1029" s="37"/>
      <c r="H1029" s="42"/>
      <c r="I1029" s="35"/>
      <c r="L1029" s="139"/>
    </row>
    <row r="1030" spans="4:12">
      <c r="D1030" s="37"/>
      <c r="E1030" s="37"/>
      <c r="F1030" s="37"/>
      <c r="H1030" s="42"/>
      <c r="I1030" s="35"/>
      <c r="L1030" s="139"/>
    </row>
    <row r="1031" spans="4:12">
      <c r="D1031" s="37"/>
      <c r="E1031" s="37"/>
      <c r="F1031" s="37"/>
      <c r="H1031" s="42"/>
      <c r="I1031" s="35"/>
      <c r="L1031" s="139"/>
    </row>
    <row r="1032" spans="4:12">
      <c r="D1032" s="37"/>
      <c r="E1032" s="37"/>
      <c r="F1032" s="37"/>
      <c r="H1032" s="42"/>
      <c r="I1032" s="35"/>
      <c r="L1032" s="139"/>
    </row>
    <row r="1033" spans="4:12">
      <c r="D1033" s="37"/>
      <c r="E1033" s="37"/>
      <c r="F1033" s="37"/>
      <c r="H1033" s="42"/>
      <c r="I1033" s="35"/>
      <c r="L1033" s="139"/>
    </row>
    <row r="1034" spans="4:12">
      <c r="D1034" s="37"/>
      <c r="E1034" s="37"/>
      <c r="F1034" s="37"/>
      <c r="H1034" s="42"/>
      <c r="I1034" s="35"/>
      <c r="L1034" s="139"/>
    </row>
    <row r="1035" spans="4:12">
      <c r="D1035" s="37"/>
      <c r="E1035" s="37"/>
      <c r="F1035" s="37"/>
      <c r="H1035" s="42"/>
      <c r="I1035" s="35"/>
      <c r="L1035" s="139"/>
    </row>
    <row r="1036" spans="4:12">
      <c r="D1036" s="37"/>
      <c r="E1036" s="37"/>
      <c r="F1036" s="37"/>
      <c r="H1036" s="42"/>
      <c r="I1036" s="35"/>
      <c r="L1036" s="139"/>
    </row>
    <row r="1037" spans="4:12">
      <c r="D1037" s="37"/>
      <c r="E1037" s="37"/>
      <c r="F1037" s="37"/>
      <c r="H1037" s="42"/>
      <c r="I1037" s="35"/>
      <c r="L1037" s="139"/>
    </row>
    <row r="1038" spans="4:12">
      <c r="D1038" s="37"/>
      <c r="E1038" s="37"/>
      <c r="F1038" s="37"/>
      <c r="H1038" s="42"/>
      <c r="I1038" s="35"/>
      <c r="L1038" s="139"/>
    </row>
    <row r="1039" spans="4:12">
      <c r="D1039" s="37"/>
      <c r="E1039" s="37"/>
      <c r="F1039" s="37"/>
      <c r="H1039" s="42"/>
      <c r="I1039" s="35"/>
      <c r="L1039" s="139"/>
    </row>
    <row r="1040" spans="4:12">
      <c r="D1040" s="37"/>
      <c r="E1040" s="37"/>
      <c r="F1040" s="37"/>
      <c r="H1040" s="42"/>
      <c r="I1040" s="35"/>
      <c r="L1040" s="139"/>
    </row>
    <row r="1041" spans="4:12">
      <c r="D1041" s="37"/>
      <c r="E1041" s="37"/>
      <c r="F1041" s="37"/>
      <c r="H1041" s="42"/>
      <c r="I1041" s="35"/>
      <c r="L1041" s="139"/>
    </row>
    <row r="1042" spans="4:12">
      <c r="D1042" s="37"/>
      <c r="E1042" s="37"/>
      <c r="F1042" s="37"/>
      <c r="H1042" s="42"/>
      <c r="I1042" s="35"/>
      <c r="L1042" s="139"/>
    </row>
    <row r="1043" spans="4:12">
      <c r="D1043" s="37"/>
      <c r="E1043" s="37"/>
      <c r="F1043" s="37"/>
      <c r="H1043" s="42"/>
      <c r="I1043" s="35"/>
      <c r="L1043" s="139"/>
    </row>
    <row r="1044" spans="4:12">
      <c r="D1044" s="37"/>
      <c r="E1044" s="37"/>
      <c r="F1044" s="37"/>
      <c r="H1044" s="42"/>
      <c r="I1044" s="35"/>
      <c r="L1044" s="139"/>
    </row>
    <row r="1045" spans="4:12">
      <c r="D1045" s="37"/>
      <c r="E1045" s="37"/>
      <c r="F1045" s="37"/>
      <c r="H1045" s="42"/>
      <c r="I1045" s="35"/>
      <c r="L1045" s="139"/>
    </row>
    <row r="1046" spans="4:12">
      <c r="D1046" s="37"/>
      <c r="E1046" s="37"/>
      <c r="F1046" s="37"/>
      <c r="H1046" s="42"/>
      <c r="I1046" s="35"/>
      <c r="L1046" s="139"/>
    </row>
    <row r="1047" spans="4:12">
      <c r="D1047" s="37"/>
      <c r="E1047" s="37"/>
      <c r="F1047" s="37"/>
      <c r="H1047" s="42"/>
      <c r="I1047" s="35"/>
      <c r="L1047" s="139"/>
    </row>
    <row r="1048" spans="4:12">
      <c r="D1048" s="37"/>
      <c r="E1048" s="37"/>
      <c r="F1048" s="37"/>
      <c r="H1048" s="42"/>
      <c r="I1048" s="35"/>
      <c r="L1048" s="139"/>
    </row>
    <row r="1049" spans="4:12">
      <c r="D1049" s="37"/>
      <c r="E1049" s="37"/>
      <c r="F1049" s="37"/>
      <c r="H1049" s="42"/>
      <c r="I1049" s="35"/>
      <c r="L1049" s="139"/>
    </row>
    <row r="1050" spans="4:12">
      <c r="D1050" s="37"/>
      <c r="E1050" s="37"/>
      <c r="F1050" s="37"/>
      <c r="H1050" s="42"/>
      <c r="I1050" s="35"/>
      <c r="L1050" s="139"/>
    </row>
    <row r="1051" spans="4:12">
      <c r="D1051" s="37"/>
      <c r="E1051" s="37"/>
      <c r="F1051" s="37"/>
      <c r="H1051" s="42"/>
      <c r="I1051" s="35"/>
      <c r="L1051" s="139"/>
    </row>
    <row r="1052" spans="4:12">
      <c r="D1052" s="37"/>
      <c r="E1052" s="37"/>
      <c r="F1052" s="37"/>
      <c r="H1052" s="42"/>
      <c r="I1052" s="35"/>
      <c r="L1052" s="139"/>
    </row>
    <row r="1053" spans="4:12">
      <c r="D1053" s="37"/>
      <c r="E1053" s="37"/>
      <c r="F1053" s="37"/>
      <c r="H1053" s="42"/>
      <c r="I1053" s="35"/>
      <c r="L1053" s="139"/>
    </row>
    <row r="1054" spans="4:12">
      <c r="D1054" s="37"/>
      <c r="E1054" s="37"/>
      <c r="F1054" s="37"/>
      <c r="H1054" s="42"/>
      <c r="I1054" s="35"/>
      <c r="L1054" s="139"/>
    </row>
    <row r="1055" spans="4:12">
      <c r="D1055" s="37"/>
      <c r="E1055" s="37"/>
      <c r="F1055" s="37"/>
      <c r="H1055" s="42"/>
      <c r="I1055" s="35"/>
      <c r="L1055" s="139"/>
    </row>
    <row r="1056" spans="4:12">
      <c r="D1056" s="37"/>
      <c r="E1056" s="37"/>
      <c r="F1056" s="37"/>
      <c r="H1056" s="42"/>
      <c r="I1056" s="35"/>
      <c r="L1056" s="139"/>
    </row>
    <row r="1057" spans="4:12">
      <c r="D1057" s="37"/>
      <c r="E1057" s="37"/>
      <c r="F1057" s="37"/>
      <c r="H1057" s="42"/>
      <c r="I1057" s="35"/>
      <c r="L1057" s="139"/>
    </row>
    <row r="1058" spans="4:12">
      <c r="D1058" s="37"/>
      <c r="E1058" s="37"/>
      <c r="F1058" s="37"/>
      <c r="H1058" s="42"/>
      <c r="I1058" s="35"/>
      <c r="L1058" s="139"/>
    </row>
    <row r="1059" spans="4:12">
      <c r="D1059" s="37"/>
      <c r="E1059" s="37"/>
      <c r="F1059" s="37"/>
      <c r="H1059" s="42"/>
      <c r="I1059" s="35"/>
      <c r="L1059" s="139"/>
    </row>
    <row r="1060" spans="4:12">
      <c r="D1060" s="37"/>
      <c r="E1060" s="37"/>
      <c r="F1060" s="37"/>
      <c r="H1060" s="42"/>
      <c r="I1060" s="35"/>
      <c r="L1060" s="139"/>
    </row>
    <row r="1061" spans="4:12">
      <c r="D1061" s="37"/>
      <c r="E1061" s="37"/>
      <c r="F1061" s="37"/>
      <c r="H1061" s="42"/>
      <c r="I1061" s="35"/>
      <c r="L1061" s="139"/>
    </row>
    <row r="1062" spans="4:12">
      <c r="D1062" s="37"/>
      <c r="E1062" s="37"/>
      <c r="F1062" s="37"/>
      <c r="H1062" s="42"/>
      <c r="I1062" s="35"/>
      <c r="L1062" s="139"/>
    </row>
    <row r="1063" spans="4:12">
      <c r="D1063" s="37"/>
      <c r="E1063" s="37"/>
      <c r="F1063" s="37"/>
      <c r="H1063" s="42"/>
      <c r="I1063" s="35"/>
      <c r="L1063" s="139"/>
    </row>
    <row r="1064" spans="4:12">
      <c r="D1064" s="37"/>
      <c r="E1064" s="37"/>
      <c r="F1064" s="37"/>
      <c r="H1064" s="42"/>
      <c r="I1064" s="35"/>
      <c r="L1064" s="139"/>
    </row>
    <row r="1065" spans="4:12">
      <c r="D1065" s="37"/>
      <c r="E1065" s="37"/>
      <c r="F1065" s="37"/>
      <c r="H1065" s="42"/>
      <c r="I1065" s="35"/>
      <c r="L1065" s="139"/>
    </row>
    <row r="1066" spans="4:12">
      <c r="D1066" s="37"/>
      <c r="E1066" s="37"/>
      <c r="F1066" s="37"/>
      <c r="H1066" s="42"/>
      <c r="I1066" s="35"/>
      <c r="L1066" s="139"/>
    </row>
    <row r="1067" spans="4:12">
      <c r="D1067" s="37"/>
      <c r="E1067" s="37"/>
      <c r="F1067" s="37"/>
      <c r="H1067" s="42"/>
      <c r="I1067" s="35"/>
      <c r="L1067" s="139"/>
    </row>
    <row r="1068" spans="4:12">
      <c r="D1068" s="37"/>
      <c r="E1068" s="37"/>
      <c r="F1068" s="37"/>
      <c r="H1068" s="42"/>
      <c r="I1068" s="35"/>
      <c r="L1068" s="139"/>
    </row>
    <row r="1069" spans="4:12">
      <c r="D1069" s="37"/>
      <c r="E1069" s="37"/>
      <c r="F1069" s="37"/>
      <c r="H1069" s="42"/>
      <c r="I1069" s="35"/>
      <c r="L1069" s="139"/>
    </row>
    <row r="1070" spans="4:12">
      <c r="D1070" s="37"/>
      <c r="E1070" s="37"/>
      <c r="F1070" s="37"/>
      <c r="H1070" s="42"/>
      <c r="I1070" s="35"/>
      <c r="L1070" s="139"/>
    </row>
    <row r="1071" spans="4:12">
      <c r="D1071" s="37"/>
      <c r="E1071" s="37"/>
      <c r="F1071" s="37"/>
      <c r="H1071" s="42"/>
      <c r="I1071" s="35"/>
      <c r="L1071" s="139"/>
    </row>
    <row r="1072" spans="4:12">
      <c r="D1072" s="37"/>
      <c r="E1072" s="37"/>
      <c r="F1072" s="37"/>
      <c r="H1072" s="42"/>
      <c r="I1072" s="35"/>
      <c r="L1072" s="139"/>
    </row>
    <row r="1073" spans="4:12">
      <c r="D1073" s="37"/>
      <c r="E1073" s="37"/>
      <c r="F1073" s="37"/>
      <c r="H1073" s="42"/>
      <c r="I1073" s="35"/>
      <c r="L1073" s="139"/>
    </row>
    <row r="1074" spans="4:12">
      <c r="D1074" s="37"/>
      <c r="E1074" s="37"/>
      <c r="F1074" s="37"/>
      <c r="H1074" s="42"/>
      <c r="I1074" s="35"/>
      <c r="L1074" s="139"/>
    </row>
    <row r="1075" spans="4:12">
      <c r="D1075" s="37"/>
      <c r="E1075" s="37"/>
      <c r="F1075" s="37"/>
      <c r="H1075" s="42"/>
      <c r="I1075" s="35"/>
      <c r="L1075" s="139"/>
    </row>
    <row r="1076" spans="4:12">
      <c r="D1076" s="37"/>
      <c r="E1076" s="37"/>
      <c r="F1076" s="37"/>
      <c r="H1076" s="42"/>
      <c r="I1076" s="35"/>
      <c r="L1076" s="139"/>
    </row>
    <row r="1077" spans="4:12">
      <c r="D1077" s="37"/>
      <c r="E1077" s="37"/>
      <c r="F1077" s="37"/>
      <c r="H1077" s="42"/>
      <c r="I1077" s="35"/>
      <c r="L1077" s="139"/>
    </row>
    <row r="1078" spans="4:12">
      <c r="D1078" s="37"/>
      <c r="E1078" s="37"/>
      <c r="F1078" s="37"/>
      <c r="H1078" s="42"/>
      <c r="I1078" s="35"/>
      <c r="L1078" s="139"/>
    </row>
    <row r="1079" spans="4:12">
      <c r="D1079" s="37"/>
      <c r="E1079" s="37"/>
      <c r="F1079" s="37"/>
      <c r="H1079" s="42"/>
      <c r="I1079" s="35"/>
      <c r="L1079" s="139"/>
    </row>
    <row r="1080" spans="4:12">
      <c r="D1080" s="37"/>
      <c r="E1080" s="37"/>
      <c r="F1080" s="37"/>
      <c r="H1080" s="42"/>
      <c r="I1080" s="35"/>
      <c r="L1080" s="139"/>
    </row>
    <row r="1081" spans="4:12">
      <c r="D1081" s="37"/>
      <c r="E1081" s="37"/>
      <c r="F1081" s="37"/>
      <c r="H1081" s="42"/>
      <c r="I1081" s="35"/>
      <c r="L1081" s="139"/>
    </row>
    <row r="1082" spans="4:12">
      <c r="D1082" s="37"/>
      <c r="E1082" s="37"/>
      <c r="F1082" s="37"/>
      <c r="H1082" s="42"/>
      <c r="I1082" s="35"/>
      <c r="L1082" s="139"/>
    </row>
    <row r="1083" spans="4:12">
      <c r="D1083" s="37"/>
      <c r="E1083" s="37"/>
      <c r="F1083" s="37"/>
      <c r="H1083" s="42"/>
      <c r="I1083" s="35"/>
      <c r="L1083" s="139"/>
    </row>
    <row r="1084" spans="4:12">
      <c r="D1084" s="37"/>
      <c r="E1084" s="37"/>
      <c r="F1084" s="37"/>
      <c r="H1084" s="42"/>
      <c r="I1084" s="35"/>
      <c r="L1084" s="139"/>
    </row>
    <row r="1085" spans="4:12">
      <c r="D1085" s="37"/>
      <c r="E1085" s="37"/>
      <c r="F1085" s="37"/>
      <c r="H1085" s="42"/>
      <c r="I1085" s="35"/>
      <c r="L1085" s="139"/>
    </row>
    <row r="1086" spans="4:12">
      <c r="D1086" s="37"/>
      <c r="E1086" s="37"/>
      <c r="F1086" s="37"/>
      <c r="H1086" s="42"/>
      <c r="I1086" s="35"/>
      <c r="L1086" s="139"/>
    </row>
    <row r="1087" spans="4:12">
      <c r="D1087" s="37"/>
      <c r="E1087" s="37"/>
      <c r="F1087" s="37"/>
      <c r="H1087" s="42"/>
      <c r="I1087" s="35"/>
      <c r="L1087" s="139"/>
    </row>
    <row r="1088" spans="4:12">
      <c r="D1088" s="37"/>
      <c r="E1088" s="37"/>
      <c r="F1088" s="37"/>
      <c r="H1088" s="42"/>
      <c r="I1088" s="35"/>
      <c r="L1088" s="139"/>
    </row>
    <row r="1089" spans="4:12">
      <c r="D1089" s="37"/>
      <c r="E1089" s="37"/>
      <c r="F1089" s="37"/>
      <c r="H1089" s="42"/>
      <c r="I1089" s="35"/>
      <c r="L1089" s="139"/>
    </row>
    <row r="1090" spans="4:12">
      <c r="D1090" s="37"/>
      <c r="E1090" s="37"/>
      <c r="F1090" s="37"/>
      <c r="H1090" s="42"/>
      <c r="I1090" s="35"/>
      <c r="L1090" s="139"/>
    </row>
    <row r="1091" spans="4:12">
      <c r="D1091" s="37"/>
      <c r="E1091" s="37"/>
      <c r="F1091" s="37"/>
      <c r="H1091" s="42"/>
      <c r="I1091" s="35"/>
      <c r="L1091" s="139"/>
    </row>
    <row r="1092" spans="4:12">
      <c r="D1092" s="37"/>
      <c r="E1092" s="37"/>
      <c r="F1092" s="37"/>
      <c r="H1092" s="42"/>
      <c r="I1092" s="35"/>
      <c r="L1092" s="139"/>
    </row>
    <row r="1093" spans="4:12">
      <c r="D1093" s="37"/>
      <c r="E1093" s="37"/>
      <c r="F1093" s="37"/>
      <c r="H1093" s="42"/>
      <c r="I1093" s="35"/>
      <c r="L1093" s="139"/>
    </row>
    <row r="1094" spans="4:12">
      <c r="D1094" s="37"/>
      <c r="E1094" s="37"/>
      <c r="F1094" s="37"/>
      <c r="H1094" s="42"/>
      <c r="I1094" s="35"/>
      <c r="L1094" s="139"/>
    </row>
    <row r="1095" spans="4:12">
      <c r="D1095" s="37"/>
      <c r="E1095" s="37"/>
      <c r="F1095" s="37"/>
      <c r="H1095" s="42"/>
      <c r="I1095" s="35"/>
      <c r="L1095" s="139"/>
    </row>
    <row r="1096" spans="4:12">
      <c r="D1096" s="37"/>
      <c r="E1096" s="37"/>
      <c r="F1096" s="37"/>
      <c r="H1096" s="42"/>
      <c r="I1096" s="35"/>
      <c r="L1096" s="139"/>
    </row>
    <row r="1097" spans="4:12">
      <c r="D1097" s="37"/>
      <c r="E1097" s="37"/>
      <c r="F1097" s="37"/>
      <c r="H1097" s="42"/>
      <c r="I1097" s="35"/>
      <c r="L1097" s="139"/>
    </row>
    <row r="1098" spans="4:12">
      <c r="D1098" s="37"/>
      <c r="E1098" s="37"/>
      <c r="F1098" s="37"/>
      <c r="H1098" s="42"/>
      <c r="I1098" s="35"/>
      <c r="L1098" s="139"/>
    </row>
    <row r="1099" spans="4:12">
      <c r="D1099" s="37"/>
      <c r="E1099" s="37"/>
      <c r="F1099" s="37"/>
      <c r="H1099" s="42"/>
      <c r="I1099" s="35"/>
      <c r="L1099" s="139"/>
    </row>
    <row r="1100" spans="4:12">
      <c r="D1100" s="37"/>
      <c r="E1100" s="37"/>
      <c r="F1100" s="37"/>
      <c r="H1100" s="42"/>
      <c r="I1100" s="35"/>
      <c r="L1100" s="139"/>
    </row>
    <row r="1101" spans="4:12">
      <c r="D1101" s="37"/>
      <c r="E1101" s="37"/>
      <c r="F1101" s="37"/>
      <c r="H1101" s="42"/>
      <c r="I1101" s="35"/>
      <c r="L1101" s="139"/>
    </row>
    <row r="1102" spans="4:12">
      <c r="D1102" s="37"/>
      <c r="E1102" s="37"/>
      <c r="F1102" s="37"/>
      <c r="H1102" s="42"/>
      <c r="I1102" s="35"/>
      <c r="L1102" s="139"/>
    </row>
    <row r="1103" spans="4:12">
      <c r="D1103" s="37"/>
      <c r="E1103" s="37"/>
      <c r="F1103" s="37"/>
      <c r="H1103" s="42"/>
      <c r="I1103" s="35"/>
      <c r="L1103" s="139"/>
    </row>
    <row r="1104" spans="4:12">
      <c r="D1104" s="37"/>
      <c r="E1104" s="37"/>
      <c r="F1104" s="37"/>
      <c r="H1104" s="42"/>
      <c r="I1104" s="35"/>
      <c r="L1104" s="139"/>
    </row>
    <row r="1105" spans="4:12">
      <c r="D1105" s="37"/>
      <c r="E1105" s="37"/>
      <c r="F1105" s="37"/>
      <c r="H1105" s="42"/>
      <c r="I1105" s="35"/>
      <c r="L1105" s="139"/>
    </row>
    <row r="1106" spans="4:12">
      <c r="D1106" s="37"/>
      <c r="E1106" s="37"/>
      <c r="F1106" s="37"/>
      <c r="H1106" s="42"/>
      <c r="I1106" s="35"/>
      <c r="L1106" s="139"/>
    </row>
    <row r="1107" spans="4:12">
      <c r="D1107" s="37"/>
      <c r="E1107" s="37"/>
      <c r="F1107" s="37"/>
      <c r="H1107" s="42"/>
      <c r="I1107" s="35"/>
      <c r="L1107" s="139"/>
    </row>
    <row r="1108" spans="4:12">
      <c r="D1108" s="37"/>
      <c r="E1108" s="37"/>
      <c r="F1108" s="37"/>
      <c r="H1108" s="42"/>
      <c r="I1108" s="35"/>
      <c r="L1108" s="139"/>
    </row>
    <row r="1109" spans="4:12">
      <c r="D1109" s="37"/>
      <c r="E1109" s="37"/>
      <c r="F1109" s="37"/>
      <c r="H1109" s="42"/>
      <c r="I1109" s="35"/>
      <c r="L1109" s="139"/>
    </row>
    <row r="1110" spans="4:12">
      <c r="D1110" s="37"/>
      <c r="E1110" s="37"/>
      <c r="F1110" s="37"/>
      <c r="H1110" s="42"/>
      <c r="I1110" s="35"/>
      <c r="L1110" s="139"/>
    </row>
    <row r="1111" spans="4:12">
      <c r="D1111" s="37"/>
      <c r="E1111" s="37"/>
      <c r="F1111" s="37"/>
      <c r="H1111" s="42"/>
      <c r="I1111" s="35"/>
      <c r="L1111" s="139"/>
    </row>
    <row r="1112" spans="4:12">
      <c r="D1112" s="37"/>
      <c r="E1112" s="37"/>
      <c r="F1112" s="37"/>
      <c r="H1112" s="42"/>
      <c r="I1112" s="35"/>
      <c r="L1112" s="139"/>
    </row>
    <row r="1113" spans="4:12">
      <c r="D1113" s="37"/>
      <c r="E1113" s="37"/>
      <c r="F1113" s="37"/>
      <c r="H1113" s="42"/>
      <c r="I1113" s="35"/>
      <c r="L1113" s="139"/>
    </row>
    <row r="1114" spans="4:12">
      <c r="D1114" s="37"/>
      <c r="E1114" s="37"/>
      <c r="F1114" s="37"/>
      <c r="H1114" s="42"/>
      <c r="I1114" s="35"/>
      <c r="L1114" s="139"/>
    </row>
    <row r="1115" spans="4:12">
      <c r="D1115" s="37"/>
      <c r="E1115" s="37"/>
      <c r="F1115" s="37"/>
      <c r="H1115" s="42"/>
      <c r="I1115" s="35"/>
      <c r="L1115" s="139"/>
    </row>
    <row r="1116" spans="4:12">
      <c r="D1116" s="37"/>
      <c r="E1116" s="37"/>
      <c r="F1116" s="37"/>
      <c r="H1116" s="42"/>
      <c r="I1116" s="35"/>
      <c r="L1116" s="139"/>
    </row>
    <row r="1117" spans="4:12">
      <c r="D1117" s="37"/>
      <c r="E1117" s="37"/>
      <c r="F1117" s="37"/>
      <c r="H1117" s="42"/>
      <c r="I1117" s="35"/>
      <c r="L1117" s="139"/>
    </row>
    <row r="1118" spans="4:12">
      <c r="D1118" s="37"/>
      <c r="E1118" s="37"/>
      <c r="F1118" s="37"/>
      <c r="H1118" s="42"/>
      <c r="I1118" s="35"/>
      <c r="L1118" s="139"/>
    </row>
    <row r="1119" spans="4:12">
      <c r="D1119" s="37"/>
      <c r="E1119" s="37"/>
      <c r="F1119" s="37"/>
      <c r="H1119" s="42"/>
      <c r="I1119" s="35"/>
      <c r="L1119" s="139"/>
    </row>
    <row r="1120" spans="4:12">
      <c r="D1120" s="37"/>
      <c r="E1120" s="37"/>
      <c r="F1120" s="37"/>
      <c r="H1120" s="42"/>
      <c r="I1120" s="35"/>
      <c r="L1120" s="139"/>
    </row>
    <row r="1121" spans="4:12">
      <c r="D1121" s="37"/>
      <c r="E1121" s="37"/>
      <c r="F1121" s="37"/>
      <c r="H1121" s="42"/>
      <c r="I1121" s="35"/>
      <c r="L1121" s="139"/>
    </row>
    <row r="1122" spans="4:12">
      <c r="D1122" s="37"/>
      <c r="E1122" s="37"/>
      <c r="F1122" s="37"/>
      <c r="H1122" s="42"/>
      <c r="I1122" s="35"/>
      <c r="L1122" s="139"/>
    </row>
    <row r="1123" spans="4:12">
      <c r="D1123" s="37"/>
      <c r="E1123" s="37"/>
      <c r="F1123" s="37"/>
      <c r="H1123" s="42"/>
      <c r="I1123" s="35"/>
      <c r="L1123" s="139"/>
    </row>
    <row r="1124" spans="4:12">
      <c r="D1124" s="37"/>
      <c r="E1124" s="37"/>
      <c r="F1124" s="37"/>
      <c r="H1124" s="42"/>
      <c r="I1124" s="35"/>
      <c r="L1124" s="139"/>
    </row>
    <row r="1125" spans="4:12">
      <c r="D1125" s="37"/>
      <c r="E1125" s="37"/>
      <c r="F1125" s="37"/>
      <c r="H1125" s="42"/>
      <c r="I1125" s="35"/>
      <c r="L1125" s="139"/>
    </row>
    <row r="1126" spans="4:12">
      <c r="D1126" s="37"/>
      <c r="E1126" s="37"/>
      <c r="F1126" s="37"/>
      <c r="H1126" s="42"/>
      <c r="I1126" s="35"/>
      <c r="L1126" s="139"/>
    </row>
    <row r="1127" spans="4:12">
      <c r="D1127" s="37"/>
      <c r="E1127" s="37"/>
      <c r="F1127" s="37"/>
      <c r="H1127" s="42"/>
      <c r="I1127" s="35"/>
      <c r="L1127" s="139"/>
    </row>
    <row r="1128" spans="4:12">
      <c r="D1128" s="37"/>
      <c r="E1128" s="37"/>
      <c r="F1128" s="37"/>
      <c r="H1128" s="42"/>
      <c r="I1128" s="35"/>
      <c r="L1128" s="139"/>
    </row>
    <row r="1129" spans="4:12">
      <c r="D1129" s="37"/>
      <c r="E1129" s="37"/>
      <c r="F1129" s="37"/>
      <c r="H1129" s="42"/>
      <c r="I1129" s="35"/>
      <c r="L1129" s="139"/>
    </row>
    <row r="1130" spans="4:12">
      <c r="D1130" s="37"/>
      <c r="E1130" s="37"/>
      <c r="F1130" s="37"/>
      <c r="H1130" s="42"/>
      <c r="I1130" s="35"/>
      <c r="L1130" s="139"/>
    </row>
    <row r="1131" spans="4:12">
      <c r="D1131" s="37"/>
      <c r="E1131" s="37"/>
      <c r="F1131" s="37"/>
      <c r="H1131" s="42"/>
      <c r="I1131" s="35"/>
      <c r="L1131" s="139"/>
    </row>
    <row r="1132" spans="4:12">
      <c r="D1132" s="37"/>
      <c r="E1132" s="37"/>
      <c r="F1132" s="37"/>
      <c r="H1132" s="42"/>
      <c r="I1132" s="35"/>
      <c r="L1132" s="139"/>
    </row>
    <row r="1133" spans="4:12">
      <c r="D1133" s="37"/>
      <c r="E1133" s="37"/>
      <c r="F1133" s="37"/>
      <c r="H1133" s="42"/>
      <c r="I1133" s="35"/>
      <c r="L1133" s="139"/>
    </row>
    <row r="1134" spans="4:12">
      <c r="D1134" s="37"/>
      <c r="E1134" s="37"/>
      <c r="F1134" s="37"/>
      <c r="H1134" s="42"/>
      <c r="I1134" s="35"/>
      <c r="L1134" s="139"/>
    </row>
    <row r="1135" spans="4:12">
      <c r="D1135" s="37"/>
      <c r="E1135" s="37"/>
      <c r="F1135" s="37"/>
      <c r="H1135" s="42"/>
      <c r="I1135" s="35"/>
      <c r="L1135" s="139"/>
    </row>
    <row r="1136" spans="4:12">
      <c r="D1136" s="37"/>
      <c r="E1136" s="37"/>
      <c r="F1136" s="37"/>
      <c r="H1136" s="42"/>
      <c r="I1136" s="35"/>
      <c r="L1136" s="139"/>
    </row>
    <row r="1137" spans="4:12">
      <c r="D1137" s="37"/>
      <c r="E1137" s="37"/>
      <c r="F1137" s="37"/>
      <c r="H1137" s="42"/>
      <c r="I1137" s="35"/>
      <c r="L1137" s="139"/>
    </row>
    <row r="1138" spans="4:12">
      <c r="D1138" s="37"/>
      <c r="E1138" s="37"/>
      <c r="F1138" s="37"/>
      <c r="H1138" s="42"/>
      <c r="I1138" s="35"/>
      <c r="L1138" s="139"/>
    </row>
    <row r="1139" spans="4:12">
      <c r="D1139" s="37"/>
      <c r="E1139" s="37"/>
      <c r="F1139" s="37"/>
      <c r="H1139" s="42"/>
      <c r="I1139" s="35"/>
      <c r="L1139" s="139"/>
    </row>
    <row r="1140" spans="4:12">
      <c r="D1140" s="37"/>
      <c r="E1140" s="37"/>
      <c r="F1140" s="37"/>
      <c r="H1140" s="42"/>
      <c r="I1140" s="35"/>
      <c r="L1140" s="139"/>
    </row>
    <row r="1141" spans="4:12">
      <c r="D1141" s="37"/>
      <c r="E1141" s="37"/>
      <c r="F1141" s="37"/>
      <c r="H1141" s="42"/>
      <c r="I1141" s="35"/>
      <c r="L1141" s="139"/>
    </row>
    <row r="1142" spans="4:12">
      <c r="D1142" s="37"/>
      <c r="E1142" s="37"/>
      <c r="F1142" s="37"/>
      <c r="H1142" s="42"/>
      <c r="I1142" s="35"/>
      <c r="L1142" s="139"/>
    </row>
    <row r="1143" spans="4:12">
      <c r="D1143" s="37"/>
      <c r="E1143" s="37"/>
      <c r="F1143" s="37"/>
      <c r="H1143" s="42"/>
      <c r="I1143" s="35"/>
      <c r="L1143" s="139"/>
    </row>
    <row r="1144" spans="4:12">
      <c r="D1144" s="37"/>
      <c r="E1144" s="37"/>
      <c r="F1144" s="37"/>
      <c r="H1144" s="42"/>
      <c r="I1144" s="35"/>
      <c r="L1144" s="139"/>
    </row>
    <row r="1145" spans="4:12">
      <c r="D1145" s="37"/>
      <c r="E1145" s="37"/>
      <c r="F1145" s="37"/>
      <c r="H1145" s="42"/>
      <c r="I1145" s="35"/>
      <c r="L1145" s="139"/>
    </row>
    <row r="1146" spans="4:12">
      <c r="D1146" s="37"/>
      <c r="E1146" s="37"/>
      <c r="F1146" s="37"/>
      <c r="H1146" s="42"/>
      <c r="I1146" s="35"/>
      <c r="L1146" s="139"/>
    </row>
    <row r="1147" spans="4:12">
      <c r="D1147" s="37"/>
      <c r="E1147" s="37"/>
      <c r="F1147" s="37"/>
      <c r="H1147" s="42"/>
      <c r="I1147" s="35"/>
      <c r="L1147" s="139"/>
    </row>
    <row r="1148" spans="4:12">
      <c r="D1148" s="37"/>
      <c r="E1148" s="37"/>
      <c r="F1148" s="37"/>
      <c r="H1148" s="42"/>
      <c r="I1148" s="35"/>
      <c r="L1148" s="139"/>
    </row>
    <row r="1149" spans="4:12">
      <c r="D1149" s="37"/>
      <c r="E1149" s="37"/>
      <c r="F1149" s="37"/>
      <c r="H1149" s="42"/>
      <c r="I1149" s="35"/>
      <c r="L1149" s="139"/>
    </row>
    <row r="1150" spans="4:12">
      <c r="D1150" s="37"/>
      <c r="E1150" s="37"/>
      <c r="F1150" s="37"/>
      <c r="H1150" s="42"/>
      <c r="I1150" s="35"/>
      <c r="L1150" s="139"/>
    </row>
    <row r="1151" spans="4:12">
      <c r="D1151" s="37"/>
      <c r="E1151" s="37"/>
      <c r="F1151" s="37"/>
      <c r="H1151" s="42"/>
      <c r="I1151" s="35"/>
      <c r="L1151" s="139"/>
    </row>
    <row r="1152" spans="4:12">
      <c r="D1152" s="37"/>
      <c r="E1152" s="37"/>
      <c r="F1152" s="37"/>
      <c r="H1152" s="42"/>
      <c r="I1152" s="35"/>
      <c r="L1152" s="139"/>
    </row>
    <row r="1153" spans="4:12">
      <c r="D1153" s="37"/>
      <c r="E1153" s="37"/>
      <c r="F1153" s="37"/>
      <c r="H1153" s="42"/>
      <c r="I1153" s="35"/>
      <c r="L1153" s="139"/>
    </row>
    <row r="1154" spans="4:12">
      <c r="D1154" s="37"/>
      <c r="E1154" s="37"/>
      <c r="F1154" s="37"/>
      <c r="H1154" s="42"/>
      <c r="I1154" s="35"/>
      <c r="L1154" s="139"/>
    </row>
    <row r="1155" spans="4:12">
      <c r="D1155" s="37"/>
      <c r="E1155" s="37"/>
      <c r="F1155" s="37"/>
      <c r="H1155" s="42"/>
      <c r="I1155" s="35"/>
      <c r="L1155" s="139"/>
    </row>
    <row r="1156" spans="4:12">
      <c r="D1156" s="37"/>
      <c r="E1156" s="37"/>
      <c r="F1156" s="37"/>
      <c r="H1156" s="42"/>
      <c r="I1156" s="35"/>
      <c r="L1156" s="139"/>
    </row>
    <row r="1157" spans="4:12">
      <c r="D1157" s="37"/>
      <c r="E1157" s="37"/>
      <c r="F1157" s="37"/>
      <c r="H1157" s="42"/>
      <c r="I1157" s="35"/>
      <c r="L1157" s="139"/>
    </row>
    <row r="1158" spans="4:12">
      <c r="D1158" s="37"/>
      <c r="E1158" s="37"/>
      <c r="F1158" s="37"/>
      <c r="H1158" s="42"/>
      <c r="I1158" s="35"/>
      <c r="L1158" s="139"/>
    </row>
    <row r="1159" spans="4:12">
      <c r="D1159" s="37"/>
      <c r="E1159" s="37"/>
      <c r="F1159" s="37"/>
      <c r="H1159" s="42"/>
      <c r="I1159" s="35"/>
      <c r="L1159" s="139"/>
    </row>
    <row r="1160" spans="4:12">
      <c r="D1160" s="37"/>
      <c r="E1160" s="37"/>
      <c r="F1160" s="37"/>
      <c r="H1160" s="42"/>
      <c r="I1160" s="35"/>
      <c r="L1160" s="139"/>
    </row>
    <row r="1161" spans="4:12">
      <c r="D1161" s="37"/>
      <c r="E1161" s="37"/>
      <c r="F1161" s="37"/>
      <c r="H1161" s="42"/>
      <c r="I1161" s="35"/>
      <c r="L1161" s="139"/>
    </row>
    <row r="1162" spans="4:12">
      <c r="D1162" s="37"/>
      <c r="E1162" s="37"/>
      <c r="F1162" s="37"/>
      <c r="H1162" s="42"/>
      <c r="I1162" s="35"/>
      <c r="L1162" s="139"/>
    </row>
    <row r="1163" spans="4:12">
      <c r="D1163" s="37"/>
      <c r="E1163" s="37"/>
      <c r="F1163" s="37"/>
      <c r="H1163" s="42"/>
      <c r="I1163" s="35"/>
      <c r="L1163" s="139"/>
    </row>
    <row r="1164" spans="4:12">
      <c r="D1164" s="37"/>
      <c r="E1164" s="37"/>
      <c r="F1164" s="37"/>
      <c r="H1164" s="42"/>
      <c r="I1164" s="35"/>
      <c r="L1164" s="139"/>
    </row>
    <row r="1165" spans="4:12">
      <c r="D1165" s="37"/>
      <c r="E1165" s="37"/>
      <c r="F1165" s="37"/>
      <c r="H1165" s="42"/>
      <c r="I1165" s="35"/>
      <c r="L1165" s="139"/>
    </row>
    <row r="1166" spans="4:12">
      <c r="D1166" s="37"/>
      <c r="E1166" s="37"/>
      <c r="F1166" s="37"/>
      <c r="H1166" s="42"/>
      <c r="I1166" s="35"/>
      <c r="L1166" s="139"/>
    </row>
    <row r="1167" spans="4:12">
      <c r="D1167" s="37"/>
      <c r="E1167" s="37"/>
      <c r="F1167" s="37"/>
      <c r="H1167" s="42"/>
      <c r="I1167" s="35"/>
      <c r="L1167" s="139"/>
    </row>
    <row r="1168" spans="4:12">
      <c r="D1168" s="37"/>
      <c r="E1168" s="37"/>
      <c r="F1168" s="37"/>
      <c r="H1168" s="42"/>
      <c r="I1168" s="35"/>
      <c r="L1168" s="139"/>
    </row>
    <row r="1169" spans="4:12">
      <c r="D1169" s="37"/>
      <c r="E1169" s="37"/>
      <c r="F1169" s="37"/>
      <c r="H1169" s="42"/>
      <c r="I1169" s="35"/>
      <c r="L1169" s="139"/>
    </row>
    <row r="1170" spans="4:12">
      <c r="D1170" s="37"/>
      <c r="E1170" s="37"/>
      <c r="F1170" s="37"/>
      <c r="H1170" s="42"/>
      <c r="I1170" s="35"/>
      <c r="L1170" s="139"/>
    </row>
    <row r="1171" spans="4:12">
      <c r="D1171" s="37"/>
      <c r="E1171" s="37"/>
      <c r="F1171" s="37"/>
      <c r="H1171" s="42"/>
      <c r="I1171" s="35"/>
      <c r="L1171" s="139"/>
    </row>
    <row r="1172" spans="4:12">
      <c r="D1172" s="37"/>
      <c r="E1172" s="37"/>
      <c r="F1172" s="37"/>
      <c r="H1172" s="42"/>
      <c r="I1172" s="35"/>
      <c r="L1172" s="139"/>
    </row>
    <row r="1173" spans="4:12">
      <c r="D1173" s="37"/>
      <c r="E1173" s="37"/>
      <c r="F1173" s="37"/>
      <c r="H1173" s="42"/>
      <c r="I1173" s="35"/>
      <c r="L1173" s="139"/>
    </row>
    <row r="1174" spans="4:12">
      <c r="D1174" s="37"/>
      <c r="E1174" s="37"/>
      <c r="F1174" s="37"/>
      <c r="H1174" s="42"/>
      <c r="I1174" s="35"/>
      <c r="L1174" s="139"/>
    </row>
    <row r="1175" spans="4:12">
      <c r="D1175" s="37"/>
      <c r="E1175" s="37"/>
      <c r="F1175" s="37"/>
      <c r="H1175" s="42"/>
      <c r="I1175" s="35"/>
      <c r="L1175" s="139"/>
    </row>
    <row r="1176" spans="4:12">
      <c r="D1176" s="37"/>
      <c r="E1176" s="37"/>
      <c r="F1176" s="37"/>
      <c r="H1176" s="42"/>
      <c r="I1176" s="35"/>
      <c r="L1176" s="139"/>
    </row>
    <row r="1177" spans="4:12">
      <c r="D1177" s="37"/>
      <c r="E1177" s="37"/>
      <c r="F1177" s="37"/>
      <c r="H1177" s="42"/>
      <c r="I1177" s="35"/>
      <c r="L1177" s="139"/>
    </row>
    <row r="1178" spans="4:12">
      <c r="D1178" s="37"/>
      <c r="E1178" s="37"/>
      <c r="F1178" s="37"/>
      <c r="H1178" s="42"/>
      <c r="I1178" s="35"/>
      <c r="L1178" s="139"/>
    </row>
    <row r="1179" spans="4:12">
      <c r="D1179" s="37"/>
      <c r="E1179" s="37"/>
      <c r="F1179" s="37"/>
      <c r="H1179" s="42"/>
      <c r="I1179" s="35"/>
      <c r="L1179" s="139"/>
    </row>
    <row r="1180" spans="4:12">
      <c r="D1180" s="37"/>
      <c r="E1180" s="37"/>
      <c r="F1180" s="37"/>
      <c r="H1180" s="42"/>
      <c r="I1180" s="35"/>
      <c r="L1180" s="139"/>
    </row>
    <row r="1181" spans="4:12">
      <c r="D1181" s="37"/>
      <c r="E1181" s="37"/>
      <c r="F1181" s="37"/>
      <c r="H1181" s="42"/>
      <c r="I1181" s="35"/>
      <c r="L1181" s="139"/>
    </row>
    <row r="1182" spans="4:12">
      <c r="D1182" s="37"/>
      <c r="E1182" s="37"/>
      <c r="F1182" s="37"/>
      <c r="H1182" s="42"/>
      <c r="I1182" s="35"/>
      <c r="L1182" s="139"/>
    </row>
    <row r="1183" spans="4:12">
      <c r="D1183" s="37"/>
      <c r="E1183" s="37"/>
      <c r="F1183" s="37"/>
      <c r="H1183" s="42"/>
      <c r="I1183" s="35"/>
      <c r="L1183" s="139"/>
    </row>
    <row r="1184" spans="4:12">
      <c r="D1184" s="37"/>
      <c r="E1184" s="37"/>
      <c r="F1184" s="37"/>
      <c r="H1184" s="42"/>
      <c r="I1184" s="35"/>
      <c r="L1184" s="139"/>
    </row>
    <row r="1185" spans="4:12">
      <c r="D1185" s="37"/>
      <c r="E1185" s="37"/>
      <c r="F1185" s="37"/>
      <c r="H1185" s="42"/>
      <c r="I1185" s="35"/>
      <c r="L1185" s="139"/>
    </row>
    <row r="1186" spans="4:12">
      <c r="D1186" s="37"/>
      <c r="E1186" s="37"/>
      <c r="F1186" s="37"/>
      <c r="H1186" s="42"/>
      <c r="I1186" s="35"/>
      <c r="L1186" s="139"/>
    </row>
    <row r="1187" spans="4:12">
      <c r="D1187" s="37"/>
      <c r="E1187" s="37"/>
      <c r="F1187" s="37"/>
      <c r="H1187" s="42"/>
      <c r="I1187" s="35"/>
      <c r="L1187" s="139"/>
    </row>
    <row r="1188" spans="4:12">
      <c r="D1188" s="37"/>
      <c r="E1188" s="37"/>
      <c r="F1188" s="37"/>
      <c r="H1188" s="42"/>
      <c r="I1188" s="35"/>
      <c r="L1188" s="139"/>
    </row>
    <row r="1189" spans="4:12">
      <c r="D1189" s="37"/>
      <c r="E1189" s="37"/>
      <c r="F1189" s="37"/>
      <c r="H1189" s="42"/>
      <c r="I1189" s="35"/>
      <c r="L1189" s="139"/>
    </row>
    <row r="1190" spans="4:12">
      <c r="D1190" s="37"/>
      <c r="E1190" s="37"/>
      <c r="F1190" s="37"/>
      <c r="H1190" s="42"/>
      <c r="I1190" s="35"/>
      <c r="L1190" s="139"/>
    </row>
    <row r="1191" spans="4:12">
      <c r="D1191" s="37"/>
      <c r="E1191" s="37"/>
      <c r="F1191" s="37"/>
      <c r="H1191" s="42"/>
      <c r="I1191" s="35"/>
      <c r="L1191" s="139"/>
    </row>
    <row r="1192" spans="4:12">
      <c r="D1192" s="37"/>
      <c r="E1192" s="37"/>
      <c r="F1192" s="37"/>
      <c r="H1192" s="42"/>
      <c r="I1192" s="35"/>
      <c r="L1192" s="139"/>
    </row>
    <row r="1193" spans="4:12">
      <c r="D1193" s="37"/>
      <c r="E1193" s="37"/>
      <c r="F1193" s="37"/>
      <c r="H1193" s="42"/>
      <c r="I1193" s="35"/>
      <c r="L1193" s="139"/>
    </row>
    <row r="1194" spans="4:12">
      <c r="D1194" s="37"/>
      <c r="E1194" s="37"/>
      <c r="F1194" s="37"/>
      <c r="H1194" s="42"/>
      <c r="I1194" s="35"/>
      <c r="L1194" s="139"/>
    </row>
    <row r="1195" spans="4:12">
      <c r="D1195" s="37"/>
      <c r="E1195" s="37"/>
      <c r="F1195" s="37"/>
      <c r="H1195" s="42"/>
      <c r="I1195" s="35"/>
      <c r="L1195" s="139"/>
    </row>
    <row r="1196" spans="4:12">
      <c r="D1196" s="37"/>
      <c r="E1196" s="37"/>
      <c r="F1196" s="37"/>
      <c r="H1196" s="42"/>
      <c r="I1196" s="35"/>
      <c r="L1196" s="139"/>
    </row>
    <row r="1197" spans="4:12">
      <c r="D1197" s="37"/>
      <c r="E1197" s="37"/>
      <c r="F1197" s="37"/>
      <c r="H1197" s="42"/>
      <c r="I1197" s="35"/>
      <c r="L1197" s="139"/>
    </row>
    <row r="1198" spans="4:12">
      <c r="D1198" s="37"/>
      <c r="E1198" s="37"/>
      <c r="F1198" s="37"/>
      <c r="H1198" s="42"/>
      <c r="I1198" s="35"/>
      <c r="L1198" s="139"/>
    </row>
    <row r="1199" spans="4:12">
      <c r="D1199" s="37"/>
      <c r="E1199" s="37"/>
      <c r="F1199" s="37"/>
      <c r="H1199" s="42"/>
      <c r="I1199" s="35"/>
      <c r="L1199" s="139"/>
    </row>
    <row r="1200" spans="4:12">
      <c r="D1200" s="37"/>
      <c r="E1200" s="37"/>
      <c r="F1200" s="37"/>
      <c r="H1200" s="42"/>
      <c r="I1200" s="35"/>
      <c r="L1200" s="139"/>
    </row>
    <row r="1201" spans="4:12">
      <c r="D1201" s="37"/>
      <c r="E1201" s="37"/>
      <c r="F1201" s="37"/>
      <c r="H1201" s="42"/>
      <c r="I1201" s="35"/>
      <c r="L1201" s="139"/>
    </row>
    <row r="1202" spans="4:12">
      <c r="D1202" s="37"/>
      <c r="E1202" s="37"/>
      <c r="F1202" s="37"/>
      <c r="H1202" s="42"/>
      <c r="I1202" s="35"/>
      <c r="L1202" s="139"/>
    </row>
    <row r="1203" spans="4:12">
      <c r="D1203" s="37"/>
      <c r="E1203" s="37"/>
      <c r="F1203" s="37"/>
      <c r="H1203" s="42"/>
      <c r="I1203" s="35"/>
      <c r="L1203" s="139"/>
    </row>
    <row r="1204" spans="4:12">
      <c r="D1204" s="37"/>
      <c r="E1204" s="37"/>
      <c r="F1204" s="37"/>
      <c r="H1204" s="42"/>
      <c r="I1204" s="35"/>
      <c r="L1204" s="139"/>
    </row>
    <row r="1205" spans="4:12">
      <c r="D1205" s="37"/>
      <c r="E1205" s="37"/>
      <c r="F1205" s="37"/>
      <c r="H1205" s="42"/>
      <c r="I1205" s="35"/>
      <c r="L1205" s="139"/>
    </row>
    <row r="1206" spans="4:12">
      <c r="D1206" s="37"/>
      <c r="E1206" s="37"/>
      <c r="F1206" s="37"/>
      <c r="H1206" s="42"/>
      <c r="I1206" s="35"/>
      <c r="L1206" s="139"/>
    </row>
    <row r="1207" spans="4:12">
      <c r="D1207" s="37"/>
      <c r="E1207" s="37"/>
      <c r="F1207" s="37"/>
      <c r="H1207" s="42"/>
      <c r="I1207" s="35"/>
      <c r="L1207" s="139"/>
    </row>
    <row r="1208" spans="4:12">
      <c r="D1208" s="37"/>
      <c r="E1208" s="37"/>
      <c r="F1208" s="37"/>
      <c r="H1208" s="42"/>
      <c r="I1208" s="35"/>
      <c r="L1208" s="139"/>
    </row>
    <row r="1209" spans="4:12">
      <c r="D1209" s="37"/>
      <c r="E1209" s="37"/>
      <c r="F1209" s="37"/>
      <c r="H1209" s="42"/>
      <c r="I1209" s="35"/>
      <c r="L1209" s="139"/>
    </row>
    <row r="1210" spans="4:12">
      <c r="D1210" s="37"/>
      <c r="E1210" s="37"/>
      <c r="F1210" s="37"/>
      <c r="H1210" s="42"/>
      <c r="I1210" s="35"/>
      <c r="L1210" s="139"/>
    </row>
    <row r="1211" spans="4:12">
      <c r="D1211" s="37"/>
      <c r="E1211" s="37"/>
      <c r="F1211" s="37"/>
      <c r="H1211" s="42"/>
      <c r="I1211" s="35"/>
      <c r="L1211" s="139"/>
    </row>
    <row r="1212" spans="4:12">
      <c r="D1212" s="37"/>
      <c r="E1212" s="37"/>
      <c r="F1212" s="37"/>
      <c r="H1212" s="42"/>
      <c r="I1212" s="35"/>
      <c r="L1212" s="139"/>
    </row>
    <row r="1213" spans="4:12">
      <c r="D1213" s="37"/>
      <c r="E1213" s="37"/>
      <c r="F1213" s="37"/>
      <c r="H1213" s="42"/>
      <c r="I1213" s="35"/>
      <c r="L1213" s="139"/>
    </row>
    <row r="1214" spans="4:12">
      <c r="D1214" s="37"/>
      <c r="E1214" s="37"/>
      <c r="F1214" s="37"/>
      <c r="H1214" s="42"/>
      <c r="I1214" s="35"/>
      <c r="L1214" s="139"/>
    </row>
    <row r="1215" spans="4:12">
      <c r="D1215" s="37"/>
      <c r="E1215" s="37"/>
      <c r="F1215" s="37"/>
      <c r="H1215" s="42"/>
      <c r="I1215" s="35"/>
      <c r="L1215" s="139"/>
    </row>
    <row r="1216" spans="4:12">
      <c r="D1216" s="37"/>
      <c r="E1216" s="37"/>
      <c r="F1216" s="37"/>
      <c r="H1216" s="42"/>
      <c r="I1216" s="35"/>
      <c r="L1216" s="139"/>
    </row>
    <row r="1217" spans="4:12">
      <c r="D1217" s="37"/>
      <c r="E1217" s="37"/>
      <c r="F1217" s="37"/>
      <c r="H1217" s="42"/>
      <c r="I1217" s="35"/>
      <c r="L1217" s="139"/>
    </row>
    <row r="1218" spans="4:12">
      <c r="D1218" s="37"/>
      <c r="E1218" s="37"/>
      <c r="F1218" s="37"/>
      <c r="H1218" s="42"/>
      <c r="I1218" s="35"/>
      <c r="L1218" s="139"/>
    </row>
    <row r="1219" spans="4:12">
      <c r="D1219" s="37"/>
      <c r="E1219" s="37"/>
      <c r="F1219" s="37"/>
      <c r="H1219" s="42"/>
      <c r="I1219" s="35"/>
      <c r="L1219" s="139"/>
    </row>
    <row r="1220" spans="4:12">
      <c r="D1220" s="37"/>
      <c r="E1220" s="37"/>
      <c r="F1220" s="37"/>
      <c r="H1220" s="42"/>
      <c r="I1220" s="35"/>
      <c r="L1220" s="139"/>
    </row>
    <row r="1221" spans="4:12">
      <c r="D1221" s="37"/>
      <c r="E1221" s="37"/>
      <c r="F1221" s="37"/>
      <c r="H1221" s="42"/>
      <c r="I1221" s="35"/>
      <c r="L1221" s="139"/>
    </row>
    <row r="1222" spans="4:12">
      <c r="D1222" s="37"/>
      <c r="E1222" s="37"/>
      <c r="F1222" s="37"/>
      <c r="H1222" s="42"/>
      <c r="I1222" s="35"/>
      <c r="L1222" s="139"/>
    </row>
    <row r="1223" spans="4:12">
      <c r="D1223" s="37"/>
      <c r="E1223" s="37"/>
      <c r="F1223" s="37"/>
      <c r="H1223" s="42"/>
      <c r="I1223" s="35"/>
      <c r="L1223" s="139"/>
    </row>
    <row r="1224" spans="4:12">
      <c r="D1224" s="37"/>
      <c r="E1224" s="37"/>
      <c r="F1224" s="37"/>
      <c r="H1224" s="42"/>
      <c r="I1224" s="35"/>
      <c r="L1224" s="139"/>
    </row>
    <row r="1225" spans="4:12">
      <c r="D1225" s="37"/>
      <c r="E1225" s="37"/>
      <c r="F1225" s="37"/>
      <c r="H1225" s="42"/>
      <c r="I1225" s="35"/>
      <c r="L1225" s="139"/>
    </row>
    <row r="1226" spans="4:12">
      <c r="D1226" s="37"/>
      <c r="E1226" s="37"/>
      <c r="F1226" s="37"/>
      <c r="H1226" s="42"/>
      <c r="I1226" s="35"/>
      <c r="L1226" s="139"/>
    </row>
    <row r="1227" spans="4:12">
      <c r="D1227" s="37"/>
      <c r="E1227" s="37"/>
      <c r="F1227" s="37"/>
      <c r="H1227" s="42"/>
      <c r="I1227" s="35"/>
      <c r="L1227" s="139"/>
    </row>
    <row r="1228" spans="4:12">
      <c r="D1228" s="37"/>
      <c r="E1228" s="37"/>
      <c r="F1228" s="37"/>
      <c r="H1228" s="42"/>
      <c r="I1228" s="35"/>
      <c r="L1228" s="139"/>
    </row>
    <row r="1229" spans="4:12">
      <c r="D1229" s="37"/>
      <c r="E1229" s="37"/>
      <c r="F1229" s="37"/>
      <c r="H1229" s="42"/>
      <c r="I1229" s="35"/>
      <c r="L1229" s="139"/>
    </row>
    <row r="1230" spans="4:12">
      <c r="D1230" s="37"/>
      <c r="E1230" s="37"/>
      <c r="F1230" s="37"/>
      <c r="H1230" s="42"/>
      <c r="I1230" s="35"/>
      <c r="L1230" s="139"/>
    </row>
    <row r="1231" spans="4:12">
      <c r="D1231" s="37"/>
      <c r="E1231" s="37"/>
      <c r="F1231" s="37"/>
      <c r="H1231" s="42"/>
      <c r="I1231" s="35"/>
      <c r="L1231" s="139"/>
    </row>
    <row r="1232" spans="4:12">
      <c r="D1232" s="37"/>
      <c r="E1232" s="37"/>
      <c r="F1232" s="37"/>
      <c r="H1232" s="42"/>
      <c r="I1232" s="35"/>
      <c r="L1232" s="139"/>
    </row>
    <row r="1233" spans="4:12">
      <c r="D1233" s="37"/>
      <c r="E1233" s="37"/>
      <c r="F1233" s="37"/>
      <c r="H1233" s="42"/>
      <c r="I1233" s="35"/>
      <c r="L1233" s="139"/>
    </row>
    <row r="1234" spans="4:12">
      <c r="D1234" s="37"/>
      <c r="E1234" s="37"/>
      <c r="F1234" s="37"/>
      <c r="H1234" s="42"/>
      <c r="I1234" s="35"/>
      <c r="L1234" s="139"/>
    </row>
    <row r="1235" spans="4:12">
      <c r="D1235" s="37"/>
      <c r="E1235" s="37"/>
      <c r="F1235" s="37"/>
      <c r="H1235" s="42"/>
      <c r="I1235" s="35"/>
      <c r="L1235" s="139"/>
    </row>
    <row r="1236" spans="4:12">
      <c r="D1236" s="37"/>
      <c r="E1236" s="37"/>
      <c r="F1236" s="37"/>
      <c r="H1236" s="42"/>
      <c r="I1236" s="35"/>
      <c r="L1236" s="139"/>
    </row>
    <row r="1237" spans="4:12">
      <c r="D1237" s="37"/>
      <c r="E1237" s="37"/>
      <c r="F1237" s="37"/>
      <c r="H1237" s="42"/>
      <c r="I1237" s="35"/>
      <c r="L1237" s="139"/>
    </row>
    <row r="1238" spans="4:12">
      <c r="D1238" s="37"/>
      <c r="E1238" s="37"/>
      <c r="F1238" s="37"/>
      <c r="H1238" s="42"/>
      <c r="I1238" s="35"/>
      <c r="L1238" s="139"/>
    </row>
    <row r="1239" spans="4:12">
      <c r="D1239" s="37"/>
      <c r="E1239" s="37"/>
      <c r="F1239" s="37"/>
      <c r="H1239" s="42"/>
      <c r="I1239" s="35"/>
      <c r="L1239" s="139"/>
    </row>
    <row r="1240" spans="4:12">
      <c r="D1240" s="37"/>
      <c r="E1240" s="37"/>
      <c r="F1240" s="37"/>
      <c r="H1240" s="42"/>
      <c r="I1240" s="35"/>
      <c r="L1240" s="139"/>
    </row>
    <row r="1241" spans="4:12">
      <c r="D1241" s="37"/>
      <c r="E1241" s="37"/>
      <c r="F1241" s="37"/>
      <c r="H1241" s="42"/>
      <c r="I1241" s="35"/>
      <c r="L1241" s="139"/>
    </row>
    <row r="1242" spans="4:12">
      <c r="D1242" s="37"/>
      <c r="E1242" s="37"/>
      <c r="F1242" s="37"/>
      <c r="H1242" s="42"/>
      <c r="I1242" s="35"/>
      <c r="L1242" s="139"/>
    </row>
    <row r="1243" spans="4:12">
      <c r="D1243" s="37"/>
      <c r="E1243" s="37"/>
      <c r="F1243" s="37"/>
      <c r="H1243" s="42"/>
      <c r="I1243" s="35"/>
      <c r="L1243" s="139"/>
    </row>
    <row r="1244" spans="4:12">
      <c r="D1244" s="37"/>
      <c r="E1244" s="37"/>
      <c r="F1244" s="37"/>
      <c r="H1244" s="42"/>
      <c r="I1244" s="35"/>
      <c r="L1244" s="139"/>
    </row>
    <row r="1245" spans="4:12">
      <c r="D1245" s="37"/>
      <c r="E1245" s="37"/>
      <c r="F1245" s="37"/>
      <c r="H1245" s="42"/>
      <c r="I1245" s="35"/>
      <c r="L1245" s="139"/>
    </row>
    <row r="1246" spans="4:12">
      <c r="D1246" s="37"/>
      <c r="E1246" s="37"/>
      <c r="F1246" s="37"/>
      <c r="H1246" s="42"/>
      <c r="I1246" s="35"/>
      <c r="L1246" s="139"/>
    </row>
    <row r="1247" spans="4:12">
      <c r="D1247" s="37"/>
      <c r="E1247" s="37"/>
      <c r="F1247" s="37"/>
      <c r="H1247" s="42"/>
      <c r="I1247" s="35"/>
      <c r="L1247" s="139"/>
    </row>
    <row r="1248" spans="4:12">
      <c r="D1248" s="37"/>
      <c r="E1248" s="37"/>
      <c r="F1248" s="37"/>
      <c r="H1248" s="42"/>
      <c r="I1248" s="35"/>
      <c r="L1248" s="139"/>
    </row>
    <row r="1249" spans="4:12">
      <c r="D1249" s="37"/>
      <c r="E1249" s="37"/>
      <c r="F1249" s="37"/>
      <c r="H1249" s="42"/>
      <c r="I1249" s="35"/>
      <c r="L1249" s="139"/>
    </row>
    <row r="1250" spans="4:12">
      <c r="D1250" s="37"/>
      <c r="E1250" s="37"/>
      <c r="F1250" s="37"/>
      <c r="H1250" s="42"/>
      <c r="I1250" s="35"/>
      <c r="L1250" s="139"/>
    </row>
    <row r="1251" spans="4:12">
      <c r="D1251" s="37"/>
      <c r="E1251" s="37"/>
      <c r="F1251" s="37"/>
      <c r="H1251" s="42"/>
      <c r="I1251" s="35"/>
      <c r="L1251" s="139"/>
    </row>
    <row r="1252" spans="4:12">
      <c r="D1252" s="37"/>
      <c r="E1252" s="37"/>
      <c r="F1252" s="37"/>
      <c r="H1252" s="42"/>
      <c r="I1252" s="35"/>
      <c r="L1252" s="139"/>
    </row>
    <row r="1253" spans="4:12">
      <c r="D1253" s="37"/>
      <c r="E1253" s="37"/>
      <c r="F1253" s="37"/>
      <c r="H1253" s="42"/>
      <c r="I1253" s="35"/>
      <c r="L1253" s="139"/>
    </row>
    <row r="1254" spans="4:12">
      <c r="D1254" s="37"/>
      <c r="E1254" s="37"/>
      <c r="F1254" s="37"/>
      <c r="H1254" s="42"/>
      <c r="I1254" s="35"/>
      <c r="L1254" s="139"/>
    </row>
    <row r="1255" spans="4:12">
      <c r="D1255" s="37"/>
      <c r="E1255" s="37"/>
      <c r="F1255" s="37"/>
      <c r="H1255" s="42"/>
      <c r="I1255" s="35"/>
      <c r="L1255" s="139"/>
    </row>
    <row r="1256" spans="4:12">
      <c r="D1256" s="37"/>
      <c r="E1256" s="37"/>
      <c r="F1256" s="37"/>
      <c r="H1256" s="42"/>
      <c r="I1256" s="35"/>
      <c r="L1256" s="139"/>
    </row>
    <row r="1257" spans="4:12">
      <c r="D1257" s="37"/>
      <c r="E1257" s="37"/>
      <c r="F1257" s="37"/>
      <c r="H1257" s="42"/>
      <c r="I1257" s="35"/>
      <c r="L1257" s="139"/>
    </row>
    <row r="1258" spans="4:12">
      <c r="D1258" s="37"/>
      <c r="E1258" s="37"/>
      <c r="F1258" s="37"/>
      <c r="H1258" s="42"/>
      <c r="I1258" s="35"/>
      <c r="L1258" s="139"/>
    </row>
    <row r="1259" spans="4:12">
      <c r="D1259" s="37"/>
      <c r="E1259" s="37"/>
      <c r="F1259" s="37"/>
      <c r="H1259" s="42"/>
      <c r="I1259" s="35"/>
      <c r="L1259" s="139"/>
    </row>
    <row r="1260" spans="4:12">
      <c r="D1260" s="37"/>
      <c r="E1260" s="37"/>
      <c r="F1260" s="37"/>
      <c r="H1260" s="42"/>
      <c r="I1260" s="35"/>
      <c r="L1260" s="139"/>
    </row>
    <row r="1261" spans="4:12">
      <c r="D1261" s="37"/>
      <c r="E1261" s="37"/>
      <c r="F1261" s="37"/>
      <c r="H1261" s="42"/>
      <c r="I1261" s="35"/>
      <c r="L1261" s="139"/>
    </row>
    <row r="1262" spans="4:12">
      <c r="D1262" s="37"/>
      <c r="E1262" s="37"/>
      <c r="F1262" s="37"/>
      <c r="H1262" s="42"/>
      <c r="I1262" s="35"/>
      <c r="L1262" s="139"/>
    </row>
    <row r="1263" spans="4:12">
      <c r="D1263" s="37"/>
      <c r="E1263" s="37"/>
      <c r="F1263" s="37"/>
      <c r="H1263" s="42"/>
      <c r="I1263" s="35"/>
      <c r="L1263" s="139"/>
    </row>
    <row r="1264" spans="4:12">
      <c r="D1264" s="37"/>
      <c r="E1264" s="37"/>
      <c r="F1264" s="37"/>
      <c r="H1264" s="42"/>
      <c r="I1264" s="35"/>
      <c r="L1264" s="139"/>
    </row>
    <row r="1265" spans="4:12">
      <c r="D1265" s="37"/>
      <c r="E1265" s="37"/>
      <c r="F1265" s="37"/>
      <c r="H1265" s="42"/>
      <c r="I1265" s="35"/>
      <c r="L1265" s="139"/>
    </row>
    <row r="1266" spans="4:12">
      <c r="D1266" s="37"/>
      <c r="E1266" s="37"/>
      <c r="F1266" s="37"/>
      <c r="H1266" s="42"/>
      <c r="I1266" s="35"/>
      <c r="L1266" s="139"/>
    </row>
    <row r="1267" spans="4:12">
      <c r="D1267" s="37"/>
      <c r="E1267" s="37"/>
      <c r="F1267" s="37"/>
      <c r="H1267" s="42"/>
      <c r="I1267" s="35"/>
      <c r="L1267" s="139"/>
    </row>
    <row r="1268" spans="4:12">
      <c r="D1268" s="37"/>
      <c r="E1268" s="37"/>
      <c r="F1268" s="37"/>
      <c r="H1268" s="42"/>
      <c r="I1268" s="35"/>
      <c r="L1268" s="139"/>
    </row>
    <row r="1269" spans="4:12">
      <c r="D1269" s="37"/>
      <c r="E1269" s="37"/>
      <c r="F1269" s="37"/>
      <c r="H1269" s="42"/>
      <c r="I1269" s="35"/>
      <c r="L1269" s="139"/>
    </row>
    <row r="1270" spans="4:12">
      <c r="D1270" s="37"/>
      <c r="E1270" s="37"/>
      <c r="F1270" s="37"/>
      <c r="H1270" s="42"/>
      <c r="I1270" s="35"/>
      <c r="L1270" s="139"/>
    </row>
    <row r="1271" spans="4:12">
      <c r="D1271" s="37"/>
      <c r="E1271" s="37"/>
      <c r="F1271" s="37"/>
      <c r="H1271" s="42"/>
      <c r="I1271" s="35"/>
      <c r="L1271" s="139"/>
    </row>
    <row r="1272" spans="4:12">
      <c r="D1272" s="37"/>
      <c r="E1272" s="37"/>
      <c r="F1272" s="37"/>
      <c r="H1272" s="42"/>
      <c r="I1272" s="35"/>
      <c r="L1272" s="139"/>
    </row>
    <row r="1273" spans="4:12">
      <c r="D1273" s="37"/>
      <c r="E1273" s="37"/>
      <c r="F1273" s="37"/>
      <c r="H1273" s="42"/>
      <c r="I1273" s="35"/>
      <c r="L1273" s="139"/>
    </row>
    <row r="1274" spans="4:12">
      <c r="D1274" s="37"/>
      <c r="E1274" s="37"/>
      <c r="F1274" s="37"/>
      <c r="H1274" s="42"/>
      <c r="I1274" s="35"/>
      <c r="L1274" s="139"/>
    </row>
    <row r="1275" spans="4:12">
      <c r="D1275" s="37"/>
      <c r="E1275" s="37"/>
      <c r="F1275" s="37"/>
      <c r="H1275" s="42"/>
      <c r="I1275" s="35"/>
      <c r="L1275" s="139"/>
    </row>
    <row r="1276" spans="4:12">
      <c r="D1276" s="37"/>
      <c r="E1276" s="37"/>
      <c r="F1276" s="37"/>
      <c r="H1276" s="42"/>
      <c r="I1276" s="35"/>
      <c r="L1276" s="139"/>
    </row>
    <row r="1277" spans="4:12">
      <c r="D1277" s="37"/>
      <c r="E1277" s="37"/>
      <c r="F1277" s="37"/>
      <c r="H1277" s="42"/>
      <c r="I1277" s="35"/>
      <c r="L1277" s="139"/>
    </row>
    <row r="1278" spans="4:12">
      <c r="D1278" s="37"/>
      <c r="E1278" s="37"/>
      <c r="F1278" s="37"/>
      <c r="H1278" s="42"/>
      <c r="I1278" s="35"/>
      <c r="L1278" s="139"/>
    </row>
    <row r="1279" spans="4:12">
      <c r="D1279" s="37"/>
      <c r="E1279" s="37"/>
      <c r="F1279" s="37"/>
      <c r="H1279" s="42"/>
      <c r="I1279" s="35"/>
      <c r="L1279" s="139"/>
    </row>
    <row r="1280" spans="4:12">
      <c r="D1280" s="37"/>
      <c r="E1280" s="37"/>
      <c r="F1280" s="37"/>
      <c r="H1280" s="42"/>
      <c r="I1280" s="35"/>
      <c r="L1280" s="139"/>
    </row>
    <row r="1281" spans="4:12">
      <c r="D1281" s="37"/>
      <c r="E1281" s="37"/>
      <c r="F1281" s="37"/>
      <c r="H1281" s="42"/>
      <c r="I1281" s="35"/>
      <c r="L1281" s="139"/>
    </row>
    <row r="1282" spans="4:12">
      <c r="D1282" s="37"/>
      <c r="E1282" s="37"/>
      <c r="F1282" s="37"/>
      <c r="H1282" s="42"/>
      <c r="I1282" s="35"/>
      <c r="L1282" s="139"/>
    </row>
    <row r="1283" spans="4:12">
      <c r="D1283" s="37"/>
      <c r="E1283" s="37"/>
      <c r="F1283" s="37"/>
      <c r="H1283" s="42"/>
      <c r="I1283" s="35"/>
      <c r="L1283" s="139"/>
    </row>
    <row r="1284" spans="4:12">
      <c r="D1284" s="37"/>
      <c r="E1284" s="37"/>
      <c r="F1284" s="37"/>
      <c r="H1284" s="42"/>
      <c r="I1284" s="35"/>
      <c r="L1284" s="139"/>
    </row>
    <row r="1285" spans="4:12">
      <c r="D1285" s="37"/>
      <c r="E1285" s="37"/>
      <c r="F1285" s="37"/>
      <c r="H1285" s="42"/>
      <c r="I1285" s="35"/>
      <c r="L1285" s="139"/>
    </row>
    <row r="1286" spans="4:12">
      <c r="D1286" s="37"/>
      <c r="E1286" s="37"/>
      <c r="F1286" s="37"/>
      <c r="H1286" s="42"/>
      <c r="I1286" s="35"/>
      <c r="L1286" s="139"/>
    </row>
    <row r="1287" spans="4:12">
      <c r="D1287" s="37"/>
      <c r="E1287" s="37"/>
      <c r="F1287" s="37"/>
      <c r="H1287" s="42"/>
      <c r="I1287" s="35"/>
      <c r="L1287" s="139"/>
    </row>
    <row r="1288" spans="4:12">
      <c r="D1288" s="37"/>
      <c r="E1288" s="37"/>
      <c r="F1288" s="37"/>
      <c r="H1288" s="42"/>
      <c r="I1288" s="35"/>
      <c r="L1288" s="139"/>
    </row>
    <row r="1289" spans="4:12">
      <c r="D1289" s="37"/>
      <c r="E1289" s="37"/>
      <c r="F1289" s="37"/>
      <c r="H1289" s="42"/>
      <c r="I1289" s="35"/>
      <c r="L1289" s="139"/>
    </row>
    <row r="1290" spans="4:12">
      <c r="D1290" s="37"/>
      <c r="E1290" s="37"/>
      <c r="F1290" s="37"/>
      <c r="H1290" s="42"/>
      <c r="I1290" s="35"/>
      <c r="L1290" s="139"/>
    </row>
    <row r="1291" spans="4:12">
      <c r="D1291" s="37"/>
      <c r="E1291" s="37"/>
      <c r="F1291" s="37"/>
      <c r="H1291" s="42"/>
      <c r="I1291" s="35"/>
      <c r="L1291" s="139"/>
    </row>
    <row r="1292" spans="4:12">
      <c r="D1292" s="37"/>
      <c r="E1292" s="37"/>
      <c r="F1292" s="37"/>
      <c r="H1292" s="42"/>
      <c r="I1292" s="35"/>
      <c r="L1292" s="139"/>
    </row>
    <row r="1293" spans="4:12">
      <c r="D1293" s="37"/>
      <c r="E1293" s="37"/>
      <c r="F1293" s="37"/>
      <c r="H1293" s="42"/>
      <c r="I1293" s="35"/>
      <c r="L1293" s="139"/>
    </row>
    <row r="1294" spans="4:12">
      <c r="D1294" s="37"/>
      <c r="E1294" s="37"/>
      <c r="F1294" s="37"/>
      <c r="H1294" s="42"/>
      <c r="I1294" s="35"/>
      <c r="L1294" s="139"/>
    </row>
    <row r="1295" spans="4:12">
      <c r="D1295" s="37"/>
      <c r="E1295" s="37"/>
      <c r="F1295" s="37"/>
      <c r="H1295" s="42"/>
      <c r="I1295" s="35"/>
      <c r="L1295" s="139"/>
    </row>
    <row r="1296" spans="4:12">
      <c r="D1296" s="37"/>
      <c r="E1296" s="37"/>
      <c r="F1296" s="37"/>
      <c r="H1296" s="42"/>
      <c r="I1296" s="35"/>
      <c r="L1296" s="139"/>
    </row>
    <row r="1297" spans="4:12">
      <c r="D1297" s="37"/>
      <c r="E1297" s="37"/>
      <c r="F1297" s="37"/>
      <c r="H1297" s="42"/>
      <c r="I1297" s="35"/>
      <c r="L1297" s="139"/>
    </row>
    <row r="1298" spans="4:12">
      <c r="D1298" s="37"/>
      <c r="E1298" s="37"/>
      <c r="F1298" s="37"/>
      <c r="H1298" s="42"/>
      <c r="I1298" s="35"/>
      <c r="L1298" s="139"/>
    </row>
    <row r="1299" spans="4:12">
      <c r="D1299" s="37"/>
      <c r="E1299" s="37"/>
      <c r="F1299" s="37"/>
      <c r="H1299" s="42"/>
      <c r="I1299" s="35"/>
      <c r="L1299" s="139"/>
    </row>
    <row r="1300" spans="4:12">
      <c r="D1300" s="37"/>
      <c r="E1300" s="37"/>
      <c r="F1300" s="37"/>
      <c r="H1300" s="42"/>
      <c r="I1300" s="35"/>
      <c r="L1300" s="139"/>
    </row>
    <row r="1301" spans="4:12">
      <c r="D1301" s="37"/>
      <c r="E1301" s="37"/>
      <c r="F1301" s="37"/>
      <c r="H1301" s="42"/>
      <c r="I1301" s="35"/>
      <c r="L1301" s="139"/>
    </row>
    <row r="1302" spans="4:12">
      <c r="D1302" s="37"/>
      <c r="E1302" s="37"/>
      <c r="F1302" s="37"/>
      <c r="H1302" s="42"/>
      <c r="I1302" s="35"/>
      <c r="L1302" s="139"/>
    </row>
    <row r="1303" spans="4:12">
      <c r="D1303" s="37"/>
      <c r="E1303" s="37"/>
      <c r="F1303" s="37"/>
      <c r="H1303" s="42"/>
      <c r="I1303" s="35"/>
      <c r="L1303" s="139"/>
    </row>
    <row r="1304" spans="4:12">
      <c r="D1304" s="37"/>
      <c r="E1304" s="37"/>
      <c r="F1304" s="37"/>
      <c r="H1304" s="42"/>
      <c r="I1304" s="35"/>
      <c r="L1304" s="139"/>
    </row>
    <row r="1305" spans="4:12">
      <c r="D1305" s="37"/>
      <c r="E1305" s="37"/>
      <c r="F1305" s="37"/>
      <c r="H1305" s="42"/>
      <c r="I1305" s="35"/>
      <c r="L1305" s="139"/>
    </row>
    <row r="1306" spans="4:12">
      <c r="D1306" s="37"/>
      <c r="E1306" s="37"/>
      <c r="F1306" s="37"/>
      <c r="H1306" s="42"/>
      <c r="I1306" s="35"/>
      <c r="L1306" s="139"/>
    </row>
    <row r="1307" spans="4:12">
      <c r="D1307" s="37"/>
      <c r="E1307" s="37"/>
      <c r="F1307" s="37"/>
      <c r="H1307" s="42"/>
      <c r="I1307" s="35"/>
      <c r="L1307" s="139"/>
    </row>
    <row r="1308" spans="4:12">
      <c r="D1308" s="37"/>
      <c r="E1308" s="37"/>
      <c r="F1308" s="37"/>
      <c r="H1308" s="42"/>
      <c r="I1308" s="35"/>
      <c r="L1308" s="139"/>
    </row>
    <row r="1309" spans="4:12">
      <c r="D1309" s="37"/>
      <c r="E1309" s="37"/>
      <c r="F1309" s="37"/>
      <c r="H1309" s="42"/>
      <c r="I1309" s="35"/>
      <c r="L1309" s="139"/>
    </row>
    <row r="1310" spans="4:12">
      <c r="D1310" s="37"/>
      <c r="E1310" s="37"/>
      <c r="F1310" s="37"/>
      <c r="H1310" s="42"/>
      <c r="I1310" s="35"/>
      <c r="L1310" s="139"/>
    </row>
    <row r="1311" spans="4:12">
      <c r="D1311" s="37"/>
      <c r="E1311" s="37"/>
      <c r="F1311" s="37"/>
      <c r="H1311" s="42"/>
      <c r="I1311" s="35"/>
      <c r="L1311" s="139"/>
    </row>
    <row r="1312" spans="4:12">
      <c r="D1312" s="37"/>
      <c r="E1312" s="37"/>
      <c r="F1312" s="37"/>
      <c r="H1312" s="42"/>
      <c r="I1312" s="35"/>
      <c r="L1312" s="139"/>
    </row>
    <row r="1313" spans="4:12">
      <c r="D1313" s="37"/>
      <c r="E1313" s="37"/>
      <c r="F1313" s="37"/>
      <c r="H1313" s="42"/>
      <c r="I1313" s="35"/>
      <c r="L1313" s="139"/>
    </row>
    <row r="1314" spans="4:12">
      <c r="D1314" s="37"/>
      <c r="E1314" s="37"/>
      <c r="F1314" s="37"/>
      <c r="H1314" s="42"/>
      <c r="I1314" s="35"/>
      <c r="L1314" s="139"/>
    </row>
    <row r="1315" spans="4:12">
      <c r="D1315" s="37"/>
      <c r="E1315" s="37"/>
      <c r="F1315" s="37"/>
      <c r="H1315" s="42"/>
      <c r="I1315" s="35"/>
      <c r="L1315" s="139"/>
    </row>
    <row r="1316" spans="4:12">
      <c r="D1316" s="37"/>
      <c r="E1316" s="37"/>
      <c r="F1316" s="37"/>
      <c r="H1316" s="42"/>
      <c r="I1316" s="35"/>
      <c r="L1316" s="139"/>
    </row>
    <row r="1317" spans="4:12">
      <c r="D1317" s="37"/>
      <c r="E1317" s="37"/>
      <c r="F1317" s="37"/>
      <c r="H1317" s="42"/>
      <c r="I1317" s="35"/>
      <c r="L1317" s="139"/>
    </row>
    <row r="1318" spans="4:12">
      <c r="D1318" s="37"/>
      <c r="E1318" s="37"/>
      <c r="F1318" s="37"/>
      <c r="H1318" s="42"/>
      <c r="I1318" s="35"/>
      <c r="L1318" s="139"/>
    </row>
    <row r="1319" spans="4:12">
      <c r="D1319" s="37"/>
      <c r="E1319" s="37"/>
      <c r="F1319" s="37"/>
      <c r="H1319" s="42"/>
      <c r="I1319" s="35"/>
      <c r="L1319" s="139"/>
    </row>
    <row r="1320" spans="4:12">
      <c r="D1320" s="37"/>
      <c r="E1320" s="37"/>
      <c r="F1320" s="37"/>
      <c r="H1320" s="42"/>
      <c r="I1320" s="35"/>
      <c r="L1320" s="139"/>
    </row>
    <row r="1321" spans="4:12">
      <c r="D1321" s="37"/>
      <c r="E1321" s="37"/>
      <c r="F1321" s="37"/>
      <c r="H1321" s="42"/>
      <c r="I1321" s="35"/>
      <c r="L1321" s="139"/>
    </row>
    <row r="1322" spans="4:12">
      <c r="D1322" s="37"/>
      <c r="E1322" s="37"/>
      <c r="F1322" s="37"/>
      <c r="H1322" s="42"/>
      <c r="I1322" s="35"/>
      <c r="L1322" s="139"/>
    </row>
    <row r="1323" spans="4:12">
      <c r="D1323" s="37"/>
      <c r="E1323" s="37"/>
      <c r="F1323" s="37"/>
      <c r="H1323" s="42"/>
      <c r="I1323" s="35"/>
      <c r="L1323" s="139"/>
    </row>
    <row r="1324" spans="4:12">
      <c r="D1324" s="37"/>
      <c r="E1324" s="37"/>
      <c r="F1324" s="37"/>
      <c r="H1324" s="42"/>
      <c r="I1324" s="35"/>
      <c r="L1324" s="139"/>
    </row>
    <row r="1325" spans="4:12">
      <c r="D1325" s="37"/>
      <c r="E1325" s="37"/>
      <c r="F1325" s="37"/>
      <c r="H1325" s="42"/>
      <c r="I1325" s="35"/>
      <c r="L1325" s="139"/>
    </row>
    <row r="1326" spans="4:12">
      <c r="D1326" s="37"/>
      <c r="E1326" s="37"/>
      <c r="F1326" s="37"/>
      <c r="H1326" s="42"/>
      <c r="I1326" s="35"/>
      <c r="L1326" s="139"/>
    </row>
    <row r="1327" spans="4:12">
      <c r="D1327" s="37"/>
      <c r="E1327" s="37"/>
      <c r="F1327" s="37"/>
      <c r="H1327" s="42"/>
      <c r="I1327" s="35"/>
      <c r="L1327" s="139"/>
    </row>
    <row r="1328" spans="4:12">
      <c r="D1328" s="37"/>
      <c r="E1328" s="37"/>
      <c r="F1328" s="37"/>
      <c r="H1328" s="42"/>
      <c r="I1328" s="35"/>
      <c r="L1328" s="139"/>
    </row>
    <row r="1329" spans="4:12">
      <c r="D1329" s="37"/>
      <c r="E1329" s="37"/>
      <c r="F1329" s="37"/>
      <c r="H1329" s="42"/>
      <c r="I1329" s="35"/>
      <c r="L1329" s="139"/>
    </row>
    <row r="1330" spans="4:12">
      <c r="D1330" s="37"/>
      <c r="E1330" s="37"/>
      <c r="F1330" s="37"/>
      <c r="H1330" s="42"/>
      <c r="I1330" s="35"/>
      <c r="L1330" s="139"/>
    </row>
    <row r="1331" spans="4:12">
      <c r="D1331" s="37"/>
      <c r="E1331" s="37"/>
      <c r="F1331" s="37"/>
      <c r="H1331" s="42"/>
      <c r="I1331" s="35"/>
      <c r="L1331" s="139"/>
    </row>
    <row r="1332" spans="4:12">
      <c r="D1332" s="37"/>
      <c r="E1332" s="37"/>
      <c r="F1332" s="37"/>
      <c r="H1332" s="42"/>
      <c r="I1332" s="35"/>
      <c r="L1332" s="139"/>
    </row>
    <row r="1333" spans="4:12">
      <c r="D1333" s="37"/>
      <c r="E1333" s="37"/>
      <c r="F1333" s="37"/>
      <c r="H1333" s="42"/>
      <c r="I1333" s="35"/>
      <c r="L1333" s="139"/>
    </row>
    <row r="1334" spans="4:12">
      <c r="D1334" s="37"/>
      <c r="E1334" s="37"/>
      <c r="F1334" s="37"/>
      <c r="H1334" s="42"/>
      <c r="I1334" s="35"/>
      <c r="L1334" s="139"/>
    </row>
    <row r="1335" spans="4:12">
      <c r="D1335" s="37"/>
      <c r="E1335" s="37"/>
      <c r="F1335" s="37"/>
      <c r="H1335" s="42"/>
      <c r="I1335" s="35"/>
      <c r="L1335" s="139"/>
    </row>
    <row r="1336" spans="4:12">
      <c r="D1336" s="37"/>
      <c r="E1336" s="37"/>
      <c r="F1336" s="37"/>
      <c r="H1336" s="42"/>
      <c r="I1336" s="35"/>
      <c r="L1336" s="139"/>
    </row>
    <row r="1337" spans="4:12">
      <c r="D1337" s="37"/>
      <c r="E1337" s="37"/>
      <c r="F1337" s="37"/>
      <c r="H1337" s="42"/>
      <c r="I1337" s="35"/>
      <c r="L1337" s="139"/>
    </row>
    <row r="1338" spans="4:12">
      <c r="D1338" s="37"/>
      <c r="E1338" s="37"/>
      <c r="F1338" s="37"/>
      <c r="H1338" s="42"/>
      <c r="I1338" s="35"/>
      <c r="L1338" s="139"/>
    </row>
    <row r="1339" spans="4:12">
      <c r="D1339" s="37"/>
      <c r="E1339" s="37"/>
      <c r="F1339" s="37"/>
      <c r="H1339" s="42"/>
      <c r="I1339" s="35"/>
      <c r="L1339" s="139"/>
    </row>
    <row r="1340" spans="4:12">
      <c r="D1340" s="37"/>
      <c r="E1340" s="37"/>
      <c r="F1340" s="37"/>
      <c r="H1340" s="42"/>
      <c r="I1340" s="35"/>
      <c r="L1340" s="139"/>
    </row>
    <row r="1341" spans="4:12">
      <c r="D1341" s="37"/>
      <c r="E1341" s="37"/>
      <c r="F1341" s="37"/>
      <c r="H1341" s="42"/>
      <c r="I1341" s="35"/>
      <c r="L1341" s="139"/>
    </row>
    <row r="1342" spans="4:12">
      <c r="D1342" s="37"/>
      <c r="E1342" s="37"/>
      <c r="F1342" s="37"/>
      <c r="H1342" s="42"/>
      <c r="I1342" s="35"/>
      <c r="L1342" s="139"/>
    </row>
    <row r="1343" spans="4:12">
      <c r="D1343" s="37"/>
      <c r="E1343" s="37"/>
      <c r="F1343" s="37"/>
      <c r="H1343" s="42"/>
      <c r="I1343" s="35"/>
      <c r="L1343" s="139"/>
    </row>
    <row r="1344" spans="4:12">
      <c r="D1344" s="37"/>
      <c r="E1344" s="37"/>
      <c r="F1344" s="37"/>
      <c r="H1344" s="42"/>
      <c r="I1344" s="35"/>
      <c r="L1344" s="139"/>
    </row>
    <row r="1345" spans="4:12">
      <c r="D1345" s="37"/>
      <c r="E1345" s="37"/>
      <c r="F1345" s="37"/>
      <c r="H1345" s="42"/>
      <c r="I1345" s="35"/>
      <c r="L1345" s="139"/>
    </row>
    <row r="1346" spans="4:12">
      <c r="D1346" s="37"/>
      <c r="E1346" s="37"/>
      <c r="F1346" s="37"/>
      <c r="H1346" s="42"/>
      <c r="I1346" s="35"/>
      <c r="L1346" s="139"/>
    </row>
    <row r="1347" spans="4:12">
      <c r="D1347" s="37"/>
      <c r="E1347" s="37"/>
      <c r="F1347" s="37"/>
      <c r="H1347" s="42"/>
      <c r="I1347" s="35"/>
      <c r="L1347" s="139"/>
    </row>
    <row r="1348" spans="4:12">
      <c r="D1348" s="37"/>
      <c r="E1348" s="37"/>
      <c r="F1348" s="37"/>
      <c r="H1348" s="42"/>
      <c r="I1348" s="35"/>
      <c r="L1348" s="139"/>
    </row>
    <row r="1349" spans="4:12">
      <c r="D1349" s="37"/>
      <c r="E1349" s="37"/>
      <c r="F1349" s="37"/>
      <c r="H1349" s="42"/>
      <c r="I1349" s="35"/>
      <c r="L1349" s="139"/>
    </row>
    <row r="1350" spans="4:12">
      <c r="D1350" s="37"/>
      <c r="E1350" s="37"/>
      <c r="F1350" s="37"/>
      <c r="H1350" s="42"/>
      <c r="I1350" s="35"/>
      <c r="L1350" s="139"/>
    </row>
    <row r="1351" spans="4:12">
      <c r="D1351" s="37"/>
      <c r="E1351" s="37"/>
      <c r="F1351" s="37"/>
      <c r="H1351" s="42"/>
      <c r="I1351" s="35"/>
      <c r="L1351" s="139"/>
    </row>
    <row r="1352" spans="4:12">
      <c r="D1352" s="37"/>
      <c r="E1352" s="37"/>
      <c r="F1352" s="37"/>
      <c r="H1352" s="42"/>
      <c r="I1352" s="35"/>
      <c r="L1352" s="139"/>
    </row>
    <row r="1353" spans="4:12">
      <c r="D1353" s="37"/>
      <c r="E1353" s="37"/>
      <c r="F1353" s="37"/>
      <c r="H1353" s="42"/>
      <c r="I1353" s="35"/>
      <c r="L1353" s="139"/>
    </row>
    <row r="1354" spans="4:12">
      <c r="D1354" s="37"/>
      <c r="E1354" s="37"/>
      <c r="F1354" s="37"/>
      <c r="H1354" s="42"/>
      <c r="I1354" s="35"/>
      <c r="L1354" s="139"/>
    </row>
    <row r="1355" spans="4:12">
      <c r="D1355" s="37"/>
      <c r="E1355" s="37"/>
      <c r="F1355" s="37"/>
      <c r="H1355" s="42"/>
      <c r="I1355" s="35"/>
      <c r="L1355" s="139"/>
    </row>
    <row r="1356" spans="4:12">
      <c r="D1356" s="37"/>
      <c r="E1356" s="37"/>
      <c r="F1356" s="37"/>
      <c r="H1356" s="42"/>
      <c r="I1356" s="35"/>
      <c r="L1356" s="139"/>
    </row>
    <row r="1357" spans="4:12">
      <c r="D1357" s="37"/>
      <c r="E1357" s="37"/>
      <c r="F1357" s="37"/>
      <c r="H1357" s="42"/>
      <c r="I1357" s="35"/>
      <c r="L1357" s="139"/>
    </row>
    <row r="1358" spans="4:12">
      <c r="D1358" s="37"/>
      <c r="E1358" s="37"/>
      <c r="F1358" s="37"/>
      <c r="H1358" s="42"/>
      <c r="I1358" s="35"/>
      <c r="L1358" s="139"/>
    </row>
    <row r="1359" spans="4:12">
      <c r="D1359" s="37"/>
      <c r="E1359" s="37"/>
      <c r="F1359" s="37"/>
      <c r="H1359" s="42"/>
      <c r="I1359" s="35"/>
      <c r="L1359" s="139"/>
    </row>
    <row r="1360" spans="4:12">
      <c r="D1360" s="37"/>
      <c r="E1360" s="37"/>
      <c r="F1360" s="37"/>
      <c r="H1360" s="42"/>
      <c r="I1360" s="35"/>
      <c r="L1360" s="139"/>
    </row>
    <row r="1361" spans="4:12">
      <c r="D1361" s="37"/>
      <c r="E1361" s="37"/>
      <c r="F1361" s="37"/>
      <c r="H1361" s="42"/>
      <c r="I1361" s="35"/>
      <c r="L1361" s="139"/>
    </row>
    <row r="1362" spans="4:12">
      <c r="D1362" s="37"/>
      <c r="E1362" s="37"/>
      <c r="F1362" s="37"/>
      <c r="H1362" s="42"/>
      <c r="I1362" s="35"/>
      <c r="L1362" s="139"/>
    </row>
    <row r="1363" spans="4:12">
      <c r="D1363" s="37"/>
      <c r="E1363" s="37"/>
      <c r="F1363" s="37"/>
      <c r="H1363" s="42"/>
      <c r="I1363" s="35"/>
      <c r="L1363" s="139"/>
    </row>
    <row r="1364" spans="4:12">
      <c r="D1364" s="37"/>
      <c r="E1364" s="37"/>
      <c r="F1364" s="37"/>
      <c r="H1364" s="42"/>
      <c r="I1364" s="35"/>
      <c r="L1364" s="139"/>
    </row>
    <row r="1365" spans="4:12">
      <c r="D1365" s="37"/>
      <c r="E1365" s="37"/>
      <c r="F1365" s="37"/>
      <c r="H1365" s="42"/>
      <c r="I1365" s="35"/>
      <c r="L1365" s="139"/>
    </row>
    <row r="1366" spans="4:12">
      <c r="D1366" s="37"/>
      <c r="E1366" s="37"/>
      <c r="F1366" s="37"/>
      <c r="H1366" s="42"/>
      <c r="I1366" s="35"/>
      <c r="L1366" s="139"/>
    </row>
    <row r="1367" spans="4:12">
      <c r="D1367" s="37"/>
      <c r="E1367" s="37"/>
      <c r="F1367" s="37"/>
      <c r="H1367" s="42"/>
      <c r="I1367" s="35"/>
      <c r="L1367" s="139"/>
    </row>
    <row r="1368" spans="4:12">
      <c r="D1368" s="37"/>
      <c r="E1368" s="37"/>
      <c r="F1368" s="37"/>
      <c r="H1368" s="42"/>
      <c r="I1368" s="35"/>
      <c r="L1368" s="139"/>
    </row>
    <row r="1369" spans="4:12">
      <c r="D1369" s="37"/>
      <c r="E1369" s="37"/>
      <c r="F1369" s="37"/>
      <c r="H1369" s="42"/>
      <c r="I1369" s="35"/>
      <c r="L1369" s="139"/>
    </row>
    <row r="1370" spans="4:12">
      <c r="D1370" s="37"/>
      <c r="E1370" s="37"/>
      <c r="F1370" s="37"/>
      <c r="H1370" s="42"/>
      <c r="I1370" s="35"/>
      <c r="L1370" s="139"/>
    </row>
    <row r="1371" spans="4:12">
      <c r="D1371" s="37"/>
      <c r="E1371" s="37"/>
      <c r="F1371" s="37"/>
      <c r="H1371" s="42"/>
      <c r="I1371" s="35"/>
      <c r="L1371" s="139"/>
    </row>
    <row r="1372" spans="4:12">
      <c r="D1372" s="37"/>
      <c r="E1372" s="37"/>
      <c r="F1372" s="37"/>
      <c r="H1372" s="42"/>
      <c r="I1372" s="35"/>
      <c r="L1372" s="139"/>
    </row>
    <row r="1373" spans="4:12">
      <c r="D1373" s="37"/>
      <c r="E1373" s="37"/>
      <c r="F1373" s="37"/>
      <c r="H1373" s="42"/>
      <c r="I1373" s="35"/>
      <c r="L1373" s="139"/>
    </row>
    <row r="1374" spans="4:12">
      <c r="D1374" s="37"/>
      <c r="E1374" s="37"/>
      <c r="F1374" s="37"/>
      <c r="H1374" s="42"/>
      <c r="I1374" s="35"/>
      <c r="L1374" s="139"/>
    </row>
    <row r="1375" spans="4:12">
      <c r="D1375" s="37"/>
      <c r="E1375" s="37"/>
      <c r="F1375" s="37"/>
      <c r="H1375" s="42"/>
      <c r="I1375" s="35"/>
      <c r="L1375" s="139"/>
    </row>
    <row r="1376" spans="4:12">
      <c r="D1376" s="37"/>
      <c r="E1376" s="37"/>
      <c r="F1376" s="37"/>
      <c r="H1376" s="42"/>
      <c r="I1376" s="35"/>
      <c r="L1376" s="139"/>
    </row>
    <row r="1377" spans="4:12">
      <c r="D1377" s="37"/>
      <c r="E1377" s="37"/>
      <c r="F1377" s="37"/>
      <c r="H1377" s="42"/>
      <c r="I1377" s="35"/>
      <c r="L1377" s="139"/>
    </row>
    <row r="1378" spans="4:12">
      <c r="D1378" s="37"/>
      <c r="E1378" s="37"/>
      <c r="F1378" s="37"/>
      <c r="H1378" s="42"/>
      <c r="I1378" s="35"/>
      <c r="L1378" s="139"/>
    </row>
    <row r="1379" spans="4:12">
      <c r="D1379" s="37"/>
      <c r="E1379" s="37"/>
      <c r="F1379" s="37"/>
      <c r="H1379" s="42"/>
      <c r="I1379" s="35"/>
      <c r="L1379" s="139"/>
    </row>
    <row r="1380" spans="4:12">
      <c r="D1380" s="37"/>
      <c r="E1380" s="37"/>
      <c r="F1380" s="37"/>
      <c r="H1380" s="42"/>
      <c r="I1380" s="35"/>
      <c r="L1380" s="139"/>
    </row>
    <row r="1381" spans="4:12">
      <c r="D1381" s="37"/>
      <c r="E1381" s="37"/>
      <c r="F1381" s="37"/>
      <c r="H1381" s="42"/>
      <c r="I1381" s="35"/>
      <c r="L1381" s="139"/>
    </row>
    <row r="1382" spans="4:12">
      <c r="D1382" s="37"/>
      <c r="E1382" s="37"/>
      <c r="F1382" s="37"/>
      <c r="H1382" s="42"/>
      <c r="I1382" s="35"/>
      <c r="L1382" s="139"/>
    </row>
    <row r="1383" spans="4:12">
      <c r="D1383" s="37"/>
      <c r="E1383" s="37"/>
      <c r="F1383" s="37"/>
      <c r="H1383" s="42"/>
      <c r="I1383" s="35"/>
      <c r="L1383" s="139"/>
    </row>
    <row r="1384" spans="4:12">
      <c r="D1384" s="37"/>
      <c r="E1384" s="37"/>
      <c r="F1384" s="37"/>
      <c r="H1384" s="42"/>
      <c r="I1384" s="35"/>
      <c r="L1384" s="139"/>
    </row>
    <row r="1385" spans="4:12">
      <c r="D1385" s="37"/>
      <c r="E1385" s="37"/>
      <c r="F1385" s="37"/>
      <c r="H1385" s="42"/>
      <c r="I1385" s="35"/>
      <c r="L1385" s="139"/>
    </row>
    <row r="1386" spans="4:12">
      <c r="D1386" s="37"/>
      <c r="E1386" s="37"/>
      <c r="F1386" s="37"/>
      <c r="H1386" s="42"/>
      <c r="I1386" s="35"/>
      <c r="L1386" s="139"/>
    </row>
    <row r="1387" spans="4:12">
      <c r="D1387" s="37"/>
      <c r="E1387" s="37"/>
      <c r="F1387" s="37"/>
      <c r="H1387" s="42"/>
      <c r="I1387" s="35"/>
      <c r="L1387" s="139"/>
    </row>
    <row r="1388" spans="4:12">
      <c r="D1388" s="37"/>
      <c r="E1388" s="37"/>
      <c r="F1388" s="37"/>
      <c r="H1388" s="42"/>
      <c r="I1388" s="35"/>
      <c r="L1388" s="139"/>
    </row>
    <row r="1389" spans="4:12">
      <c r="D1389" s="37"/>
      <c r="E1389" s="37"/>
      <c r="F1389" s="37"/>
      <c r="H1389" s="42"/>
      <c r="I1389" s="35"/>
      <c r="L1389" s="139"/>
    </row>
    <row r="1390" spans="4:12">
      <c r="D1390" s="37"/>
      <c r="E1390" s="37"/>
      <c r="F1390" s="37"/>
      <c r="H1390" s="42"/>
      <c r="I1390" s="35"/>
      <c r="L1390" s="139"/>
    </row>
    <row r="1391" spans="4:12">
      <c r="D1391" s="37"/>
      <c r="E1391" s="37"/>
      <c r="F1391" s="37"/>
      <c r="H1391" s="42"/>
      <c r="I1391" s="35"/>
      <c r="L1391" s="139"/>
    </row>
    <row r="1392" spans="4:12">
      <c r="D1392" s="37"/>
      <c r="E1392" s="37"/>
      <c r="F1392" s="37"/>
      <c r="H1392" s="42"/>
      <c r="I1392" s="35"/>
      <c r="L1392" s="139"/>
    </row>
    <row r="1393" spans="4:12">
      <c r="D1393" s="37"/>
      <c r="E1393" s="37"/>
      <c r="F1393" s="37"/>
      <c r="H1393" s="42"/>
      <c r="I1393" s="35"/>
      <c r="L1393" s="139"/>
    </row>
    <row r="1394" spans="4:12">
      <c r="D1394" s="37"/>
      <c r="E1394" s="37"/>
      <c r="F1394" s="37"/>
      <c r="H1394" s="42"/>
      <c r="I1394" s="35"/>
      <c r="L1394" s="139"/>
    </row>
    <row r="1395" spans="4:12">
      <c r="D1395" s="37"/>
      <c r="E1395" s="37"/>
      <c r="F1395" s="37"/>
      <c r="H1395" s="42"/>
      <c r="I1395" s="35"/>
      <c r="L1395" s="139"/>
    </row>
    <row r="1396" spans="4:12">
      <c r="D1396" s="37"/>
      <c r="E1396" s="37"/>
      <c r="F1396" s="37"/>
      <c r="H1396" s="42"/>
      <c r="I1396" s="35"/>
      <c r="L1396" s="139"/>
    </row>
    <row r="1397" spans="4:12">
      <c r="D1397" s="37"/>
      <c r="E1397" s="37"/>
      <c r="F1397" s="37"/>
      <c r="H1397" s="42"/>
      <c r="I1397" s="35"/>
      <c r="L1397" s="139"/>
    </row>
    <row r="1398" spans="4:12">
      <c r="D1398" s="37"/>
      <c r="E1398" s="37"/>
      <c r="F1398" s="37"/>
      <c r="H1398" s="42"/>
      <c r="I1398" s="35"/>
      <c r="L1398" s="139"/>
    </row>
    <row r="1399" spans="4:12">
      <c r="D1399" s="37"/>
      <c r="E1399" s="37"/>
      <c r="F1399" s="37"/>
      <c r="H1399" s="42"/>
      <c r="I1399" s="35"/>
      <c r="L1399" s="139"/>
    </row>
    <row r="1400" spans="4:12">
      <c r="D1400" s="37"/>
      <c r="E1400" s="37"/>
      <c r="F1400" s="37"/>
      <c r="H1400" s="42"/>
      <c r="I1400" s="35"/>
      <c r="L1400" s="139"/>
    </row>
    <row r="1401" spans="4:12">
      <c r="D1401" s="37"/>
      <c r="E1401" s="37"/>
      <c r="F1401" s="37"/>
      <c r="H1401" s="42"/>
      <c r="I1401" s="35"/>
      <c r="L1401" s="139"/>
    </row>
    <row r="1402" spans="4:12">
      <c r="D1402" s="37"/>
      <c r="E1402" s="37"/>
      <c r="F1402" s="37"/>
      <c r="H1402" s="42"/>
      <c r="I1402" s="35"/>
      <c r="L1402" s="139"/>
    </row>
    <row r="1403" spans="4:12">
      <c r="D1403" s="37"/>
      <c r="E1403" s="37"/>
      <c r="F1403" s="37"/>
      <c r="H1403" s="42"/>
      <c r="I1403" s="35"/>
      <c r="L1403" s="139"/>
    </row>
    <row r="1404" spans="4:12">
      <c r="D1404" s="37"/>
      <c r="E1404" s="37"/>
      <c r="F1404" s="37"/>
      <c r="H1404" s="42"/>
      <c r="I1404" s="35"/>
      <c r="L1404" s="139"/>
    </row>
    <row r="1405" spans="4:12">
      <c r="D1405" s="37"/>
      <c r="E1405" s="37"/>
      <c r="F1405" s="37"/>
      <c r="H1405" s="42"/>
      <c r="I1405" s="35"/>
      <c r="L1405" s="139"/>
    </row>
    <row r="1406" spans="4:12">
      <c r="D1406" s="37"/>
      <c r="E1406" s="37"/>
      <c r="F1406" s="37"/>
      <c r="H1406" s="42"/>
      <c r="I1406" s="35"/>
      <c r="L1406" s="139"/>
    </row>
    <row r="1407" spans="4:12">
      <c r="D1407" s="37"/>
      <c r="E1407" s="37"/>
      <c r="F1407" s="37"/>
      <c r="H1407" s="42"/>
      <c r="I1407" s="35"/>
      <c r="L1407" s="139"/>
    </row>
    <row r="1408" spans="4:12">
      <c r="D1408" s="37"/>
      <c r="E1408" s="37"/>
      <c r="F1408" s="37"/>
      <c r="H1408" s="42"/>
      <c r="I1408" s="35"/>
      <c r="L1408" s="139"/>
    </row>
    <row r="1409" spans="4:12">
      <c r="D1409" s="37"/>
      <c r="E1409" s="37"/>
      <c r="F1409" s="37"/>
      <c r="H1409" s="42"/>
      <c r="I1409" s="35"/>
      <c r="L1409" s="139"/>
    </row>
    <row r="1410" spans="4:12">
      <c r="D1410" s="37"/>
      <c r="E1410" s="37"/>
      <c r="F1410" s="37"/>
      <c r="H1410" s="42"/>
      <c r="I1410" s="35"/>
      <c r="L1410" s="139"/>
    </row>
    <row r="1411" spans="4:12">
      <c r="D1411" s="37"/>
      <c r="E1411" s="37"/>
      <c r="F1411" s="37"/>
      <c r="H1411" s="42"/>
      <c r="I1411" s="35"/>
      <c r="L1411" s="139"/>
    </row>
    <row r="1412" spans="4:12">
      <c r="D1412" s="37"/>
      <c r="E1412" s="37"/>
      <c r="F1412" s="37"/>
      <c r="H1412" s="42"/>
      <c r="I1412" s="35"/>
      <c r="L1412" s="139"/>
    </row>
    <row r="1413" spans="4:12">
      <c r="D1413" s="37"/>
      <c r="E1413" s="37"/>
      <c r="F1413" s="37"/>
      <c r="H1413" s="42"/>
      <c r="I1413" s="35"/>
      <c r="L1413" s="139"/>
    </row>
    <row r="1414" spans="4:12">
      <c r="D1414" s="37"/>
      <c r="E1414" s="37"/>
      <c r="F1414" s="37"/>
      <c r="H1414" s="42"/>
      <c r="I1414" s="35"/>
      <c r="L1414" s="139"/>
    </row>
    <row r="1415" spans="4:12">
      <c r="D1415" s="37"/>
      <c r="E1415" s="37"/>
      <c r="F1415" s="37"/>
      <c r="H1415" s="42"/>
      <c r="I1415" s="35"/>
      <c r="L1415" s="139"/>
    </row>
    <row r="1416" spans="4:12">
      <c r="D1416" s="37"/>
      <c r="E1416" s="37"/>
      <c r="F1416" s="37"/>
      <c r="H1416" s="42"/>
      <c r="I1416" s="35"/>
      <c r="L1416" s="139"/>
    </row>
    <row r="1417" spans="4:12">
      <c r="D1417" s="37"/>
      <c r="E1417" s="37"/>
      <c r="F1417" s="37"/>
      <c r="H1417" s="42"/>
      <c r="I1417" s="35"/>
      <c r="L1417" s="139"/>
    </row>
    <row r="1418" spans="4:12">
      <c r="D1418" s="37"/>
      <c r="E1418" s="37"/>
      <c r="F1418" s="37"/>
      <c r="H1418" s="42"/>
      <c r="I1418" s="35"/>
      <c r="L1418" s="139"/>
    </row>
    <row r="1419" spans="4:12">
      <c r="D1419" s="37"/>
      <c r="E1419" s="37"/>
      <c r="F1419" s="37"/>
      <c r="H1419" s="42"/>
      <c r="I1419" s="35"/>
      <c r="L1419" s="139"/>
    </row>
    <row r="1420" spans="4:12">
      <c r="D1420" s="37"/>
      <c r="E1420" s="37"/>
      <c r="F1420" s="37"/>
      <c r="H1420" s="42"/>
      <c r="I1420" s="35"/>
      <c r="L1420" s="139"/>
    </row>
    <row r="1421" spans="4:12">
      <c r="D1421" s="37"/>
      <c r="E1421" s="37"/>
      <c r="F1421" s="37"/>
      <c r="H1421" s="42"/>
      <c r="I1421" s="35"/>
      <c r="L1421" s="139"/>
    </row>
    <row r="1422" spans="4:12">
      <c r="D1422" s="37"/>
      <c r="E1422" s="37"/>
      <c r="F1422" s="37"/>
      <c r="H1422" s="42"/>
      <c r="I1422" s="35"/>
      <c r="L1422" s="139"/>
    </row>
    <row r="1423" spans="4:12">
      <c r="D1423" s="37"/>
      <c r="E1423" s="37"/>
      <c r="F1423" s="37"/>
      <c r="H1423" s="42"/>
      <c r="I1423" s="35"/>
      <c r="L1423" s="139"/>
    </row>
    <row r="1424" spans="4:12">
      <c r="D1424" s="37"/>
      <c r="E1424" s="37"/>
      <c r="F1424" s="37"/>
      <c r="H1424" s="42"/>
      <c r="I1424" s="35"/>
      <c r="L1424" s="139"/>
    </row>
    <row r="1425" spans="4:12">
      <c r="D1425" s="37"/>
      <c r="E1425" s="37"/>
      <c r="F1425" s="37"/>
      <c r="H1425" s="42"/>
      <c r="I1425" s="35"/>
      <c r="L1425" s="139"/>
    </row>
    <row r="1426" spans="4:12">
      <c r="D1426" s="37"/>
      <c r="E1426" s="37"/>
      <c r="F1426" s="37"/>
      <c r="H1426" s="42"/>
      <c r="I1426" s="35"/>
      <c r="L1426" s="139"/>
    </row>
    <row r="1427" spans="4:12">
      <c r="D1427" s="37"/>
      <c r="E1427" s="37"/>
      <c r="F1427" s="37"/>
      <c r="H1427" s="42"/>
      <c r="I1427" s="35"/>
      <c r="L1427" s="139"/>
    </row>
    <row r="1428" spans="4:12">
      <c r="D1428" s="37"/>
      <c r="E1428" s="37"/>
      <c r="F1428" s="37"/>
      <c r="H1428" s="42"/>
      <c r="I1428" s="35"/>
      <c r="L1428" s="139"/>
    </row>
    <row r="1429" spans="4:12">
      <c r="D1429" s="37"/>
      <c r="E1429" s="37"/>
      <c r="F1429" s="37"/>
      <c r="H1429" s="42"/>
      <c r="I1429" s="35"/>
      <c r="L1429" s="139"/>
    </row>
    <row r="1430" spans="4:12">
      <c r="D1430" s="37"/>
      <c r="E1430" s="37"/>
      <c r="F1430" s="37"/>
      <c r="H1430" s="42"/>
      <c r="I1430" s="35"/>
      <c r="L1430" s="139"/>
    </row>
    <row r="1431" spans="4:12">
      <c r="D1431" s="37"/>
      <c r="E1431" s="37"/>
      <c r="F1431" s="37"/>
      <c r="H1431" s="42"/>
      <c r="I1431" s="35"/>
      <c r="L1431" s="139"/>
    </row>
    <row r="1432" spans="4:12">
      <c r="D1432" s="37"/>
      <c r="E1432" s="37"/>
      <c r="F1432" s="37"/>
      <c r="H1432" s="42"/>
      <c r="I1432" s="35"/>
      <c r="L1432" s="139"/>
    </row>
    <row r="1433" spans="4:12">
      <c r="D1433" s="37"/>
      <c r="E1433" s="37"/>
      <c r="F1433" s="37"/>
      <c r="H1433" s="42"/>
      <c r="I1433" s="35"/>
      <c r="L1433" s="139"/>
    </row>
    <row r="1434" spans="4:12">
      <c r="D1434" s="37"/>
      <c r="E1434" s="37"/>
      <c r="F1434" s="37"/>
      <c r="H1434" s="42"/>
      <c r="I1434" s="35"/>
      <c r="L1434" s="139"/>
    </row>
    <row r="1435" spans="4:12">
      <c r="D1435" s="37"/>
      <c r="E1435" s="37"/>
      <c r="F1435" s="37"/>
      <c r="H1435" s="42"/>
      <c r="I1435" s="35"/>
      <c r="L1435" s="139"/>
    </row>
    <row r="1436" spans="4:12">
      <c r="D1436" s="37"/>
      <c r="E1436" s="37"/>
      <c r="F1436" s="37"/>
      <c r="H1436" s="42"/>
      <c r="I1436" s="35"/>
      <c r="L1436" s="139"/>
    </row>
    <row r="1437" spans="4:12">
      <c r="D1437" s="37"/>
      <c r="E1437" s="37"/>
      <c r="F1437" s="37"/>
      <c r="H1437" s="42"/>
      <c r="I1437" s="35"/>
      <c r="L1437" s="139"/>
    </row>
    <row r="1438" spans="4:12">
      <c r="D1438" s="37"/>
      <c r="E1438" s="37"/>
      <c r="F1438" s="37"/>
      <c r="H1438" s="42"/>
      <c r="I1438" s="35"/>
      <c r="L1438" s="139"/>
    </row>
    <row r="1439" spans="4:12">
      <c r="D1439" s="37"/>
      <c r="E1439" s="37"/>
      <c r="F1439" s="37"/>
      <c r="H1439" s="42"/>
      <c r="I1439" s="35"/>
      <c r="L1439" s="139"/>
    </row>
    <row r="1440" spans="4:12">
      <c r="D1440" s="37"/>
      <c r="E1440" s="37"/>
      <c r="F1440" s="37"/>
      <c r="H1440" s="42"/>
      <c r="I1440" s="35"/>
      <c r="L1440" s="139"/>
    </row>
    <row r="1441" spans="4:12">
      <c r="D1441" s="37"/>
      <c r="E1441" s="37"/>
      <c r="F1441" s="37"/>
      <c r="H1441" s="42"/>
      <c r="I1441" s="35"/>
      <c r="L1441" s="139"/>
    </row>
    <row r="1442" spans="4:12">
      <c r="D1442" s="37"/>
      <c r="E1442" s="37"/>
      <c r="F1442" s="37"/>
      <c r="H1442" s="42"/>
      <c r="I1442" s="35"/>
      <c r="L1442" s="139"/>
    </row>
    <row r="1443" spans="4:12">
      <c r="D1443" s="37"/>
      <c r="E1443" s="37"/>
      <c r="F1443" s="37"/>
      <c r="H1443" s="42"/>
      <c r="I1443" s="35"/>
      <c r="L1443" s="139"/>
    </row>
    <row r="1444" spans="4:12">
      <c r="D1444" s="37"/>
      <c r="E1444" s="37"/>
      <c r="F1444" s="37"/>
      <c r="H1444" s="42"/>
      <c r="I1444" s="35"/>
      <c r="L1444" s="139"/>
    </row>
    <row r="1445" spans="4:12">
      <c r="D1445" s="37"/>
      <c r="E1445" s="37"/>
      <c r="F1445" s="37"/>
      <c r="H1445" s="42"/>
      <c r="I1445" s="35"/>
      <c r="L1445" s="139"/>
    </row>
    <row r="1446" spans="4:12">
      <c r="D1446" s="37"/>
      <c r="E1446" s="37"/>
      <c r="F1446" s="37"/>
      <c r="H1446" s="42"/>
      <c r="I1446" s="35"/>
      <c r="L1446" s="139"/>
    </row>
    <row r="1447" spans="4:12">
      <c r="D1447" s="37"/>
      <c r="E1447" s="37"/>
      <c r="F1447" s="37"/>
      <c r="H1447" s="42"/>
      <c r="I1447" s="35"/>
      <c r="L1447" s="139"/>
    </row>
    <row r="1448" spans="4:12">
      <c r="D1448" s="37"/>
      <c r="E1448" s="37"/>
      <c r="F1448" s="37"/>
      <c r="H1448" s="42"/>
      <c r="I1448" s="35"/>
      <c r="L1448" s="139"/>
    </row>
    <row r="1449" spans="4:12">
      <c r="D1449" s="37"/>
      <c r="E1449" s="37"/>
      <c r="F1449" s="37"/>
      <c r="H1449" s="42"/>
      <c r="I1449" s="35"/>
      <c r="L1449" s="139"/>
    </row>
    <row r="1450" spans="4:12">
      <c r="D1450" s="37"/>
      <c r="E1450" s="37"/>
      <c r="F1450" s="37"/>
      <c r="H1450" s="42"/>
      <c r="I1450" s="35"/>
      <c r="L1450" s="139"/>
    </row>
    <row r="1451" spans="4:12">
      <c r="D1451" s="37"/>
      <c r="E1451" s="37"/>
      <c r="F1451" s="37"/>
      <c r="H1451" s="42"/>
      <c r="I1451" s="35"/>
      <c r="L1451" s="139"/>
    </row>
    <row r="1452" spans="4:12">
      <c r="D1452" s="37"/>
      <c r="E1452" s="37"/>
      <c r="F1452" s="37"/>
      <c r="H1452" s="42"/>
      <c r="I1452" s="35"/>
      <c r="L1452" s="139"/>
    </row>
    <row r="1453" spans="4:12">
      <c r="D1453" s="37"/>
      <c r="E1453" s="37"/>
      <c r="F1453" s="37"/>
      <c r="H1453" s="42"/>
      <c r="I1453" s="35"/>
      <c r="L1453" s="139"/>
    </row>
    <row r="1454" spans="4:12">
      <c r="D1454" s="37"/>
      <c r="E1454" s="37"/>
      <c r="F1454" s="37"/>
      <c r="H1454" s="42"/>
      <c r="I1454" s="35"/>
      <c r="L1454" s="139"/>
    </row>
    <row r="1455" spans="4:12">
      <c r="D1455" s="37"/>
      <c r="E1455" s="37"/>
      <c r="F1455" s="37"/>
      <c r="H1455" s="42"/>
      <c r="I1455" s="35"/>
      <c r="L1455" s="139"/>
    </row>
    <row r="1456" spans="4:12">
      <c r="D1456" s="37"/>
      <c r="E1456" s="37"/>
      <c r="F1456" s="37"/>
      <c r="H1456" s="42"/>
      <c r="I1456" s="35"/>
      <c r="L1456" s="139"/>
    </row>
    <row r="1457" spans="4:12">
      <c r="D1457" s="37"/>
      <c r="E1457" s="37"/>
      <c r="F1457" s="37"/>
      <c r="H1457" s="42"/>
      <c r="I1457" s="35"/>
      <c r="L1457" s="139"/>
    </row>
    <row r="1458" spans="4:12">
      <c r="D1458" s="37"/>
      <c r="E1458" s="37"/>
      <c r="F1458" s="37"/>
      <c r="H1458" s="42"/>
      <c r="I1458" s="35"/>
      <c r="L1458" s="139"/>
    </row>
    <row r="1459" spans="4:12">
      <c r="D1459" s="37"/>
      <c r="E1459" s="37"/>
      <c r="F1459" s="37"/>
      <c r="H1459" s="42"/>
      <c r="I1459" s="35"/>
      <c r="L1459" s="139"/>
    </row>
    <row r="1460" spans="4:12">
      <c r="D1460" s="37"/>
      <c r="E1460" s="37"/>
      <c r="F1460" s="37"/>
      <c r="H1460" s="42"/>
      <c r="I1460" s="35"/>
      <c r="L1460" s="139"/>
    </row>
    <row r="1461" spans="4:12">
      <c r="D1461" s="37"/>
      <c r="E1461" s="37"/>
      <c r="F1461" s="37"/>
      <c r="H1461" s="42"/>
      <c r="I1461" s="35"/>
      <c r="L1461" s="139"/>
    </row>
    <row r="1462" spans="4:12">
      <c r="D1462" s="37"/>
      <c r="E1462" s="37"/>
      <c r="F1462" s="37"/>
      <c r="H1462" s="42"/>
      <c r="I1462" s="35"/>
      <c r="L1462" s="139"/>
    </row>
    <row r="1463" spans="4:12">
      <c r="D1463" s="37"/>
      <c r="E1463" s="37"/>
      <c r="F1463" s="37"/>
      <c r="H1463" s="42"/>
      <c r="I1463" s="35"/>
      <c r="L1463" s="139"/>
    </row>
    <row r="1464" spans="4:12">
      <c r="D1464" s="37"/>
      <c r="E1464" s="37"/>
      <c r="F1464" s="37"/>
      <c r="H1464" s="42"/>
      <c r="I1464" s="35"/>
      <c r="L1464" s="139"/>
    </row>
    <row r="1465" spans="4:12">
      <c r="D1465" s="37"/>
      <c r="E1465" s="37"/>
      <c r="F1465" s="37"/>
      <c r="H1465" s="42"/>
      <c r="I1465" s="35"/>
      <c r="L1465" s="139"/>
    </row>
    <row r="1466" spans="4:12">
      <c r="D1466" s="37"/>
      <c r="E1466" s="37"/>
      <c r="F1466" s="37"/>
      <c r="H1466" s="42"/>
      <c r="I1466" s="35"/>
      <c r="L1466" s="139"/>
    </row>
    <row r="1467" spans="4:12">
      <c r="D1467" s="37"/>
      <c r="E1467" s="37"/>
      <c r="F1467" s="37"/>
      <c r="H1467" s="42"/>
      <c r="I1467" s="35"/>
      <c r="L1467" s="139"/>
    </row>
    <row r="1468" spans="4:12">
      <c r="D1468" s="37"/>
      <c r="E1468" s="37"/>
      <c r="F1468" s="37"/>
      <c r="H1468" s="42"/>
      <c r="I1468" s="35"/>
      <c r="L1468" s="139"/>
    </row>
    <row r="1469" spans="4:12">
      <c r="D1469" s="37"/>
      <c r="E1469" s="37"/>
      <c r="F1469" s="37"/>
      <c r="H1469" s="42"/>
      <c r="I1469" s="35"/>
      <c r="L1469" s="139"/>
    </row>
    <row r="1470" spans="4:12">
      <c r="D1470" s="37"/>
      <c r="E1470" s="37"/>
      <c r="F1470" s="37"/>
      <c r="H1470" s="42"/>
      <c r="I1470" s="35"/>
      <c r="L1470" s="139"/>
    </row>
    <row r="1471" spans="4:12">
      <c r="D1471" s="37"/>
      <c r="E1471" s="37"/>
      <c r="F1471" s="37"/>
      <c r="H1471" s="42"/>
      <c r="I1471" s="35"/>
      <c r="L1471" s="139"/>
    </row>
    <row r="1472" spans="4:12">
      <c r="D1472" s="37"/>
      <c r="E1472" s="37"/>
      <c r="F1472" s="37"/>
      <c r="H1472" s="42"/>
      <c r="I1472" s="35"/>
      <c r="L1472" s="139"/>
    </row>
    <row r="1473" spans="4:12">
      <c r="D1473" s="37"/>
      <c r="E1473" s="37"/>
      <c r="F1473" s="37"/>
      <c r="H1473" s="42"/>
      <c r="I1473" s="35"/>
      <c r="L1473" s="139"/>
    </row>
    <row r="1474" spans="4:12">
      <c r="D1474" s="37"/>
      <c r="E1474" s="37"/>
      <c r="F1474" s="37"/>
      <c r="H1474" s="42"/>
      <c r="I1474" s="35"/>
      <c r="L1474" s="139"/>
    </row>
    <row r="1475" spans="4:12">
      <c r="D1475" s="37"/>
      <c r="E1475" s="37"/>
      <c r="F1475" s="37"/>
      <c r="H1475" s="42"/>
      <c r="I1475" s="35"/>
      <c r="L1475" s="139"/>
    </row>
    <row r="1476" spans="4:12">
      <c r="D1476" s="37"/>
      <c r="E1476" s="37"/>
      <c r="F1476" s="37"/>
      <c r="H1476" s="42"/>
      <c r="I1476" s="35"/>
      <c r="L1476" s="139"/>
    </row>
    <row r="1477" spans="4:12">
      <c r="D1477" s="37"/>
      <c r="E1477" s="37"/>
      <c r="F1477" s="37"/>
      <c r="H1477" s="42"/>
      <c r="I1477" s="35"/>
      <c r="L1477" s="139"/>
    </row>
    <row r="1478" spans="4:12">
      <c r="D1478" s="37"/>
      <c r="E1478" s="37"/>
      <c r="F1478" s="37"/>
      <c r="H1478" s="42"/>
      <c r="I1478" s="35"/>
      <c r="L1478" s="139"/>
    </row>
    <row r="1479" spans="4:12">
      <c r="D1479" s="37"/>
      <c r="E1479" s="37"/>
      <c r="F1479" s="37"/>
      <c r="H1479" s="42"/>
      <c r="I1479" s="35"/>
      <c r="L1479" s="139"/>
    </row>
    <row r="1480" spans="4:12">
      <c r="D1480" s="37"/>
      <c r="E1480" s="37"/>
      <c r="F1480" s="37"/>
      <c r="H1480" s="42"/>
      <c r="I1480" s="35"/>
      <c r="L1480" s="139"/>
    </row>
    <row r="1481" spans="4:12">
      <c r="D1481" s="37"/>
      <c r="E1481" s="37"/>
      <c r="F1481" s="37"/>
      <c r="H1481" s="42"/>
      <c r="I1481" s="35"/>
      <c r="L1481" s="139"/>
    </row>
    <row r="1482" spans="4:12">
      <c r="D1482" s="37"/>
      <c r="E1482" s="37"/>
      <c r="F1482" s="37"/>
      <c r="H1482" s="42"/>
      <c r="I1482" s="35"/>
      <c r="L1482" s="139"/>
    </row>
    <row r="1483" spans="4:12">
      <c r="D1483" s="37"/>
      <c r="E1483" s="37"/>
      <c r="F1483" s="37"/>
      <c r="H1483" s="42"/>
      <c r="I1483" s="35"/>
      <c r="L1483" s="139"/>
    </row>
    <row r="1484" spans="4:12">
      <c r="D1484" s="37"/>
      <c r="E1484" s="37"/>
      <c r="F1484" s="37"/>
      <c r="H1484" s="42"/>
      <c r="I1484" s="35"/>
      <c r="L1484" s="139"/>
    </row>
    <row r="1485" spans="4:12">
      <c r="D1485" s="37"/>
      <c r="E1485" s="37"/>
      <c r="F1485" s="37"/>
      <c r="H1485" s="42"/>
      <c r="I1485" s="35"/>
      <c r="L1485" s="139"/>
    </row>
    <row r="1486" spans="4:12">
      <c r="D1486" s="37"/>
      <c r="E1486" s="37"/>
      <c r="F1486" s="37"/>
      <c r="H1486" s="42"/>
      <c r="I1486" s="35"/>
      <c r="L1486" s="139"/>
    </row>
    <row r="1487" spans="4:12">
      <c r="D1487" s="37"/>
      <c r="E1487" s="37"/>
      <c r="F1487" s="37"/>
      <c r="H1487" s="42"/>
      <c r="I1487" s="35"/>
      <c r="L1487" s="139"/>
    </row>
    <row r="1488" spans="4:12">
      <c r="D1488" s="37"/>
      <c r="E1488" s="37"/>
      <c r="F1488" s="37"/>
      <c r="H1488" s="42"/>
      <c r="I1488" s="35"/>
      <c r="L1488" s="139"/>
    </row>
    <row r="1489" spans="4:12">
      <c r="D1489" s="37"/>
      <c r="E1489" s="37"/>
      <c r="F1489" s="37"/>
      <c r="H1489" s="42"/>
      <c r="I1489" s="35"/>
      <c r="L1489" s="139"/>
    </row>
    <row r="1490" spans="4:12">
      <c r="D1490" s="37"/>
      <c r="E1490" s="37"/>
      <c r="F1490" s="37"/>
      <c r="H1490" s="42"/>
      <c r="I1490" s="35"/>
      <c r="L1490" s="139"/>
    </row>
  </sheetData>
  <conditionalFormatting sqref="O1:O4 O14:O1048576">
    <cfRule type="expression" dxfId="38" priority="3">
      <formula>AND(ISNUMBER(O1),O1&lt;&gt;0.9)</formula>
    </cfRule>
  </conditionalFormatting>
  <conditionalFormatting sqref="L1:L4 L14:L1048576">
    <cfRule type="expression" dxfId="37" priority="2">
      <formula>AND(ISNUMBER(L1),L1&lt;&gt;0.8)</formula>
    </cfRule>
  </conditionalFormatting>
  <conditionalFormatting sqref="I4:J4 P4:S4">
    <cfRule type="expression" dxfId="36" priority="129">
      <formula>COUNTA($A:$A)+5-COUNTA($A$1:$A$14)-COUNTBLANK(I$1:I$14)&lt;&gt;COUNTA(I:I)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50"/>
  <sheetViews>
    <sheetView tabSelected="1" zoomScaleNormal="100" workbookViewId="0">
      <pane xSplit="7" ySplit="14" topLeftCell="T15" activePane="bottomRight" state="frozen"/>
      <selection activeCell="B5" sqref="B5"/>
      <selection pane="topRight" activeCell="B5" sqref="B5"/>
      <selection pane="bottomLeft" activeCell="B5" sqref="B5"/>
      <selection pane="bottomRight" activeCell="Z10" sqref="Z10"/>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96</v>
      </c>
      <c r="I1" s="142"/>
      <c r="J1" s="142"/>
      <c r="K1" s="16"/>
      <c r="L1" s="16"/>
      <c r="M1" s="127"/>
      <c r="N1" s="147" t="s">
        <v>95</v>
      </c>
      <c r="O1" s="147"/>
      <c r="P1" s="141"/>
      <c r="Q1" s="16"/>
      <c r="R1" s="40"/>
      <c r="S1" s="40"/>
      <c r="T1" s="40"/>
      <c r="U1" s="40"/>
      <c r="V1" s="40"/>
      <c r="W1" s="40"/>
      <c r="X1" s="147" t="s">
        <v>94</v>
      </c>
      <c r="Y1" s="142"/>
      <c r="Z1" s="16"/>
      <c r="AA1" s="142" t="s">
        <v>93</v>
      </c>
      <c r="AB1" s="16"/>
    </row>
    <row r="2" spans="1:28" ht="19">
      <c r="A2" s="7"/>
      <c r="B2" s="7"/>
      <c r="C2" s="7"/>
      <c r="D2" s="7"/>
      <c r="E2" s="7"/>
      <c r="F2" s="7"/>
      <c r="G2" s="128" t="s">
        <v>198</v>
      </c>
      <c r="H2" s="11" t="s">
        <v>3</v>
      </c>
      <c r="I2" s="143"/>
      <c r="J2" s="143"/>
      <c r="K2" s="17" t="s">
        <v>4</v>
      </c>
      <c r="L2" s="128" t="s">
        <v>198</v>
      </c>
      <c r="M2" s="128" t="s">
        <v>198</v>
      </c>
      <c r="N2" s="128" t="s">
        <v>3</v>
      </c>
      <c r="O2" s="128"/>
      <c r="P2" s="122"/>
      <c r="Q2" s="17" t="s">
        <v>4</v>
      </c>
      <c r="R2" s="116" t="s">
        <v>111</v>
      </c>
      <c r="S2" s="11"/>
      <c r="T2" s="11"/>
      <c r="U2" s="11"/>
      <c r="V2" s="11"/>
      <c r="W2" s="11"/>
      <c r="X2" s="128" t="s">
        <v>3</v>
      </c>
      <c r="Y2" s="128"/>
      <c r="Z2" s="17" t="s">
        <v>4</v>
      </c>
      <c r="AA2" s="128" t="s">
        <v>3</v>
      </c>
      <c r="AB2" s="17" t="s">
        <v>4</v>
      </c>
    </row>
    <row r="3" spans="1:28" s="1" customFormat="1" ht="117" customHeight="1">
      <c r="A3" s="8"/>
      <c r="B3" s="8"/>
      <c r="C3" s="8"/>
      <c r="D3" s="8"/>
      <c r="E3" s="8"/>
      <c r="F3" s="8"/>
      <c r="G3" s="191" t="s">
        <v>557</v>
      </c>
      <c r="H3" s="12" t="s">
        <v>44</v>
      </c>
      <c r="I3" s="179" t="s">
        <v>551</v>
      </c>
      <c r="J3" s="129" t="s">
        <v>552</v>
      </c>
      <c r="K3" s="192" t="s">
        <v>1</v>
      </c>
      <c r="L3" s="194" t="s">
        <v>279</v>
      </c>
      <c r="M3" s="183" t="s">
        <v>550</v>
      </c>
      <c r="N3" s="129" t="s">
        <v>135</v>
      </c>
      <c r="O3" s="129" t="s">
        <v>136</v>
      </c>
      <c r="P3" s="149" t="s">
        <v>553</v>
      </c>
      <c r="Q3" s="192" t="s">
        <v>2</v>
      </c>
      <c r="R3" s="193" t="s">
        <v>122</v>
      </c>
      <c r="S3" s="190" t="s">
        <v>123</v>
      </c>
      <c r="T3" s="190" t="s">
        <v>174</v>
      </c>
      <c r="U3" s="190" t="s">
        <v>124</v>
      </c>
      <c r="V3" s="190" t="s">
        <v>176</v>
      </c>
      <c r="W3" s="194" t="s">
        <v>177</v>
      </c>
      <c r="X3" s="129" t="s">
        <v>554</v>
      </c>
      <c r="Y3" s="129" t="s">
        <v>555</v>
      </c>
      <c r="Z3" s="192" t="s">
        <v>57</v>
      </c>
      <c r="AA3" s="129" t="s">
        <v>556</v>
      </c>
      <c r="AB3" s="192" t="s">
        <v>57</v>
      </c>
    </row>
    <row r="4" spans="1:28">
      <c r="A4" s="4"/>
      <c r="B4" s="4"/>
      <c r="C4" s="4" t="s">
        <v>5</v>
      </c>
      <c r="D4" s="4"/>
      <c r="E4" s="4"/>
      <c r="F4" s="4"/>
      <c r="G4" s="130">
        <f>SUBTOTAL(101,G$15:INDEX(G:G,COUNTA($A:$A)+5-COUNTA($A$1:$A$14)))</f>
        <v>0</v>
      </c>
      <c r="H4" s="13">
        <f>SUBTOTAL(109,H$15:INDEX(H:H,COUNTA($A:$A)+5-COUNTA($A$1:$A$14)))</f>
        <v>0</v>
      </c>
      <c r="I4" s="73" t="e">
        <f>($K$4-$H$4)/$H$4</f>
        <v>#DIV/0!</v>
      </c>
      <c r="J4" s="130">
        <f>SUBTOTAL(101,J$15:INDEX(J:J,COUNTA($A:$A)+5-COUNTA($A$1:$A$14)))</f>
        <v>0</v>
      </c>
      <c r="K4" s="19">
        <f>SUBTOTAL(109,K$15:INDEX(K:K,COUNTA($A:$A)+5-COUNTA($A$1:$A$14)))</f>
        <v>0</v>
      </c>
      <c r="L4" s="13">
        <f>SUBTOTAL(109,L$15:INDEX(L:L,COUNTA($A:$A)+5-COUNTA($A$1:$A$14)))</f>
        <v>0</v>
      </c>
      <c r="M4" s="130" t="e">
        <f>SUBTOTAL(101,M$15:INDEX(M:M,COUNTA($A:$A)+5-COUNTA($A$1:$A$14)))</f>
        <v>#DIV/0!</v>
      </c>
      <c r="N4" s="130">
        <f>SUBTOTAL(101,N$15:INDEX(N:N,COUNTA($A:$A)+5-COUNTA($A$1:$A$14)))</f>
        <v>0.9</v>
      </c>
      <c r="O4" s="130">
        <f>SUBTOTAL(101,O$15:INDEX(O:O,COUNTA($A:$A)+5-COUNTA($A$1:$A$14)))</f>
        <v>0.95</v>
      </c>
      <c r="P4" s="130">
        <f>SUBTOTAL(101,P$15:INDEX(P:P,COUNTA($A:$A)+5-COUNTA($A$1:$A$14)))</f>
        <v>0</v>
      </c>
      <c r="Q4" s="19">
        <f>SUBTOTAL(109,Q$15:INDEX(Q:Q,COUNTA($A:$A)+5-COUNTA($A$1:$A$14)))</f>
        <v>0</v>
      </c>
      <c r="R4" s="13">
        <f>SUBTOTAL(109,R$15:INDEX(R:R,COUNTA($A:$A)+5-COUNTA($A$1:$A$14)))</f>
        <v>0</v>
      </c>
      <c r="S4" s="13">
        <f>SUBTOTAL(109,S$15:INDEX(S:S,COUNTA($A:$A)+5-COUNTA($A$1:$A$14)))</f>
        <v>0</v>
      </c>
      <c r="T4" s="13">
        <f>SUBTOTAL(109,T$15:INDEX(T:T,COUNTA($A:$A)+5-COUNTA($A$1:$A$14)))</f>
        <v>0</v>
      </c>
      <c r="U4" s="13">
        <f>SUBTOTAL(109,U$15:INDEX(U:U,COUNTA($A:$A)+5-COUNTA($A$1:$A$14)))</f>
        <v>0</v>
      </c>
      <c r="V4" s="13">
        <f>SUBTOTAL(109,V$15:INDEX(V:V,COUNTA($A:$A)+5-COUNTA($A$1:$A$14)))</f>
        <v>0</v>
      </c>
      <c r="W4" s="13">
        <f>SUBTOTAL(109,W$15:INDEX(W:W,COUNTA($A:$A)+5-COUNTA($A$1:$A$14)))</f>
        <v>0</v>
      </c>
      <c r="X4" s="130">
        <f>SUBTOTAL(101,X$15:INDEX(X:X,COUNTA($A:$A)+5-COUNTA($A$1:$A$14)))</f>
        <v>0.7</v>
      </c>
      <c r="Y4" s="130">
        <f>SUBTOTAL(101,Y$15:INDEX(Y:Y,COUNTA($A:$A)+5-COUNTA($A$1:$A$14)))</f>
        <v>1</v>
      </c>
      <c r="Z4" s="19">
        <f>SUBTOTAL(109,Z$15:INDEX(Z:Z,COUNTA($A:$A)+5-COUNTA($A$1:$A$14)))</f>
        <v>0</v>
      </c>
      <c r="AA4" s="130">
        <f>SUBTOTAL(101,AA$15:INDEX(AA:AA,COUNTA($A:$A)+5-COUNTA($A$1:$A$14)))</f>
        <v>0.95</v>
      </c>
      <c r="AB4" s="19">
        <f>SUBTOTAL(109,AB$15:INDEX(AB:AB,COUNTA($A:$A)+5-COUNTA($A$1:$A$14)))</f>
        <v>0</v>
      </c>
    </row>
    <row r="5" spans="1:28">
      <c r="A5" t="s">
        <v>625</v>
      </c>
      <c r="B5" t="s">
        <v>625</v>
      </c>
      <c r="C5" t="s">
        <v>625</v>
      </c>
      <c r="D5" t="s">
        <v>625</v>
      </c>
      <c r="E5" t="s">
        <v>625</v>
      </c>
      <c r="F5" t="s">
        <v>625</v>
      </c>
      <c r="G5" t="s">
        <v>625</v>
      </c>
      <c r="H5" t="s">
        <v>642</v>
      </c>
      <c r="I5" t="s">
        <v>625</v>
      </c>
      <c r="J5" t="s">
        <v>625</v>
      </c>
      <c r="K5" t="s">
        <v>642</v>
      </c>
      <c r="L5" t="s">
        <v>625</v>
      </c>
      <c r="M5" t="s">
        <v>625</v>
      </c>
      <c r="N5" t="s">
        <v>625</v>
      </c>
      <c r="O5" t="s">
        <v>625</v>
      </c>
      <c r="P5" t="s">
        <v>625</v>
      </c>
      <c r="Q5" t="s">
        <v>642</v>
      </c>
      <c r="R5" t="s">
        <v>625</v>
      </c>
      <c r="S5" t="s">
        <v>625</v>
      </c>
      <c r="T5" t="s">
        <v>625</v>
      </c>
      <c r="U5" t="s">
        <v>625</v>
      </c>
      <c r="V5" t="s">
        <v>625</v>
      </c>
      <c r="W5" t="s">
        <v>625</v>
      </c>
      <c r="X5" t="s">
        <v>625</v>
      </c>
      <c r="Y5" t="s">
        <v>625</v>
      </c>
      <c r="Z5" t="s">
        <v>642</v>
      </c>
      <c r="AA5" t="s">
        <v>625</v>
      </c>
      <c r="AB5" t="s">
        <v>642</v>
      </c>
    </row>
    <row r="6" spans="1:28">
      <c r="A6" t="s">
        <v>764</v>
      </c>
      <c r="B6" t="s">
        <v>764</v>
      </c>
      <c r="C6" t="s">
        <v>764</v>
      </c>
      <c r="D6" t="s">
        <v>764</v>
      </c>
      <c r="E6" t="s">
        <v>764</v>
      </c>
      <c r="F6" t="s">
        <v>764</v>
      </c>
      <c r="G6" t="s">
        <v>618</v>
      </c>
      <c r="H6" t="s">
        <v>643</v>
      </c>
      <c r="I6" t="s">
        <v>618</v>
      </c>
      <c r="J6" t="s">
        <v>618</v>
      </c>
      <c r="K6" t="s">
        <v>617</v>
      </c>
      <c r="L6" t="s">
        <v>618</v>
      </c>
      <c r="M6" t="s">
        <v>618</v>
      </c>
      <c r="N6" t="s">
        <v>645</v>
      </c>
      <c r="O6" t="s">
        <v>645</v>
      </c>
      <c r="P6" t="s">
        <v>645</v>
      </c>
      <c r="Q6" t="s">
        <v>617</v>
      </c>
      <c r="R6" t="s">
        <v>618</v>
      </c>
      <c r="S6" t="s">
        <v>618</v>
      </c>
      <c r="T6" t="s">
        <v>618</v>
      </c>
      <c r="U6" t="s">
        <v>618</v>
      </c>
      <c r="V6" t="s">
        <v>618</v>
      </c>
      <c r="W6" t="s">
        <v>618</v>
      </c>
      <c r="X6" t="s">
        <v>645</v>
      </c>
      <c r="Y6" t="s">
        <v>645</v>
      </c>
      <c r="Z6" t="s">
        <v>617</v>
      </c>
      <c r="AA6" t="s">
        <v>645</v>
      </c>
      <c r="AB6" t="s">
        <v>617</v>
      </c>
    </row>
    <row r="7" spans="1:28">
      <c r="A7" t="s">
        <v>641</v>
      </c>
      <c r="B7" t="s">
        <v>641</v>
      </c>
      <c r="C7" t="s">
        <v>641</v>
      </c>
      <c r="D7" t="s">
        <v>641</v>
      </c>
      <c r="E7" t="s">
        <v>641</v>
      </c>
      <c r="F7" t="s">
        <v>641</v>
      </c>
      <c r="G7" t="s">
        <v>620</v>
      </c>
      <c r="H7" t="s">
        <v>619</v>
      </c>
      <c r="I7" t="s">
        <v>620</v>
      </c>
      <c r="J7" t="s">
        <v>620</v>
      </c>
      <c r="K7" t="s">
        <v>619</v>
      </c>
      <c r="L7" t="s">
        <v>619</v>
      </c>
      <c r="M7" t="s">
        <v>620</v>
      </c>
      <c r="N7" t="s">
        <v>620</v>
      </c>
      <c r="O7" t="s">
        <v>620</v>
      </c>
      <c r="P7" t="s">
        <v>620</v>
      </c>
      <c r="Q7" t="s">
        <v>619</v>
      </c>
      <c r="R7" t="s">
        <v>619</v>
      </c>
      <c r="S7" t="s">
        <v>619</v>
      </c>
      <c r="T7" t="s">
        <v>619</v>
      </c>
      <c r="U7" t="s">
        <v>619</v>
      </c>
      <c r="V7" t="s">
        <v>619</v>
      </c>
      <c r="W7" t="s">
        <v>619</v>
      </c>
      <c r="X7" t="s">
        <v>620</v>
      </c>
      <c r="Y7" t="s">
        <v>620</v>
      </c>
      <c r="Z7" t="s">
        <v>619</v>
      </c>
      <c r="AA7" t="s">
        <v>620</v>
      </c>
      <c r="AB7" t="s">
        <v>619</v>
      </c>
    </row>
    <row r="8" spans="1:28">
      <c r="A8"/>
      <c r="B8"/>
      <c r="C8"/>
      <c r="D8"/>
      <c r="E8"/>
      <c r="F8"/>
      <c r="G8"/>
      <c r="H8" t="s">
        <v>672</v>
      </c>
      <c r="I8"/>
      <c r="J8"/>
      <c r="K8" t="s">
        <v>672</v>
      </c>
      <c r="L8"/>
      <c r="M8"/>
      <c r="N8"/>
      <c r="O8"/>
      <c r="P8"/>
      <c r="Q8" t="s">
        <v>674</v>
      </c>
      <c r="R8"/>
      <c r="S8"/>
      <c r="T8"/>
      <c r="U8"/>
      <c r="V8"/>
      <c r="W8"/>
      <c r="X8"/>
      <c r="Y8"/>
      <c r="Z8" t="s">
        <v>676</v>
      </c>
      <c r="AA8"/>
      <c r="AB8"/>
    </row>
    <row r="9" spans="1:28">
      <c r="A9"/>
      <c r="B9"/>
      <c r="C9"/>
      <c r="D9"/>
      <c r="E9"/>
      <c r="F9"/>
      <c r="G9"/>
      <c r="H9" t="s">
        <v>673</v>
      </c>
      <c r="I9"/>
      <c r="J9"/>
      <c r="K9" t="s">
        <v>673</v>
      </c>
      <c r="L9"/>
      <c r="M9"/>
      <c r="N9"/>
      <c r="O9"/>
      <c r="P9"/>
      <c r="Q9" t="s">
        <v>675</v>
      </c>
      <c r="R9"/>
      <c r="S9"/>
      <c r="T9"/>
      <c r="U9"/>
      <c r="V9"/>
      <c r="W9"/>
      <c r="X9"/>
      <c r="Y9"/>
      <c r="Z9" t="s">
        <v>677</v>
      </c>
      <c r="AA9"/>
      <c r="AB9"/>
    </row>
    <row r="10" spans="1:28">
      <c r="A10"/>
      <c r="B10"/>
      <c r="C10"/>
      <c r="D10"/>
      <c r="E10"/>
      <c r="F10"/>
      <c r="G10"/>
      <c r="H10" t="s">
        <v>632</v>
      </c>
      <c r="I10"/>
      <c r="J10"/>
      <c r="K10" t="s">
        <v>632</v>
      </c>
      <c r="L10"/>
      <c r="M10"/>
      <c r="N10"/>
      <c r="O10"/>
      <c r="P10"/>
      <c r="Q10" t="s">
        <v>632</v>
      </c>
      <c r="R10"/>
      <c r="S10"/>
      <c r="T10"/>
      <c r="U10"/>
      <c r="V10"/>
      <c r="W10"/>
      <c r="X10"/>
      <c r="Y10"/>
      <c r="Z10" t="s">
        <v>678</v>
      </c>
      <c r="AA10"/>
      <c r="AB10"/>
    </row>
    <row r="11" spans="1:28">
      <c r="A11"/>
      <c r="B11"/>
      <c r="C11"/>
      <c r="D11"/>
      <c r="E11"/>
      <c r="F11"/>
      <c r="G11"/>
      <c r="H11"/>
      <c r="I11"/>
      <c r="J11"/>
      <c r="K11" t="s">
        <v>767</v>
      </c>
      <c r="L11"/>
      <c r="M11"/>
      <c r="N11"/>
      <c r="O11"/>
      <c r="P11"/>
      <c r="Q11" t="s">
        <v>767</v>
      </c>
      <c r="R11"/>
      <c r="S11"/>
      <c r="T11"/>
      <c r="U11"/>
      <c r="V11"/>
      <c r="W11"/>
      <c r="X11"/>
      <c r="Y11"/>
      <c r="Z11" t="s">
        <v>767</v>
      </c>
      <c r="AA11"/>
      <c r="AB11" t="s">
        <v>767</v>
      </c>
    </row>
    <row r="12" spans="1:28">
      <c r="A12"/>
      <c r="B12"/>
      <c r="C12"/>
      <c r="D12"/>
      <c r="E12"/>
      <c r="F12"/>
      <c r="G12"/>
      <c r="H12"/>
      <c r="I12"/>
      <c r="J12"/>
      <c r="K12" t="s">
        <v>765</v>
      </c>
      <c r="L12"/>
      <c r="M12"/>
      <c r="N12"/>
      <c r="O12"/>
      <c r="P12"/>
      <c r="Q12" t="s">
        <v>765</v>
      </c>
      <c r="R12"/>
      <c r="S12"/>
      <c r="T12"/>
      <c r="U12"/>
      <c r="V12"/>
      <c r="W12"/>
      <c r="X12"/>
      <c r="Y12"/>
      <c r="Z12" t="s">
        <v>765</v>
      </c>
      <c r="AA12"/>
      <c r="AB12" t="s">
        <v>765</v>
      </c>
    </row>
    <row r="13" spans="1:28">
      <c r="A13"/>
      <c r="B13"/>
      <c r="C13"/>
      <c r="D13"/>
      <c r="E13"/>
      <c r="F13"/>
      <c r="G13"/>
      <c r="H13"/>
      <c r="I13"/>
      <c r="J13"/>
      <c r="K13"/>
      <c r="L13"/>
      <c r="M13"/>
      <c r="N13"/>
      <c r="O13"/>
      <c r="P13"/>
      <c r="Q13"/>
      <c r="R13"/>
      <c r="S13"/>
      <c r="T13"/>
      <c r="U13"/>
      <c r="V13"/>
      <c r="W13"/>
      <c r="X13"/>
      <c r="Y13"/>
      <c r="Z13"/>
      <c r="AA13"/>
      <c r="AB13"/>
    </row>
    <row r="14" spans="1:28" s="243" customFormat="1">
      <c r="A14" s="241" t="s">
        <v>6</v>
      </c>
      <c r="B14" s="241" t="s">
        <v>53</v>
      </c>
      <c r="C14" s="241" t="s">
        <v>7</v>
      </c>
      <c r="D14" s="241" t="s">
        <v>244</v>
      </c>
      <c r="E14" s="241" t="s">
        <v>258</v>
      </c>
      <c r="F14" s="241" t="s">
        <v>259</v>
      </c>
      <c r="G14" s="242" t="s">
        <v>330</v>
      </c>
      <c r="H14" s="331" t="s">
        <v>331</v>
      </c>
      <c r="I14" s="242" t="s">
        <v>332</v>
      </c>
      <c r="J14" s="242" t="s">
        <v>333</v>
      </c>
      <c r="K14" s="331" t="s">
        <v>334</v>
      </c>
      <c r="L14" s="331" t="s">
        <v>351</v>
      </c>
      <c r="M14" s="332" t="s">
        <v>335</v>
      </c>
      <c r="N14" s="242" t="s">
        <v>336</v>
      </c>
      <c r="O14" s="242" t="s">
        <v>337</v>
      </c>
      <c r="P14" s="333" t="s">
        <v>338</v>
      </c>
      <c r="Q14" s="331" t="s">
        <v>339</v>
      </c>
      <c r="R14" s="334" t="s">
        <v>340</v>
      </c>
      <c r="S14" s="334" t="s">
        <v>341</v>
      </c>
      <c r="T14" s="334" t="s">
        <v>342</v>
      </c>
      <c r="U14" s="334" t="s">
        <v>343</v>
      </c>
      <c r="V14" s="334" t="s">
        <v>344</v>
      </c>
      <c r="W14" s="334" t="s">
        <v>345</v>
      </c>
      <c r="X14" s="242" t="s">
        <v>346</v>
      </c>
      <c r="Y14" s="242" t="s">
        <v>347</v>
      </c>
      <c r="Z14" s="331" t="s">
        <v>348</v>
      </c>
      <c r="AA14" s="242" t="s">
        <v>349</v>
      </c>
      <c r="AB14" s="331" t="s">
        <v>350</v>
      </c>
    </row>
    <row r="15" spans="1:28">
      <c r="D15" s="37" t="str">
        <f>A15&amp;"|"&amp;B15&amp;"|"&amp;C15</f>
        <v>||</v>
      </c>
      <c r="E15" s="37"/>
      <c r="F15" s="36" t="str">
        <f>A15&amp;"|"&amp;E15&amp;"|"&amp;C15</f>
        <v>||</v>
      </c>
      <c r="G15" s="125">
        <f>IF(LEFT($A15,4)="_Mil","",INDEX('Epi Cascade I'!$M:$M,MATCH($D15,'Epi Cascade I'!$D:$D,0)))</f>
        <v>0</v>
      </c>
      <c r="H15" s="14"/>
      <c r="I15" s="148">
        <f>IFERROR(INDEX(Summary!$N$17:$R$40,MATCH(TX!$B15&amp;"|"&amp;TX!$C15,Summary!$M$17:$M$40,0),MATCH(INDEX(Prioritization!$K:$K,MATCH($A15,Prioritization!$A:$A,0)),Summary!$N$14:$R$14,0)),0)</f>
        <v>0</v>
      </c>
      <c r="J15" s="125">
        <f>IF(LEFT($A15,4)="_Mil","",IFERROR(MIN($H15/INDEX('Epi Cascade I'!$L:$L,MATCH($D15,'Epi Cascade I'!$D:$D,0)),1),0))</f>
        <v>0</v>
      </c>
      <c r="K15" s="20">
        <f>ROUND(IF($B15="&lt;01",SUM($H15*$O15,$Q15*$N15),$H15*(1+$I15)),0)</f>
        <v>0</v>
      </c>
      <c r="L15" s="14" t="str">
        <f>IFERROR($K15/$J15,"")</f>
        <v/>
      </c>
      <c r="M15" s="125" t="str">
        <f>IFERROR($L15/INDEX('Epi Cascade I'!$I:$I,MATCH($D15,'Epi Cascade I'!$D:$D,0)),"")</f>
        <v/>
      </c>
      <c r="N15" s="148">
        <v>0.9</v>
      </c>
      <c r="O15" s="148">
        <v>0.95</v>
      </c>
      <c r="P15" s="125">
        <v>0</v>
      </c>
      <c r="Q15" s="20">
        <f>ROUND(IF($B15="&lt;01",INDEX(PMTCT_EID!$J:$J,MATCH($A15,PMTCT_EID!$A:$A,0))/2,($K15-$H15*$O15)/$N15),0)</f>
        <v>0</v>
      </c>
      <c r="R15" s="14">
        <f>ROUND($Q15*$P15,0)</f>
        <v>0</v>
      </c>
      <c r="S15" s="14">
        <f>IFERROR(INDEX(PMTCT_STAT_ART!$Z:$Z,MATCH($D15,PMTCT_STAT_ART!$D:$D,0)),"")</f>
        <v>0</v>
      </c>
      <c r="T15" s="14" t="str">
        <f>IF($B15="&lt;01",INDEX(PMTCT_EID!$J:$J,MATCH($A15,PMTCT_EID!$A:$A,0))/2,"")</f>
        <v/>
      </c>
      <c r="U15" s="14">
        <f>INDEX(TB_STAT_ART!$R:$R,MATCH($D15,TB_STAT_ART!$D:$D,0))</f>
        <v>0</v>
      </c>
      <c r="V15" s="14">
        <f>IFERROR(INDEX(VMMC!$S:$S,MATCH($D15,VMMC!$D:$D,0)),"")</f>
        <v>0</v>
      </c>
      <c r="W15" s="14">
        <f>$Q15-SUM($R15:$V15)</f>
        <v>0</v>
      </c>
      <c r="X15" s="148">
        <v>0.7</v>
      </c>
      <c r="Y15" s="148">
        <v>1</v>
      </c>
      <c r="Z15" s="20">
        <f>ROUND(($Q15*$X15+$H15)*$Y15,0)</f>
        <v>0</v>
      </c>
      <c r="AA15" s="148">
        <v>0.95</v>
      </c>
      <c r="AB15" s="20">
        <f>ROUND($Z15*$AA15,0)</f>
        <v>0</v>
      </c>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row r="3942" spans="4:28">
      <c r="D3942" s="37"/>
      <c r="E3942" s="37"/>
      <c r="F3942" s="36"/>
      <c r="G3942" s="125"/>
      <c r="H3942" s="14"/>
      <c r="I3942" s="148"/>
      <c r="J3942" s="125"/>
      <c r="K3942" s="20"/>
      <c r="L3942" s="14"/>
      <c r="M3942" s="125"/>
      <c r="N3942" s="148"/>
      <c r="O3942" s="148"/>
      <c r="P3942" s="125"/>
      <c r="Q3942" s="20"/>
      <c r="R3942" s="14"/>
      <c r="S3942" s="14"/>
      <c r="T3942" s="14"/>
      <c r="U3942" s="14"/>
      <c r="V3942" s="14"/>
      <c r="W3942" s="14"/>
      <c r="X3942" s="148"/>
      <c r="Y3942" s="148"/>
      <c r="Z3942" s="20"/>
      <c r="AA3942" s="148"/>
      <c r="AB3942" s="20"/>
    </row>
    <row r="3943" spans="4:28">
      <c r="D3943" s="37"/>
      <c r="E3943" s="37"/>
      <c r="F3943" s="36"/>
      <c r="G3943" s="125"/>
      <c r="H3943" s="14"/>
      <c r="I3943" s="148"/>
      <c r="J3943" s="125"/>
      <c r="K3943" s="20"/>
      <c r="L3943" s="14"/>
      <c r="M3943" s="125"/>
      <c r="N3943" s="148"/>
      <c r="O3943" s="148"/>
      <c r="P3943" s="125"/>
      <c r="Q3943" s="20"/>
      <c r="R3943" s="14"/>
      <c r="S3943" s="14"/>
      <c r="T3943" s="14"/>
      <c r="U3943" s="14"/>
      <c r="V3943" s="14"/>
      <c r="W3943" s="14"/>
      <c r="X3943" s="148"/>
      <c r="Y3943" s="148"/>
      <c r="Z3943" s="20"/>
      <c r="AA3943" s="148"/>
      <c r="AB3943" s="20"/>
    </row>
    <row r="3944" spans="4:28">
      <c r="D3944" s="37"/>
      <c r="E3944" s="37"/>
      <c r="F3944" s="36"/>
      <c r="G3944" s="125"/>
      <c r="H3944" s="14"/>
      <c r="I3944" s="148"/>
      <c r="J3944" s="125"/>
      <c r="K3944" s="20"/>
      <c r="L3944" s="14"/>
      <c r="M3944" s="125"/>
      <c r="N3944" s="148"/>
      <c r="O3944" s="148"/>
      <c r="P3944" s="125"/>
      <c r="Q3944" s="20"/>
      <c r="R3944" s="14"/>
      <c r="S3944" s="14"/>
      <c r="T3944" s="14"/>
      <c r="U3944" s="14"/>
      <c r="V3944" s="14"/>
      <c r="W3944" s="14"/>
      <c r="X3944" s="148"/>
      <c r="Y3944" s="148"/>
      <c r="Z3944" s="20"/>
      <c r="AA3944" s="148"/>
      <c r="AB3944" s="20"/>
    </row>
    <row r="3945" spans="4:28">
      <c r="D3945" s="37"/>
      <c r="E3945" s="37"/>
      <c r="F3945" s="36"/>
      <c r="G3945" s="125"/>
      <c r="H3945" s="14"/>
      <c r="I3945" s="148"/>
      <c r="J3945" s="125"/>
      <c r="K3945" s="20"/>
      <c r="L3945" s="14"/>
      <c r="M3945" s="125"/>
      <c r="N3945" s="148"/>
      <c r="O3945" s="148"/>
      <c r="P3945" s="125"/>
      <c r="Q3945" s="20"/>
      <c r="R3945" s="14"/>
      <c r="S3945" s="14"/>
      <c r="T3945" s="14"/>
      <c r="U3945" s="14"/>
      <c r="V3945" s="14"/>
      <c r="W3945" s="14"/>
      <c r="X3945" s="148"/>
      <c r="Y3945" s="148"/>
      <c r="Z3945" s="20"/>
      <c r="AA3945" s="148"/>
      <c r="AB3945" s="20"/>
    </row>
    <row r="3946" spans="4:28">
      <c r="D3946" s="37"/>
      <c r="E3946" s="37"/>
      <c r="F3946" s="36"/>
      <c r="G3946" s="125"/>
      <c r="H3946" s="14"/>
      <c r="I3946" s="148"/>
      <c r="J3946" s="125"/>
      <c r="K3946" s="20"/>
      <c r="L3946" s="14"/>
      <c r="M3946" s="125"/>
      <c r="N3946" s="148"/>
      <c r="O3946" s="148"/>
      <c r="P3946" s="125"/>
      <c r="Q3946" s="20"/>
      <c r="R3946" s="14"/>
      <c r="S3946" s="14"/>
      <c r="T3946" s="14"/>
      <c r="U3946" s="14"/>
      <c r="V3946" s="14"/>
      <c r="W3946" s="14"/>
      <c r="X3946" s="148"/>
      <c r="Y3946" s="148"/>
      <c r="Z3946" s="20"/>
      <c r="AA3946" s="148"/>
      <c r="AB3946" s="20"/>
    </row>
    <row r="3947" spans="4:28">
      <c r="D3947" s="37"/>
      <c r="E3947" s="37"/>
      <c r="F3947" s="36"/>
      <c r="G3947" s="125"/>
      <c r="H3947" s="14"/>
      <c r="I3947" s="148"/>
      <c r="J3947" s="125"/>
      <c r="K3947" s="20"/>
      <c r="L3947" s="14"/>
      <c r="M3947" s="125"/>
      <c r="N3947" s="148"/>
      <c r="O3947" s="148"/>
      <c r="P3947" s="125"/>
      <c r="Q3947" s="20"/>
      <c r="R3947" s="14"/>
      <c r="S3947" s="14"/>
      <c r="T3947" s="14"/>
      <c r="U3947" s="14"/>
      <c r="V3947" s="14"/>
      <c r="W3947" s="14"/>
      <c r="X3947" s="148"/>
      <c r="Y3947" s="148"/>
      <c r="Z3947" s="20"/>
      <c r="AA3947" s="148"/>
      <c r="AB3947" s="20"/>
    </row>
    <row r="3948" spans="4:28">
      <c r="D3948" s="37"/>
      <c r="E3948" s="37"/>
      <c r="F3948" s="36"/>
      <c r="G3948" s="125"/>
      <c r="H3948" s="14"/>
      <c r="I3948" s="148"/>
      <c r="J3948" s="125"/>
      <c r="K3948" s="20"/>
      <c r="L3948" s="14"/>
      <c r="M3948" s="125"/>
      <c r="N3948" s="148"/>
      <c r="O3948" s="148"/>
      <c r="P3948" s="125"/>
      <c r="Q3948" s="20"/>
      <c r="R3948" s="14"/>
      <c r="S3948" s="14"/>
      <c r="T3948" s="14"/>
      <c r="U3948" s="14"/>
      <c r="V3948" s="14"/>
      <c r="W3948" s="14"/>
      <c r="X3948" s="148"/>
      <c r="Y3948" s="148"/>
      <c r="Z3948" s="20"/>
      <c r="AA3948" s="148"/>
      <c r="AB3948" s="20"/>
    </row>
    <row r="3949" spans="4:28">
      <c r="D3949" s="37"/>
      <c r="E3949" s="37"/>
      <c r="F3949" s="36"/>
      <c r="G3949" s="125"/>
      <c r="H3949" s="14"/>
      <c r="I3949" s="148"/>
      <c r="J3949" s="125"/>
      <c r="K3949" s="20"/>
      <c r="L3949" s="14"/>
      <c r="M3949" s="125"/>
      <c r="N3949" s="148"/>
      <c r="O3949" s="148"/>
      <c r="P3949" s="125"/>
      <c r="Q3949" s="20"/>
      <c r="R3949" s="14"/>
      <c r="S3949" s="14"/>
      <c r="T3949" s="14"/>
      <c r="U3949" s="14"/>
      <c r="V3949" s="14"/>
      <c r="W3949" s="14"/>
      <c r="X3949" s="148"/>
      <c r="Y3949" s="148"/>
      <c r="Z3949" s="20"/>
      <c r="AA3949" s="148"/>
      <c r="AB3949" s="20"/>
    </row>
    <row r="3950" spans="4:28">
      <c r="D3950" s="37"/>
      <c r="E3950" s="37"/>
      <c r="F3950" s="36"/>
      <c r="G3950" s="125"/>
      <c r="H3950" s="14"/>
      <c r="I3950" s="148"/>
      <c r="J3950" s="125"/>
      <c r="K3950" s="20"/>
      <c r="L3950" s="14"/>
      <c r="M3950" s="125"/>
      <c r="N3950" s="148"/>
      <c r="O3950" s="148"/>
      <c r="P3950" s="125"/>
      <c r="Q3950" s="20"/>
      <c r="R3950" s="14"/>
      <c r="S3950" s="14"/>
      <c r="T3950" s="14"/>
      <c r="U3950" s="14"/>
      <c r="V3950" s="14"/>
      <c r="W3950" s="14"/>
      <c r="X3950" s="148"/>
      <c r="Y3950" s="148"/>
      <c r="Z3950" s="20"/>
      <c r="AA3950" s="148"/>
      <c r="AB3950" s="20"/>
    </row>
  </sheetData>
  <conditionalFormatting sqref="Q1:W4 Q14:W1048576">
    <cfRule type="expression" dxfId="35" priority="13">
      <formula>$W1&lt;0</formula>
    </cfRule>
  </conditionalFormatting>
  <conditionalFormatting sqref="M1:M4 M14:M1048576">
    <cfRule type="expression" dxfId="34" priority="12">
      <formula>AND(ISNUMBER($M1),$M1&gt;100%)</formula>
    </cfRule>
  </conditionalFormatting>
  <conditionalFormatting sqref="S1:S4 S14:S1048576">
    <cfRule type="expression" dxfId="33" priority="11">
      <formula>OR($C1="Male",$B1="&lt;01",$B1="01-04",$B1="05-09")</formula>
    </cfRule>
  </conditionalFormatting>
  <conditionalFormatting sqref="T1:T4 T14:T1048576">
    <cfRule type="expression" dxfId="32" priority="9">
      <formula>OR($B1="01-04",$B1="05-09",$B1="10-14",$B1="15-19",$B1="20-24",$B1="25-29",$B1="30-34",$B1="35-39",$B1="40-44",$B1="45-49",$B1="50+")</formula>
    </cfRule>
  </conditionalFormatting>
  <conditionalFormatting sqref="V1:V4 V14:V1048576">
    <cfRule type="expression" dxfId="31" priority="8">
      <formula>OR($C1="Female",$B1="&lt;01",$B1="01-04",$B1="05-09")</formula>
    </cfRule>
  </conditionalFormatting>
  <conditionalFormatting sqref="Z1:Z4 Z14:Z1048576">
    <cfRule type="expression" dxfId="30" priority="7">
      <formula>$Z1&gt;$K1</formula>
    </cfRule>
  </conditionalFormatting>
  <conditionalFormatting sqref="N1:N4 N14:N1048576">
    <cfRule type="expression" dxfId="29" priority="6">
      <formula>AND(ISNUMBER(N1),N1&lt;&gt;0.9)</formula>
    </cfRule>
  </conditionalFormatting>
  <conditionalFormatting sqref="O1:O4 AA1:AA4 AA14:AA1048576 O14:O1048576">
    <cfRule type="expression" dxfId="28" priority="5">
      <formula>AND(ISNUMBER(O1),O1&lt;&gt;0.95)</formula>
    </cfRule>
  </conditionalFormatting>
  <conditionalFormatting sqref="X1:X4 X14:X1048576">
    <cfRule type="expression" dxfId="27" priority="4">
      <formula>AND(ISNUMBER(X1),X1&lt;&gt;0.7)</formula>
    </cfRule>
  </conditionalFormatting>
  <conditionalFormatting sqref="Y1:Y4 Y14:Y1048576">
    <cfRule type="expression" dxfId="26" priority="3">
      <formula>AND(ISNUMBER(Y1),Y1&lt;&gt;1)</formula>
    </cfRule>
  </conditionalFormatting>
  <conditionalFormatting sqref="L2">
    <cfRule type="expression" dxfId="25" priority="1">
      <formula>AND(ISNUMBER($M2),$M2&gt;100%)</formula>
    </cfRule>
  </conditionalFormatting>
  <conditionalFormatting sqref="G4 Q4:W4 Z4 AB4 K4:M4">
    <cfRule type="expression" dxfId="24" priority="142">
      <formula>COUNTA($A:$A)+5-COUNTA($A$1:$A$14)-COUNTBLANK(G$1:G$14)&lt;&gt;COUNTA(G:G)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workbookViewId="0">
      <pane xSplit="6" ySplit="14" topLeftCell="G15" activePane="bottomRight" state="frozen"/>
      <selection activeCell="B5" sqref="B5"/>
      <selection pane="topRight" activeCell="B5" sqref="B5"/>
      <selection pane="bottomLeft" activeCell="B5" sqref="B5"/>
      <selection pane="bottomRight" activeCell="H11" sqref="H11"/>
    </sheetView>
  </sheetViews>
  <sheetFormatPr baseColWidth="10" defaultRowHeight="16"/>
  <cols>
    <col min="1" max="1" width="30.33203125" style="3" customWidth="1"/>
    <col min="2" max="2" width="12.6640625" style="3" customWidth="1"/>
    <col min="3" max="3" width="7" style="3" customWidth="1"/>
    <col min="4" max="6" width="7" style="37" customWidth="1"/>
    <col min="7" max="7" width="10.83203125" style="140"/>
    <col min="8" max="8" width="12.6640625" style="25" customWidth="1"/>
  </cols>
  <sheetData>
    <row r="1" spans="1:8" ht="31" customHeight="1">
      <c r="A1" s="39" t="s">
        <v>9</v>
      </c>
      <c r="B1" s="6"/>
      <c r="C1" s="6"/>
      <c r="D1" s="112"/>
      <c r="E1" s="112"/>
      <c r="F1" s="112"/>
      <c r="G1" s="142" t="s">
        <v>91</v>
      </c>
      <c r="H1" s="16"/>
    </row>
    <row r="2" spans="1:8" ht="19">
      <c r="A2" s="7"/>
      <c r="B2" s="7"/>
      <c r="C2" s="7"/>
      <c r="D2" s="71"/>
      <c r="E2" s="71"/>
      <c r="F2" s="71"/>
      <c r="G2" s="143" t="s">
        <v>3</v>
      </c>
      <c r="H2" s="21" t="s">
        <v>4</v>
      </c>
    </row>
    <row r="3" spans="1:8" ht="117" customHeight="1">
      <c r="A3" s="8"/>
      <c r="B3" s="8"/>
      <c r="C3" s="8"/>
      <c r="D3" s="72"/>
      <c r="E3" s="72"/>
      <c r="F3" s="72"/>
      <c r="G3" s="144" t="s">
        <v>19</v>
      </c>
      <c r="H3" s="187" t="s">
        <v>18</v>
      </c>
    </row>
    <row r="4" spans="1:8">
      <c r="A4" s="4"/>
      <c r="B4" s="4"/>
      <c r="C4" s="4" t="s">
        <v>5</v>
      </c>
      <c r="D4" s="73"/>
      <c r="E4" s="73"/>
      <c r="F4" s="73"/>
      <c r="G4" s="130">
        <f>SUBTOTAL(101,G$15:INDEX(G:G,COUNTA($A:$A)+5-COUNTA($A$1:$A$14)))</f>
        <v>0.5</v>
      </c>
      <c r="H4" s="23">
        <f>SUBTOTAL(109,H$15:INDEX(H:H,COUNTA($A:$A)+5-COUNTA($A$1:$A$14)))</f>
        <v>0</v>
      </c>
    </row>
    <row r="5" spans="1:8">
      <c r="A5" t="s">
        <v>625</v>
      </c>
      <c r="B5" t="s">
        <v>625</v>
      </c>
      <c r="C5" t="s">
        <v>625</v>
      </c>
      <c r="D5" t="s">
        <v>625</v>
      </c>
      <c r="E5" t="s">
        <v>625</v>
      </c>
      <c r="F5" t="s">
        <v>625</v>
      </c>
      <c r="G5" t="s">
        <v>625</v>
      </c>
      <c r="H5" t="s">
        <v>642</v>
      </c>
    </row>
    <row r="6" spans="1:8">
      <c r="A6" t="s">
        <v>764</v>
      </c>
      <c r="B6" t="s">
        <v>764</v>
      </c>
      <c r="C6" t="s">
        <v>764</v>
      </c>
      <c r="D6" t="s">
        <v>764</v>
      </c>
      <c r="E6" t="s">
        <v>764</v>
      </c>
      <c r="F6" t="s">
        <v>764</v>
      </c>
      <c r="G6" t="s">
        <v>645</v>
      </c>
      <c r="H6" t="s">
        <v>617</v>
      </c>
    </row>
    <row r="7" spans="1:8">
      <c r="A7" t="s">
        <v>641</v>
      </c>
      <c r="B7" t="s">
        <v>641</v>
      </c>
      <c r="C7" t="s">
        <v>641</v>
      </c>
      <c r="D7" t="s">
        <v>641</v>
      </c>
      <c r="E7" t="s">
        <v>641</v>
      </c>
      <c r="F7" t="s">
        <v>641</v>
      </c>
      <c r="G7" t="s">
        <v>620</v>
      </c>
      <c r="H7" t="s">
        <v>619</v>
      </c>
    </row>
    <row r="8" spans="1:8">
      <c r="A8"/>
      <c r="B8"/>
      <c r="C8"/>
      <c r="D8"/>
      <c r="E8"/>
      <c r="F8"/>
      <c r="G8"/>
      <c r="H8" t="s">
        <v>679</v>
      </c>
    </row>
    <row r="9" spans="1:8">
      <c r="A9"/>
      <c r="B9"/>
      <c r="C9"/>
      <c r="D9"/>
      <c r="E9"/>
      <c r="F9"/>
      <c r="G9"/>
      <c r="H9" t="s">
        <v>680</v>
      </c>
    </row>
    <row r="10" spans="1:8">
      <c r="A10"/>
      <c r="B10"/>
      <c r="C10"/>
      <c r="D10"/>
      <c r="E10"/>
      <c r="F10"/>
      <c r="G10"/>
      <c r="H10" t="s">
        <v>632</v>
      </c>
    </row>
    <row r="11" spans="1:8">
      <c r="A11"/>
      <c r="B11"/>
      <c r="C11"/>
      <c r="D11"/>
      <c r="E11"/>
      <c r="F11"/>
      <c r="G11"/>
      <c r="H11" t="s">
        <v>770</v>
      </c>
    </row>
    <row r="12" spans="1:8">
      <c r="A12"/>
      <c r="B12"/>
      <c r="C12"/>
      <c r="D12"/>
      <c r="E12"/>
      <c r="F12"/>
      <c r="G12"/>
      <c r="H12" t="s">
        <v>769</v>
      </c>
    </row>
    <row r="13" spans="1:8">
      <c r="A13"/>
      <c r="B13"/>
      <c r="C13"/>
      <c r="D13"/>
      <c r="E13"/>
      <c r="F13"/>
      <c r="G13"/>
      <c r="H13"/>
    </row>
    <row r="14" spans="1:8">
      <c r="A14" s="9" t="s">
        <v>6</v>
      </c>
      <c r="B14" s="9" t="s">
        <v>53</v>
      </c>
      <c r="C14" s="9" t="s">
        <v>7</v>
      </c>
      <c r="D14" s="79" t="s">
        <v>244</v>
      </c>
      <c r="E14" s="79" t="s">
        <v>258</v>
      </c>
      <c r="F14" s="79" t="s">
        <v>259</v>
      </c>
      <c r="G14" s="131" t="s">
        <v>352</v>
      </c>
      <c r="H14" s="24" t="s">
        <v>353</v>
      </c>
    </row>
    <row r="15" spans="1:8">
      <c r="A15" s="2"/>
      <c r="D15" s="37" t="str">
        <f>A15&amp;"|"&amp;B15&amp;"|"&amp;C15</f>
        <v>||</v>
      </c>
      <c r="F15" s="36" t="str">
        <f>A15&amp;"|"&amp;E15&amp;"|"&amp;C15</f>
        <v>||</v>
      </c>
      <c r="G15" s="140">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23" priority="2">
      <formula>AND(ISNUMBER(G1),G1&lt;&gt;0.5)</formula>
    </cfRule>
  </conditionalFormatting>
  <conditionalFormatting sqref="H4">
    <cfRule type="expression" dxfId="22"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22"/>
  <sheetViews>
    <sheetView zoomScale="90" zoomScaleNormal="90" workbookViewId="0">
      <pane xSplit="7" ySplit="14" topLeftCell="BW1048530" activePane="bottomRight" state="frozen"/>
      <selection activeCell="B5" sqref="B5"/>
      <selection pane="topRight" activeCell="B5" sqref="B5"/>
      <selection pane="bottomLeft" activeCell="B5" sqref="B5"/>
      <selection pane="bottomRight" activeCell="BX11" sqref="BX11"/>
    </sheetView>
  </sheetViews>
  <sheetFormatPr baseColWidth="10" defaultRowHeight="16"/>
  <cols>
    <col min="1" max="1" width="33.33203125" style="3" customWidth="1"/>
    <col min="2" max="2" width="9.5" style="3" customWidth="1"/>
    <col min="3" max="6" width="7" style="3"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3" width="11.1640625" style="318" customWidth="1"/>
    <col min="74" max="74" width="10.83203125" style="139"/>
    <col min="75" max="75" width="10.83203125" style="160"/>
    <col min="76" max="76" width="10.83203125" style="25"/>
    <col min="77" max="77" width="10.83203125" style="48"/>
    <col min="78" max="78" width="10.83203125" style="15"/>
    <col min="79" max="80" width="10.83203125" style="139"/>
    <col min="81" max="82" width="10.83203125" style="25"/>
  </cols>
  <sheetData>
    <row r="1" spans="1:82" ht="31" customHeight="1">
      <c r="A1" s="39" t="s">
        <v>12</v>
      </c>
      <c r="B1" s="6"/>
      <c r="C1" s="6"/>
      <c r="D1" s="6"/>
      <c r="E1" s="6"/>
      <c r="F1" s="6"/>
      <c r="G1" s="142"/>
      <c r="H1" s="52" t="s">
        <v>121</v>
      </c>
      <c r="I1" s="54"/>
      <c r="J1" s="150"/>
      <c r="K1" s="16"/>
      <c r="L1" s="16"/>
      <c r="M1" s="16"/>
      <c r="N1" s="16"/>
      <c r="O1" s="16"/>
      <c r="P1" s="16"/>
      <c r="Q1" s="156" t="s">
        <v>11</v>
      </c>
      <c r="R1" s="145"/>
      <c r="S1" s="145"/>
      <c r="T1" s="145"/>
      <c r="U1" s="32"/>
      <c r="V1" s="32"/>
      <c r="W1" s="32"/>
      <c r="X1" s="32"/>
      <c r="Y1" s="156" t="s">
        <v>110</v>
      </c>
      <c r="Z1" s="161"/>
      <c r="AA1" s="161"/>
      <c r="AB1" s="161"/>
      <c r="AC1" s="161"/>
      <c r="AD1" s="161"/>
      <c r="AE1" s="161"/>
      <c r="AF1" s="145"/>
      <c r="AG1" s="145"/>
      <c r="AH1" s="145"/>
      <c r="AI1" s="145"/>
      <c r="AJ1" s="145"/>
      <c r="AK1" s="145"/>
      <c r="AL1" s="145"/>
      <c r="AM1" s="145"/>
      <c r="AN1" s="145"/>
      <c r="AO1" s="145"/>
      <c r="AP1" s="156" t="s">
        <v>105</v>
      </c>
      <c r="AQ1" s="16"/>
      <c r="AR1" s="16"/>
      <c r="AS1" s="156" t="s">
        <v>112</v>
      </c>
      <c r="AT1" s="16"/>
      <c r="AU1" s="16"/>
      <c r="AV1" s="156" t="s">
        <v>113</v>
      </c>
      <c r="AW1" s="16"/>
      <c r="AX1" s="16"/>
      <c r="AY1" s="156" t="s">
        <v>114</v>
      </c>
      <c r="AZ1" s="16"/>
      <c r="BA1" s="16"/>
      <c r="BB1" s="156" t="s">
        <v>115</v>
      </c>
      <c r="BC1" s="16"/>
      <c r="BD1" s="16"/>
      <c r="BE1" s="156" t="s">
        <v>116</v>
      </c>
      <c r="BF1" s="16"/>
      <c r="BG1" s="16"/>
      <c r="BH1" s="156" t="s">
        <v>117</v>
      </c>
      <c r="BI1" s="16"/>
      <c r="BJ1" s="16"/>
      <c r="BK1" s="156" t="s">
        <v>118</v>
      </c>
      <c r="BL1" s="16"/>
      <c r="BM1" s="16"/>
      <c r="BN1" s="156" t="s">
        <v>119</v>
      </c>
      <c r="BO1" s="16"/>
      <c r="BP1" s="16"/>
      <c r="BQ1" s="156" t="s">
        <v>120</v>
      </c>
      <c r="BR1" s="16"/>
      <c r="BS1" s="16"/>
      <c r="BT1" s="49" t="s">
        <v>183</v>
      </c>
      <c r="BU1" s="315"/>
      <c r="BV1" s="141"/>
      <c r="BW1" s="156" t="s">
        <v>98</v>
      </c>
      <c r="BX1" s="16"/>
      <c r="BY1" s="49" t="s">
        <v>100</v>
      </c>
      <c r="BZ1" s="56"/>
      <c r="CA1" s="145"/>
      <c r="CB1" s="141"/>
      <c r="CC1" s="16"/>
      <c r="CD1" s="16"/>
    </row>
    <row r="2" spans="1:82" ht="20" thickBot="1">
      <c r="A2" s="7"/>
      <c r="B2" s="7"/>
      <c r="C2" s="7"/>
      <c r="D2" s="7"/>
      <c r="E2" s="7"/>
      <c r="F2" s="7"/>
      <c r="G2" s="143" t="s">
        <v>198</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111</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111</v>
      </c>
      <c r="BU2" s="316"/>
      <c r="BV2" s="136"/>
      <c r="BW2" s="157" t="s">
        <v>3</v>
      </c>
      <c r="BX2" s="21" t="s">
        <v>4</v>
      </c>
      <c r="BY2" s="46" t="s">
        <v>3</v>
      </c>
      <c r="BZ2" s="26"/>
      <c r="CA2" s="136"/>
      <c r="CB2" s="136"/>
      <c r="CC2" s="21" t="s">
        <v>4</v>
      </c>
      <c r="CD2" s="21"/>
    </row>
    <row r="3" spans="1:82" s="1" customFormat="1" ht="117" customHeight="1" thickBot="1">
      <c r="A3" s="358" t="s">
        <v>526</v>
      </c>
      <c r="B3" s="359"/>
      <c r="C3" s="8"/>
      <c r="D3" s="8"/>
      <c r="E3" s="8"/>
      <c r="F3" s="8"/>
      <c r="G3" s="191" t="s">
        <v>557</v>
      </c>
      <c r="H3" s="195" t="s">
        <v>257</v>
      </c>
      <c r="I3" s="193" t="s">
        <v>180</v>
      </c>
      <c r="J3" s="152" t="s">
        <v>179</v>
      </c>
      <c r="K3" s="190" t="s">
        <v>247</v>
      </c>
      <c r="L3" s="184" t="s">
        <v>248</v>
      </c>
      <c r="M3" s="190" t="s">
        <v>262</v>
      </c>
      <c r="N3" s="190" t="s">
        <v>109</v>
      </c>
      <c r="O3" s="196" t="s">
        <v>181</v>
      </c>
      <c r="P3" s="196" t="s">
        <v>182</v>
      </c>
      <c r="Q3" s="176" t="s">
        <v>558</v>
      </c>
      <c r="R3" s="137" t="s">
        <v>511</v>
      </c>
      <c r="S3" s="137" t="s">
        <v>512</v>
      </c>
      <c r="T3" s="137" t="s">
        <v>559</v>
      </c>
      <c r="U3" s="187" t="s">
        <v>509</v>
      </c>
      <c r="V3" s="187" t="s">
        <v>510</v>
      </c>
      <c r="W3" s="187" t="s">
        <v>508</v>
      </c>
      <c r="X3" s="187" t="s">
        <v>507</v>
      </c>
      <c r="Y3" s="197" t="s">
        <v>560</v>
      </c>
      <c r="Z3" s="257" t="s">
        <v>561</v>
      </c>
      <c r="AA3" s="198" t="s">
        <v>562</v>
      </c>
      <c r="AB3" s="198" t="s">
        <v>563</v>
      </c>
      <c r="AC3" s="257" t="s">
        <v>564</v>
      </c>
      <c r="AD3" s="257" t="s">
        <v>565</v>
      </c>
      <c r="AE3" s="177" t="s">
        <v>566</v>
      </c>
      <c r="AF3" s="178" t="s">
        <v>567</v>
      </c>
      <c r="AG3" s="178" t="s">
        <v>568</v>
      </c>
      <c r="AH3" s="178" t="s">
        <v>569</v>
      </c>
      <c r="AI3" s="178" t="s">
        <v>570</v>
      </c>
      <c r="AJ3" s="178" t="s">
        <v>571</v>
      </c>
      <c r="AK3" s="178" t="s">
        <v>572</v>
      </c>
      <c r="AL3" s="178" t="s">
        <v>573</v>
      </c>
      <c r="AM3" s="178" t="s">
        <v>574</v>
      </c>
      <c r="AN3" s="178" t="s">
        <v>575</v>
      </c>
      <c r="AO3" s="185" t="s">
        <v>576</v>
      </c>
      <c r="AP3" s="158" t="s">
        <v>106</v>
      </c>
      <c r="AQ3" s="188" t="s">
        <v>107</v>
      </c>
      <c r="AR3" s="187" t="s">
        <v>108</v>
      </c>
      <c r="AS3" s="158" t="s">
        <v>106</v>
      </c>
      <c r="AT3" s="188" t="s">
        <v>107</v>
      </c>
      <c r="AU3" s="187" t="s">
        <v>108</v>
      </c>
      <c r="AV3" s="158" t="s">
        <v>106</v>
      </c>
      <c r="AW3" s="188" t="s">
        <v>107</v>
      </c>
      <c r="AX3" s="187" t="s">
        <v>108</v>
      </c>
      <c r="AY3" s="158" t="s">
        <v>106</v>
      </c>
      <c r="AZ3" s="188" t="s">
        <v>107</v>
      </c>
      <c r="BA3" s="187" t="s">
        <v>108</v>
      </c>
      <c r="BB3" s="158" t="s">
        <v>106</v>
      </c>
      <c r="BC3" s="188" t="s">
        <v>107</v>
      </c>
      <c r="BD3" s="187" t="s">
        <v>108</v>
      </c>
      <c r="BE3" s="158" t="s">
        <v>106</v>
      </c>
      <c r="BF3" s="188" t="s">
        <v>107</v>
      </c>
      <c r="BG3" s="187" t="s">
        <v>108</v>
      </c>
      <c r="BH3" s="158" t="s">
        <v>106</v>
      </c>
      <c r="BI3" s="188" t="s">
        <v>107</v>
      </c>
      <c r="BJ3" s="187" t="s">
        <v>108</v>
      </c>
      <c r="BK3" s="158" t="s">
        <v>106</v>
      </c>
      <c r="BL3" s="188" t="s">
        <v>107</v>
      </c>
      <c r="BM3" s="187" t="s">
        <v>108</v>
      </c>
      <c r="BN3" s="158" t="s">
        <v>106</v>
      </c>
      <c r="BO3" s="188" t="s">
        <v>107</v>
      </c>
      <c r="BP3" s="187" t="s">
        <v>108</v>
      </c>
      <c r="BQ3" s="158" t="s">
        <v>106</v>
      </c>
      <c r="BR3" s="188" t="s">
        <v>107</v>
      </c>
      <c r="BS3" s="187" t="s">
        <v>108</v>
      </c>
      <c r="BT3" s="199" t="s">
        <v>615</v>
      </c>
      <c r="BU3" s="317" t="s">
        <v>184</v>
      </c>
      <c r="BV3" s="185" t="s">
        <v>185</v>
      </c>
      <c r="BW3" s="158" t="s">
        <v>577</v>
      </c>
      <c r="BX3" s="187" t="s">
        <v>99</v>
      </c>
      <c r="BY3" s="47" t="s">
        <v>103</v>
      </c>
      <c r="BZ3" s="27" t="s">
        <v>104</v>
      </c>
      <c r="CA3" s="137" t="s">
        <v>578</v>
      </c>
      <c r="CB3" s="137" t="s">
        <v>579</v>
      </c>
      <c r="CC3" s="187" t="s">
        <v>101</v>
      </c>
      <c r="CD3" s="187" t="s">
        <v>102</v>
      </c>
    </row>
    <row r="4" spans="1:82">
      <c r="A4" s="4"/>
      <c r="B4" s="4"/>
      <c r="C4" s="4" t="s">
        <v>5</v>
      </c>
      <c r="D4" s="4"/>
      <c r="E4" s="4"/>
      <c r="F4" s="4"/>
      <c r="G4" s="138">
        <f>SUBTOTAL(101,G$15:INDEX(G:G,COUNTA($A:$A)+2))</f>
        <v>0</v>
      </c>
      <c r="H4" s="28">
        <f>SUBTOTAL(109,H$15:INDEX(H:H,COUNTA($A:$A)+5-COUNTA($A$1:$A$14)))</f>
        <v>0</v>
      </c>
      <c r="I4" s="28">
        <f>SUBTOTAL(109,I$15:INDEX(I:I,COUNTA($A:$A)+5-COUNTA($A$1:$A$14)))</f>
        <v>0</v>
      </c>
      <c r="J4" s="153">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9" t="e">
        <f>SUBTOTAL(101,Q$15:INDEX(Q:Q,COUNTA($A:$A)+5-COUNTA($A$1:$A$14)))</f>
        <v>#N/A</v>
      </c>
      <c r="R4" s="138" t="e">
        <f>SUBTOTAL(101,R$15:INDEX(R:R,COUNTA($A:$A)+5-COUNTA($A$1:$A$14)))</f>
        <v>#DIV/0!</v>
      </c>
      <c r="S4" s="138" t="e">
        <f>SUBTOTAL(101,S$15:INDEX(S:S,COUNTA($A:$A)+5-COUNTA($A$1:$A$14)))</f>
        <v>#DIV/0!</v>
      </c>
      <c r="T4" s="138"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9" t="e">
        <f>SUBTOTAL(101,Y$15:INDEX(Y:Y,COUNTA($A:$A)+5-COUNTA($A$1:$A$14)))</f>
        <v>#DIV/0!</v>
      </c>
      <c r="Z4" s="153" t="e">
        <f>SUBTOTAL(101,Z$15:INDEX(Z:Z,COUNTA($A:$A)+5-COUNTA($A$1:$A$14)))</f>
        <v>#DIV/0!</v>
      </c>
      <c r="AA4" s="153">
        <f>SUBTOTAL(101,AA$15:INDEX(AA:AA,COUNTA($A:$A)+5-COUNTA($A$1:$A$14)))</f>
        <v>0</v>
      </c>
      <c r="AB4" s="153" t="e">
        <f>SUBTOTAL(101,AB$15:INDEX(AB:AB,COUNTA($A:$A)+5-COUNTA($A$1:$A$14)))</f>
        <v>#DIV/0!</v>
      </c>
      <c r="AC4" s="153">
        <f>SUBTOTAL(101,AC$15:INDEX(AC:AC,COUNTA($A:$A)+5-COUNTA($A$1:$A$14)))</f>
        <v>0</v>
      </c>
      <c r="AD4" s="153">
        <f>SUBTOTAL(101,AD$15:INDEX(AD:AD,COUNTA($A:$A)+5-COUNTA($A$1:$A$14)))</f>
        <v>0</v>
      </c>
      <c r="AE4" s="153" t="e">
        <f>SUBTOTAL(101,AE$15:INDEX(AE:AE,COUNTA($A:$A)+5-COUNTA($A$1:$A$14)))</f>
        <v>#DIV/0!</v>
      </c>
      <c r="AF4" s="138" t="e">
        <f>SUBTOTAL(101,AF$15:INDEX(AF:AF,COUNTA($A:$A)+5-COUNTA($A$1:$A$14)))</f>
        <v>#DIV/0!</v>
      </c>
      <c r="AG4" s="138" t="e">
        <f>SUBTOTAL(101,AG$15:INDEX(AG:AG,COUNTA($A:$A)+5-COUNTA($A$1:$A$14)))</f>
        <v>#DIV/0!</v>
      </c>
      <c r="AH4" s="138" t="e">
        <f>SUBTOTAL(101,AH$15:INDEX(AH:AH,COUNTA($A:$A)+5-COUNTA($A$1:$A$14)))</f>
        <v>#DIV/0!</v>
      </c>
      <c r="AI4" s="138" t="e">
        <f>SUBTOTAL(101,AI$15:INDEX(AI:AI,COUNTA($A:$A)+5-COUNTA($A$1:$A$14)))</f>
        <v>#DIV/0!</v>
      </c>
      <c r="AJ4" s="138" t="e">
        <f>SUBTOTAL(101,AJ$15:INDEX(AJ:AJ,COUNTA($A:$A)+5-COUNTA($A$1:$A$14)))</f>
        <v>#DIV/0!</v>
      </c>
      <c r="AK4" s="138" t="e">
        <f>SUBTOTAL(101,AK$15:INDEX(AK:AK,COUNTA($A:$A)+5-COUNTA($A$1:$A$14)))</f>
        <v>#DIV/0!</v>
      </c>
      <c r="AL4" s="138" t="e">
        <f>SUBTOTAL(101,AL$15:INDEX(AL:AL,COUNTA($A:$A)+5-COUNTA($A$1:$A$14)))</f>
        <v>#DIV/0!</v>
      </c>
      <c r="AM4" s="138" t="e">
        <f>SUBTOTAL(101,AM$15:INDEX(AM:AM,COUNTA($A:$A)+5-COUNTA($A$1:$A$14)))</f>
        <v>#DIV/0!</v>
      </c>
      <c r="AN4" s="138">
        <f>SUBTOTAL(101,AN$15:INDEX(AN:AN,COUNTA($A:$A)+5-COUNTA($A$1:$A$14)))</f>
        <v>1</v>
      </c>
      <c r="AO4" s="138" t="e">
        <f>SUBTOTAL(101,AO$15:INDEX(AO:AO,COUNTA($A:$A)+5-COUNTA($A$1:$A$14)))</f>
        <v>#DIV/0!</v>
      </c>
      <c r="AP4" s="159" t="e">
        <f>SUBTOTAL(101,AP$15:INDEX(AP:AP,COUNTA($A:$A)+5-COUNTA($A$1:$A$14)))</f>
        <v>#DIV/0!</v>
      </c>
      <c r="AQ4" s="23">
        <f>SUBTOTAL(109,AQ$15:INDEX(AQ:AQ,COUNTA($A:$A)+5-COUNTA($A$1:$A$14)))</f>
        <v>0</v>
      </c>
      <c r="AR4" s="23">
        <f>SUBTOTAL(109,AR$15:INDEX(AR:AR,COUNTA($A:$A)+5-COUNTA($A$1:$A$14)))</f>
        <v>0</v>
      </c>
      <c r="AS4" s="159" t="e">
        <f>SUBTOTAL(101,AS$15:INDEX(AS:AS,COUNTA($A:$A)+5-COUNTA($A$1:$A$14)))</f>
        <v>#DIV/0!</v>
      </c>
      <c r="AT4" s="23">
        <f>SUBTOTAL(109,AT$15:INDEX(AT:AT,COUNTA($A:$A)+5-COUNTA($A$1:$A$14)))</f>
        <v>0</v>
      </c>
      <c r="AU4" s="23">
        <f>SUBTOTAL(109,AU$15:INDEX(AU:AU,COUNTA($A:$A)+5-COUNTA($A$1:$A$14)))</f>
        <v>0</v>
      </c>
      <c r="AV4" s="159" t="e">
        <f>SUBTOTAL(101,AV$15:INDEX(AV:AV,COUNTA($A:$A)+5-COUNTA($A$1:$A$14)))</f>
        <v>#DIV/0!</v>
      </c>
      <c r="AW4" s="23">
        <f>SUBTOTAL(109,AW$15:INDEX(AW:AW,COUNTA($A:$A)+5-COUNTA($A$1:$A$14)))</f>
        <v>0</v>
      </c>
      <c r="AX4" s="23">
        <f>SUBTOTAL(109,AX$15:INDEX(AX:AX,COUNTA($A:$A)+5-COUNTA($A$1:$A$14)))</f>
        <v>0</v>
      </c>
      <c r="AY4" s="159" t="e">
        <f>SUBTOTAL(101,AY$15:INDEX(AY:AY,COUNTA($A:$A)+5-COUNTA($A$1:$A$14)))</f>
        <v>#DIV/0!</v>
      </c>
      <c r="AZ4" s="23">
        <f>SUBTOTAL(109,AZ$15:INDEX(AZ:AZ,COUNTA($A:$A)+5-COUNTA($A$1:$A$14)))</f>
        <v>0</v>
      </c>
      <c r="BA4" s="23">
        <f>SUBTOTAL(109,BA$15:INDEX(BA:BA,COUNTA($A:$A)+5-COUNTA($A$1:$A$14)))</f>
        <v>0</v>
      </c>
      <c r="BB4" s="159" t="e">
        <f>SUBTOTAL(101,BB$15:INDEX(BB:BB,COUNTA($A:$A)+5-COUNTA($A$1:$A$14)))</f>
        <v>#DIV/0!</v>
      </c>
      <c r="BC4" s="23">
        <f>SUBTOTAL(109,BC$15:INDEX(BC:BC,COUNTA($A:$A)+5-COUNTA($A$1:$A$14)))</f>
        <v>0</v>
      </c>
      <c r="BD4" s="23">
        <f>SUBTOTAL(109,BD$15:INDEX(BD:BD,COUNTA($A:$A)+5-COUNTA($A$1:$A$14)))</f>
        <v>0</v>
      </c>
      <c r="BE4" s="159" t="e">
        <f>SUBTOTAL(101,BE$15:INDEX(BE:BE,COUNTA($A:$A)+5-COUNTA($A$1:$A$14)))</f>
        <v>#DIV/0!</v>
      </c>
      <c r="BF4" s="23">
        <f>SUBTOTAL(109,BF$15:INDEX(BF:BF,COUNTA($A:$A)+5-COUNTA($A$1:$A$14)))</f>
        <v>0</v>
      </c>
      <c r="BG4" s="23">
        <f>SUBTOTAL(109,BG$15:INDEX(BG:BG,COUNTA($A:$A)+5-COUNTA($A$1:$A$14)))</f>
        <v>0</v>
      </c>
      <c r="BH4" s="159" t="e">
        <f>SUBTOTAL(101,BH$15:INDEX(BH:BH,COUNTA($A:$A)+5-COUNTA($A$1:$A$14)))</f>
        <v>#DIV/0!</v>
      </c>
      <c r="BI4" s="23">
        <f>SUBTOTAL(109,BI$15:INDEX(BI:BI,COUNTA($A:$A)+5-COUNTA($A$1:$A$14)))</f>
        <v>0</v>
      </c>
      <c r="BJ4" s="23">
        <f>SUBTOTAL(109,BJ$15:INDEX(BJ:BJ,COUNTA($A:$A)+5-COUNTA($A$1:$A$14)))</f>
        <v>0</v>
      </c>
      <c r="BK4" s="159" t="e">
        <f>SUBTOTAL(101,BK$15:INDEX(BK:BK,COUNTA($A:$A)+5-COUNTA($A$1:$A$14)))</f>
        <v>#DIV/0!</v>
      </c>
      <c r="BL4" s="23">
        <f>SUBTOTAL(109,BL$15:INDEX(BL:BL,COUNTA($A:$A)+5-COUNTA($A$1:$A$14)))</f>
        <v>0</v>
      </c>
      <c r="BM4" s="23">
        <f>SUBTOTAL(109,BM$15:INDEX(BM:BM,COUNTA($A:$A)+5-COUNTA($A$1:$A$14)))</f>
        <v>0</v>
      </c>
      <c r="BN4" s="159" t="e">
        <f>SUBTOTAL(101,BN$15:INDEX(BN:BN,COUNTA($A:$A)+5-COUNTA($A$1:$A$14)))</f>
        <v>#DIV/0!</v>
      </c>
      <c r="BO4" s="23">
        <f>SUBTOTAL(109,BO$15:INDEX(BO:BO,COUNTA($A:$A)+5-COUNTA($A$1:$A$14)))</f>
        <v>0</v>
      </c>
      <c r="BP4" s="23">
        <f>SUBTOTAL(109,BP$15:INDEX(BP:BP,COUNTA($A:$A)+5-COUNTA($A$1:$A$14)))</f>
        <v>0</v>
      </c>
      <c r="BQ4" s="159" t="e">
        <f>SUBTOTAL(101,BQ$15:INDEX(BQ:BQ,COUNTA($A:$A)+5-COUNTA($A$1:$A$14)))</f>
        <v>#DIV/0!</v>
      </c>
      <c r="BR4" s="23">
        <f>SUBTOTAL(109,BR$15:INDEX(BR:BR,COUNTA($A:$A)+5-COUNTA($A$1:$A$14)))</f>
        <v>0</v>
      </c>
      <c r="BS4" s="23">
        <f>SUBTOTAL(109,BS$15:INDEX(BS:BS,COUNTA($A:$A)+5-COUNTA($A$1:$A$14)))</f>
        <v>0</v>
      </c>
      <c r="BT4" s="102">
        <f>SUBTOTAL(109,BT$15:INDEX(BT:BT,COUNTA($A:$A)+5-COUNTA($A$1:$A$14)))</f>
        <v>0</v>
      </c>
      <c r="BU4" s="28">
        <f>SUBTOTAL(109,BU$15:INDEX(BU:BU,COUNTA($A:$A)+5-COUNTA($A$1:$A$14)))</f>
        <v>0</v>
      </c>
      <c r="BV4" s="138">
        <f>SUBTOTAL(101,BV$15:INDEX(BV:BV,COUNTA($A:$A)+5-COUNTA($A$1:$A$14)))</f>
        <v>0</v>
      </c>
      <c r="BW4" s="159" t="e">
        <f>SUBTOTAL(101,BW$15:INDEX(BW:BW,COUNTA($A:$A)+5-COUNTA($A$1:$A$14)))</f>
        <v>#DIV/0!</v>
      </c>
      <c r="BX4" s="23">
        <f>SUBTOTAL(109,BX$15:INDEX(BX:BX,COUNTA($A:$A)+5-COUNTA($A$1:$A$14)))</f>
        <v>0</v>
      </c>
      <c r="BY4" s="102">
        <f>SUBTOTAL(109,BY$15:INDEX(BY:BY,COUNTA($A:$A)+5-COUNTA($A$1:$A$14)))</f>
        <v>0</v>
      </c>
      <c r="BZ4" s="28">
        <f>SUBTOTAL(109,BZ$15:INDEX(BZ:BZ,COUNTA($A:$A)+5-COUNTA($A$1:$A$14)))</f>
        <v>0</v>
      </c>
      <c r="CA4" s="138" t="e">
        <f>SUBTOTAL(101,CA$15:INDEX(CA:CA,COUNTA($A:$A)+5-COUNTA($A$1:$A$14)))</f>
        <v>#DIV/0!</v>
      </c>
      <c r="CB4" s="138">
        <f>SUBTOTAL(101,CB$15:INDEX(CB:CB,COUNTA($A:$A)+5-COUNTA($A$1:$A$14)))</f>
        <v>0</v>
      </c>
      <c r="CC4" s="23">
        <f>SUBTOTAL(109,CC$15:INDEX(CC:CC,COUNTA($A:$A)+5-COUNTA($A$1:$A$14)))</f>
        <v>0</v>
      </c>
      <c r="CD4" s="23">
        <f>SUBTOTAL(109,CD$15:INDEX(CD:CD,COUNTA($A:$A)+5-COUNTA($A$1:$A$14)))</f>
        <v>0</v>
      </c>
    </row>
    <row r="5" spans="1:82">
      <c r="A5" t="s">
        <v>625</v>
      </c>
      <c r="B5" t="s">
        <v>625</v>
      </c>
      <c r="C5" t="s">
        <v>625</v>
      </c>
      <c r="D5" t="s">
        <v>625</v>
      </c>
      <c r="E5" t="s">
        <v>625</v>
      </c>
      <c r="F5" t="s">
        <v>625</v>
      </c>
      <c r="G5" t="s">
        <v>625</v>
      </c>
      <c r="H5" t="s">
        <v>625</v>
      </c>
      <c r="I5" t="s">
        <v>625</v>
      </c>
      <c r="J5" t="s">
        <v>625</v>
      </c>
      <c r="K5" t="s">
        <v>625</v>
      </c>
      <c r="L5" t="s">
        <v>625</v>
      </c>
      <c r="M5" t="s">
        <v>625</v>
      </c>
      <c r="N5" t="s">
        <v>625</v>
      </c>
      <c r="O5" t="s">
        <v>625</v>
      </c>
      <c r="P5" t="s">
        <v>625</v>
      </c>
      <c r="Q5" t="s">
        <v>625</v>
      </c>
      <c r="R5" t="s">
        <v>625</v>
      </c>
      <c r="S5" t="s">
        <v>625</v>
      </c>
      <c r="T5" t="s">
        <v>625</v>
      </c>
      <c r="U5" t="s">
        <v>642</v>
      </c>
      <c r="V5" t="s">
        <v>642</v>
      </c>
      <c r="W5" t="s">
        <v>642</v>
      </c>
      <c r="X5" t="s">
        <v>642</v>
      </c>
      <c r="Y5" t="s">
        <v>625</v>
      </c>
      <c r="Z5" t="s">
        <v>625</v>
      </c>
      <c r="AA5" t="s">
        <v>625</v>
      </c>
      <c r="AB5" t="s">
        <v>625</v>
      </c>
      <c r="AC5" t="s">
        <v>625</v>
      </c>
      <c r="AD5" t="s">
        <v>625</v>
      </c>
      <c r="AE5" t="s">
        <v>625</v>
      </c>
      <c r="AF5" t="s">
        <v>625</v>
      </c>
      <c r="AG5" t="s">
        <v>625</v>
      </c>
      <c r="AH5" t="s">
        <v>625</v>
      </c>
      <c r="AI5" t="s">
        <v>625</v>
      </c>
      <c r="AJ5" t="s">
        <v>625</v>
      </c>
      <c r="AK5" t="s">
        <v>625</v>
      </c>
      <c r="AL5" t="s">
        <v>625</v>
      </c>
      <c r="AM5" t="s">
        <v>625</v>
      </c>
      <c r="AN5" t="s">
        <v>625</v>
      </c>
      <c r="AO5" t="s">
        <v>625</v>
      </c>
      <c r="AP5" t="s">
        <v>625</v>
      </c>
      <c r="AQ5" t="s">
        <v>642</v>
      </c>
      <c r="AR5" t="s">
        <v>642</v>
      </c>
      <c r="AS5" t="s">
        <v>625</v>
      </c>
      <c r="AT5" t="s">
        <v>642</v>
      </c>
      <c r="AU5" t="s">
        <v>642</v>
      </c>
      <c r="AV5" t="s">
        <v>625</v>
      </c>
      <c r="AW5" t="s">
        <v>642</v>
      </c>
      <c r="AX5" t="s">
        <v>642</v>
      </c>
      <c r="AY5" t="s">
        <v>625</v>
      </c>
      <c r="AZ5" t="s">
        <v>642</v>
      </c>
      <c r="BA5" t="s">
        <v>642</v>
      </c>
      <c r="BB5" t="s">
        <v>625</v>
      </c>
      <c r="BC5" t="s">
        <v>642</v>
      </c>
      <c r="BD5" t="s">
        <v>642</v>
      </c>
      <c r="BE5" t="s">
        <v>625</v>
      </c>
      <c r="BF5" t="s">
        <v>642</v>
      </c>
      <c r="BG5" t="s">
        <v>642</v>
      </c>
      <c r="BH5" t="s">
        <v>625</v>
      </c>
      <c r="BI5" t="s">
        <v>642</v>
      </c>
      <c r="BJ5" t="s">
        <v>642</v>
      </c>
      <c r="BK5" t="s">
        <v>625</v>
      </c>
      <c r="BL5" t="s">
        <v>642</v>
      </c>
      <c r="BM5" t="s">
        <v>642</v>
      </c>
      <c r="BN5" t="s">
        <v>625</v>
      </c>
      <c r="BO5" t="s">
        <v>642</v>
      </c>
      <c r="BP5" t="s">
        <v>642</v>
      </c>
      <c r="BQ5" t="s">
        <v>625</v>
      </c>
      <c r="BR5" t="s">
        <v>642</v>
      </c>
      <c r="BS5" t="s">
        <v>642</v>
      </c>
      <c r="BT5" t="s">
        <v>625</v>
      </c>
      <c r="BU5" t="s">
        <v>625</v>
      </c>
      <c r="BV5" t="s">
        <v>625</v>
      </c>
      <c r="BW5" t="s">
        <v>625</v>
      </c>
      <c r="BX5" t="s">
        <v>642</v>
      </c>
      <c r="BY5" t="s">
        <v>642</v>
      </c>
      <c r="BZ5" t="s">
        <v>642</v>
      </c>
      <c r="CA5" t="s">
        <v>625</v>
      </c>
      <c r="CB5" t="s">
        <v>625</v>
      </c>
      <c r="CC5" t="s">
        <v>642</v>
      </c>
      <c r="CD5" t="s">
        <v>642</v>
      </c>
    </row>
    <row r="6" spans="1:82">
      <c r="A6" t="s">
        <v>764</v>
      </c>
      <c r="B6" t="s">
        <v>764</v>
      </c>
      <c r="C6" t="s">
        <v>764</v>
      </c>
      <c r="D6" t="s">
        <v>764</v>
      </c>
      <c r="E6" t="s">
        <v>764</v>
      </c>
      <c r="F6" t="s">
        <v>764</v>
      </c>
      <c r="G6" t="s">
        <v>618</v>
      </c>
      <c r="H6" t="s">
        <v>618</v>
      </c>
      <c r="I6" t="s">
        <v>618</v>
      </c>
      <c r="J6" t="s">
        <v>645</v>
      </c>
      <c r="K6" t="s">
        <v>618</v>
      </c>
      <c r="L6" t="s">
        <v>618</v>
      </c>
      <c r="M6" t="s">
        <v>618</v>
      </c>
      <c r="N6" t="s">
        <v>618</v>
      </c>
      <c r="O6" t="s">
        <v>618</v>
      </c>
      <c r="P6" t="s">
        <v>618</v>
      </c>
      <c r="Q6" t="s">
        <v>645</v>
      </c>
      <c r="R6" t="s">
        <v>644</v>
      </c>
      <c r="S6" t="s">
        <v>644</v>
      </c>
      <c r="T6" t="s">
        <v>644</v>
      </c>
      <c r="U6" t="s">
        <v>617</v>
      </c>
      <c r="V6" t="s">
        <v>617</v>
      </c>
      <c r="W6" t="s">
        <v>617</v>
      </c>
      <c r="X6" t="s">
        <v>617</v>
      </c>
      <c r="Y6" t="s">
        <v>618</v>
      </c>
      <c r="Z6" t="s">
        <v>618</v>
      </c>
      <c r="AA6" t="s">
        <v>618</v>
      </c>
      <c r="AB6" t="s">
        <v>618</v>
      </c>
      <c r="AC6" t="s">
        <v>618</v>
      </c>
      <c r="AD6" t="s">
        <v>618</v>
      </c>
      <c r="AE6" t="s">
        <v>644</v>
      </c>
      <c r="AF6" t="s">
        <v>644</v>
      </c>
      <c r="AG6" t="s">
        <v>644</v>
      </c>
      <c r="AH6" t="s">
        <v>644</v>
      </c>
      <c r="AI6" t="s">
        <v>644</v>
      </c>
      <c r="AJ6" t="s">
        <v>644</v>
      </c>
      <c r="AK6" t="s">
        <v>644</v>
      </c>
      <c r="AL6" t="s">
        <v>644</v>
      </c>
      <c r="AM6" t="s">
        <v>644</v>
      </c>
      <c r="AN6" t="s">
        <v>618</v>
      </c>
      <c r="AO6" t="s">
        <v>618</v>
      </c>
      <c r="AP6" t="s">
        <v>644</v>
      </c>
      <c r="AQ6" t="s">
        <v>617</v>
      </c>
      <c r="AR6" t="s">
        <v>617</v>
      </c>
      <c r="AS6" t="s">
        <v>644</v>
      </c>
      <c r="AT6" t="s">
        <v>617</v>
      </c>
      <c r="AU6" t="s">
        <v>617</v>
      </c>
      <c r="AV6" t="s">
        <v>644</v>
      </c>
      <c r="AW6" t="s">
        <v>617</v>
      </c>
      <c r="AX6" t="s">
        <v>617</v>
      </c>
      <c r="AY6" t="s">
        <v>644</v>
      </c>
      <c r="AZ6" t="s">
        <v>617</v>
      </c>
      <c r="BA6" t="s">
        <v>617</v>
      </c>
      <c r="BB6" t="s">
        <v>644</v>
      </c>
      <c r="BC6" t="s">
        <v>617</v>
      </c>
      <c r="BD6" t="s">
        <v>617</v>
      </c>
      <c r="BE6" t="s">
        <v>644</v>
      </c>
      <c r="BF6" t="s">
        <v>617</v>
      </c>
      <c r="BG6" t="s">
        <v>617</v>
      </c>
      <c r="BH6" t="s">
        <v>644</v>
      </c>
      <c r="BI6" t="s">
        <v>617</v>
      </c>
      <c r="BJ6" t="s">
        <v>617</v>
      </c>
      <c r="BK6" t="s">
        <v>644</v>
      </c>
      <c r="BL6" t="s">
        <v>617</v>
      </c>
      <c r="BM6" t="s">
        <v>617</v>
      </c>
      <c r="BN6" t="s">
        <v>644</v>
      </c>
      <c r="BO6" t="s">
        <v>617</v>
      </c>
      <c r="BP6" t="s">
        <v>617</v>
      </c>
      <c r="BQ6" t="s">
        <v>644</v>
      </c>
      <c r="BR6" t="s">
        <v>617</v>
      </c>
      <c r="BS6" t="s">
        <v>617</v>
      </c>
      <c r="BT6" t="s">
        <v>618</v>
      </c>
      <c r="BU6" t="s">
        <v>618</v>
      </c>
      <c r="BV6" t="s">
        <v>618</v>
      </c>
      <c r="BW6" t="s">
        <v>645</v>
      </c>
      <c r="BX6" t="s">
        <v>617</v>
      </c>
      <c r="BY6" t="s">
        <v>643</v>
      </c>
      <c r="BZ6" t="s">
        <v>643</v>
      </c>
      <c r="CA6" t="s">
        <v>644</v>
      </c>
      <c r="CB6" t="s">
        <v>644</v>
      </c>
      <c r="CC6" t="s">
        <v>617</v>
      </c>
      <c r="CD6" t="s">
        <v>617</v>
      </c>
    </row>
    <row r="7" spans="1:82">
      <c r="A7" t="s">
        <v>641</v>
      </c>
      <c r="B7" t="s">
        <v>641</v>
      </c>
      <c r="C7" t="s">
        <v>641</v>
      </c>
      <c r="D7" t="s">
        <v>641</v>
      </c>
      <c r="E7" t="s">
        <v>641</v>
      </c>
      <c r="F7" t="s">
        <v>641</v>
      </c>
      <c r="G7" t="s">
        <v>620</v>
      </c>
      <c r="H7" t="s">
        <v>619</v>
      </c>
      <c r="I7" t="s">
        <v>619</v>
      </c>
      <c r="J7" t="s">
        <v>620</v>
      </c>
      <c r="K7" t="s">
        <v>619</v>
      </c>
      <c r="L7" t="s">
        <v>619</v>
      </c>
      <c r="M7" t="s">
        <v>619</v>
      </c>
      <c r="N7" t="s">
        <v>619</v>
      </c>
      <c r="O7" t="s">
        <v>619</v>
      </c>
      <c r="P7" t="s">
        <v>619</v>
      </c>
      <c r="Q7" t="s">
        <v>620</v>
      </c>
      <c r="R7" t="s">
        <v>620</v>
      </c>
      <c r="S7" t="s">
        <v>620</v>
      </c>
      <c r="T7" t="s">
        <v>620</v>
      </c>
      <c r="U7" t="s">
        <v>619</v>
      </c>
      <c r="V7" t="s">
        <v>619</v>
      </c>
      <c r="W7" t="s">
        <v>619</v>
      </c>
      <c r="X7" t="s">
        <v>619</v>
      </c>
      <c r="Y7" t="s">
        <v>620</v>
      </c>
      <c r="Z7" t="s">
        <v>620</v>
      </c>
      <c r="AA7" t="s">
        <v>620</v>
      </c>
      <c r="AB7" t="s">
        <v>620</v>
      </c>
      <c r="AC7" t="s">
        <v>620</v>
      </c>
      <c r="AD7" t="s">
        <v>620</v>
      </c>
      <c r="AE7" t="s">
        <v>620</v>
      </c>
      <c r="AF7" t="s">
        <v>620</v>
      </c>
      <c r="AG7" t="s">
        <v>620</v>
      </c>
      <c r="AH7" t="s">
        <v>620</v>
      </c>
      <c r="AI7" t="s">
        <v>620</v>
      </c>
      <c r="AJ7" t="s">
        <v>620</v>
      </c>
      <c r="AK7" t="s">
        <v>620</v>
      </c>
      <c r="AL7" t="s">
        <v>620</v>
      </c>
      <c r="AM7" t="s">
        <v>620</v>
      </c>
      <c r="AN7" t="s">
        <v>620</v>
      </c>
      <c r="AO7" t="s">
        <v>620</v>
      </c>
      <c r="AP7" t="s">
        <v>620</v>
      </c>
      <c r="AQ7" t="s">
        <v>619</v>
      </c>
      <c r="AR7" t="s">
        <v>619</v>
      </c>
      <c r="AS7" t="s">
        <v>620</v>
      </c>
      <c r="AT7" t="s">
        <v>619</v>
      </c>
      <c r="AU7" t="s">
        <v>619</v>
      </c>
      <c r="AV7" t="s">
        <v>620</v>
      </c>
      <c r="AW7" t="s">
        <v>619</v>
      </c>
      <c r="AX7" t="s">
        <v>619</v>
      </c>
      <c r="AY7" t="s">
        <v>620</v>
      </c>
      <c r="AZ7" t="s">
        <v>619</v>
      </c>
      <c r="BA7" t="s">
        <v>619</v>
      </c>
      <c r="BB7" t="s">
        <v>620</v>
      </c>
      <c r="BC7" t="s">
        <v>619</v>
      </c>
      <c r="BD7" t="s">
        <v>619</v>
      </c>
      <c r="BE7" t="s">
        <v>620</v>
      </c>
      <c r="BF7" t="s">
        <v>619</v>
      </c>
      <c r="BG7" t="s">
        <v>619</v>
      </c>
      <c r="BH7" t="s">
        <v>620</v>
      </c>
      <c r="BI7" t="s">
        <v>619</v>
      </c>
      <c r="BJ7" t="s">
        <v>619</v>
      </c>
      <c r="BK7" t="s">
        <v>620</v>
      </c>
      <c r="BL7" t="s">
        <v>619</v>
      </c>
      <c r="BM7" t="s">
        <v>619</v>
      </c>
      <c r="BN7" t="s">
        <v>620</v>
      </c>
      <c r="BO7" t="s">
        <v>619</v>
      </c>
      <c r="BP7" t="s">
        <v>619</v>
      </c>
      <c r="BQ7" t="s">
        <v>620</v>
      </c>
      <c r="BR7" t="s">
        <v>619</v>
      </c>
      <c r="BS7" t="s">
        <v>619</v>
      </c>
      <c r="BT7" t="s">
        <v>619</v>
      </c>
      <c r="BU7" t="s">
        <v>619</v>
      </c>
      <c r="BV7" t="s">
        <v>620</v>
      </c>
      <c r="BW7" t="s">
        <v>620</v>
      </c>
      <c r="BX7" t="s">
        <v>619</v>
      </c>
      <c r="BY7" t="s">
        <v>619</v>
      </c>
      <c r="BZ7" t="s">
        <v>619</v>
      </c>
      <c r="CA7" t="s">
        <v>620</v>
      </c>
      <c r="CB7" t="s">
        <v>620</v>
      </c>
      <c r="CC7" t="s">
        <v>619</v>
      </c>
      <c r="CD7" t="s">
        <v>619</v>
      </c>
    </row>
    <row r="8" spans="1:82">
      <c r="A8"/>
      <c r="B8"/>
      <c r="C8"/>
      <c r="D8"/>
      <c r="E8"/>
      <c r="F8"/>
      <c r="G8"/>
      <c r="H8"/>
      <c r="I8"/>
      <c r="J8"/>
      <c r="K8"/>
      <c r="L8"/>
      <c r="M8"/>
      <c r="N8"/>
      <c r="O8"/>
      <c r="P8"/>
      <c r="Q8"/>
      <c r="R8"/>
      <c r="S8"/>
      <c r="T8"/>
      <c r="U8" t="s">
        <v>681</v>
      </c>
      <c r="V8" t="s">
        <v>681</v>
      </c>
      <c r="W8" t="s">
        <v>683</v>
      </c>
      <c r="X8" t="s">
        <v>683</v>
      </c>
      <c r="Y8"/>
      <c r="Z8"/>
      <c r="AA8"/>
      <c r="AB8"/>
      <c r="AC8"/>
      <c r="AD8"/>
      <c r="AE8"/>
      <c r="AF8"/>
      <c r="AG8"/>
      <c r="AH8"/>
      <c r="AI8"/>
      <c r="AJ8"/>
      <c r="AK8"/>
      <c r="AL8"/>
      <c r="AM8"/>
      <c r="AN8"/>
      <c r="AO8"/>
      <c r="AP8"/>
      <c r="AQ8" t="s">
        <v>685</v>
      </c>
      <c r="AR8" t="s">
        <v>685</v>
      </c>
      <c r="AS8"/>
      <c r="AT8" t="s">
        <v>687</v>
      </c>
      <c r="AU8" t="s">
        <v>687</v>
      </c>
      <c r="AV8"/>
      <c r="AW8" t="s">
        <v>689</v>
      </c>
      <c r="AX8" t="s">
        <v>689</v>
      </c>
      <c r="AY8"/>
      <c r="AZ8" t="s">
        <v>691</v>
      </c>
      <c r="BA8" t="s">
        <v>691</v>
      </c>
      <c r="BB8"/>
      <c r="BC8" t="s">
        <v>693</v>
      </c>
      <c r="BD8" t="s">
        <v>693</v>
      </c>
      <c r="BE8"/>
      <c r="BF8" t="s">
        <v>695</v>
      </c>
      <c r="BG8" t="s">
        <v>695</v>
      </c>
      <c r="BH8"/>
      <c r="BI8" t="s">
        <v>697</v>
      </c>
      <c r="BJ8" t="s">
        <v>697</v>
      </c>
      <c r="BK8"/>
      <c r="BL8" t="s">
        <v>699</v>
      </c>
      <c r="BM8" t="s">
        <v>699</v>
      </c>
      <c r="BN8"/>
      <c r="BO8" t="s">
        <v>701</v>
      </c>
      <c r="BP8" t="s">
        <v>701</v>
      </c>
      <c r="BQ8"/>
      <c r="BR8" t="s">
        <v>703</v>
      </c>
      <c r="BS8" t="s">
        <v>703</v>
      </c>
      <c r="BT8"/>
      <c r="BU8"/>
      <c r="BV8"/>
      <c r="BW8"/>
      <c r="BX8" t="s">
        <v>705</v>
      </c>
      <c r="BY8" t="s">
        <v>708</v>
      </c>
      <c r="BZ8" t="s">
        <v>708</v>
      </c>
      <c r="CA8"/>
      <c r="CB8"/>
      <c r="CC8" t="s">
        <v>708</v>
      </c>
      <c r="CD8" t="s">
        <v>708</v>
      </c>
    </row>
    <row r="9" spans="1:82">
      <c r="A9"/>
      <c r="B9"/>
      <c r="C9"/>
      <c r="D9"/>
      <c r="E9"/>
      <c r="F9"/>
      <c r="G9"/>
      <c r="H9"/>
      <c r="I9"/>
      <c r="J9"/>
      <c r="K9"/>
      <c r="L9"/>
      <c r="M9"/>
      <c r="N9"/>
      <c r="O9"/>
      <c r="P9"/>
      <c r="Q9"/>
      <c r="R9"/>
      <c r="S9"/>
      <c r="T9"/>
      <c r="U9" t="s">
        <v>682</v>
      </c>
      <c r="V9" t="s">
        <v>682</v>
      </c>
      <c r="W9" t="s">
        <v>684</v>
      </c>
      <c r="X9" t="s">
        <v>684</v>
      </c>
      <c r="Y9"/>
      <c r="Z9"/>
      <c r="AA9"/>
      <c r="AB9"/>
      <c r="AC9"/>
      <c r="AD9"/>
      <c r="AE9"/>
      <c r="AF9"/>
      <c r="AG9"/>
      <c r="AH9"/>
      <c r="AI9"/>
      <c r="AJ9"/>
      <c r="AK9"/>
      <c r="AL9"/>
      <c r="AM9"/>
      <c r="AN9"/>
      <c r="AO9"/>
      <c r="AP9"/>
      <c r="AQ9" t="s">
        <v>686</v>
      </c>
      <c r="AR9" t="s">
        <v>686</v>
      </c>
      <c r="AS9"/>
      <c r="AT9" t="s">
        <v>688</v>
      </c>
      <c r="AU9" t="s">
        <v>688</v>
      </c>
      <c r="AV9"/>
      <c r="AW9" t="s">
        <v>690</v>
      </c>
      <c r="AX9" t="s">
        <v>690</v>
      </c>
      <c r="AY9"/>
      <c r="AZ9" t="s">
        <v>692</v>
      </c>
      <c r="BA9" t="s">
        <v>692</v>
      </c>
      <c r="BB9"/>
      <c r="BC9" t="s">
        <v>694</v>
      </c>
      <c r="BD9" t="s">
        <v>694</v>
      </c>
      <c r="BE9"/>
      <c r="BF9" t="s">
        <v>696</v>
      </c>
      <c r="BG9" t="s">
        <v>696</v>
      </c>
      <c r="BH9"/>
      <c r="BI9" t="s">
        <v>698</v>
      </c>
      <c r="BJ9" t="s">
        <v>698</v>
      </c>
      <c r="BK9"/>
      <c r="BL9" t="s">
        <v>700</v>
      </c>
      <c r="BM9" t="s">
        <v>700</v>
      </c>
      <c r="BN9"/>
      <c r="BO9" t="s">
        <v>702</v>
      </c>
      <c r="BP9" t="s">
        <v>702</v>
      </c>
      <c r="BQ9"/>
      <c r="BR9" t="s">
        <v>704</v>
      </c>
      <c r="BS9" t="s">
        <v>704</v>
      </c>
      <c r="BT9"/>
      <c r="BU9"/>
      <c r="BV9"/>
      <c r="BW9"/>
      <c r="BX9" t="s">
        <v>707</v>
      </c>
      <c r="BY9" t="s">
        <v>709</v>
      </c>
      <c r="BZ9" t="s">
        <v>709</v>
      </c>
      <c r="CA9"/>
      <c r="CB9"/>
      <c r="CC9" t="s">
        <v>709</v>
      </c>
      <c r="CD9" t="s">
        <v>709</v>
      </c>
    </row>
    <row r="10" spans="1:82">
      <c r="A10"/>
      <c r="B10"/>
      <c r="C10"/>
      <c r="D10"/>
      <c r="E10"/>
      <c r="F10"/>
      <c r="G10"/>
      <c r="H10"/>
      <c r="I10"/>
      <c r="J10"/>
      <c r="K10"/>
      <c r="L10"/>
      <c r="M10"/>
      <c r="N10"/>
      <c r="O10"/>
      <c r="P10"/>
      <c r="Q10"/>
      <c r="R10"/>
      <c r="S10"/>
      <c r="T10"/>
      <c r="U10" t="s">
        <v>630</v>
      </c>
      <c r="V10" t="s">
        <v>631</v>
      </c>
      <c r="W10" t="s">
        <v>630</v>
      </c>
      <c r="X10" t="s">
        <v>631</v>
      </c>
      <c r="Y10"/>
      <c r="Z10"/>
      <c r="AA10"/>
      <c r="AB10"/>
      <c r="AC10"/>
      <c r="AD10"/>
      <c r="AE10"/>
      <c r="AF10"/>
      <c r="AG10"/>
      <c r="AH10"/>
      <c r="AI10"/>
      <c r="AJ10"/>
      <c r="AK10"/>
      <c r="AL10"/>
      <c r="AM10"/>
      <c r="AN10"/>
      <c r="AO10"/>
      <c r="AP10"/>
      <c r="AQ10" t="s">
        <v>632</v>
      </c>
      <c r="AR10" t="s">
        <v>656</v>
      </c>
      <c r="AS10"/>
      <c r="AT10" t="s">
        <v>632</v>
      </c>
      <c r="AU10" t="s">
        <v>656</v>
      </c>
      <c r="AV10"/>
      <c r="AW10" t="s">
        <v>632</v>
      </c>
      <c r="AX10" t="s">
        <v>656</v>
      </c>
      <c r="AY10"/>
      <c r="AZ10" t="s">
        <v>632</v>
      </c>
      <c r="BA10" t="s">
        <v>656</v>
      </c>
      <c r="BB10"/>
      <c r="BC10" t="s">
        <v>632</v>
      </c>
      <c r="BD10" t="s">
        <v>656</v>
      </c>
      <c r="BE10"/>
      <c r="BF10" t="s">
        <v>632</v>
      </c>
      <c r="BG10" t="s">
        <v>656</v>
      </c>
      <c r="BH10"/>
      <c r="BI10" t="s">
        <v>632</v>
      </c>
      <c r="BJ10" t="s">
        <v>656</v>
      </c>
      <c r="BK10"/>
      <c r="BL10" t="s">
        <v>632</v>
      </c>
      <c r="BM10" t="s">
        <v>656</v>
      </c>
      <c r="BN10"/>
      <c r="BO10" t="s">
        <v>632</v>
      </c>
      <c r="BP10" t="s">
        <v>656</v>
      </c>
      <c r="BQ10"/>
      <c r="BR10" t="s">
        <v>632</v>
      </c>
      <c r="BS10" t="s">
        <v>656</v>
      </c>
      <c r="BT10"/>
      <c r="BU10"/>
      <c r="BV10"/>
      <c r="BW10"/>
      <c r="BX10" t="s">
        <v>706</v>
      </c>
      <c r="BY10" t="s">
        <v>710</v>
      </c>
      <c r="BZ10" t="s">
        <v>711</v>
      </c>
      <c r="CA10"/>
      <c r="CB10"/>
      <c r="CC10" t="s">
        <v>710</v>
      </c>
      <c r="CD10" t="s">
        <v>711</v>
      </c>
    </row>
    <row r="11" spans="1:82">
      <c r="A11"/>
      <c r="B11"/>
      <c r="C11"/>
      <c r="D11"/>
      <c r="E11"/>
      <c r="F11"/>
      <c r="G11"/>
      <c r="H11"/>
      <c r="I11"/>
      <c r="J11"/>
      <c r="K11"/>
      <c r="L11"/>
      <c r="M11"/>
      <c r="N11"/>
      <c r="O11"/>
      <c r="P11"/>
      <c r="Q11"/>
      <c r="R11"/>
      <c r="S11"/>
      <c r="T11"/>
      <c r="U11" t="s">
        <v>771</v>
      </c>
      <c r="V11" t="s">
        <v>771</v>
      </c>
      <c r="W11" t="s">
        <v>771</v>
      </c>
      <c r="X11" t="s">
        <v>771</v>
      </c>
      <c r="Y11"/>
      <c r="Z11"/>
      <c r="AA11"/>
      <c r="AB11"/>
      <c r="AC11"/>
      <c r="AD11"/>
      <c r="AE11"/>
      <c r="AF11"/>
      <c r="AG11"/>
      <c r="AH11"/>
      <c r="AI11"/>
      <c r="AJ11"/>
      <c r="AK11"/>
      <c r="AL11"/>
      <c r="AM11"/>
      <c r="AN11"/>
      <c r="AO11"/>
      <c r="AP11"/>
      <c r="AQ11" t="s">
        <v>771</v>
      </c>
      <c r="AR11" t="s">
        <v>771</v>
      </c>
      <c r="AS11"/>
      <c r="AT11" t="s">
        <v>771</v>
      </c>
      <c r="AU11" t="s">
        <v>771</v>
      </c>
      <c r="AV11"/>
      <c r="AW11" t="s">
        <v>771</v>
      </c>
      <c r="AX11" t="s">
        <v>771</v>
      </c>
      <c r="AY11"/>
      <c r="AZ11" t="s">
        <v>771</v>
      </c>
      <c r="BA11" t="s">
        <v>771</v>
      </c>
      <c r="BB11"/>
      <c r="BC11" t="s">
        <v>771</v>
      </c>
      <c r="BD11" t="s">
        <v>771</v>
      </c>
      <c r="BE11"/>
      <c r="BF11" s="336" t="s">
        <v>228</v>
      </c>
      <c r="BG11" s="336" t="s">
        <v>228</v>
      </c>
      <c r="BH11"/>
      <c r="BI11" s="336" t="s">
        <v>228</v>
      </c>
      <c r="BJ11" s="336" t="s">
        <v>228</v>
      </c>
      <c r="BK11"/>
      <c r="BL11" t="s">
        <v>771</v>
      </c>
      <c r="BM11" t="s">
        <v>771</v>
      </c>
      <c r="BN11"/>
      <c r="BO11" t="s">
        <v>771</v>
      </c>
      <c r="BP11" t="s">
        <v>771</v>
      </c>
      <c r="BQ11"/>
      <c r="BR11" t="s">
        <v>771</v>
      </c>
      <c r="BS11" t="s">
        <v>771</v>
      </c>
      <c r="BT11"/>
      <c r="BU11"/>
      <c r="BV11"/>
      <c r="BW11"/>
      <c r="BX11" t="s">
        <v>772</v>
      </c>
      <c r="BY11"/>
      <c r="BZ11"/>
      <c r="CA11"/>
      <c r="CB11"/>
      <c r="CC11" t="s">
        <v>768</v>
      </c>
      <c r="CD11" t="s">
        <v>768</v>
      </c>
    </row>
    <row r="12" spans="1:82">
      <c r="A12"/>
      <c r="B12"/>
      <c r="C12"/>
      <c r="D12"/>
      <c r="E12"/>
      <c r="F12"/>
      <c r="G12"/>
      <c r="H12"/>
      <c r="I12"/>
      <c r="J12"/>
      <c r="K12"/>
      <c r="L12"/>
      <c r="M12"/>
      <c r="N12"/>
      <c r="O12"/>
      <c r="P12"/>
      <c r="Q12"/>
      <c r="R12"/>
      <c r="S12"/>
      <c r="T12"/>
      <c r="U12" t="s">
        <v>765</v>
      </c>
      <c r="V12" t="s">
        <v>765</v>
      </c>
      <c r="W12" t="s">
        <v>765</v>
      </c>
      <c r="X12" t="s">
        <v>765</v>
      </c>
      <c r="Y12"/>
      <c r="Z12"/>
      <c r="AA12"/>
      <c r="AB12"/>
      <c r="AC12"/>
      <c r="AD12"/>
      <c r="AE12"/>
      <c r="AF12"/>
      <c r="AG12"/>
      <c r="AH12"/>
      <c r="AI12"/>
      <c r="AJ12"/>
      <c r="AK12"/>
      <c r="AL12"/>
      <c r="AM12"/>
      <c r="AN12"/>
      <c r="AO12"/>
      <c r="AP12"/>
      <c r="AQ12" t="s">
        <v>765</v>
      </c>
      <c r="AR12" t="s">
        <v>765</v>
      </c>
      <c r="AS12"/>
      <c r="AT12" t="s">
        <v>765</v>
      </c>
      <c r="AU12" t="s">
        <v>765</v>
      </c>
      <c r="AV12"/>
      <c r="AW12" t="s">
        <v>765</v>
      </c>
      <c r="AX12" t="s">
        <v>765</v>
      </c>
      <c r="AY12"/>
      <c r="AZ12" t="s">
        <v>765</v>
      </c>
      <c r="BA12" t="s">
        <v>765</v>
      </c>
      <c r="BB12"/>
      <c r="BC12" t="s">
        <v>765</v>
      </c>
      <c r="BD12" t="s">
        <v>765</v>
      </c>
      <c r="BE12"/>
      <c r="BF12" t="s">
        <v>765</v>
      </c>
      <c r="BG12" t="s">
        <v>765</v>
      </c>
      <c r="BH12"/>
      <c r="BI12" t="s">
        <v>765</v>
      </c>
      <c r="BJ12" t="s">
        <v>765</v>
      </c>
      <c r="BK12"/>
      <c r="BL12" t="s">
        <v>765</v>
      </c>
      <c r="BM12" t="s">
        <v>765</v>
      </c>
      <c r="BN12"/>
      <c r="BO12" t="s">
        <v>765</v>
      </c>
      <c r="BP12" t="s">
        <v>765</v>
      </c>
      <c r="BQ12"/>
      <c r="BR12" t="s">
        <v>765</v>
      </c>
      <c r="BS12" t="s">
        <v>765</v>
      </c>
      <c r="BT12"/>
      <c r="BU12"/>
      <c r="BV12"/>
      <c r="BW12"/>
      <c r="BX12" t="s">
        <v>765</v>
      </c>
      <c r="BY12"/>
      <c r="BZ12"/>
      <c r="CA12"/>
      <c r="CB12"/>
      <c r="CC12" t="s">
        <v>765</v>
      </c>
      <c r="CD12" t="s">
        <v>765</v>
      </c>
    </row>
    <row r="13" spans="1:82">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row>
    <row r="14" spans="1:82">
      <c r="A14" s="9" t="s">
        <v>6</v>
      </c>
      <c r="B14" s="5" t="s">
        <v>53</v>
      </c>
      <c r="C14" s="5" t="s">
        <v>7</v>
      </c>
      <c r="D14" s="5" t="s">
        <v>244</v>
      </c>
      <c r="E14" s="5" t="s">
        <v>258</v>
      </c>
      <c r="F14" s="5" t="s">
        <v>259</v>
      </c>
      <c r="G14" s="146" t="s">
        <v>330</v>
      </c>
      <c r="H14" s="324" t="s">
        <v>339</v>
      </c>
      <c r="I14" s="325" t="s">
        <v>345</v>
      </c>
      <c r="J14" s="326" t="s">
        <v>359</v>
      </c>
      <c r="K14" s="78" t="s">
        <v>355</v>
      </c>
      <c r="L14" s="78" t="s">
        <v>291</v>
      </c>
      <c r="M14" s="78" t="s">
        <v>312</v>
      </c>
      <c r="N14" s="78" t="s">
        <v>327</v>
      </c>
      <c r="O14" s="78" t="s">
        <v>360</v>
      </c>
      <c r="P14" s="78" t="s">
        <v>361</v>
      </c>
      <c r="Q14" s="327" t="s">
        <v>362</v>
      </c>
      <c r="R14" s="239" t="s">
        <v>513</v>
      </c>
      <c r="S14" s="239" t="s">
        <v>514</v>
      </c>
      <c r="T14" s="239" t="s">
        <v>515</v>
      </c>
      <c r="U14" s="83" t="s">
        <v>521</v>
      </c>
      <c r="V14" s="83" t="s">
        <v>522</v>
      </c>
      <c r="W14" s="83" t="s">
        <v>523</v>
      </c>
      <c r="X14" s="83" t="s">
        <v>524</v>
      </c>
      <c r="Y14" s="327" t="s">
        <v>363</v>
      </c>
      <c r="Z14" s="328" t="s">
        <v>364</v>
      </c>
      <c r="AA14" s="328" t="s">
        <v>365</v>
      </c>
      <c r="AB14" s="328" t="s">
        <v>366</v>
      </c>
      <c r="AC14" s="328" t="s">
        <v>528</v>
      </c>
      <c r="AD14" s="328" t="s">
        <v>527</v>
      </c>
      <c r="AE14" s="328" t="s">
        <v>367</v>
      </c>
      <c r="AF14" s="239" t="s">
        <v>368</v>
      </c>
      <c r="AG14" s="239" t="s">
        <v>369</v>
      </c>
      <c r="AH14" s="239" t="s">
        <v>370</v>
      </c>
      <c r="AI14" s="239" t="s">
        <v>371</v>
      </c>
      <c r="AJ14" s="239" t="s">
        <v>372</v>
      </c>
      <c r="AK14" s="239" t="s">
        <v>373</v>
      </c>
      <c r="AL14" s="239" t="s">
        <v>374</v>
      </c>
      <c r="AM14" s="239" t="s">
        <v>375</v>
      </c>
      <c r="AN14" s="239" t="s">
        <v>376</v>
      </c>
      <c r="AO14" s="239" t="s">
        <v>377</v>
      </c>
      <c r="AP14" s="327" t="s">
        <v>378</v>
      </c>
      <c r="AQ14" s="78" t="s">
        <v>379</v>
      </c>
      <c r="AR14" s="78" t="s">
        <v>380</v>
      </c>
      <c r="AS14" s="327" t="s">
        <v>381</v>
      </c>
      <c r="AT14" s="78" t="s">
        <v>382</v>
      </c>
      <c r="AU14" s="78" t="s">
        <v>383</v>
      </c>
      <c r="AV14" s="327" t="s">
        <v>384</v>
      </c>
      <c r="AW14" s="78" t="s">
        <v>385</v>
      </c>
      <c r="AX14" s="78" t="s">
        <v>386</v>
      </c>
      <c r="AY14" s="327" t="s">
        <v>387</v>
      </c>
      <c r="AZ14" s="78" t="s">
        <v>388</v>
      </c>
      <c r="BA14" s="78" t="s">
        <v>389</v>
      </c>
      <c r="BB14" s="327" t="s">
        <v>390</v>
      </c>
      <c r="BC14" s="78" t="s">
        <v>391</v>
      </c>
      <c r="BD14" s="78" t="s">
        <v>392</v>
      </c>
      <c r="BE14" s="327" t="s">
        <v>393</v>
      </c>
      <c r="BF14" s="78" t="s">
        <v>394</v>
      </c>
      <c r="BG14" s="78" t="s">
        <v>395</v>
      </c>
      <c r="BH14" s="327" t="s">
        <v>396</v>
      </c>
      <c r="BI14" s="78" t="s">
        <v>397</v>
      </c>
      <c r="BJ14" s="78" t="s">
        <v>398</v>
      </c>
      <c r="BK14" s="327" t="s">
        <v>399</v>
      </c>
      <c r="BL14" s="78" t="s">
        <v>400</v>
      </c>
      <c r="BM14" s="78" t="s">
        <v>401</v>
      </c>
      <c r="BN14" s="327" t="s">
        <v>402</v>
      </c>
      <c r="BO14" s="78" t="s">
        <v>403</v>
      </c>
      <c r="BP14" s="78" t="s">
        <v>404</v>
      </c>
      <c r="BQ14" s="327" t="s">
        <v>405</v>
      </c>
      <c r="BR14" s="78" t="s">
        <v>406</v>
      </c>
      <c r="BS14" s="78" t="s">
        <v>407</v>
      </c>
      <c r="BT14" s="329" t="s">
        <v>616</v>
      </c>
      <c r="BU14" s="330" t="s">
        <v>408</v>
      </c>
      <c r="BV14" s="239" t="s">
        <v>409</v>
      </c>
      <c r="BW14" s="327" t="s">
        <v>410</v>
      </c>
      <c r="BX14" s="78" t="s">
        <v>411</v>
      </c>
      <c r="BY14" s="324" t="s">
        <v>412</v>
      </c>
      <c r="BZ14" s="78" t="s">
        <v>413</v>
      </c>
      <c r="CA14" s="239" t="s">
        <v>414</v>
      </c>
      <c r="CB14" s="239" t="s">
        <v>415</v>
      </c>
      <c r="CC14" s="78" t="s">
        <v>416</v>
      </c>
      <c r="CD14" s="78" t="s">
        <v>417</v>
      </c>
    </row>
    <row r="15" spans="1:82">
      <c r="D15" s="37" t="str">
        <f>A15&amp;"|"&amp;B15&amp;"|"&amp;C15</f>
        <v>||</v>
      </c>
      <c r="E15" s="37"/>
      <c r="F15" s="36" t="str">
        <f>A15&amp;"|"&amp;E15&amp;"|"&amp;C15</f>
        <v>||</v>
      </c>
      <c r="G15" s="125">
        <f>IF(LEFT($A15,4)="_Mil","",INDEX('Epi Cascade I'!$M:$M,MATCH($D15,'Epi Cascade I'!$D:$D,0)))</f>
        <v>0</v>
      </c>
      <c r="H15" s="53">
        <f>INDEX(TX!$Q:$Q,MATCH($D15,TX!$D:$D,0))</f>
        <v>0</v>
      </c>
      <c r="I15" s="53">
        <f>INDEX(TX!$W:$W,MATCH($D15,TX!$D:$D,0))</f>
        <v>0</v>
      </c>
      <c r="J15" s="154">
        <v>0.9</v>
      </c>
      <c r="K15" s="35">
        <f>IFERROR(INDEX(PMTCT_STAT_ART!$N:$N,MATCH($D15,PMTCT_STAT_ART!$D:$D,0)),"")</f>
        <v>0</v>
      </c>
      <c r="L15" s="35">
        <f>IFERROR(INDEX(PMTCT_STAT_ART!$V:$V,MATCH($D15,PMTCT_STAT_ART!$D:$D,0)),"")</f>
        <v>0</v>
      </c>
      <c r="M15" s="35">
        <f>IFERROR(INDEX(TB_STAT_ART!$N:$N,MATCH($D15,TB_STAT_ART!$D:$D,0)),"")</f>
        <v>0</v>
      </c>
      <c r="N15" s="35">
        <f>IFERROR(INDEX(VMMC!$Q:$Q,MATCH($D15,VMMC!$D:$D,0)),"")</f>
        <v>0</v>
      </c>
      <c r="O15" s="35">
        <f>$I15/$J15</f>
        <v>0</v>
      </c>
      <c r="P15" s="35">
        <f>SUM($K15:$O15)</f>
        <v>0</v>
      </c>
      <c r="Q15" s="160" t="e">
        <f>INDEX(Prioritization!$L:$L,MATCH($A15,Prioritization!$A:$A,0))</f>
        <v>#N/A</v>
      </c>
      <c r="U15" s="42">
        <f>IFERROR(ROUND($P15*$Q15*$T15,0),0)</f>
        <v>0</v>
      </c>
      <c r="V15" s="42">
        <f>IFERROR(ROUND($U15/$R15,0),0)-$U15</f>
        <v>0</v>
      </c>
      <c r="W15" s="42">
        <f>IFERROR(ROUND($P15*$Q15,0),0)-$U15</f>
        <v>0</v>
      </c>
      <c r="X15" s="42">
        <f>IFERROR(ROUND($W15/$S15,0),0)-$W15</f>
        <v>0</v>
      </c>
      <c r="Y15" s="163" t="str">
        <f>IF(AND($C15="Female",$B15&lt;&gt;"01-04",$B15&lt;&gt;"05-09"),IF($K15=0,0,$K15/$P15),"")</f>
        <v/>
      </c>
      <c r="Z15" s="163" t="str">
        <f>IF(AND($C15="Female",$B15&lt;&gt;"01-04",$B15&lt;&gt;"05-09"),IF($L15=0,0,$L15/$P15),"")</f>
        <v/>
      </c>
      <c r="AA15" s="163">
        <f>IF($M15=0,0,$M15/$P15)</f>
        <v>0</v>
      </c>
      <c r="AB15" s="163" t="str">
        <f>IF(AND($C15="Male",$B15&lt;&gt;"01-04",$B15&lt;&gt;"05-09"),IF($N15=0,0,$N15/$P15),"")</f>
        <v/>
      </c>
      <c r="AC15" s="163">
        <f>IF($U15=0,0,$U15/$P15)</f>
        <v>0</v>
      </c>
      <c r="AD15" s="163">
        <f>IF($W15=0,0,$W15/$P15)</f>
        <v>0</v>
      </c>
      <c r="AN15" s="139">
        <f>MAX(0,1-SUM(Y15:AM15))</f>
        <v>1</v>
      </c>
      <c r="AO15" s="139"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2">
        <f>ROUND(SUM($K15,$L15,$M15,$N15,$U15,$W15,$AQ15,$AT15,$AW15,$AZ15,$BC15,$BF15,$BI15,$BL15,$BO15,$BR15),0)</f>
        <v>0</v>
      </c>
      <c r="BU15" s="318">
        <f>ROUND(SUM($K15:$N15,IFERROR(INDEX(PMTCT_STAT_ART!$O:$O,MATCH($D15,PMTCT_STAT_ART!$D:$D,0)),0),IFERROR(INDEX(PMTCT_STAT_ART!$W:$W,MATCH($D15,PMTCT_STAT_ART!$D:$D,0)),0),IFERROR(INDEX(TB_STAT_ART!$O:$O,MATCH($D15,TB_STAT_ART!$D:$D,0)),0),IFERROR(INDEX(VMMC!$R:$R,MATCH($D15,VMMC!$D:$D,0)),0),$U15,$V15,$W15,$X15,SUM(SUMIFS($AQ15:$BS15,$AQ$3:$BS$3,{"Positive","Negative"}))),0)</f>
        <v>0</v>
      </c>
      <c r="BV15" s="139">
        <f>IF($BT15=0,0,$P15/$BT15)</f>
        <v>0</v>
      </c>
      <c r="BX15" s="25">
        <f>IF(OR($B15="01-04",$B15="05-09",$B15="10-14"),"",ROUND($BW15*$BT15,0))</f>
        <v>0</v>
      </c>
      <c r="CB15" s="139">
        <f>IF(OR($B15="01-04",$B15="05-09"),"",IFERROR($BZ15/SUM($BY15,$BZ15),0))</f>
        <v>0</v>
      </c>
      <c r="CC15" s="25">
        <f>IF(OR($B15="01-04",$B15="05-09"),"",SUM($BY15,$BZ15)*(1+$CA15)*(1-$CB15))</f>
        <v>0</v>
      </c>
      <c r="CD15" s="25">
        <f>IF(OR($B15="01-04",$B15="05-09"),"",IF(SUM($BY15,$BZ15)=0,$CC15/(1-$CB15)-$CC15,SUM($BY15,$BZ15)*(1+$CA15)-$CC15))</f>
        <v>0</v>
      </c>
    </row>
    <row r="16" spans="1:82">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row r="3614" spans="4:16">
      <c r="D3614" s="37"/>
      <c r="E3614" s="37"/>
      <c r="F3614" s="37"/>
      <c r="G3614" s="125"/>
      <c r="H3614" s="53"/>
      <c r="I3614" s="53"/>
      <c r="J3614" s="154"/>
      <c r="K3614" s="35"/>
      <c r="L3614" s="35"/>
      <c r="M3614" s="35"/>
      <c r="N3614" s="35"/>
      <c r="O3614" s="35"/>
      <c r="P3614" s="35"/>
    </row>
    <row r="3615" spans="4:16">
      <c r="D3615" s="37"/>
      <c r="E3615" s="37"/>
      <c r="F3615" s="37"/>
      <c r="G3615" s="125"/>
      <c r="H3615" s="53"/>
      <c r="I3615" s="53"/>
      <c r="J3615" s="154"/>
      <c r="K3615" s="35"/>
      <c r="L3615" s="35"/>
      <c r="M3615" s="35"/>
      <c r="N3615" s="35"/>
      <c r="O3615" s="35"/>
      <c r="P3615" s="35"/>
    </row>
    <row r="3616" spans="4:16">
      <c r="D3616" s="37"/>
      <c r="E3616" s="37"/>
      <c r="F3616" s="37"/>
      <c r="G3616" s="125"/>
      <c r="H3616" s="53"/>
      <c r="I3616" s="53"/>
      <c r="J3616" s="154"/>
      <c r="K3616" s="35"/>
      <c r="L3616" s="35"/>
      <c r="M3616" s="35"/>
      <c r="N3616" s="35"/>
      <c r="O3616" s="35"/>
      <c r="P3616" s="35"/>
    </row>
    <row r="3617" spans="4:16">
      <c r="D3617" s="37"/>
      <c r="E3617" s="37"/>
      <c r="F3617" s="37"/>
      <c r="G3617" s="125"/>
      <c r="H3617" s="53"/>
      <c r="I3617" s="53"/>
      <c r="J3617" s="154"/>
      <c r="K3617" s="35"/>
      <c r="L3617" s="35"/>
      <c r="M3617" s="35"/>
      <c r="N3617" s="35"/>
      <c r="O3617" s="35"/>
      <c r="P3617" s="35"/>
    </row>
    <row r="3618" spans="4:16">
      <c r="D3618" s="37"/>
      <c r="E3618" s="37"/>
      <c r="F3618" s="37"/>
      <c r="G3618" s="125"/>
      <c r="H3618" s="53"/>
      <c r="I3618" s="53"/>
      <c r="J3618" s="154"/>
      <c r="K3618" s="35"/>
      <c r="L3618" s="35"/>
      <c r="M3618" s="35"/>
      <c r="N3618" s="35"/>
      <c r="O3618" s="35"/>
      <c r="P3618" s="35"/>
    </row>
    <row r="3619" spans="4:16">
      <c r="D3619" s="37"/>
      <c r="E3619" s="37"/>
      <c r="F3619" s="37"/>
      <c r="G3619" s="125"/>
      <c r="H3619" s="53"/>
      <c r="I3619" s="53"/>
      <c r="J3619" s="154"/>
      <c r="K3619" s="35"/>
      <c r="L3619" s="35"/>
      <c r="M3619" s="35"/>
      <c r="N3619" s="35"/>
      <c r="O3619" s="35"/>
      <c r="P3619" s="35"/>
    </row>
    <row r="3620" spans="4:16">
      <c r="D3620" s="37"/>
      <c r="E3620" s="37"/>
      <c r="F3620" s="37"/>
      <c r="G3620" s="125"/>
      <c r="H3620" s="53"/>
      <c r="I3620" s="53"/>
      <c r="J3620" s="154"/>
      <c r="K3620" s="35"/>
      <c r="L3620" s="35"/>
      <c r="M3620" s="35"/>
      <c r="N3620" s="35"/>
      <c r="O3620" s="35"/>
      <c r="P3620" s="35"/>
    </row>
    <row r="3621" spans="4:16">
      <c r="D3621" s="37"/>
      <c r="E3621" s="37"/>
      <c r="F3621" s="37"/>
      <c r="G3621" s="125"/>
      <c r="H3621" s="53"/>
      <c r="I3621" s="53"/>
      <c r="J3621" s="154"/>
      <c r="K3621" s="35"/>
      <c r="L3621" s="35"/>
      <c r="M3621" s="35"/>
      <c r="N3621" s="35"/>
      <c r="O3621" s="35"/>
      <c r="P3621" s="35"/>
    </row>
    <row r="3622" spans="4:16">
      <c r="D3622" s="37"/>
      <c r="E3622" s="37"/>
      <c r="F3622" s="37"/>
      <c r="G3622" s="125"/>
      <c r="H3622" s="53"/>
      <c r="I3622" s="53"/>
      <c r="J3622" s="154"/>
      <c r="K3622" s="35"/>
      <c r="L3622" s="35"/>
      <c r="M3622" s="35"/>
      <c r="N3622" s="35"/>
      <c r="O3622" s="35"/>
      <c r="P3622" s="35"/>
    </row>
  </sheetData>
  <mergeCells count="1">
    <mergeCell ref="A3:B3"/>
  </mergeCells>
  <conditionalFormatting sqref="Y1:AO4 Y14:AO1048576">
    <cfRule type="expression" dxfId="21" priority="23">
      <formula>AND(ISNUMBER($AO1),OR($AO1&lt;1,$AO1&gt;1))</formula>
    </cfRule>
  </conditionalFormatting>
  <conditionalFormatting sqref="I1:I4 I3623:I1048576 I14">
    <cfRule type="cellIs" dxfId="20" priority="13" operator="lessThan">
      <formula>0</formula>
    </cfRule>
  </conditionalFormatting>
  <conditionalFormatting sqref="K1:P4 K14:P1048576">
    <cfRule type="expression" dxfId="19" priority="12">
      <formula>$O1&lt;0</formula>
    </cfRule>
  </conditionalFormatting>
  <conditionalFormatting sqref="R1:T4 R14:T1048576">
    <cfRule type="expression" dxfId="18" priority="59">
      <formula>AND(OR($B1="15-19",$B1="20-24",$B1="25-29",$B1="30-34",$B1="35-39",$B1="40-44",$B1="45-49",$B1="50+"),$R1&lt;20%)</formula>
    </cfRule>
  </conditionalFormatting>
  <conditionalFormatting sqref="K1:L4 Y1:Z4 Y14:Z1048576 K14:L1048576">
    <cfRule type="expression" dxfId="17" priority="7">
      <formula>OR($C1="Male",$B1="01-04",$B1="05-09")</formula>
    </cfRule>
  </conditionalFormatting>
  <conditionalFormatting sqref="N1:N4 AB1:AB4 AB14:AB1048576 N14:N1048576">
    <cfRule type="expression" dxfId="16" priority="6">
      <formula>OR($C1="Female",$B1="01-04",$B1="05-09")</formula>
    </cfRule>
  </conditionalFormatting>
  <conditionalFormatting sqref="BE1:BJ4 BE15:BF15 BH15:BI15 AJ1:AK4 BE14:BJ14 BE16:BJ1048576 AJ14:AK1048576">
    <cfRule type="expression" dxfId="15" priority="5">
      <formula>OR($B1="05-09",$B1="10-14",$B1="15-19",$B1="20-24",$B1="25-29",$B1="30-34",$B1="35-39",$B1="40-44",$B1="45-49",$B1="50+")</formula>
    </cfRule>
  </conditionalFormatting>
  <conditionalFormatting sqref="BW1:BX4 BW14:BX1048576">
    <cfRule type="expression" dxfId="14" priority="4">
      <formula>OR($B1="01-04",$B1="05-09",$B1="10-14")</formula>
    </cfRule>
  </conditionalFormatting>
  <conditionalFormatting sqref="BY1:CD4 BY14:CD1048576">
    <cfRule type="expression" dxfId="13" priority="3">
      <formula>OR($B1="01-04",$B1="05-09")</formula>
    </cfRule>
  </conditionalFormatting>
  <conditionalFormatting sqref="J1:J4 J14:J1048576">
    <cfRule type="expression" dxfId="12" priority="2">
      <formula>AND(ISNUMBER(J1),J1&lt;&gt;0.9)</formula>
    </cfRule>
  </conditionalFormatting>
  <conditionalFormatting sqref="G4:I4 K4:P4 AO4 AQ4:AR4 AT4:AU4 AW4:AX4 AZ4:BA4 BC4:BD4 BF4:BG4 BI4:BJ4 BL4:BM4 BO4:BP4 BX4 CC4:CD4 U4:AD4 BR4:BV4">
    <cfRule type="expression" dxfId="11"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5"/>
  <sheetViews>
    <sheetView zoomScaleNormal="100" workbookViewId="0">
      <pane xSplit="6" ySplit="14" topLeftCell="Q15" activePane="bottomRight" state="frozen"/>
      <selection activeCell="B5" sqref="B5"/>
      <selection pane="topRight" activeCell="B5" sqref="B5"/>
      <selection pane="bottomLeft" activeCell="B5" sqref="B5"/>
      <selection pane="bottomRight" activeCell="V11" sqref="V11:Y12"/>
    </sheetView>
  </sheetViews>
  <sheetFormatPr baseColWidth="10" defaultRowHeight="16"/>
  <cols>
    <col min="1" max="1" width="29.5" style="3" customWidth="1"/>
    <col min="2" max="2" width="9.5" style="3" customWidth="1"/>
    <col min="3" max="3" width="7" style="3" customWidth="1"/>
    <col min="4" max="6" width="7" style="37" customWidth="1"/>
    <col min="7" max="10" width="10.83203125" style="140"/>
    <col min="11" max="14" width="10.83203125" style="25"/>
    <col min="15" max="16" width="10.83203125" style="139"/>
    <col min="17" max="20" width="10.83203125" style="25"/>
    <col min="21" max="21" width="10.83203125" style="140"/>
    <col min="22" max="25" width="10.83203125" style="25"/>
  </cols>
  <sheetData>
    <row r="1" spans="1:25" ht="31" customHeight="1">
      <c r="A1" s="39" t="s">
        <v>597</v>
      </c>
      <c r="B1" s="6"/>
      <c r="C1" s="6"/>
      <c r="D1" s="112"/>
      <c r="E1" s="112"/>
      <c r="F1" s="112"/>
      <c r="G1" s="142" t="s">
        <v>32</v>
      </c>
      <c r="H1" s="142"/>
      <c r="I1" s="142"/>
      <c r="J1" s="142"/>
      <c r="K1" s="16"/>
      <c r="L1" s="16"/>
      <c r="M1" s="16"/>
      <c r="N1" s="16"/>
      <c r="O1" s="145" t="s">
        <v>33</v>
      </c>
      <c r="P1" s="145"/>
      <c r="Q1" s="16"/>
      <c r="R1" s="16"/>
      <c r="S1" s="16"/>
      <c r="T1" s="16"/>
      <c r="U1" s="145" t="s">
        <v>64</v>
      </c>
      <c r="V1" s="16"/>
      <c r="W1" s="16"/>
      <c r="X1" s="16"/>
      <c r="Y1" s="16"/>
    </row>
    <row r="2" spans="1:25" ht="19">
      <c r="A2" s="7"/>
      <c r="B2" s="7"/>
      <c r="C2" s="7"/>
      <c r="D2" s="71"/>
      <c r="E2" s="71"/>
      <c r="F2" s="71"/>
      <c r="G2" s="143" t="s">
        <v>3</v>
      </c>
      <c r="H2" s="143"/>
      <c r="I2" s="143"/>
      <c r="J2" s="143"/>
      <c r="K2" s="21" t="s">
        <v>4</v>
      </c>
      <c r="L2" s="21"/>
      <c r="M2" s="21"/>
      <c r="N2" s="21"/>
      <c r="O2" s="136" t="s">
        <v>3</v>
      </c>
      <c r="P2" s="136"/>
      <c r="Q2" s="21" t="s">
        <v>4</v>
      </c>
      <c r="R2" s="21"/>
      <c r="S2" s="21"/>
      <c r="T2" s="21"/>
      <c r="U2" s="136" t="s">
        <v>3</v>
      </c>
      <c r="V2" s="21" t="s">
        <v>4</v>
      </c>
      <c r="W2" s="21"/>
      <c r="X2" s="21"/>
      <c r="Y2" s="21"/>
    </row>
    <row r="3" spans="1:25" ht="117" customHeight="1">
      <c r="A3" s="8"/>
      <c r="B3" s="8"/>
      <c r="C3" s="8"/>
      <c r="D3" s="72"/>
      <c r="E3" s="72"/>
      <c r="F3" s="72"/>
      <c r="G3" s="144" t="s">
        <v>580</v>
      </c>
      <c r="H3" s="144" t="s">
        <v>581</v>
      </c>
      <c r="I3" s="144" t="s">
        <v>589</v>
      </c>
      <c r="J3" s="144" t="s">
        <v>590</v>
      </c>
      <c r="K3" s="187" t="s">
        <v>602</v>
      </c>
      <c r="L3" s="187" t="s">
        <v>54</v>
      </c>
      <c r="M3" s="187" t="s">
        <v>55</v>
      </c>
      <c r="N3" s="187" t="s">
        <v>63</v>
      </c>
      <c r="O3" s="137" t="s">
        <v>600</v>
      </c>
      <c r="P3" s="137" t="s">
        <v>601</v>
      </c>
      <c r="Q3" s="187" t="s">
        <v>59</v>
      </c>
      <c r="R3" s="187" t="s">
        <v>60</v>
      </c>
      <c r="S3" s="187" t="s">
        <v>61</v>
      </c>
      <c r="T3" s="187" t="s">
        <v>62</v>
      </c>
      <c r="U3" s="144" t="s">
        <v>582</v>
      </c>
      <c r="V3" s="187" t="s">
        <v>59</v>
      </c>
      <c r="W3" s="187" t="s">
        <v>60</v>
      </c>
      <c r="X3" s="187" t="s">
        <v>61</v>
      </c>
      <c r="Y3" s="187" t="s">
        <v>62</v>
      </c>
    </row>
    <row r="4" spans="1:25">
      <c r="A4" s="4"/>
      <c r="B4" s="4"/>
      <c r="C4" s="4" t="s">
        <v>5</v>
      </c>
      <c r="D4" s="73"/>
      <c r="E4" s="73"/>
      <c r="F4" s="73"/>
      <c r="G4" s="138">
        <f>SUBTOTAL(101,G$15:INDEX(G:G,COUNTA($A:$A)+5-COUNTA($A$1:$A$14)))</f>
        <v>1</v>
      </c>
      <c r="H4" s="138">
        <f>SUBTOTAL(101,H$15:INDEX(H:H,COUNTA($A:$A)+5-COUNTA($A$1:$A$14)))</f>
        <v>1</v>
      </c>
      <c r="I4" s="138" t="e">
        <f>SUBTOTAL(101,I$15:INDEX(I:I,COUNTA($A:$A)+5-COUNTA($A$1:$A$14)))</f>
        <v>#DIV/0!</v>
      </c>
      <c r="J4" s="138"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8" t="e">
        <f>SUBTOTAL(101,O$15:INDEX(O:O,COUNTA($A:$A)+5-COUNTA($A$1:$A$14)))</f>
        <v>#DIV/0!</v>
      </c>
      <c r="P4" s="138" t="e">
        <f>SUBTOTAL(101,P$15:INDEX(P:P,COUNTA($A:$A)+5-COUNTA($A$1:$A$14)))</f>
        <v>#DIV/0!</v>
      </c>
      <c r="Q4" s="23">
        <f>SUBTOTAL(109,Q$15:INDEX(Q:Q,COUNTA($A:$A)+5-COUNTA($A$1:$A$14)))</f>
        <v>0</v>
      </c>
      <c r="R4" s="23">
        <f>SUBTOTAL(109,R$15:INDEX(R:R,COUNTA($A:$A)+5-COUNTA($A$1:$A$14)))</f>
        <v>0</v>
      </c>
      <c r="S4" s="23">
        <f>SUBTOTAL(109,S$15:INDEX(S:S,COUNTA($A:$A)+5-COUNTA($A$1:$A$14)))</f>
        <v>0</v>
      </c>
      <c r="T4" s="23">
        <f>SUBTOTAL(109,T$15:INDEX(T:T,COUNTA($A:$A)+5-COUNTA($A$1:$A$14)))</f>
        <v>0</v>
      </c>
      <c r="U4" s="138">
        <f>SUBTOTAL(101,U$15:INDEX(U:U,COUNTA($A:$A)+5-COUNTA($A$1:$A$14)))</f>
        <v>0.85</v>
      </c>
      <c r="V4" s="23">
        <f>SUBTOTAL(109,V$15:INDEX(V:V,COUNTA($A:$A)+5-COUNTA($A$1:$A$14)))</f>
        <v>0</v>
      </c>
      <c r="W4" s="23">
        <f>SUBTOTAL(109,W$15:INDEX(W:W,COUNTA($A:$A)+5-COUNTA($A$1:$A$14)))</f>
        <v>0</v>
      </c>
      <c r="X4" s="23">
        <f>SUBTOTAL(109,X$15:INDEX(X:X,COUNTA($A:$A)+5-COUNTA($A$1:$A$14)))</f>
        <v>0</v>
      </c>
      <c r="Y4" s="23">
        <f>SUBTOTAL(109,Y$15:INDEX(Y:Y,COUNTA($A:$A)+5-COUNTA($A$1:$A$14)))</f>
        <v>0</v>
      </c>
    </row>
    <row r="5" spans="1:25">
      <c r="A5" t="s">
        <v>625</v>
      </c>
      <c r="B5" t="s">
        <v>625</v>
      </c>
      <c r="C5" t="s">
        <v>625</v>
      </c>
      <c r="D5" t="s">
        <v>625</v>
      </c>
      <c r="E5" t="s">
        <v>625</v>
      </c>
      <c r="F5" t="s">
        <v>625</v>
      </c>
      <c r="G5" t="s">
        <v>625</v>
      </c>
      <c r="H5" t="s">
        <v>625</v>
      </c>
      <c r="I5" t="s">
        <v>625</v>
      </c>
      <c r="J5" t="s">
        <v>625</v>
      </c>
      <c r="K5" t="s">
        <v>642</v>
      </c>
      <c r="L5" t="s">
        <v>642</v>
      </c>
      <c r="M5" t="s">
        <v>642</v>
      </c>
      <c r="N5" t="s">
        <v>642</v>
      </c>
      <c r="O5" t="s">
        <v>625</v>
      </c>
      <c r="P5" t="s">
        <v>625</v>
      </c>
      <c r="Q5" t="s">
        <v>642</v>
      </c>
      <c r="R5" t="s">
        <v>642</v>
      </c>
      <c r="S5" t="s">
        <v>642</v>
      </c>
      <c r="T5" t="s">
        <v>642</v>
      </c>
      <c r="U5" t="s">
        <v>625</v>
      </c>
      <c r="V5" t="s">
        <v>642</v>
      </c>
      <c r="W5" t="s">
        <v>642</v>
      </c>
      <c r="X5" t="s">
        <v>642</v>
      </c>
      <c r="Y5" t="s">
        <v>642</v>
      </c>
    </row>
    <row r="6" spans="1:25">
      <c r="A6" t="s">
        <v>764</v>
      </c>
      <c r="B6" t="s">
        <v>764</v>
      </c>
      <c r="C6" t="s">
        <v>764</v>
      </c>
      <c r="D6" t="s">
        <v>764</v>
      </c>
      <c r="E6" t="s">
        <v>764</v>
      </c>
      <c r="F6" t="s">
        <v>764</v>
      </c>
      <c r="G6" t="s">
        <v>645</v>
      </c>
      <c r="H6" t="s">
        <v>645</v>
      </c>
      <c r="I6" t="s">
        <v>644</v>
      </c>
      <c r="J6" t="s">
        <v>644</v>
      </c>
      <c r="K6" t="s">
        <v>617</v>
      </c>
      <c r="L6" t="s">
        <v>617</v>
      </c>
      <c r="M6" t="s">
        <v>617</v>
      </c>
      <c r="N6" t="s">
        <v>617</v>
      </c>
      <c r="O6" t="s">
        <v>644</v>
      </c>
      <c r="P6" t="s">
        <v>644</v>
      </c>
      <c r="Q6" t="s">
        <v>617</v>
      </c>
      <c r="R6" t="s">
        <v>617</v>
      </c>
      <c r="S6" t="s">
        <v>617</v>
      </c>
      <c r="T6" t="s">
        <v>617</v>
      </c>
      <c r="U6" t="s">
        <v>645</v>
      </c>
      <c r="V6" t="s">
        <v>617</v>
      </c>
      <c r="W6" t="s">
        <v>617</v>
      </c>
      <c r="X6" t="s">
        <v>617</v>
      </c>
      <c r="Y6" t="s">
        <v>617</v>
      </c>
    </row>
    <row r="7" spans="1:25">
      <c r="A7" t="s">
        <v>641</v>
      </c>
      <c r="B7" t="s">
        <v>641</v>
      </c>
      <c r="C7" t="s">
        <v>641</v>
      </c>
      <c r="D7" t="s">
        <v>641</v>
      </c>
      <c r="E7" t="s">
        <v>641</v>
      </c>
      <c r="F7" t="s">
        <v>641</v>
      </c>
      <c r="G7" t="s">
        <v>620</v>
      </c>
      <c r="H7" t="s">
        <v>620</v>
      </c>
      <c r="I7" t="s">
        <v>620</v>
      </c>
      <c r="J7" t="s">
        <v>620</v>
      </c>
      <c r="K7" t="s">
        <v>619</v>
      </c>
      <c r="L7" t="s">
        <v>619</v>
      </c>
      <c r="M7" t="s">
        <v>619</v>
      </c>
      <c r="N7" t="s">
        <v>619</v>
      </c>
      <c r="O7" t="s">
        <v>620</v>
      </c>
      <c r="P7" t="s">
        <v>620</v>
      </c>
      <c r="Q7" t="s">
        <v>619</v>
      </c>
      <c r="R7" t="s">
        <v>619</v>
      </c>
      <c r="S7" t="s">
        <v>619</v>
      </c>
      <c r="T7" t="s">
        <v>619</v>
      </c>
      <c r="U7" t="s">
        <v>620</v>
      </c>
      <c r="V7" t="s">
        <v>619</v>
      </c>
      <c r="W7" t="s">
        <v>619</v>
      </c>
      <c r="X7" t="s">
        <v>619</v>
      </c>
      <c r="Y7" t="s">
        <v>619</v>
      </c>
    </row>
    <row r="8" spans="1:25">
      <c r="A8"/>
      <c r="B8"/>
      <c r="C8"/>
      <c r="D8"/>
      <c r="E8"/>
      <c r="F8"/>
      <c r="G8"/>
      <c r="H8"/>
      <c r="I8"/>
      <c r="J8"/>
      <c r="K8" t="s">
        <v>712</v>
      </c>
      <c r="L8" t="s">
        <v>712</v>
      </c>
      <c r="M8" t="s">
        <v>712</v>
      </c>
      <c r="N8" t="s">
        <v>712</v>
      </c>
      <c r="O8"/>
      <c r="P8"/>
      <c r="Q8" t="s">
        <v>718</v>
      </c>
      <c r="R8" t="s">
        <v>718</v>
      </c>
      <c r="S8" t="s">
        <v>718</v>
      </c>
      <c r="T8" t="s">
        <v>718</v>
      </c>
      <c r="U8"/>
      <c r="V8" t="s">
        <v>724</v>
      </c>
      <c r="W8" t="s">
        <v>724</v>
      </c>
      <c r="X8" t="s">
        <v>724</v>
      </c>
      <c r="Y8" t="s">
        <v>724</v>
      </c>
    </row>
    <row r="9" spans="1:25">
      <c r="A9"/>
      <c r="B9"/>
      <c r="C9"/>
      <c r="D9"/>
      <c r="E9"/>
      <c r="F9"/>
      <c r="G9"/>
      <c r="H9"/>
      <c r="I9"/>
      <c r="J9"/>
      <c r="K9" t="s">
        <v>713</v>
      </c>
      <c r="L9" t="s">
        <v>713</v>
      </c>
      <c r="M9" t="s">
        <v>713</v>
      </c>
      <c r="N9" t="s">
        <v>713</v>
      </c>
      <c r="O9"/>
      <c r="P9"/>
      <c r="Q9" t="s">
        <v>719</v>
      </c>
      <c r="R9" t="s">
        <v>719</v>
      </c>
      <c r="S9" t="s">
        <v>719</v>
      </c>
      <c r="T9" t="s">
        <v>719</v>
      </c>
      <c r="U9"/>
      <c r="V9" t="s">
        <v>725</v>
      </c>
      <c r="W9" t="s">
        <v>725</v>
      </c>
      <c r="X9" t="s">
        <v>725</v>
      </c>
      <c r="Y9" t="s">
        <v>725</v>
      </c>
    </row>
    <row r="10" spans="1:25">
      <c r="A10"/>
      <c r="B10"/>
      <c r="C10"/>
      <c r="D10"/>
      <c r="E10"/>
      <c r="F10"/>
      <c r="G10"/>
      <c r="H10"/>
      <c r="I10"/>
      <c r="J10"/>
      <c r="K10" t="s">
        <v>714</v>
      </c>
      <c r="L10" t="s">
        <v>715</v>
      </c>
      <c r="M10" t="s">
        <v>716</v>
      </c>
      <c r="N10" t="s">
        <v>717</v>
      </c>
      <c r="O10"/>
      <c r="P10"/>
      <c r="Q10" t="s">
        <v>720</v>
      </c>
      <c r="R10" t="s">
        <v>721</v>
      </c>
      <c r="S10" t="s">
        <v>722</v>
      </c>
      <c r="T10" t="s">
        <v>723</v>
      </c>
      <c r="U10"/>
      <c r="V10" t="s">
        <v>720</v>
      </c>
      <c r="W10" t="s">
        <v>721</v>
      </c>
      <c r="X10" t="s">
        <v>722</v>
      </c>
      <c r="Y10" t="s">
        <v>723</v>
      </c>
    </row>
    <row r="11" spans="1:25">
      <c r="A11"/>
      <c r="B11"/>
      <c r="C11"/>
      <c r="D11"/>
      <c r="E11"/>
      <c r="F11"/>
      <c r="G11"/>
      <c r="H11"/>
      <c r="I11"/>
      <c r="J11"/>
      <c r="K11" t="s">
        <v>773</v>
      </c>
      <c r="L11" t="s">
        <v>773</v>
      </c>
      <c r="M11" t="s">
        <v>773</v>
      </c>
      <c r="N11" t="s">
        <v>773</v>
      </c>
      <c r="O11"/>
      <c r="P11"/>
      <c r="Q11" t="s">
        <v>773</v>
      </c>
      <c r="R11" t="s">
        <v>773</v>
      </c>
      <c r="S11" t="s">
        <v>773</v>
      </c>
      <c r="T11" t="s">
        <v>773</v>
      </c>
      <c r="U11"/>
      <c r="V11" t="s">
        <v>773</v>
      </c>
      <c r="W11" t="s">
        <v>773</v>
      </c>
      <c r="X11" t="s">
        <v>773</v>
      </c>
      <c r="Y11" t="s">
        <v>773</v>
      </c>
    </row>
    <row r="12" spans="1:25">
      <c r="A12"/>
      <c r="B12"/>
      <c r="C12"/>
      <c r="D12"/>
      <c r="E12"/>
      <c r="F12"/>
      <c r="G12"/>
      <c r="H12"/>
      <c r="I12"/>
      <c r="J12"/>
      <c r="K12" t="s">
        <v>765</v>
      </c>
      <c r="L12" t="s">
        <v>765</v>
      </c>
      <c r="M12" t="s">
        <v>765</v>
      </c>
      <c r="N12" t="s">
        <v>765</v>
      </c>
      <c r="O12"/>
      <c r="P12"/>
      <c r="Q12" t="s">
        <v>765</v>
      </c>
      <c r="R12" t="s">
        <v>765</v>
      </c>
      <c r="S12" t="s">
        <v>765</v>
      </c>
      <c r="T12" t="s">
        <v>765</v>
      </c>
      <c r="U12"/>
      <c r="V12" t="s">
        <v>765</v>
      </c>
      <c r="W12" t="s">
        <v>765</v>
      </c>
      <c r="X12" t="s">
        <v>765</v>
      </c>
      <c r="Y12" t="s">
        <v>765</v>
      </c>
    </row>
    <row r="13" spans="1:25">
      <c r="A13"/>
      <c r="B13"/>
      <c r="C13"/>
      <c r="D13"/>
      <c r="E13"/>
      <c r="F13"/>
      <c r="G13"/>
      <c r="H13"/>
      <c r="I13"/>
      <c r="J13"/>
      <c r="K13"/>
      <c r="L13"/>
      <c r="M13"/>
      <c r="N13"/>
      <c r="O13"/>
      <c r="P13"/>
      <c r="Q13"/>
      <c r="R13"/>
      <c r="S13"/>
      <c r="T13"/>
      <c r="U13"/>
      <c r="V13"/>
      <c r="W13"/>
      <c r="X13"/>
      <c r="Y13"/>
    </row>
    <row r="14" spans="1:25">
      <c r="A14" s="9" t="s">
        <v>6</v>
      </c>
      <c r="B14" s="5" t="s">
        <v>53</v>
      </c>
      <c r="C14" s="5" t="s">
        <v>7</v>
      </c>
      <c r="D14" s="80" t="s">
        <v>244</v>
      </c>
      <c r="E14" s="80" t="s">
        <v>258</v>
      </c>
      <c r="F14" s="80" t="s">
        <v>259</v>
      </c>
      <c r="G14" s="146" t="s">
        <v>418</v>
      </c>
      <c r="H14" s="146" t="s">
        <v>419</v>
      </c>
      <c r="I14" s="146" t="s">
        <v>420</v>
      </c>
      <c r="J14" s="146" t="s">
        <v>421</v>
      </c>
      <c r="K14" s="78" t="s">
        <v>422</v>
      </c>
      <c r="L14" s="78" t="s">
        <v>423</v>
      </c>
      <c r="M14" s="78" t="s">
        <v>424</v>
      </c>
      <c r="N14" s="78" t="s">
        <v>425</v>
      </c>
      <c r="O14" s="239" t="s">
        <v>426</v>
      </c>
      <c r="P14" s="239" t="s">
        <v>427</v>
      </c>
      <c r="Q14" s="78" t="s">
        <v>428</v>
      </c>
      <c r="R14" s="78" t="s">
        <v>429</v>
      </c>
      <c r="S14" s="78" t="s">
        <v>430</v>
      </c>
      <c r="T14" s="78" t="s">
        <v>431</v>
      </c>
      <c r="U14" s="146" t="s">
        <v>432</v>
      </c>
      <c r="V14" s="78" t="s">
        <v>433</v>
      </c>
      <c r="W14" s="78" t="s">
        <v>434</v>
      </c>
      <c r="X14" s="78" t="s">
        <v>435</v>
      </c>
      <c r="Y14" s="78" t="s">
        <v>436</v>
      </c>
    </row>
    <row r="15" spans="1:25">
      <c r="D15" s="37" t="str">
        <f>A15&amp;"|"&amp;B15&amp;"|"&amp;C15</f>
        <v>||</v>
      </c>
      <c r="F15" s="36" t="str">
        <f>A15&amp;"|"&amp;E15&amp;"|"&amp;C15</f>
        <v>||</v>
      </c>
      <c r="G15" s="140">
        <v>1</v>
      </c>
      <c r="H15" s="140">
        <v>1</v>
      </c>
      <c r="K15" s="25">
        <f>ROUND(SUMIF(TX!$F:$F,$D15,TX!$Q:$Q)*$G15*$I15,0)</f>
        <v>0</v>
      </c>
      <c r="L15" s="25">
        <f>ROUND(SUMIF(TX!$F:$F,$D15,TX!$Q:$Q)*$G15,0)-$K15</f>
        <v>0</v>
      </c>
      <c r="M15" s="25">
        <f>ROUND(SUMIF(TX!$F:$F,$D15,TX!$H:$H)*$H15*$J15,0)</f>
        <v>0</v>
      </c>
      <c r="N15" s="25">
        <f>ROUND(SUMIF(TX!$F:$F,$D15,TX!$H:$H)*$H15,0)-$M15</f>
        <v>0</v>
      </c>
      <c r="Q15" s="25">
        <f>ROUND($L15*$O15,0)</f>
        <v>0</v>
      </c>
      <c r="R15" s="25">
        <f>$L15-$Q15</f>
        <v>0</v>
      </c>
      <c r="S15" s="25">
        <f>ROUND($N15*$P15,0)</f>
        <v>0</v>
      </c>
      <c r="T15" s="25">
        <f>$N15-$S15</f>
        <v>0</v>
      </c>
      <c r="U15" s="140">
        <v>0.85</v>
      </c>
      <c r="V15" s="25">
        <f>ROUND($Q15*$U15,0)</f>
        <v>0</v>
      </c>
      <c r="W15" s="25">
        <f>ROUND($R15*$U15,0)</f>
        <v>0</v>
      </c>
      <c r="X15" s="25">
        <f>ROUND($S15*$U15,0)</f>
        <v>0</v>
      </c>
      <c r="Y15" s="25">
        <f>ROUND($T15*$U15,0)</f>
        <v>0</v>
      </c>
    </row>
  </sheetData>
  <conditionalFormatting sqref="G1:H4 G14:H1048576">
    <cfRule type="expression" dxfId="10" priority="5">
      <formula>AND(ISNUMBER(G1),G1&lt;&gt;1)</formula>
    </cfRule>
  </conditionalFormatting>
  <conditionalFormatting sqref="U1:U4 U14:U1048576">
    <cfRule type="expression" dxfId="9" priority="4">
      <formula>AND(ISNUMBER(U1),U1&lt;&gt;0.85)</formula>
    </cfRule>
  </conditionalFormatting>
  <conditionalFormatting sqref="K4:N4 Q4:T4 V4:Y4">
    <cfRule type="expression" dxfId="8" priority="156">
      <formula>COUNTA($A:$A)+5-COUNTA($A$1:$A$14)-COUNTBLANK(K$1:K$14)&lt;&gt;COUNTA(K:K)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workbookViewId="0">
      <pane xSplit="5" ySplit="14" topLeftCell="F15" activePane="bottomRight" state="frozen"/>
      <selection activeCell="B5" sqref="B5"/>
      <selection pane="topRight" activeCell="B5" sqref="B5"/>
      <selection pane="bottomLeft" activeCell="B5" sqref="B5"/>
      <selection pane="bottomRight" activeCell="L12" sqref="L12"/>
    </sheetView>
  </sheetViews>
  <sheetFormatPr baseColWidth="10" defaultRowHeight="16"/>
  <cols>
    <col min="1" max="1" width="27.5" style="3" customWidth="1"/>
    <col min="2" max="2" width="9.5" style="3" customWidth="1"/>
    <col min="3" max="5" width="7" style="3"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79</v>
      </c>
      <c r="G1" s="142"/>
      <c r="H1" s="142"/>
      <c r="I1" s="16"/>
      <c r="J1" s="16"/>
      <c r="K1" s="145" t="s">
        <v>88</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125</v>
      </c>
      <c r="G3" s="144" t="s">
        <v>583</v>
      </c>
      <c r="H3" s="144" t="s">
        <v>584</v>
      </c>
      <c r="I3" s="22" t="s">
        <v>80</v>
      </c>
      <c r="J3" s="22" t="s">
        <v>81</v>
      </c>
      <c r="K3" s="137" t="s">
        <v>585</v>
      </c>
      <c r="L3" s="187" t="s">
        <v>89</v>
      </c>
    </row>
    <row r="4" spans="1:12">
      <c r="A4" s="4"/>
      <c r="B4" s="4"/>
      <c r="C4" s="4" t="s">
        <v>5</v>
      </c>
      <c r="D4" s="4"/>
      <c r="E4" s="4"/>
      <c r="F4" s="28">
        <f>SUBTOTAL(109,F$15:INDEX(F:F,COUNTA($A:$A)+5-COUNTA($A$1:$A$14)))</f>
        <v>0</v>
      </c>
      <c r="G4" s="130" t="e">
        <f>SUBTOTAL(101,G$15:INDEX(G:G,COUNTA($A:$A)+5-COUNTA($A$1:$A$14)))</f>
        <v>#DIV/0!</v>
      </c>
      <c r="H4" s="130">
        <f>SUBTOTAL(101,H$15:INDEX(H:H,COUNTA($A:$A)+5-COUNTA($A$1:$A$14)))</f>
        <v>0.2</v>
      </c>
      <c r="I4" s="23">
        <f>SUBTOTAL(109,I$15:INDEX(I:I,COUNTA($A:$A)+5-COUNTA($A$1:$A$14)))</f>
        <v>0</v>
      </c>
      <c r="J4" s="23">
        <f>SUBTOTAL(109,J$15:INDEX(J:J,COUNTA($A:$A)+5-COUNTA($A$1:$A$14)))</f>
        <v>0</v>
      </c>
      <c r="K4" s="138">
        <f>SUBTOTAL(101,K$15:INDEX(K:K,COUNTA($A:$A)+5-COUNTA($A$1:$A$14)))</f>
        <v>1</v>
      </c>
      <c r="L4" s="23">
        <f>SUBTOTAL(109,L$15:INDEX(L:L,COUNTA($A:$A)+5-COUNTA($A$1:$A$14)))</f>
        <v>0</v>
      </c>
    </row>
    <row r="5" spans="1:12">
      <c r="A5" t="s">
        <v>625</v>
      </c>
      <c r="B5" t="s">
        <v>625</v>
      </c>
      <c r="C5" t="s">
        <v>625</v>
      </c>
      <c r="D5" t="s">
        <v>625</v>
      </c>
      <c r="E5" t="s">
        <v>625</v>
      </c>
      <c r="F5" t="s">
        <v>642</v>
      </c>
      <c r="G5" t="s">
        <v>625</v>
      </c>
      <c r="H5" t="s">
        <v>625</v>
      </c>
      <c r="I5" t="s">
        <v>642</v>
      </c>
      <c r="J5" t="s">
        <v>642</v>
      </c>
      <c r="K5" t="s">
        <v>625</v>
      </c>
      <c r="L5" t="s">
        <v>642</v>
      </c>
    </row>
    <row r="6" spans="1:12">
      <c r="A6" t="s">
        <v>764</v>
      </c>
      <c r="B6" t="s">
        <v>764</v>
      </c>
      <c r="C6" t="s">
        <v>764</v>
      </c>
      <c r="D6" t="s">
        <v>764</v>
      </c>
      <c r="E6" t="s">
        <v>764</v>
      </c>
      <c r="F6" t="s">
        <v>643</v>
      </c>
      <c r="G6" t="s">
        <v>644</v>
      </c>
      <c r="H6" t="s">
        <v>645</v>
      </c>
      <c r="I6" t="s">
        <v>617</v>
      </c>
      <c r="J6" t="s">
        <v>617</v>
      </c>
      <c r="K6" t="s">
        <v>645</v>
      </c>
      <c r="L6" t="s">
        <v>617</v>
      </c>
    </row>
    <row r="7" spans="1:12">
      <c r="A7" t="s">
        <v>641</v>
      </c>
      <c r="B7" t="s">
        <v>641</v>
      </c>
      <c r="C7" t="s">
        <v>641</v>
      </c>
      <c r="D7" t="s">
        <v>641</v>
      </c>
      <c r="E7" t="s">
        <v>641</v>
      </c>
      <c r="F7" t="s">
        <v>619</v>
      </c>
      <c r="G7" t="s">
        <v>620</v>
      </c>
      <c r="H7" t="s">
        <v>620</v>
      </c>
      <c r="I7" t="s">
        <v>619</v>
      </c>
      <c r="J7" t="s">
        <v>619</v>
      </c>
      <c r="K7" t="s">
        <v>620</v>
      </c>
      <c r="L7" t="s">
        <v>619</v>
      </c>
    </row>
    <row r="8" spans="1:12">
      <c r="A8"/>
      <c r="B8"/>
      <c r="C8"/>
      <c r="D8"/>
      <c r="E8"/>
      <c r="F8" t="s">
        <v>761</v>
      </c>
      <c r="G8"/>
      <c r="H8"/>
      <c r="I8" t="s">
        <v>726</v>
      </c>
      <c r="J8" t="s">
        <v>726</v>
      </c>
      <c r="K8"/>
      <c r="L8" t="s">
        <v>730</v>
      </c>
    </row>
    <row r="9" spans="1:12">
      <c r="A9"/>
      <c r="B9"/>
      <c r="C9"/>
      <c r="D9"/>
      <c r="E9"/>
      <c r="F9" t="s">
        <v>762</v>
      </c>
      <c r="G9"/>
      <c r="H9"/>
      <c r="I9" t="s">
        <v>727</v>
      </c>
      <c r="J9" t="s">
        <v>727</v>
      </c>
      <c r="K9"/>
      <c r="L9" t="s">
        <v>731</v>
      </c>
    </row>
    <row r="10" spans="1:12">
      <c r="A10"/>
      <c r="B10"/>
      <c r="C10"/>
      <c r="D10"/>
      <c r="E10"/>
      <c r="F10"/>
      <c r="G10"/>
      <c r="H10"/>
      <c r="I10" t="s">
        <v>729</v>
      </c>
      <c r="J10" t="s">
        <v>728</v>
      </c>
      <c r="K10"/>
      <c r="L10"/>
    </row>
    <row r="11" spans="1:12">
      <c r="A11"/>
      <c r="B11"/>
      <c r="C11"/>
      <c r="D11"/>
      <c r="E11"/>
      <c r="F11"/>
      <c r="G11"/>
      <c r="H11"/>
      <c r="I11" t="s">
        <v>774</v>
      </c>
      <c r="J11" t="s">
        <v>774</v>
      </c>
      <c r="K11"/>
      <c r="L11" t="s">
        <v>774</v>
      </c>
    </row>
    <row r="12" spans="1:12">
      <c r="A12"/>
      <c r="B12"/>
      <c r="C12"/>
      <c r="D12"/>
      <c r="E12"/>
      <c r="F12"/>
      <c r="G12"/>
      <c r="H12"/>
      <c r="I12" t="s">
        <v>765</v>
      </c>
      <c r="J12" t="s">
        <v>765</v>
      </c>
      <c r="K12"/>
      <c r="L12" t="s">
        <v>765</v>
      </c>
    </row>
    <row r="13" spans="1:12">
      <c r="A13"/>
      <c r="B13"/>
      <c r="C13"/>
      <c r="D13"/>
      <c r="E13"/>
      <c r="F13"/>
      <c r="G13"/>
      <c r="H13"/>
      <c r="I13"/>
      <c r="J13"/>
      <c r="K13"/>
      <c r="L13"/>
    </row>
    <row r="14" spans="1:12">
      <c r="A14" s="9" t="s">
        <v>6</v>
      </c>
      <c r="B14" s="9" t="s">
        <v>53</v>
      </c>
      <c r="C14" s="9" t="s">
        <v>7</v>
      </c>
      <c r="D14" s="9" t="s">
        <v>258</v>
      </c>
      <c r="E14" s="9" t="s">
        <v>259</v>
      </c>
      <c r="F14" s="78" t="s">
        <v>437</v>
      </c>
      <c r="G14" s="146" t="s">
        <v>438</v>
      </c>
      <c r="H14" s="146" t="s">
        <v>439</v>
      </c>
      <c r="I14" s="78" t="s">
        <v>440</v>
      </c>
      <c r="J14" s="78" t="s">
        <v>441</v>
      </c>
      <c r="K14" s="239" t="s">
        <v>442</v>
      </c>
      <c r="L14" s="78" t="s">
        <v>525</v>
      </c>
    </row>
    <row r="15" spans="1:12">
      <c r="E15" s="36" t="str">
        <f>A15&amp;"|"&amp;D15&amp;"|"&amp;C15</f>
        <v>||</v>
      </c>
      <c r="G15" s="139"/>
      <c r="H15" s="139">
        <v>0.2</v>
      </c>
      <c r="I15" s="25">
        <f>ROUND($F15*(1+$G15)*$H15,0)</f>
        <v>0</v>
      </c>
      <c r="J15" s="25">
        <f>IF(AND($F15=0,$I15&gt;0),ROUND($I15/$H15,0)-$I15,ROUND($F15*(1+$G15),0)-$I15)</f>
        <v>0</v>
      </c>
      <c r="K15" s="139">
        <f>IF($B15="18+","",100%)</f>
        <v>1</v>
      </c>
      <c r="L15" s="42">
        <f>IF($B15="18+","",SUM($I15:$J15)*$K15)</f>
        <v>0</v>
      </c>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G33" s="139"/>
      <c r="H33" s="139"/>
      <c r="L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G39" s="139"/>
      <c r="H39" s="139"/>
      <c r="L39" s="42"/>
    </row>
    <row r="40" spans="6:13">
      <c r="G40" s="139"/>
      <c r="H40" s="139"/>
      <c r="L40" s="42"/>
    </row>
    <row r="41" spans="6:13">
      <c r="G41" s="139"/>
      <c r="H41" s="139"/>
      <c r="L41" s="42"/>
    </row>
    <row r="42" spans="6:13">
      <c r="F42" s="3"/>
      <c r="G42" s="15"/>
      <c r="H42" s="139"/>
      <c r="I42" s="139"/>
      <c r="K42" s="25"/>
      <c r="L42" s="139"/>
      <c r="M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row r="1974" spans="7:12">
      <c r="G1974" s="139"/>
      <c r="H1974" s="139"/>
      <c r="L1974" s="42"/>
    </row>
    <row r="1975" spans="7:12">
      <c r="G1975" s="139"/>
      <c r="H1975" s="139"/>
      <c r="L1975" s="42"/>
    </row>
    <row r="1976" spans="7:12">
      <c r="G1976" s="139"/>
      <c r="H1976" s="139"/>
      <c r="L1976" s="42"/>
    </row>
    <row r="1977" spans="7:12">
      <c r="G1977" s="139"/>
      <c r="H1977" s="139"/>
      <c r="L1977" s="42"/>
    </row>
    <row r="1978" spans="7:12">
      <c r="G1978" s="139"/>
      <c r="H1978" s="139"/>
      <c r="L1978" s="42"/>
    </row>
    <row r="1979" spans="7:12">
      <c r="G1979" s="139"/>
      <c r="H1979" s="139"/>
      <c r="L1979" s="42"/>
    </row>
    <row r="1980" spans="7:12">
      <c r="G1980" s="139"/>
      <c r="H1980" s="139"/>
      <c r="L1980" s="42"/>
    </row>
    <row r="1981" spans="7:12">
      <c r="G1981" s="139"/>
      <c r="H1981" s="139"/>
      <c r="L1981" s="42"/>
    </row>
    <row r="1982" spans="7:12">
      <c r="G1982" s="139"/>
      <c r="H1982" s="139"/>
      <c r="L1982" s="42"/>
    </row>
  </sheetData>
  <conditionalFormatting sqref="K1:L4 L42:M42 K14:L41 K43:L1048576">
    <cfRule type="expression" dxfId="7" priority="4">
      <formula>$B1="18+"</formula>
    </cfRule>
  </conditionalFormatting>
  <conditionalFormatting sqref="K1:K4 K43:K1048576 L42 K14:K41">
    <cfRule type="expression" dxfId="6" priority="3">
      <formula>AND(ISNUMBER(K1),K1&lt;&gt;1)</formula>
    </cfRule>
  </conditionalFormatting>
  <conditionalFormatting sqref="H1:H4 H43:H1048576 I42 H14:H41">
    <cfRule type="expression" dxfId="5" priority="2">
      <formula>AND(ISNUMBER(H1),H1&lt;&gt;0.2)</formula>
    </cfRule>
  </conditionalFormatting>
  <conditionalFormatting sqref="L4">
    <cfRule type="expression" dxfId="4"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80"/>
  <sheetViews>
    <sheetView workbookViewId="0">
      <pane xSplit="3" ySplit="14" topLeftCell="D15" activePane="bottomRight" state="frozen"/>
      <selection activeCell="B5" sqref="B5"/>
      <selection pane="topRight" activeCell="B5" sqref="B5"/>
      <selection pane="bottomLeft" activeCell="B5" sqref="B5"/>
      <selection pane="bottomRight" activeCell="F7" sqref="F7"/>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70</v>
      </c>
      <c r="E1" s="16"/>
      <c r="F1" s="145"/>
      <c r="G1" s="16" t="s">
        <v>37</v>
      </c>
      <c r="H1" s="16"/>
      <c r="I1" s="32" t="s">
        <v>270</v>
      </c>
      <c r="J1" s="16" t="s">
        <v>38</v>
      </c>
      <c r="K1" s="16"/>
      <c r="L1" s="16" t="s">
        <v>183</v>
      </c>
      <c r="M1" s="40"/>
      <c r="N1" s="16"/>
      <c r="O1" s="16"/>
      <c r="P1" s="16" t="s">
        <v>95</v>
      </c>
      <c r="Q1" s="16"/>
      <c r="R1" s="16" t="s">
        <v>191</v>
      </c>
      <c r="S1" s="16" t="s">
        <v>192</v>
      </c>
      <c r="T1" s="16"/>
    </row>
    <row r="2" spans="1:20" ht="20" thickBot="1">
      <c r="A2" s="7"/>
      <c r="B2" s="7"/>
      <c r="C2" s="7"/>
      <c r="D2" s="21" t="s">
        <v>69</v>
      </c>
      <c r="E2" s="21"/>
      <c r="F2" s="164"/>
      <c r="G2" s="33" t="s">
        <v>3</v>
      </c>
      <c r="H2" s="21" t="s">
        <v>4</v>
      </c>
      <c r="I2" s="45" t="s">
        <v>69</v>
      </c>
      <c r="J2" s="33" t="s">
        <v>3</v>
      </c>
      <c r="K2" s="21" t="s">
        <v>4</v>
      </c>
      <c r="L2" s="33" t="s">
        <v>3</v>
      </c>
      <c r="M2" s="33"/>
      <c r="N2" s="21" t="s">
        <v>4</v>
      </c>
      <c r="O2" s="21"/>
      <c r="P2" s="33" t="s">
        <v>3</v>
      </c>
      <c r="Q2" s="21" t="s">
        <v>4</v>
      </c>
      <c r="R2" s="21" t="s">
        <v>4</v>
      </c>
      <c r="S2" s="33" t="s">
        <v>3</v>
      </c>
      <c r="T2" s="21" t="s">
        <v>4</v>
      </c>
    </row>
    <row r="3" spans="1:20" ht="117" customHeight="1" thickTop="1" thickBot="1">
      <c r="A3" s="360" t="s">
        <v>225</v>
      </c>
      <c r="B3" s="361"/>
      <c r="C3" s="313"/>
      <c r="D3" s="22" t="s">
        <v>187</v>
      </c>
      <c r="E3" s="22" t="s">
        <v>143</v>
      </c>
      <c r="F3" s="165" t="s">
        <v>533</v>
      </c>
      <c r="G3" s="34" t="s">
        <v>44</v>
      </c>
      <c r="H3" s="22" t="s">
        <v>37</v>
      </c>
      <c r="I3" s="55" t="s">
        <v>269</v>
      </c>
      <c r="J3" s="27" t="s">
        <v>44</v>
      </c>
      <c r="K3" s="22" t="s">
        <v>193</v>
      </c>
      <c r="L3" s="34" t="s">
        <v>188</v>
      </c>
      <c r="M3" s="34" t="s">
        <v>189</v>
      </c>
      <c r="N3" s="22" t="s">
        <v>272</v>
      </c>
      <c r="O3" s="22" t="s">
        <v>273</v>
      </c>
      <c r="P3" s="34" t="s">
        <v>44</v>
      </c>
      <c r="Q3" s="22" t="s">
        <v>190</v>
      </c>
      <c r="R3" s="22" t="s">
        <v>190</v>
      </c>
      <c r="S3" s="27" t="s">
        <v>44</v>
      </c>
      <c r="T3" s="22" t="s">
        <v>190</v>
      </c>
    </row>
    <row r="4" spans="1:20" ht="17" thickTop="1">
      <c r="A4" s="4"/>
      <c r="B4" s="4" t="s">
        <v>5</v>
      </c>
      <c r="C4" s="4"/>
      <c r="D4" s="23">
        <f>SUBTOTAL(109,D$15:INDEX(D:D,COUNTA($A:$A)+5-COUNTA($A$1:$A$14)))</f>
        <v>0</v>
      </c>
      <c r="E4" s="23">
        <f>SUBTOTAL(109,E$15:INDEX(E:E,COUNTA($A:$A)+5-COUNTA($A$1:$A$14)))</f>
        <v>0</v>
      </c>
      <c r="F4" s="135"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SUBTOTAL(109,S$15:INDEX(S:S,COUNTA($A:$A)+5-COUNTA($A$1:$A$14)))</f>
        <v>0</v>
      </c>
      <c r="T4" s="23">
        <f>SUBTOTAL(109,T$15:INDEX(T:T,COUNTA($A:$A)+5-COUNTA($A$1:$A$14)))</f>
        <v>0</v>
      </c>
    </row>
    <row r="5" spans="1:20">
      <c r="A5" t="s">
        <v>625</v>
      </c>
      <c r="B5" t="s">
        <v>625</v>
      </c>
      <c r="C5" t="s">
        <v>625</v>
      </c>
      <c r="D5" t="s">
        <v>639</v>
      </c>
      <c r="E5" t="s">
        <v>639</v>
      </c>
      <c r="F5" t="s">
        <v>639</v>
      </c>
      <c r="G5" t="s">
        <v>642</v>
      </c>
      <c r="H5" t="s">
        <v>642</v>
      </c>
      <c r="I5" t="s">
        <v>640</v>
      </c>
      <c r="J5" t="s">
        <v>642</v>
      </c>
      <c r="K5" t="s">
        <v>642</v>
      </c>
      <c r="L5" t="s">
        <v>642</v>
      </c>
      <c r="M5" t="s">
        <v>642</v>
      </c>
      <c r="N5" t="s">
        <v>642</v>
      </c>
      <c r="O5" t="s">
        <v>642</v>
      </c>
      <c r="P5" t="s">
        <v>642</v>
      </c>
      <c r="Q5" t="s">
        <v>642</v>
      </c>
      <c r="R5" t="s">
        <v>642</v>
      </c>
      <c r="S5" t="s">
        <v>642</v>
      </c>
      <c r="T5" t="s">
        <v>642</v>
      </c>
    </row>
    <row r="6" spans="1:20">
      <c r="A6" t="s">
        <v>764</v>
      </c>
      <c r="B6" t="s">
        <v>764</v>
      </c>
      <c r="C6" t="s">
        <v>764</v>
      </c>
      <c r="D6" t="s">
        <v>617</v>
      </c>
      <c r="E6" t="s">
        <v>617</v>
      </c>
      <c r="F6" t="s">
        <v>617</v>
      </c>
      <c r="G6" t="s">
        <v>643</v>
      </c>
      <c r="H6" t="s">
        <v>617</v>
      </c>
      <c r="I6" t="s">
        <v>617</v>
      </c>
      <c r="J6" t="s">
        <v>643</v>
      </c>
      <c r="K6" t="s">
        <v>617</v>
      </c>
      <c r="L6" t="s">
        <v>643</v>
      </c>
      <c r="M6" t="s">
        <v>643</v>
      </c>
      <c r="N6" t="s">
        <v>617</v>
      </c>
      <c r="O6" t="s">
        <v>617</v>
      </c>
      <c r="P6" t="s">
        <v>643</v>
      </c>
      <c r="Q6" t="s">
        <v>617</v>
      </c>
      <c r="R6" t="s">
        <v>617</v>
      </c>
      <c r="S6" t="s">
        <v>643</v>
      </c>
      <c r="T6" t="s">
        <v>617</v>
      </c>
    </row>
    <row r="7" spans="1:20">
      <c r="A7" t="s">
        <v>641</v>
      </c>
      <c r="B7" t="s">
        <v>641</v>
      </c>
      <c r="C7" t="s">
        <v>641</v>
      </c>
      <c r="D7" t="s">
        <v>619</v>
      </c>
      <c r="E7" t="s">
        <v>619</v>
      </c>
      <c r="F7" t="s">
        <v>620</v>
      </c>
      <c r="G7" t="s">
        <v>619</v>
      </c>
      <c r="H7" t="s">
        <v>619</v>
      </c>
      <c r="I7" t="s">
        <v>619</v>
      </c>
      <c r="J7" t="s">
        <v>619</v>
      </c>
      <c r="K7" t="s">
        <v>619</v>
      </c>
      <c r="L7" t="s">
        <v>619</v>
      </c>
      <c r="M7" t="s">
        <v>619</v>
      </c>
      <c r="N7" t="s">
        <v>619</v>
      </c>
      <c r="O7" t="s">
        <v>619</v>
      </c>
      <c r="P7" t="s">
        <v>619</v>
      </c>
      <c r="Q7" t="s">
        <v>619</v>
      </c>
      <c r="R7" t="s">
        <v>619</v>
      </c>
      <c r="S7" t="s">
        <v>619</v>
      </c>
      <c r="T7" t="s">
        <v>619</v>
      </c>
    </row>
    <row r="8" spans="1:20">
      <c r="A8"/>
      <c r="B8"/>
      <c r="C8"/>
      <c r="D8" t="s">
        <v>732</v>
      </c>
      <c r="E8" t="s">
        <v>733</v>
      </c>
      <c r="F8" t="s">
        <v>734</v>
      </c>
      <c r="G8" t="s">
        <v>735</v>
      </c>
      <c r="H8" t="s">
        <v>735</v>
      </c>
      <c r="I8" t="s">
        <v>737</v>
      </c>
      <c r="J8" t="s">
        <v>739</v>
      </c>
      <c r="K8" t="s">
        <v>739</v>
      </c>
      <c r="L8" t="s">
        <v>741</v>
      </c>
      <c r="M8" t="s">
        <v>741</v>
      </c>
      <c r="N8" t="s">
        <v>741</v>
      </c>
      <c r="O8" t="s">
        <v>741</v>
      </c>
      <c r="P8" t="s">
        <v>743</v>
      </c>
      <c r="Q8" t="s">
        <v>743</v>
      </c>
      <c r="R8" t="s">
        <v>745</v>
      </c>
      <c r="S8" t="s">
        <v>747</v>
      </c>
      <c r="T8" t="s">
        <v>747</v>
      </c>
    </row>
    <row r="9" spans="1:20">
      <c r="A9"/>
      <c r="B9"/>
      <c r="C9"/>
      <c r="D9"/>
      <c r="E9"/>
      <c r="F9"/>
      <c r="G9" t="s">
        <v>736</v>
      </c>
      <c r="H9" t="s">
        <v>736</v>
      </c>
      <c r="I9" t="s">
        <v>738</v>
      </c>
      <c r="J9" t="s">
        <v>740</v>
      </c>
      <c r="K9" t="s">
        <v>740</v>
      </c>
      <c r="L9" t="s">
        <v>742</v>
      </c>
      <c r="M9" t="s">
        <v>742</v>
      </c>
      <c r="N9" t="s">
        <v>742</v>
      </c>
      <c r="O9" t="s">
        <v>742</v>
      </c>
      <c r="P9" t="s">
        <v>744</v>
      </c>
      <c r="Q9" t="s">
        <v>744</v>
      </c>
      <c r="R9" t="s">
        <v>746</v>
      </c>
      <c r="S9" t="s">
        <v>748</v>
      </c>
      <c r="T9" t="s">
        <v>748</v>
      </c>
    </row>
    <row r="10" spans="1:20">
      <c r="A10"/>
      <c r="B10"/>
      <c r="C10"/>
      <c r="D10"/>
      <c r="E10"/>
      <c r="F10"/>
      <c r="G10"/>
      <c r="H10"/>
      <c r="I10"/>
      <c r="J10"/>
      <c r="K10"/>
      <c r="L10" t="s">
        <v>632</v>
      </c>
      <c r="M10" t="s">
        <v>656</v>
      </c>
      <c r="N10" t="s">
        <v>632</v>
      </c>
      <c r="O10" t="s">
        <v>656</v>
      </c>
      <c r="P10" t="s">
        <v>632</v>
      </c>
      <c r="Q10" t="s">
        <v>632</v>
      </c>
      <c r="R10"/>
      <c r="S10"/>
      <c r="T10"/>
    </row>
    <row r="11" spans="1:20">
      <c r="A11"/>
      <c r="B11"/>
      <c r="C11"/>
      <c r="D11"/>
      <c r="E11"/>
      <c r="F11"/>
      <c r="G11"/>
      <c r="H11"/>
      <c r="I11"/>
      <c r="J11"/>
      <c r="K11"/>
      <c r="L11"/>
      <c r="M11"/>
      <c r="N11"/>
      <c r="O11"/>
      <c r="P11"/>
      <c r="Q11"/>
      <c r="R11"/>
      <c r="S11"/>
      <c r="T11"/>
    </row>
    <row r="12" spans="1:20">
      <c r="A12"/>
      <c r="B12"/>
      <c r="C12"/>
      <c r="D12"/>
      <c r="E12"/>
      <c r="F12"/>
      <c r="G12"/>
      <c r="H12"/>
      <c r="I12"/>
      <c r="J12"/>
      <c r="K12"/>
      <c r="L12"/>
      <c r="M12"/>
      <c r="N12"/>
      <c r="O12"/>
      <c r="P12"/>
      <c r="Q12"/>
      <c r="R12"/>
      <c r="S12"/>
      <c r="T12"/>
    </row>
    <row r="13" spans="1:20">
      <c r="A13"/>
      <c r="B13"/>
      <c r="C13"/>
      <c r="D13" t="s">
        <v>775</v>
      </c>
      <c r="E13" t="s">
        <v>775</v>
      </c>
      <c r="F13" t="s">
        <v>775</v>
      </c>
      <c r="G13"/>
      <c r="H13" t="s">
        <v>776</v>
      </c>
      <c r="I13" t="s">
        <v>777</v>
      </c>
      <c r="J13"/>
      <c r="K13" t="s">
        <v>777</v>
      </c>
      <c r="L13"/>
      <c r="M13"/>
      <c r="N13" t="s">
        <v>775</v>
      </c>
      <c r="O13" t="s">
        <v>775</v>
      </c>
      <c r="P13"/>
      <c r="Q13" t="s">
        <v>775</v>
      </c>
      <c r="R13" t="s">
        <v>775</v>
      </c>
      <c r="S13"/>
      <c r="T13" t="s">
        <v>775</v>
      </c>
    </row>
    <row r="14" spans="1:20">
      <c r="A14" s="9" t="s">
        <v>6</v>
      </c>
      <c r="B14" s="9" t="s">
        <v>190</v>
      </c>
      <c r="C14" s="9" t="s">
        <v>244</v>
      </c>
      <c r="D14" s="24" t="s">
        <v>443</v>
      </c>
      <c r="E14" s="24" t="s">
        <v>444</v>
      </c>
      <c r="F14" s="124" t="s">
        <v>445</v>
      </c>
      <c r="G14" s="78" t="s">
        <v>446</v>
      </c>
      <c r="H14" s="24" t="s">
        <v>447</v>
      </c>
      <c r="I14" s="120" t="s">
        <v>448</v>
      </c>
      <c r="J14" s="78" t="s">
        <v>449</v>
      </c>
      <c r="K14" s="24" t="s">
        <v>450</v>
      </c>
      <c r="L14" s="78" t="s">
        <v>451</v>
      </c>
      <c r="M14" s="78" t="s">
        <v>452</v>
      </c>
      <c r="N14" s="24" t="s">
        <v>453</v>
      </c>
      <c r="O14" s="24" t="s">
        <v>454</v>
      </c>
      <c r="P14" s="83" t="s">
        <v>455</v>
      </c>
      <c r="Q14" s="24" t="s">
        <v>456</v>
      </c>
      <c r="R14" s="24" t="s">
        <v>457</v>
      </c>
      <c r="S14" s="78" t="s">
        <v>458</v>
      </c>
      <c r="T14" s="24" t="s">
        <v>459</v>
      </c>
    </row>
    <row r="15" spans="1:20">
      <c r="A15" s="2"/>
      <c r="B15" s="2"/>
      <c r="C15" s="2" t="str">
        <f>A15&amp;"|"&amp;B15</f>
        <v>|</v>
      </c>
      <c r="L15" s="25"/>
      <c r="M15" s="25"/>
    </row>
    <row r="16" spans="1:2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3" priority="3">
      <formula>OR($B1="PWID",$B1="FSW",$B1="MSM not SW",$B1="MSM SW",$B1="MSM",$B1="People in prisons and other enclosed settings",$B1="TG SW",$B1="TG not SW",$B1="TG")</formula>
    </cfRule>
  </conditionalFormatting>
  <conditionalFormatting sqref="D1:F4 L1:T4 L14:T1048576 D14:F1048576">
    <cfRule type="expression" dxfId="2" priority="2">
      <formula>OR($B1="Female PWID",$B1="Male PWID",$B1="MSM not SW",$B1="MSM SW",$B1="TG SW",$B1="TG not SW")</formula>
    </cfRule>
  </conditionalFormatting>
  <conditionalFormatting sqref="G1:I4 G14: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26.83203125" style="3" customWidth="1"/>
    <col min="2" max="2" width="9.5" style="3" customWidth="1"/>
    <col min="3" max="4" width="7" style="3" customWidth="1"/>
    <col min="5" max="5" width="7" style="37" customWidth="1"/>
    <col min="6" max="6" width="10.83203125" style="15"/>
    <col min="7" max="7" width="10.83203125" style="140"/>
    <col min="8" max="8" width="10.83203125" style="25"/>
  </cols>
  <sheetData>
    <row r="1" spans="1:8" ht="31" customHeight="1">
      <c r="A1" s="39" t="s">
        <v>15</v>
      </c>
      <c r="B1" s="6"/>
      <c r="C1" s="6"/>
      <c r="D1" s="6"/>
      <c r="E1" s="112"/>
      <c r="F1" s="16" t="s">
        <v>86</v>
      </c>
      <c r="G1" s="142"/>
      <c r="H1" s="16"/>
    </row>
    <row r="2" spans="1:8" ht="19">
      <c r="A2" s="7"/>
      <c r="B2" s="7"/>
      <c r="C2" s="7"/>
      <c r="D2" s="7"/>
      <c r="E2" s="71"/>
      <c r="F2" s="26" t="s">
        <v>3</v>
      </c>
      <c r="G2" s="143"/>
      <c r="H2" s="21" t="s">
        <v>4</v>
      </c>
    </row>
    <row r="3" spans="1:8" ht="117" customHeight="1">
      <c r="A3" s="8"/>
      <c r="B3" s="8"/>
      <c r="C3" s="8"/>
      <c r="D3" s="8"/>
      <c r="E3" s="72"/>
      <c r="F3" s="27" t="s">
        <v>35</v>
      </c>
      <c r="G3" s="144" t="s">
        <v>586</v>
      </c>
      <c r="H3" s="22" t="s">
        <v>87</v>
      </c>
    </row>
    <row r="4" spans="1:8">
      <c r="A4" s="4"/>
      <c r="B4" s="4"/>
      <c r="C4" s="4" t="s">
        <v>5</v>
      </c>
      <c r="D4" s="4"/>
      <c r="E4" s="73"/>
      <c r="F4" s="28">
        <f>SUBTOTAL(109,F$15:INDEX(F:F,COUNTA($A:$A)+5-COUNTA($A$1:$A$14)))</f>
        <v>0</v>
      </c>
      <c r="G4" s="130" t="e">
        <f>SUBTOTAL(101,G$15:INDEX(G:G,COUNTA($A:$A)+5-COUNTA($A$1:$A$14)))</f>
        <v>#DIV/0!</v>
      </c>
      <c r="H4" s="23">
        <f>SUBTOTAL(109,H$15:INDEX(H:H,COUNTA($A:$A)+5-COUNTA($A$1:$A$14)))</f>
        <v>0</v>
      </c>
    </row>
    <row r="5" spans="1:8">
      <c r="A5" t="s">
        <v>625</v>
      </c>
      <c r="B5" t="s">
        <v>625</v>
      </c>
      <c r="C5" t="s">
        <v>625</v>
      </c>
      <c r="D5" t="s">
        <v>625</v>
      </c>
      <c r="E5" t="s">
        <v>625</v>
      </c>
      <c r="F5" t="s">
        <v>642</v>
      </c>
      <c r="G5" t="s">
        <v>625</v>
      </c>
      <c r="H5" t="s">
        <v>642</v>
      </c>
    </row>
    <row r="6" spans="1:8">
      <c r="A6" t="s">
        <v>764</v>
      </c>
      <c r="B6" t="s">
        <v>764</v>
      </c>
      <c r="C6" t="s">
        <v>764</v>
      </c>
      <c r="D6" t="s">
        <v>764</v>
      </c>
      <c r="E6" t="s">
        <v>764</v>
      </c>
      <c r="F6" t="s">
        <v>643</v>
      </c>
      <c r="G6" t="s">
        <v>644</v>
      </c>
      <c r="H6" t="s">
        <v>617</v>
      </c>
    </row>
    <row r="7" spans="1:8">
      <c r="A7" t="s">
        <v>641</v>
      </c>
      <c r="B7" t="s">
        <v>641</v>
      </c>
      <c r="C7" t="s">
        <v>641</v>
      </c>
      <c r="D7" t="s">
        <v>641</v>
      </c>
      <c r="E7" t="s">
        <v>641</v>
      </c>
      <c r="F7" t="s">
        <v>619</v>
      </c>
      <c r="G7" t="s">
        <v>620</v>
      </c>
      <c r="H7" t="s">
        <v>619</v>
      </c>
    </row>
    <row r="8" spans="1:8">
      <c r="A8"/>
      <c r="B8"/>
      <c r="C8"/>
      <c r="D8"/>
      <c r="E8"/>
      <c r="F8" t="s">
        <v>749</v>
      </c>
      <c r="G8"/>
      <c r="H8" t="s">
        <v>749</v>
      </c>
    </row>
    <row r="9" spans="1:8">
      <c r="A9"/>
      <c r="B9"/>
      <c r="C9"/>
      <c r="D9"/>
      <c r="E9"/>
      <c r="F9" t="s">
        <v>750</v>
      </c>
      <c r="G9"/>
      <c r="H9" t="s">
        <v>750</v>
      </c>
    </row>
    <row r="10" spans="1:8">
      <c r="A10"/>
      <c r="B10"/>
      <c r="C10"/>
      <c r="D10"/>
      <c r="E10"/>
      <c r="F10"/>
      <c r="G10"/>
      <c r="H10"/>
    </row>
    <row r="11" spans="1:8">
      <c r="A11"/>
      <c r="B11"/>
      <c r="C11"/>
      <c r="D11"/>
      <c r="E11"/>
      <c r="F11"/>
      <c r="G11"/>
      <c r="H11" t="s">
        <v>768</v>
      </c>
    </row>
    <row r="12" spans="1:8">
      <c r="A12"/>
      <c r="B12"/>
      <c r="C12"/>
      <c r="D12"/>
      <c r="E12"/>
      <c r="F12"/>
      <c r="G12"/>
      <c r="H12" t="s">
        <v>765</v>
      </c>
    </row>
    <row r="13" spans="1:8">
      <c r="A13"/>
      <c r="B13"/>
      <c r="C13"/>
      <c r="D13"/>
      <c r="E13"/>
      <c r="F13"/>
      <c r="G13"/>
      <c r="H13"/>
    </row>
    <row r="14" spans="1:8">
      <c r="A14" s="5" t="s">
        <v>6</v>
      </c>
      <c r="B14" s="5" t="s">
        <v>53</v>
      </c>
      <c r="C14" s="5" t="s">
        <v>7</v>
      </c>
      <c r="D14" s="5" t="s">
        <v>258</v>
      </c>
      <c r="E14" s="80" t="s">
        <v>259</v>
      </c>
      <c r="F14" s="24" t="s">
        <v>460</v>
      </c>
      <c r="G14" s="131" t="s">
        <v>461</v>
      </c>
      <c r="H14" s="24" t="s">
        <v>462</v>
      </c>
    </row>
    <row r="15" spans="1:8">
      <c r="E15" s="37" t="str">
        <f>A15&amp;"|"&amp;D15&amp;"|"&amp;C15</f>
        <v>||</v>
      </c>
      <c r="G15" s="139"/>
      <c r="H15" s="25">
        <f>ROUND($F15*(1+$G15),0)</f>
        <v>0</v>
      </c>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row r="2958" spans="7:7">
      <c r="G2958" s="139"/>
    </row>
    <row r="2959" spans="7:7">
      <c r="G2959" s="139"/>
    </row>
    <row r="2960" spans="7:7">
      <c r="G2960" s="139"/>
    </row>
    <row r="2961" spans="7:7">
      <c r="G2961" s="139"/>
    </row>
    <row r="2962" spans="7:7">
      <c r="G2962" s="139"/>
    </row>
    <row r="2963" spans="7:7">
      <c r="G2963" s="139"/>
    </row>
    <row r="2964" spans="7:7">
      <c r="G2964" s="139"/>
    </row>
    <row r="2965" spans="7:7">
      <c r="G2965" s="139"/>
    </row>
    <row r="2966" spans="7:7">
      <c r="G2966" s="139"/>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F11" sqref="F11:F12"/>
    </sheetView>
  </sheetViews>
  <sheetFormatPr baseColWidth="10" defaultRowHeight="16"/>
  <cols>
    <col min="1" max="1" width="28.83203125" style="3" customWidth="1"/>
    <col min="2" max="2" width="9.5" style="3" customWidth="1"/>
    <col min="3" max="4" width="7" style="3" customWidth="1"/>
    <col min="5" max="5" width="7" style="37" customWidth="1"/>
    <col min="6" max="7" width="10.83203125" style="15"/>
    <col min="8" max="8" width="10.83203125" style="25"/>
  </cols>
  <sheetData>
    <row r="1" spans="1:8" ht="31" customHeight="1">
      <c r="A1" s="39" t="s">
        <v>16</v>
      </c>
      <c r="B1" s="6"/>
      <c r="C1" s="6"/>
      <c r="D1" s="6"/>
      <c r="E1" s="112"/>
      <c r="F1" s="16" t="s">
        <v>40</v>
      </c>
      <c r="G1" s="16"/>
      <c r="H1" s="16" t="s">
        <v>39</v>
      </c>
    </row>
    <row r="2" spans="1:8" ht="19">
      <c r="A2" s="7"/>
      <c r="B2" s="7"/>
      <c r="C2" s="7"/>
      <c r="D2" s="7"/>
      <c r="E2" s="71"/>
      <c r="F2" s="26" t="s">
        <v>3</v>
      </c>
      <c r="G2" s="21" t="s">
        <v>4</v>
      </c>
      <c r="H2" s="21" t="s">
        <v>4</v>
      </c>
    </row>
    <row r="3" spans="1:8" ht="117" customHeight="1">
      <c r="A3" s="8"/>
      <c r="B3" s="8"/>
      <c r="C3" s="8"/>
      <c r="D3" s="8"/>
      <c r="E3" s="72"/>
      <c r="F3" s="27" t="s">
        <v>44</v>
      </c>
      <c r="G3" s="22" t="s">
        <v>84</v>
      </c>
      <c r="H3" s="22" t="s">
        <v>85</v>
      </c>
    </row>
    <row r="4" spans="1:8">
      <c r="A4" s="4"/>
      <c r="B4" s="4"/>
      <c r="C4" s="4" t="s">
        <v>5</v>
      </c>
      <c r="D4" s="4"/>
      <c r="E4" s="73"/>
      <c r="F4" s="28">
        <f>SUBTOTAL(109,F$15:INDEX(F:F,COUNTA($A:$A)+5-COUNTA($A$1:$A$14)))</f>
        <v>0</v>
      </c>
      <c r="G4" s="28">
        <f>SUBTOTAL(109,G$15:INDEX(G:G,COUNTA($A:$A)+5-COUNTA($A$1:$A$14)))</f>
        <v>0</v>
      </c>
      <c r="H4" s="28">
        <f>SUBTOTAL(109,H$15:INDEX(H:H,COUNTA($A:$A)+5-COUNTA($A$1:$A$14)))</f>
        <v>0</v>
      </c>
    </row>
    <row r="5" spans="1:8">
      <c r="A5" t="s">
        <v>625</v>
      </c>
      <c r="B5" t="s">
        <v>625</v>
      </c>
      <c r="C5" t="s">
        <v>625</v>
      </c>
      <c r="D5" t="s">
        <v>625</v>
      </c>
      <c r="E5" t="s">
        <v>625</v>
      </c>
      <c r="F5" t="s">
        <v>642</v>
      </c>
      <c r="G5" t="s">
        <v>642</v>
      </c>
      <c r="H5" t="s">
        <v>642</v>
      </c>
    </row>
    <row r="6" spans="1:8">
      <c r="A6" t="s">
        <v>764</v>
      </c>
      <c r="B6" t="s">
        <v>764</v>
      </c>
      <c r="C6" t="s">
        <v>764</v>
      </c>
      <c r="D6" t="s">
        <v>764</v>
      </c>
      <c r="E6" t="s">
        <v>764</v>
      </c>
      <c r="F6" t="s">
        <v>643</v>
      </c>
      <c r="G6" t="s">
        <v>617</v>
      </c>
      <c r="H6" t="s">
        <v>617</v>
      </c>
    </row>
    <row r="7" spans="1:8">
      <c r="A7" t="s">
        <v>641</v>
      </c>
      <c r="B7" t="s">
        <v>641</v>
      </c>
      <c r="C7" t="s">
        <v>641</v>
      </c>
      <c r="D7" t="s">
        <v>641</v>
      </c>
      <c r="E7" t="s">
        <v>641</v>
      </c>
      <c r="F7" t="s">
        <v>619</v>
      </c>
      <c r="G7" t="s">
        <v>619</v>
      </c>
      <c r="H7" t="s">
        <v>619</v>
      </c>
    </row>
    <row r="8" spans="1:8">
      <c r="A8"/>
      <c r="B8"/>
      <c r="C8"/>
      <c r="D8" s="4"/>
      <c r="E8" s="73"/>
      <c r="F8" s="15" t="s">
        <v>751</v>
      </c>
      <c r="G8" t="s">
        <v>751</v>
      </c>
      <c r="H8" t="s">
        <v>753</v>
      </c>
    </row>
    <row r="9" spans="1:8">
      <c r="A9"/>
      <c r="B9"/>
      <c r="C9"/>
      <c r="D9" s="4"/>
      <c r="E9" s="73"/>
      <c r="F9" s="15" t="s">
        <v>752</v>
      </c>
      <c r="G9" t="s">
        <v>752</v>
      </c>
      <c r="H9" t="s">
        <v>754</v>
      </c>
    </row>
    <row r="10" spans="1:8">
      <c r="A10"/>
      <c r="B10"/>
      <c r="C10"/>
      <c r="D10" s="4"/>
      <c r="E10" s="73"/>
      <c r="F10"/>
      <c r="G10"/>
      <c r="H10"/>
    </row>
    <row r="11" spans="1:8">
      <c r="A11"/>
      <c r="B11"/>
      <c r="C11"/>
      <c r="D11" s="4"/>
      <c r="E11" s="73"/>
      <c r="F11"/>
      <c r="G11" t="s">
        <v>772</v>
      </c>
      <c r="H11" t="s">
        <v>772</v>
      </c>
    </row>
    <row r="12" spans="1:8">
      <c r="A12"/>
      <c r="B12"/>
      <c r="C12"/>
      <c r="D12" s="4"/>
      <c r="E12" s="73"/>
      <c r="F12"/>
      <c r="G12" t="s">
        <v>765</v>
      </c>
      <c r="H12" t="s">
        <v>765</v>
      </c>
    </row>
    <row r="13" spans="1:8">
      <c r="A13"/>
      <c r="B13"/>
      <c r="C13"/>
      <c r="D13" s="4"/>
      <c r="E13" s="73"/>
      <c r="F13"/>
      <c r="G13"/>
      <c r="H13"/>
    </row>
    <row r="14" spans="1:8">
      <c r="A14" s="5" t="s">
        <v>6</v>
      </c>
      <c r="B14" s="5" t="s">
        <v>53</v>
      </c>
      <c r="C14" s="5" t="s">
        <v>7</v>
      </c>
      <c r="D14" s="5" t="s">
        <v>258</v>
      </c>
      <c r="E14" s="80" t="s">
        <v>259</v>
      </c>
      <c r="F14" s="24" t="s">
        <v>463</v>
      </c>
      <c r="G14" s="24" t="s">
        <v>464</v>
      </c>
      <c r="H14" s="24" t="s">
        <v>465</v>
      </c>
    </row>
    <row r="15" spans="1:8">
      <c r="E15" s="37" t="str">
        <f>A15&amp;"|"&amp;D15&amp;"|"&amp;C15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activeCell="B11" sqref="B11"/>
    </sheetView>
  </sheetViews>
  <sheetFormatPr baseColWidth="10" defaultRowHeight="16"/>
  <cols>
    <col min="1" max="1" width="31.1640625" customWidth="1"/>
    <col min="5" max="6" width="10.83203125" style="43"/>
  </cols>
  <sheetData>
    <row r="1" spans="1:6" s="308" customFormat="1" ht="31" customHeight="1">
      <c r="A1" s="308" t="s">
        <v>17</v>
      </c>
      <c r="B1" s="309" t="s">
        <v>41</v>
      </c>
      <c r="C1" s="309"/>
      <c r="D1" s="309"/>
      <c r="E1" s="309"/>
      <c r="F1" s="309"/>
    </row>
    <row r="2" spans="1:6" s="310" customFormat="1" ht="19">
      <c r="B2" s="310" t="s">
        <v>3</v>
      </c>
      <c r="E2" s="101" t="s">
        <v>4</v>
      </c>
      <c r="F2" s="101"/>
    </row>
    <row r="3" spans="1:6" ht="117" customHeight="1">
      <c r="B3" s="305" t="s">
        <v>82</v>
      </c>
      <c r="C3" s="305" t="s">
        <v>83</v>
      </c>
      <c r="D3" s="305" t="s">
        <v>587</v>
      </c>
      <c r="E3" s="311" t="s">
        <v>82</v>
      </c>
      <c r="F3" s="311" t="s">
        <v>83</v>
      </c>
    </row>
    <row r="4" spans="1:6" s="1" customFormat="1" ht="15">
      <c r="A4" s="306" t="s">
        <v>5</v>
      </c>
      <c r="B4" s="292">
        <f>SUBTOTAL(109,B$15:INDEX(B:B,COUNTA($A:$A)+5-COUNTA($A$1:$A$14)))</f>
        <v>0</v>
      </c>
      <c r="C4" s="292">
        <f>SUBTOTAL(109,C$15:INDEX(C:C,COUNTA($A:$A)+5-COUNTA($A$1:$A$14)))</f>
        <v>0</v>
      </c>
      <c r="D4" s="282" t="e">
        <f>SUBTOTAL(101,D$15:INDEX(D:D,COUNTA($A:$A)+5-COUNTA($A$1:$A$14)))</f>
        <v>#DIV/0!</v>
      </c>
      <c r="E4" s="292">
        <f>SUBTOTAL(109,E$15:INDEX(E:E,COUNTA($A:$A)+5-COUNTA($A$1:$A$14)))</f>
        <v>0</v>
      </c>
      <c r="F4" s="292">
        <f>SUBTOTAL(109,F$15:INDEX(F:F,COUNTA($A:$A)+5-COUNTA($A$1:$A$14)))</f>
        <v>0</v>
      </c>
    </row>
    <row r="5" spans="1:6">
      <c r="A5" s="319" t="s">
        <v>625</v>
      </c>
      <c r="B5" t="s">
        <v>642</v>
      </c>
      <c r="C5" t="s">
        <v>642</v>
      </c>
      <c r="D5" t="s">
        <v>625</v>
      </c>
      <c r="E5" t="s">
        <v>642</v>
      </c>
      <c r="F5" t="s">
        <v>642</v>
      </c>
    </row>
    <row r="6" spans="1:6">
      <c r="A6" s="319" t="s">
        <v>764</v>
      </c>
      <c r="B6" t="s">
        <v>643</v>
      </c>
      <c r="C6" t="s">
        <v>643</v>
      </c>
      <c r="D6" t="s">
        <v>644</v>
      </c>
      <c r="E6" t="s">
        <v>617</v>
      </c>
      <c r="F6" t="s">
        <v>617</v>
      </c>
    </row>
    <row r="7" spans="1:6">
      <c r="A7" s="319" t="s">
        <v>641</v>
      </c>
      <c r="B7" t="s">
        <v>619</v>
      </c>
      <c r="C7" t="s">
        <v>619</v>
      </c>
      <c r="D7" t="s">
        <v>620</v>
      </c>
      <c r="E7" t="s">
        <v>619</v>
      </c>
      <c r="F7" t="s">
        <v>619</v>
      </c>
    </row>
    <row r="8" spans="1:6">
      <c r="A8" s="319"/>
      <c r="B8" t="s">
        <v>755</v>
      </c>
      <c r="C8" t="s">
        <v>755</v>
      </c>
      <c r="E8" t="s">
        <v>755</v>
      </c>
      <c r="F8" t="s">
        <v>755</v>
      </c>
    </row>
    <row r="9" spans="1:6">
      <c r="A9" s="319"/>
      <c r="B9" t="s">
        <v>756</v>
      </c>
      <c r="C9" t="s">
        <v>756</v>
      </c>
      <c r="E9" t="s">
        <v>756</v>
      </c>
      <c r="F9" t="s">
        <v>756</v>
      </c>
    </row>
    <row r="10" spans="1:6">
      <c r="A10" s="319"/>
      <c r="B10" t="s">
        <v>757</v>
      </c>
      <c r="C10" t="s">
        <v>758</v>
      </c>
      <c r="E10" t="s">
        <v>757</v>
      </c>
      <c r="F10" t="s">
        <v>758</v>
      </c>
    </row>
    <row r="11" spans="1:6">
      <c r="A11" s="319"/>
      <c r="E11"/>
      <c r="F11"/>
    </row>
    <row r="12" spans="1:6">
      <c r="A12" s="319"/>
      <c r="E12"/>
      <c r="F12"/>
    </row>
    <row r="13" spans="1:6">
      <c r="A13" s="319"/>
      <c r="E13"/>
      <c r="F13"/>
    </row>
    <row r="14" spans="1:6">
      <c r="A14" s="307" t="s">
        <v>6</v>
      </c>
      <c r="B14" s="335" t="s">
        <v>466</v>
      </c>
      <c r="C14" s="335" t="s">
        <v>591</v>
      </c>
      <c r="D14" s="335" t="s">
        <v>467</v>
      </c>
      <c r="E14" s="335" t="s">
        <v>468</v>
      </c>
      <c r="F14" s="335" t="s">
        <v>593</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80" zoomScaleNormal="80" workbookViewId="0">
      <pane xSplit="10" ySplit="14" topLeftCell="K15" activePane="bottomRight" state="frozen"/>
      <selection activeCell="B5" sqref="B5"/>
      <selection pane="topRight" activeCell="B5" sqref="B5"/>
      <selection pane="bottomLeft" activeCell="B5" sqref="B5"/>
      <selection pane="bottomRight" activeCell="A11" sqref="A11:XFD13"/>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8" customWidth="1"/>
    <col min="10" max="10" width="10.6640625" style="38" customWidth="1"/>
    <col min="11" max="16384" width="6.1640625" style="38"/>
  </cols>
  <sheetData>
    <row r="1" spans="1:39" s="247" customFormat="1" ht="31" customHeight="1">
      <c r="A1" s="39" t="s">
        <v>482</v>
      </c>
      <c r="B1" s="39"/>
      <c r="C1" s="98"/>
      <c r="D1" s="98"/>
      <c r="E1" s="98"/>
      <c r="F1" s="98"/>
      <c r="G1"/>
      <c r="H1"/>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s="50" customFormat="1" ht="20" thickBot="1">
      <c r="A2" s="99"/>
      <c r="B2" s="99"/>
      <c r="C2" s="100"/>
      <c r="D2" s="100"/>
      <c r="E2" s="100"/>
      <c r="F2" s="100"/>
      <c r="G2" s="101"/>
      <c r="H2" s="101"/>
      <c r="I2" s="50" t="s">
        <v>198</v>
      </c>
      <c r="K2" s="50" t="s">
        <v>483</v>
      </c>
    </row>
    <row r="3" spans="1:39" s="50" customFormat="1" ht="118" customHeight="1" thickBot="1">
      <c r="A3" s="362" t="s">
        <v>610</v>
      </c>
      <c r="B3" s="363"/>
      <c r="C3" s="364"/>
      <c r="D3" s="100"/>
      <c r="E3" s="100"/>
      <c r="F3" s="100"/>
      <c r="G3" s="101"/>
      <c r="H3" s="101"/>
    </row>
    <row r="4" spans="1:39" s="247" customFormat="1">
      <c r="A4" s="4"/>
      <c r="B4" s="4"/>
      <c r="C4" s="4"/>
      <c r="D4" s="4"/>
      <c r="E4" s="4"/>
      <c r="F4" s="4" t="s">
        <v>5</v>
      </c>
      <c r="G4" s="73"/>
      <c r="H4" s="73"/>
      <c r="I4" s="248"/>
      <c r="J4" s="248"/>
      <c r="K4" s="248"/>
      <c r="L4" s="248"/>
      <c r="M4" s="248"/>
      <c r="N4" s="248"/>
      <c r="O4" s="248"/>
      <c r="P4" s="248"/>
      <c r="Q4" s="248"/>
      <c r="R4" s="248"/>
      <c r="S4" s="248"/>
      <c r="T4" s="248"/>
      <c r="U4" s="248"/>
      <c r="V4" s="248"/>
    </row>
    <row r="5" spans="1:39" s="247" customFormat="1">
      <c r="A5" s="4" t="s">
        <v>625</v>
      </c>
      <c r="B5" s="4" t="s">
        <v>625</v>
      </c>
      <c r="C5" s="4" t="s">
        <v>625</v>
      </c>
      <c r="D5" s="4" t="s">
        <v>625</v>
      </c>
      <c r="E5" s="4" t="s">
        <v>625</v>
      </c>
      <c r="F5" s="4" t="s">
        <v>625</v>
      </c>
      <c r="G5" s="4" t="s">
        <v>625</v>
      </c>
      <c r="H5" s="4" t="s">
        <v>625</v>
      </c>
      <c r="I5" s="248" t="s">
        <v>625</v>
      </c>
      <c r="J5" s="248" t="s">
        <v>625</v>
      </c>
      <c r="K5" s="248" t="s">
        <v>625</v>
      </c>
      <c r="L5" s="248"/>
      <c r="M5" s="248"/>
      <c r="N5" s="248"/>
      <c r="O5" s="248"/>
      <c r="P5" s="248"/>
      <c r="Q5" s="248"/>
      <c r="R5" s="248"/>
      <c r="S5" s="248"/>
      <c r="T5" s="248"/>
      <c r="U5" s="248"/>
      <c r="V5" s="248"/>
    </row>
    <row r="6" spans="1:39" s="247" customFormat="1">
      <c r="A6" s="4" t="s">
        <v>764</v>
      </c>
      <c r="B6" s="4" t="s">
        <v>764</v>
      </c>
      <c r="C6" s="4" t="s">
        <v>764</v>
      </c>
      <c r="D6" s="4" t="s">
        <v>764</v>
      </c>
      <c r="E6" s="4" t="s">
        <v>764</v>
      </c>
      <c r="F6" s="4" t="s">
        <v>764</v>
      </c>
      <c r="G6" s="4" t="s">
        <v>764</v>
      </c>
      <c r="H6" s="4" t="s">
        <v>764</v>
      </c>
      <c r="I6" s="248" t="s">
        <v>618</v>
      </c>
      <c r="J6" s="248" t="s">
        <v>618</v>
      </c>
      <c r="K6" s="248" t="s">
        <v>763</v>
      </c>
      <c r="L6" s="248"/>
      <c r="M6" s="248"/>
      <c r="N6" s="248"/>
      <c r="O6" s="248"/>
      <c r="P6" s="248"/>
      <c r="Q6" s="248"/>
      <c r="R6" s="248"/>
      <c r="S6" s="248"/>
      <c r="T6" s="248"/>
      <c r="U6" s="248"/>
      <c r="V6" s="248"/>
    </row>
    <row r="7" spans="1:39" s="247" customFormat="1">
      <c r="A7" s="4" t="s">
        <v>641</v>
      </c>
      <c r="B7" s="4" t="s">
        <v>641</v>
      </c>
      <c r="C7" s="4" t="s">
        <v>641</v>
      </c>
      <c r="D7" s="4" t="s">
        <v>641</v>
      </c>
      <c r="E7" s="4" t="s">
        <v>641</v>
      </c>
      <c r="F7" s="4" t="s">
        <v>641</v>
      </c>
      <c r="G7" s="4" t="s">
        <v>641</v>
      </c>
      <c r="H7" s="4" t="s">
        <v>641</v>
      </c>
      <c r="I7" s="248" t="s">
        <v>619</v>
      </c>
      <c r="J7" s="248" t="s">
        <v>619</v>
      </c>
      <c r="K7" s="248" t="s">
        <v>620</v>
      </c>
      <c r="L7" s="248"/>
      <c r="M7" s="248"/>
      <c r="N7" s="248"/>
      <c r="O7" s="248"/>
      <c r="P7" s="248"/>
      <c r="Q7" s="248"/>
      <c r="R7" s="248"/>
      <c r="S7" s="248"/>
      <c r="T7" s="248"/>
      <c r="U7" s="248"/>
      <c r="V7" s="248"/>
    </row>
    <row r="8" spans="1:39" s="247" customFormat="1">
      <c r="A8" s="4"/>
      <c r="B8" s="4"/>
      <c r="C8" s="4"/>
      <c r="D8" s="4"/>
      <c r="E8" s="4"/>
      <c r="F8" s="319"/>
      <c r="G8" s="73"/>
      <c r="H8" s="73"/>
      <c r="I8" s="248"/>
      <c r="J8" s="248"/>
      <c r="K8" s="248"/>
      <c r="L8" s="248"/>
      <c r="M8" s="248"/>
      <c r="N8" s="248"/>
      <c r="O8" s="248"/>
      <c r="P8" s="248"/>
      <c r="Q8" s="248"/>
      <c r="R8" s="248"/>
      <c r="S8" s="248"/>
      <c r="T8" s="248"/>
      <c r="U8" s="248"/>
      <c r="V8" s="248"/>
    </row>
    <row r="9" spans="1:39" s="247" customFormat="1">
      <c r="A9" s="4"/>
      <c r="B9" s="4"/>
      <c r="C9" s="4"/>
      <c r="D9" s="4"/>
      <c r="E9" s="4"/>
      <c r="F9" s="319"/>
      <c r="G9" s="73"/>
      <c r="H9" s="73"/>
      <c r="I9" s="248"/>
      <c r="J9" s="248"/>
      <c r="K9" s="248"/>
      <c r="L9" s="248"/>
      <c r="M9" s="248"/>
      <c r="N9" s="248"/>
      <c r="O9" s="248"/>
      <c r="P9" s="248"/>
      <c r="Q9" s="248"/>
      <c r="R9" s="248"/>
      <c r="S9" s="248"/>
      <c r="T9" s="248"/>
      <c r="U9" s="248"/>
      <c r="V9" s="248"/>
    </row>
    <row r="10" spans="1:39" s="247" customFormat="1">
      <c r="A10" s="4"/>
      <c r="B10" s="4"/>
      <c r="C10" s="4"/>
      <c r="D10" s="4"/>
      <c r="E10" s="4"/>
      <c r="F10" s="319"/>
      <c r="G10" s="73"/>
      <c r="H10" s="73"/>
      <c r="I10" s="248"/>
      <c r="J10" s="248"/>
      <c r="K10" s="248"/>
      <c r="L10" s="248"/>
      <c r="M10" s="248"/>
      <c r="N10" s="248"/>
      <c r="O10" s="248"/>
      <c r="P10" s="248"/>
      <c r="Q10" s="248"/>
      <c r="R10" s="248"/>
      <c r="S10" s="248"/>
      <c r="T10" s="248"/>
      <c r="U10" s="248"/>
      <c r="V10" s="248"/>
    </row>
    <row r="11" spans="1:39" s="247" customFormat="1">
      <c r="A11" s="4"/>
      <c r="B11" s="4"/>
      <c r="C11" s="4"/>
      <c r="D11" s="4"/>
      <c r="E11" s="4"/>
      <c r="F11" s="319"/>
      <c r="G11" s="73"/>
      <c r="H11" s="73"/>
      <c r="I11" s="248"/>
      <c r="J11" s="248"/>
      <c r="K11" s="248"/>
      <c r="L11" s="248"/>
      <c r="M11" s="248"/>
      <c r="N11" s="248"/>
      <c r="O11" s="248"/>
      <c r="P11" s="248"/>
      <c r="Q11" s="248"/>
      <c r="R11" s="248"/>
      <c r="S11" s="248"/>
      <c r="T11" s="248"/>
      <c r="U11" s="248"/>
      <c r="V11" s="248"/>
    </row>
    <row r="12" spans="1:39" s="247" customFormat="1">
      <c r="A12" s="4"/>
      <c r="B12" s="4"/>
      <c r="C12" s="4"/>
      <c r="D12" s="4"/>
      <c r="E12" s="4"/>
      <c r="F12" s="319"/>
      <c r="G12" s="73"/>
      <c r="H12" s="73"/>
      <c r="I12" s="248"/>
      <c r="J12" s="248"/>
      <c r="K12" s="248"/>
      <c r="L12" s="248"/>
      <c r="M12" s="248"/>
      <c r="N12" s="248"/>
      <c r="O12" s="248"/>
      <c r="P12" s="248"/>
      <c r="Q12" s="248"/>
      <c r="R12" s="248"/>
      <c r="S12" s="248"/>
      <c r="T12" s="248"/>
      <c r="U12" s="248"/>
      <c r="V12" s="248"/>
    </row>
    <row r="13" spans="1:39" s="247" customFormat="1">
      <c r="A13" s="4"/>
      <c r="B13" s="4"/>
      <c r="C13" s="4"/>
      <c r="D13" s="4"/>
      <c r="E13" s="4"/>
      <c r="F13" s="319"/>
      <c r="G13" s="73"/>
      <c r="H13" s="73"/>
      <c r="I13" s="248"/>
      <c r="J13" s="248"/>
      <c r="K13" s="248"/>
      <c r="L13" s="248"/>
      <c r="M13" s="248"/>
      <c r="N13" s="248"/>
      <c r="O13" s="248"/>
      <c r="P13" s="248"/>
      <c r="Q13" s="248"/>
      <c r="R13" s="248"/>
      <c r="S13" s="248"/>
      <c r="T13" s="248"/>
      <c r="U13" s="248"/>
      <c r="V13" s="248"/>
    </row>
    <row r="14" spans="1:39" s="252" customFormat="1" ht="117" customHeight="1">
      <c r="A14" s="245" t="s">
        <v>6</v>
      </c>
      <c r="B14" s="245" t="s">
        <v>604</v>
      </c>
      <c r="C14" s="246" t="s">
        <v>249</v>
      </c>
      <c r="D14" s="246" t="s">
        <v>608</v>
      </c>
      <c r="E14" s="246" t="s">
        <v>7</v>
      </c>
      <c r="F14" s="246" t="s">
        <v>190</v>
      </c>
      <c r="G14" s="246" t="s">
        <v>244</v>
      </c>
      <c r="H14" s="246" t="s">
        <v>609</v>
      </c>
      <c r="I14" s="249" t="s">
        <v>605</v>
      </c>
      <c r="J14" s="249" t="s">
        <v>606</v>
      </c>
      <c r="K14" s="250" t="s">
        <v>607</v>
      </c>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S,TX!$A:$AB,CXCA!$A:$H,HTS!$A:$CD,TB_TX_PREV!$A:$Y,OVC!$A:$L,KP!$A:$T,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2019-08-06T01:18:15Z</dcterms:modified>
</cp:coreProperties>
</file>