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4623AADD-7576-3C43-A3EC-892714DB3F31}" xr6:coauthVersionLast="45" xr6:coauthVersionMax="45" xr10:uidLastSave="{00000000-0000-0000-0000-000000000000}"/>
  <bookViews>
    <workbookView xWindow="-4920" yWindow="-21140" windowWidth="38400" windowHeight="21140" firstSheet="4" activeTab="22"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HTS_RECENT" sheetId="36" r:id="rId16"/>
    <sheet name="TB_TX_PREV" sheetId="9" r:id="rId17"/>
    <sheet name="OVC" sheetId="14" r:id="rId18"/>
    <sheet name="KP" sheetId="13" r:id="rId19"/>
    <sheet name="PP" sheetId="15" r:id="rId20"/>
    <sheet name="PrEP" sheetId="16" r:id="rId21"/>
    <sheet name="GEND" sheetId="34" r:id="rId22"/>
    <sheet name="SNU x IM" sheetId="33" r:id="rId23"/>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HTS!$A$14:$CB$3622</definedName>
    <definedName name="_xlnm._FilterDatabase" localSheetId="15" hidden="1">HTS_RECENT!$A$14:$AH$3622</definedName>
    <definedName name="_xlnm._FilterDatabase" localSheetId="18" hidden="1">KP!$A$14:$AI$80</definedName>
    <definedName name="_xlnm._FilterDatabase" localSheetId="17" hidden="1">OVC!$A$14:$L$1982</definedName>
    <definedName name="_xlnm._FilterDatabase" localSheetId="9" hidden="1">PMTCT_EID!$A$14:$F$20</definedName>
    <definedName name="_xlnm._FilterDatabase" localSheetId="8" hidden="1">PMTCT_STAT_ART!$A$14:$S$59</definedName>
    <definedName name="_xlnm._FilterDatabase" localSheetId="19" hidden="1">PP!$A$14:$H$122</definedName>
    <definedName name="_xlnm._FilterDatabase" localSheetId="20" hidden="1">PrEP!$A$14:$H$110</definedName>
    <definedName name="_xlnm._FilterDatabase" localSheetId="7" hidden="1">Prioritization!$A$14:$L$178</definedName>
    <definedName name="_xlnm._FilterDatabase" localSheetId="22" hidden="1">'SNU x IM'!$A$14:$AM$16</definedName>
    <definedName name="_xlnm._FilterDatabase" localSheetId="3" hidden="1">Spectrum!#REF!</definedName>
    <definedName name="_xlnm._FilterDatabase" localSheetId="10" hidden="1">TB_STAT_ART!$A$14:$R$3950</definedName>
    <definedName name="_xlnm._FilterDatabase" localSheetId="16" hidden="1">TB_TX_PREV!$A$14:$U$38</definedName>
    <definedName name="_xlnm._FilterDatabase" localSheetId="12" hidden="1">TX!$A$14:$AB$3950</definedName>
    <definedName name="_xlnm._FilterDatabase" localSheetId="11"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5">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5">HTS_RECENT!#REF!</definedName>
    <definedName name="HTS_TST_POS.PMTCT">HTS!$K:$K</definedName>
    <definedName name="HTS_TST_POS.PostANC1">PMTCT_STAT_ART!$V:$V</definedName>
    <definedName name="HTS_TST_POS.STI">HTS!$BL:$BL</definedName>
    <definedName name="HTS_TST_POS.TB" localSheetId="15">HTS_RECENT!#REF!</definedName>
    <definedName name="HTS_TST_POS.TB">HTS!$M:$M</definedName>
    <definedName name="HTS_TST_POS.VCT">HTS!$BO:$BO</definedName>
    <definedName name="HTS_TST_POS.VCTMod">HTS!$AT:$AT</definedName>
    <definedName name="HTS_TST_POS.VMMC" localSheetId="15">HTS_RECENT!#REF!</definedName>
    <definedName name="HTS_TST_POS.VMMC">HTS!$N:$N</definedName>
    <definedName name="HTS_TST.Distributions" localSheetId="15">HTS_RECENT!#REF!</definedName>
    <definedName name="HTS_TST.Distributions">HTS!$Y:$AO</definedName>
    <definedName name="HTS_TST.Emergency" localSheetId="15">HTS_RECENT!$Q:$R</definedName>
    <definedName name="HTS_TST.Emergency">HTS!$AY:$BA</definedName>
    <definedName name="HTS_TST.Emergency.Share" localSheetId="15">HTS_RECENT!#REF!</definedName>
    <definedName name="HTS_TST.Emergency.Share">HTS!$AH:$AH</definedName>
    <definedName name="HTS_TST.Inpat" localSheetId="15">HTS_RECENT!$S:$T</definedName>
    <definedName name="HTS_TST.Inpat">HTS!$BB:$BD</definedName>
    <definedName name="HTS_TST.Inpat.Share" localSheetId="15">HTS_RECENT!#REF!</definedName>
    <definedName name="HTS_TST.Inpat.Share">HTS!$AI:$AI</definedName>
    <definedName name="HTS_TST.Linkages" localSheetId="15">HTS_RECENT!#REF!</definedName>
    <definedName name="HTS_TST.Linkages">HTS!$H:$X</definedName>
    <definedName name="HTS_TST.Malnutrition" localSheetId="15">HTS_RECENT!#REF!</definedName>
    <definedName name="HTS_TST.Malnutrition">HTS!$BE:$BG</definedName>
    <definedName name="HTS_TST.Malnutrition.Share" localSheetId="15">HTS_RECENT!#REF!</definedName>
    <definedName name="HTS_TST.Malnutrition.Share">HTS!$AJ:$AJ</definedName>
    <definedName name="HTS_TST.MobileMod" localSheetId="15">HTS_RECENT!$I:$J</definedName>
    <definedName name="HTS_TST.MobileMod">HTS!$AP:$AR</definedName>
    <definedName name="HTS_TST.MobileMod.Share" localSheetId="15">HTS_RECENT!#REF!</definedName>
    <definedName name="HTS_TST.MobileMod.Share">HTS!$AE:$AE</definedName>
    <definedName name="HTS_TST.Other" localSheetId="15">HTS_RECENT!$AG:$AH</definedName>
    <definedName name="HTS_TST.Other">HTS!$BQ:$BS</definedName>
    <definedName name="HTS_TST.Other.Share" localSheetId="15">HTS_RECENT!#REF!</definedName>
    <definedName name="HTS_TST.Other.Share">HTS!$AN:$AN</definedName>
    <definedName name="HTS_TST.OtherMod" localSheetId="15">HTS_RECENT!$M:$N</definedName>
    <definedName name="HTS_TST.OtherMod">HTS!$AV:$AX</definedName>
    <definedName name="HTS_TST.OtherMod.Share" localSheetId="15">HTS_RECENT!#REF!</definedName>
    <definedName name="HTS_TST.OtherMod.Share">HTS!$AG:$AG</definedName>
    <definedName name="HTS_TST.Pediatric" localSheetId="15">HTS_RECENT!#REF!</definedName>
    <definedName name="HTS_TST.Pediatric">HTS!$BH:$BJ</definedName>
    <definedName name="HTS_TST.Pediatric.Share" localSheetId="15">HTS_RECENT!#REF!</definedName>
    <definedName name="HTS_TST.Pediatric.Share">HTS!$AK:$AK</definedName>
    <definedName name="HTS_TST.STIClinic" localSheetId="15">HTS_RECENT!$Y:$Z</definedName>
    <definedName name="HTS_TST.STIClinic">HTS!$BK:$BM</definedName>
    <definedName name="HTS_TST.STIClinic.Share" localSheetId="15">HTS_RECENT!#REF!</definedName>
    <definedName name="HTS_TST.STIClinic.Share">HTS!$AL:$AL</definedName>
    <definedName name="HTS_TST.VCT" localSheetId="15">HTS_RECENT!$AC:$AD</definedName>
    <definedName name="HTS_TST.VCT">HTS!$BN:$BP</definedName>
    <definedName name="HTS_TST.VCT.Share" localSheetId="15">HTS_RECENT!#REF!</definedName>
    <definedName name="HTS_TST.VCT.Share">HTS!$AM:$AM</definedName>
    <definedName name="HTS_TST.VCTMod" localSheetId="15">HTS_RECENT!$K:$L</definedName>
    <definedName name="HTS_TST.VCTMod">HTS!$AS:$AU</definedName>
    <definedName name="HTS_TST.VCTMod.Share" localSheetId="15">HTS_RECENT!#REF!</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2">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TX_TB.D.Age_Sex_TBScreen_NewExistingART_HIVStatus.20T.ScreenPosNew">TB_TX_PREV!$K$15</definedName>
    <definedName name="VL_SUPPRESSION_SUBNAT">'Epi Cascade II'!$E:$E</definedName>
    <definedName name="VMMC_CIRC_POS">VMMC!$N:$N</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4" i="13" l="1"/>
  <c r="AD4" i="13"/>
  <c r="AC4" i="13"/>
  <c r="Q4" i="13"/>
  <c r="AB4" i="13"/>
  <c r="AA4" i="13"/>
  <c r="Z4" i="13"/>
  <c r="U4" i="13"/>
  <c r="V4" i="13"/>
  <c r="W4" i="13"/>
  <c r="T4" i="13"/>
  <c r="AF4" i="13"/>
  <c r="R4" i="13"/>
  <c r="S4" i="13"/>
  <c r="P4" i="13"/>
  <c r="AF15" i="36"/>
  <c r="AF4" i="36" s="1"/>
  <c r="N15" i="12"/>
  <c r="AB15" i="36"/>
  <c r="X15" i="36"/>
  <c r="X4" i="36" s="1"/>
  <c r="V15" i="36"/>
  <c r="V4" i="36" s="1"/>
  <c r="AB4" i="36"/>
  <c r="AE4" i="36"/>
  <c r="AA4" i="36"/>
  <c r="W4" i="36"/>
  <c r="U4" i="36"/>
  <c r="G4" i="36"/>
  <c r="O4" i="36"/>
  <c r="P4" i="9"/>
  <c r="V15" i="10" l="1"/>
  <c r="N15" i="10"/>
  <c r="M15" i="10"/>
  <c r="L15" i="10"/>
  <c r="V4" i="10" s="1"/>
  <c r="S15" i="10"/>
  <c r="S4" i="10" s="1"/>
  <c r="L4" i="10"/>
  <c r="K4" i="10"/>
  <c r="J4" i="10"/>
  <c r="I4" i="10"/>
  <c r="H4" i="10"/>
  <c r="G4" i="10"/>
  <c r="M4" i="10" l="1"/>
  <c r="D15" i="36"/>
  <c r="F15" i="36"/>
  <c r="AG4" i="36"/>
  <c r="AC4" i="36"/>
  <c r="Y4" i="36"/>
  <c r="S4" i="36"/>
  <c r="Q4" i="36"/>
  <c r="M4" i="36"/>
  <c r="K4" i="36"/>
  <c r="I4" i="36"/>
  <c r="F2" i="3"/>
  <c r="G15" i="33"/>
  <c r="E2" i="3"/>
  <c r="D2" i="3"/>
  <c r="L15" i="24"/>
  <c r="K15" i="24"/>
  <c r="I15" i="24"/>
  <c r="H15" i="24"/>
  <c r="G15" i="24"/>
  <c r="G2" i="3"/>
  <c r="H2" i="3"/>
  <c r="H15" i="33"/>
  <c r="I15" i="33"/>
  <c r="F15" i="10"/>
  <c r="F15" i="8"/>
  <c r="F15" i="7"/>
  <c r="E15" i="16"/>
  <c r="E15" i="15"/>
  <c r="C15" i="13"/>
  <c r="E15" i="14"/>
  <c r="F15" i="9"/>
  <c r="F15" i="12"/>
  <c r="F15" i="6"/>
  <c r="BJ15" i="12"/>
  <c r="BJ4" i="12" s="1"/>
  <c r="BG15" i="12"/>
  <c r="BG4" i="12" s="1"/>
  <c r="F15" i="34"/>
  <c r="E15" i="34"/>
  <c r="D4" i="34"/>
  <c r="F4" i="34"/>
  <c r="E4" i="34"/>
  <c r="C4" i="34"/>
  <c r="B4" i="34"/>
  <c r="S4" i="12"/>
  <c r="T4" i="12"/>
  <c r="O4" i="9"/>
  <c r="J4" i="9"/>
  <c r="I4" i="9"/>
  <c r="H4" i="9"/>
  <c r="G4" i="9"/>
  <c r="I15" i="7"/>
  <c r="W15" i="7"/>
  <c r="I4" i="13"/>
  <c r="B4" i="25"/>
  <c r="K15" i="14"/>
  <c r="R15" i="2"/>
  <c r="Q15" i="2"/>
  <c r="F15" i="24"/>
  <c r="F15" i="5"/>
  <c r="D15" i="9"/>
  <c r="BZ15" i="12"/>
  <c r="BZ4" i="12" s="1"/>
  <c r="CA15" i="12"/>
  <c r="CA4" i="12" s="1"/>
  <c r="CB15" i="12"/>
  <c r="CB4" i="12" s="1"/>
  <c r="M15" i="9"/>
  <c r="N15" i="9" s="1"/>
  <c r="Y15" i="12"/>
  <c r="Y4" i="12" s="1"/>
  <c r="Z15" i="12"/>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S4" i="9"/>
  <c r="BY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P4" i="8"/>
  <c r="L4" i="8"/>
  <c r="K4" i="8"/>
  <c r="J4" i="8"/>
  <c r="H4" i="8"/>
  <c r="B4" i="20"/>
  <c r="C4" i="20"/>
  <c r="G4" i="20"/>
  <c r="H4" i="20"/>
  <c r="I4" i="20"/>
  <c r="U4" i="7"/>
  <c r="T4" i="7"/>
  <c r="Q4" i="7"/>
  <c r="P4" i="7"/>
  <c r="L4" i="7"/>
  <c r="K4" i="7"/>
  <c r="J4" i="7"/>
  <c r="H4" i="7"/>
  <c r="BX4" i="12"/>
  <c r="BW4" i="12"/>
  <c r="F4" i="14"/>
  <c r="AI4" i="13"/>
  <c r="AH4" i="13"/>
  <c r="AG4" i="13"/>
  <c r="Y4" i="13"/>
  <c r="X4" i="13"/>
  <c r="O4" i="13"/>
  <c r="N4" i="13"/>
  <c r="M4" i="13"/>
  <c r="L4" i="13"/>
  <c r="K4" i="13"/>
  <c r="J4" i="13"/>
  <c r="H4" i="13"/>
  <c r="G4" i="13"/>
  <c r="E4" i="13"/>
  <c r="D4" i="13"/>
  <c r="F4" i="15"/>
  <c r="H4" i="16"/>
  <c r="G4" i="16"/>
  <c r="F4" i="16"/>
  <c r="H4" i="5"/>
  <c r="R4" i="10"/>
  <c r="Q4" i="10"/>
  <c r="G4" i="8"/>
  <c r="V4" i="7"/>
  <c r="G4" i="7"/>
  <c r="H4" i="25"/>
  <c r="G4" i="25"/>
  <c r="F4" i="25"/>
  <c r="E4" i="25"/>
  <c r="D4" i="25"/>
  <c r="C4" i="25"/>
  <c r="E4" i="27"/>
  <c r="F47" i="2"/>
  <c r="G47" i="2"/>
  <c r="C15" i="29"/>
  <c r="D15" i="29" s="1"/>
  <c r="D4" i="29" s="1"/>
  <c r="D15" i="10"/>
  <c r="T15" i="10" s="1"/>
  <c r="U15" i="10" s="1"/>
  <c r="U4" i="10" s="1"/>
  <c r="D15" i="8"/>
  <c r="D15" i="5"/>
  <c r="D15" i="12"/>
  <c r="G15" i="29"/>
  <c r="G4" i="29" s="1"/>
  <c r="B15" i="29"/>
  <c r="B4" i="29" s="1"/>
  <c r="D15" i="7"/>
  <c r="D15" i="24"/>
  <c r="F53" i="2"/>
  <c r="G48" i="2"/>
  <c r="F52" i="2"/>
  <c r="G54" i="2"/>
  <c r="G51" i="2"/>
  <c r="F50" i="2"/>
  <c r="F55" i="2"/>
  <c r="G53" i="2"/>
  <c r="G50" i="2"/>
  <c r="F49" i="2"/>
  <c r="F54" i="2"/>
  <c r="G55" i="2"/>
  <c r="G52" i="2"/>
  <c r="G49" i="2"/>
  <c r="F51" i="2"/>
  <c r="F48" i="2"/>
  <c r="J15" i="5"/>
  <c r="G35" i="2"/>
  <c r="G34" i="2"/>
  <c r="H15" i="29"/>
  <c r="L15" i="29" s="1"/>
  <c r="L4" i="29" s="1"/>
  <c r="W4" i="7"/>
  <c r="L15" i="12"/>
  <c r="C4" i="29"/>
  <c r="J15" i="24"/>
  <c r="I48" i="2"/>
  <c r="I49" i="2"/>
  <c r="I51" i="2"/>
  <c r="H55" i="2"/>
  <c r="I50" i="2"/>
  <c r="I53" i="2"/>
  <c r="I55" i="2"/>
  <c r="H53" i="2"/>
  <c r="I54" i="2"/>
  <c r="H52" i="2"/>
  <c r="I52" i="2"/>
  <c r="H48" i="2"/>
  <c r="H51" i="2"/>
  <c r="H50" i="2"/>
  <c r="H49" i="2"/>
  <c r="H54" i="2"/>
  <c r="G40" i="2"/>
  <c r="G39" i="2"/>
  <c r="L4" i="12"/>
  <c r="B1" i="27"/>
  <c r="B1" i="24"/>
  <c r="D15" i="20"/>
  <c r="E15" i="20" s="1"/>
  <c r="T15" i="5"/>
  <c r="T4" i="5" s="1"/>
  <c r="K15" i="5"/>
  <c r="H15" i="6" s="1"/>
  <c r="H4" i="6" s="1"/>
  <c r="I47" i="2"/>
  <c r="H47" i="2"/>
  <c r="D1" i="2"/>
  <c r="I4" i="29"/>
  <c r="I4" i="7"/>
  <c r="H15" i="15"/>
  <c r="H4" i="15"/>
  <c r="K4" i="14"/>
  <c r="I15" i="14"/>
  <c r="J15" i="14"/>
  <c r="L15" i="14"/>
  <c r="I4" i="14"/>
  <c r="J4" i="14"/>
  <c r="L4" i="14"/>
  <c r="X15" i="7"/>
  <c r="X4" i="7"/>
  <c r="I15" i="8"/>
  <c r="A23" i="30"/>
  <c r="D3" i="2" s="1"/>
  <c r="A8" i="30"/>
  <c r="I4" i="8"/>
  <c r="N15" i="8"/>
  <c r="M15" i="8"/>
  <c r="M4" i="8"/>
  <c r="N4" i="8"/>
  <c r="M15" i="12"/>
  <c r="AA15" i="12" s="1"/>
  <c r="AA4" i="12" s="1"/>
  <c r="Q15" i="8"/>
  <c r="Q4" i="8"/>
  <c r="R15" i="8"/>
  <c r="U15" i="5"/>
  <c r="U4" i="5" s="1"/>
  <c r="O15" i="8"/>
  <c r="O4" i="8"/>
  <c r="R4" i="8"/>
  <c r="Q15" i="12"/>
  <c r="Q4" i="12" s="1"/>
  <c r="S1" i="2"/>
  <c r="J4" i="5"/>
  <c r="BF15" i="12"/>
  <c r="BF4" i="12" s="1"/>
  <c r="BI15" i="12"/>
  <c r="BI4" i="12" s="1"/>
  <c r="M15" i="24"/>
  <c r="G15" i="5"/>
  <c r="G4" i="5" s="1"/>
  <c r="G15" i="12"/>
  <c r="G4" i="12" s="1"/>
  <c r="N15" i="7"/>
  <c r="K15" i="12"/>
  <c r="K4" i="12" s="1"/>
  <c r="M15" i="7"/>
  <c r="N4" i="7"/>
  <c r="M4" i="7"/>
  <c r="Y15" i="7"/>
  <c r="S15" i="7"/>
  <c r="S4" i="7"/>
  <c r="R15" i="7"/>
  <c r="O15" i="7"/>
  <c r="O4" i="7"/>
  <c r="Z15" i="7"/>
  <c r="Z4" i="7" s="1"/>
  <c r="S15" i="5"/>
  <c r="S4" i="5" s="1"/>
  <c r="R4" i="7"/>
  <c r="Y4" i="7"/>
  <c r="G38" i="2"/>
  <c r="G33" i="2"/>
  <c r="K4" i="5"/>
  <c r="L6" i="2" s="1"/>
  <c r="I4" i="24"/>
  <c r="L4" i="24"/>
  <c r="H6" i="2" s="1"/>
  <c r="K4" i="24"/>
  <c r="H4" i="24"/>
  <c r="U15" i="9" l="1"/>
  <c r="R15" i="9"/>
  <c r="M4" i="9"/>
  <c r="M4" i="12"/>
  <c r="P15" i="10"/>
  <c r="N4" i="10"/>
  <c r="O15" i="10"/>
  <c r="O4" i="10" s="1"/>
  <c r="P4" i="10"/>
  <c r="J15" i="29"/>
  <c r="J4" i="29" s="1"/>
  <c r="T4" i="10"/>
  <c r="H4" i="29"/>
  <c r="F15" i="29"/>
  <c r="F4" i="29" s="1"/>
  <c r="M4" i="24"/>
  <c r="I4" i="5"/>
  <c r="D4" i="20"/>
  <c r="L15" i="5"/>
  <c r="M15" i="5" s="1"/>
  <c r="M4" i="5" s="1"/>
  <c r="F15" i="20"/>
  <c r="F4" i="20" s="1"/>
  <c r="E4" i="20"/>
  <c r="N4" i="9"/>
  <c r="V15" i="5"/>
  <c r="V4" i="5" s="1"/>
  <c r="Q6" i="2"/>
  <c r="E4" i="29"/>
  <c r="D6" i="2"/>
  <c r="Z4" i="12"/>
  <c r="Q15" i="5"/>
  <c r="L4" i="5" l="1"/>
  <c r="J15" i="20"/>
  <c r="J4" i="20" s="1"/>
  <c r="R4" i="9"/>
  <c r="U4" i="9"/>
  <c r="N4" i="12"/>
  <c r="Z15" i="5"/>
  <c r="H15" i="12"/>
  <c r="H4" i="12" s="1"/>
  <c r="K15" i="9"/>
  <c r="Q4" i="5"/>
  <c r="R15" i="5"/>
  <c r="R4" i="5" s="1"/>
  <c r="AB15" i="5" l="1"/>
  <c r="AB4" i="5" s="1"/>
  <c r="Z4" i="5"/>
  <c r="W15" i="5"/>
  <c r="K4" i="9"/>
  <c r="L15" i="9"/>
  <c r="Q15" i="9" s="1"/>
  <c r="T15" i="9" s="1"/>
  <c r="I15" i="12" l="1"/>
  <c r="W4" i="5"/>
  <c r="L4" i="9"/>
  <c r="O15" i="12" l="1"/>
  <c r="I4" i="12"/>
  <c r="Q4" i="9"/>
  <c r="T4" i="9"/>
  <c r="O4" i="12" l="1"/>
  <c r="P15" i="12"/>
  <c r="BO15" i="12" l="1"/>
  <c r="AD15" i="36" s="1"/>
  <c r="AD4" i="36" s="1"/>
  <c r="BL15" i="12"/>
  <c r="Z15" i="36" s="1"/>
  <c r="Z4" i="36" s="1"/>
  <c r="P4" i="12"/>
  <c r="AT15" i="12"/>
  <c r="L15" i="36" s="1"/>
  <c r="L4" i="36" s="1"/>
  <c r="AW15" i="12"/>
  <c r="N15" i="36" s="1"/>
  <c r="N4" i="36" s="1"/>
  <c r="U15" i="12"/>
  <c r="AO15" i="12"/>
  <c r="AO4" i="12" s="1"/>
  <c r="AQ15" i="12"/>
  <c r="J15" i="36" s="1"/>
  <c r="J4" i="36" s="1"/>
  <c r="AZ15" i="12"/>
  <c r="R15" i="36" s="1"/>
  <c r="R4" i="36" s="1"/>
  <c r="BC15" i="12"/>
  <c r="T15" i="36" s="1"/>
  <c r="T4" i="36" s="1"/>
  <c r="W15" i="12" l="1"/>
  <c r="P15" i="36" s="1"/>
  <c r="P4" i="36" s="1"/>
  <c r="H15" i="36"/>
  <c r="H4" i="36" s="1"/>
  <c r="W4" i="12"/>
  <c r="X15" i="12"/>
  <c r="X4" i="12" s="1"/>
  <c r="AD15" i="12"/>
  <c r="AD4" i="12" s="1"/>
  <c r="BD15" i="12"/>
  <c r="BD4" i="12" s="1"/>
  <c r="BC4" i="12"/>
  <c r="AT4" i="12"/>
  <c r="AU15" i="12"/>
  <c r="AU4" i="12" s="1"/>
  <c r="U4" i="12"/>
  <c r="V15" i="12"/>
  <c r="V4" i="12" s="1"/>
  <c r="AC15" i="12"/>
  <c r="AX15" i="12"/>
  <c r="AX4" i="12" s="1"/>
  <c r="AW4" i="12"/>
  <c r="BA15" i="12"/>
  <c r="BA4" i="12" s="1"/>
  <c r="AZ4" i="12"/>
  <c r="AR15" i="12"/>
  <c r="AR4" i="12" s="1"/>
  <c r="AQ4" i="12"/>
  <c r="BM15" i="12"/>
  <c r="BM4" i="12" s="1"/>
  <c r="BL4" i="12"/>
  <c r="BP15" i="12"/>
  <c r="BP4" i="12" s="1"/>
  <c r="BO4" i="12"/>
  <c r="AC4" i="12" l="1"/>
  <c r="AN15" i="12"/>
  <c r="AN4" i="12" l="1"/>
  <c r="BR15" i="12"/>
  <c r="AH15" i="36" s="1"/>
  <c r="AH4" i="36" s="1"/>
  <c r="BR4" i="12" l="1"/>
  <c r="BS15" i="12"/>
  <c r="BS4" i="12" s="1"/>
  <c r="BU15" i="12"/>
  <c r="BU4" i="12" s="1"/>
  <c r="BT15" i="12"/>
  <c r="BV15" i="12" l="1"/>
  <c r="BV4" i="12" s="1"/>
  <c r="BT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B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<sst xmlns="http://schemas.openxmlformats.org/spreadsheetml/2006/main" count="2795" uniqueCount="825">
  <si>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</si>
  <si>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</si>
  <si>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</si>
  <si>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</si>
  <si>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</si>
  <si>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</si>
  <si>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</si>
  <si>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</si>
  <si>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</si>
  <si>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</si>
  <si>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</si>
  <si>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</si>
  <si>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</si>
  <si>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</si>
  <si>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</si>
  <si>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</si>
  <si>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</si>
  <si>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</si>
  <si>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</si>
  <si>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</si>
  <si>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</si>
  <si>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</si>
  <si>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</si>
  <si>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</si>
  <si>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</si>
  <si>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</si>
  <si>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</si>
  <si>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</si>
  <si>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</si>
  <si>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</si>
  <si>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</si>
  <si>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</si>
  <si>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</si>
  <si>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</si>
  <si>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</si>
  <si>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</si>
  <si>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</si>
  <si>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</si>
  <si>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</si>
  <si>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</si>
  <si>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</si>
  <si>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</si>
  <si>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</si>
  <si>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</si>
  <si>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</si>
  <si>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</si>
  <si>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</si>
  <si>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</si>
  <si>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</si>
  <si>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</si>
  <si>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</si>
  <si>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</si>
  <si>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</si>
  <si>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</si>
  <si>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</si>
  <si>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</si>
  <si>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</si>
  <si>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</si>
  <si>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</si>
  <si>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</si>
  <si>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</si>
  <si>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</si>
  <si>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</si>
  <si>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</si>
  <si>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</si>
  <si>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</si>
  <si>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</si>
  <si>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</si>
  <si>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</si>
  <si>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</si>
  <si>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</si>
  <si>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</si>
  <si>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</si>
  <si>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</si>
  <si>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</si>
  <si>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</si>
  <si>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</si>
  <si>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</si>
  <si>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</si>
  <si>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</si>
  <si>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</si>
  <si>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</si>
  <si>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</si>
  <si>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</si>
  <si>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</si>
  <si>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</si>
  <si>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</si>
  <si>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</si>
  <si>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</si>
  <si>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</si>
  <si>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HTS_SELF (N)</t>
  </si>
  <si>
    <t>Directly Assisted</t>
  </si>
  <si>
    <t>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</si>
  <si>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</si>
  <si>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</si>
  <si>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</si>
  <si>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</si>
  <si>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</si>
  <si>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</si>
  <si>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</si>
  <si>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</si>
  <si>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</si>
  <si>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</si>
  <si>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</si>
  <si>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</si>
  <si>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</si>
  <si>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</si>
  <si>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</si>
  <si>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</si>
  <si>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</si>
  <si>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</si>
  <si>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</si>
  <si>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</si>
  <si>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</si>
  <si>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</si>
  <si>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</si>
  <si>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</si>
  <si>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</si>
  <si>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</si>
  <si>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</si>
  <si>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</si>
  <si>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</si>
  <si>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</si>
  <si>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</si>
  <si>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</si>
  <si>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</si>
  <si>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</si>
  <si>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</si>
  <si>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</si>
  <si>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</si>
  <si>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</si>
  <si>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</si>
  <si>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</si>
  <si>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</si>
  <si>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</si>
  <si>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</si>
  <si>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</si>
  <si>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</si>
  <si>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</si>
  <si>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</si>
  <si>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</si>
  <si>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</si>
  <si>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</si>
  <si>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</si>
  <si>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</si>
  <si>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</si>
  <si>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</si>
  <si>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</si>
  <si>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</si>
  <si>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</si>
  <si>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</si>
  <si>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</si>
  <si>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</si>
  <si>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</si>
  <si>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</si>
  <si>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</si>
  <si>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</si>
  <si>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</si>
  <si>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</si>
  <si>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</si>
  <si>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</si>
  <si>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</si>
  <si>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</si>
  <si>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</si>
  <si>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</si>
  <si>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</si>
  <si>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</si>
  <si>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</si>
  <si>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</si>
  <si>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</si>
  <si>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</si>
  <si>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</si>
  <si>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</si>
  <si>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</si>
  <si>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</si>
  <si>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</si>
  <si>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</si>
  <si>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</si>
  <si>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</si>
  <si>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</si>
  <si>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</si>
  <si>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</si>
  <si>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</si>
  <si>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</si>
  <si>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</si>
  <si>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</si>
  <si>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</si>
  <si>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</si>
  <si>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</si>
  <si>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</si>
  <si>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</si>
  <si>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</si>
  <si>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</si>
  <si>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</si>
  <si>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</si>
  <si>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</si>
  <si>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</si>
  <si>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</si>
  <si>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</si>
  <si>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</si>
  <si>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</si>
  <si>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</si>
  <si>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</si>
  <si>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</si>
  <si>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</si>
  <si>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</si>
  <si>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</si>
  <si>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</si>
  <si>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</si>
  <si>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</si>
  <si>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</si>
  <si>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</si>
  <si>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</si>
  <si>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</si>
  <si>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</si>
  <si>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</si>
  <si>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</si>
  <si>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</si>
  <si>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</si>
  <si>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</si>
  <si>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</si>
  <si>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</si>
  <si>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</si>
  <si>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</si>
  <si>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</si>
  <si>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</si>
  <si>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</si>
  <si>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</si>
  <si>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</si>
  <si>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</si>
  <si>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</si>
  <si>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</si>
  <si>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</si>
  <si>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</si>
  <si>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</si>
  <si>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</si>
  <si>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</si>
  <si>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</si>
  <si>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</si>
  <si>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</si>
  <si>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</si>
  <si>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</si>
  <si>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</si>
  <si>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</si>
  <si>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</si>
  <si>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</si>
  <si>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</si>
  <si>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</si>
  <si>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</si>
  <si>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</si>
  <si>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</si>
  <si>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</si>
  <si>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</si>
  <si>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</si>
  <si>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</si>
  <si>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</si>
  <si>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</si>
  <si>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</si>
  <si>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</si>
  <si>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</si>
  <si>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</si>
  <si>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</si>
  <si>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</si>
  <si>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</si>
  <si>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</si>
  <si>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</si>
  <si>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</si>
  <si>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</si>
  <si>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</si>
  <si>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</si>
  <si>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</si>
  <si>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</si>
  <si>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</si>
  <si>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</si>
  <si>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</si>
  <si>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</si>
  <si>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</si>
  <si>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</si>
  <si>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</si>
  <si>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</si>
  <si>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</si>
  <si>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</si>
  <si>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</si>
  <si>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</si>
  <si>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</si>
  <si>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</si>
  <si>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</si>
  <si>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</si>
  <si>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</si>
  <si>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</si>
  <si>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</si>
  <si>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</si>
  <si>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</si>
  <si>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</si>
  <si>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</si>
  <si>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</si>
  <si>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</si>
  <si>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</si>
  <si>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</si>
  <si>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</si>
  <si>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</si>
  <si>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</si>
  <si>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</si>
  <si>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</si>
  <si>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</si>
  <si>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</si>
  <si>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</si>
  <si>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</si>
  <si>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</si>
  <si>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</si>
  <si>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</si>
  <si>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</si>
  <si>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</si>
  <si>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</si>
  <si>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</si>
  <si>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</si>
  <si>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</si>
  <si>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</si>
  <si>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</si>
  <si>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</si>
  <si>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</si>
  <si>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</si>
  <si>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</si>
  <si>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</si>
  <si>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</si>
  <si>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</si>
  <si>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</si>
  <si>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</si>
  <si>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</si>
  <si>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</si>
  <si>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</si>
  <si>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</si>
  <si>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</si>
  <si>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</si>
  <si>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</si>
  <si>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</si>
  <si>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</si>
  <si>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</si>
  <si>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</si>
  <si>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</si>
  <si>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</si>
  <si>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</si>
  <si>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</si>
  <si>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</si>
  <si>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</si>
  <si>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</si>
  <si>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</si>
  <si>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</si>
  <si>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</si>
  <si>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</si>
  <si>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</si>
  <si>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</si>
  <si>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</si>
  <si>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</si>
  <si>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</si>
  <si>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</si>
  <si>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</si>
  <si>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</si>
  <si>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</si>
  <si>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</si>
  <si>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</si>
  <si>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</si>
  <si>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</si>
  <si>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</si>
  <si>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</si>
  <si>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</si>
  <si>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</si>
  <si>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</si>
  <si>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</si>
  <si>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</si>
  <si>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</si>
  <si>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</si>
  <si>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</si>
  <si>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</si>
  <si>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</si>
  <si>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</si>
  <si>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</si>
  <si>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</si>
  <si>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</si>
  <si>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</si>
  <si>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</si>
  <si>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</si>
  <si>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</si>
  <si>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</si>
  <si>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</si>
  <si>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</si>
  <si>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</si>
  <si>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</si>
  <si>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</si>
  <si>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</si>
  <si>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</si>
  <si>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</si>
  <si>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</si>
  <si>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</si>
  <si>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</si>
  <si>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</si>
  <si>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</si>
  <si>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</si>
  <si>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</si>
  <si>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</si>
  <si>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</si>
  <si>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</si>
  <si>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</si>
  <si>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</si>
  <si>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</si>
  <si>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</si>
  <si>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</si>
  <si>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</si>
  <si>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</si>
  <si>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</si>
  <si>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</si>
  <si>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</si>
  <si>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</si>
  <si>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</si>
  <si>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</si>
  <si>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</si>
  <si>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</si>
  <si>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</si>
  <si>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</si>
  <si>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</si>
  <si>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</si>
  <si>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</si>
  <si>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</si>
  <si>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</si>
  <si>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</si>
  <si>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</si>
  <si>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</si>
  <si>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</si>
  <si>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</si>
  <si>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</si>
  <si>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</si>
  <si>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</si>
  <si>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</si>
  <si>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</si>
  <si>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</si>
  <si>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</si>
  <si>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</si>
  <si>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</si>
  <si>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</si>
  <si>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</si>
  <si>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</si>
  <si>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</si>
  <si>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</si>
  <si>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</si>
  <si>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</si>
  <si>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</si>
  <si>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</si>
  <si>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</si>
  <si>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</si>
  <si>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</si>
  <si>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</si>
  <si>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</si>
  <si>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</si>
  <si>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</si>
  <si>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</si>
  <si>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</si>
  <si>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</si>
  <si>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</si>
  <si>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</si>
  <si>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</si>
  <si>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</si>
  <si>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</si>
  <si>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</si>
  <si>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</si>
  <si>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</si>
  <si>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</si>
  <si>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</si>
  <si>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</si>
  <si>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</si>
  <si>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</si>
  <si>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</si>
  <si>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</si>
  <si>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</si>
  <si>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</si>
  <si>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</si>
  <si>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</si>
  <si>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</si>
  <si>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</si>
  <si>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</si>
  <si>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</si>
  <si>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</si>
  <si>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</si>
  <si>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</si>
  <si>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</si>
  <si>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</si>
  <si>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</si>
  <si>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</si>
  <si>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</si>
  <si>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</si>
  <si>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</si>
  <si>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</si>
  <si>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</si>
  <si>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</si>
  <si>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</si>
  <si>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</si>
  <si>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</si>
  <si>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</si>
  <si>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</si>
  <si>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</si>
  <si>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</si>
  <si>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</si>
  <si>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</si>
  <si>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</si>
  <si>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</si>
  <si>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</si>
  <si>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</si>
  <si>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</si>
  <si>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</si>
  <si>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</si>
  <si>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</si>
  <si>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</si>
  <si>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</si>
  <si>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</si>
  <si>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</si>
  <si>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</si>
  <si>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</si>
  <si>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</si>
  <si>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</si>
  <si>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</si>
  <si>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</si>
  <si>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</si>
  <si>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</si>
  <si>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</si>
  <si>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</si>
  <si>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</si>
  <si>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</si>
  <si>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</si>
  <si>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</si>
  <si>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</si>
  <si>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</si>
  <si>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</si>
  <si>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</si>
  <si>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</si>
  <si>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</si>
  <si>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</si>
  <si>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</si>
  <si>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Growth in Total HTS_SELF (%)</t>
  </si>
  <si>
    <t>% of HTS_SELF distributed for Unassisted self-testing (%)</t>
  </si>
  <si>
    <t>Targeted coverage: New on ART (%)</t>
  </si>
  <si>
    <t>Targeted coverage: Already on ART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</si>
  <si>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</si>
  <si>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</si>
  <si>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</si>
  <si>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</si>
  <si>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</si>
  <si>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</si>
  <si>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</si>
  <si>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</si>
  <si>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</si>
  <si>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</si>
  <si>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</si>
  <si>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</si>
  <si>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</si>
  <si>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</si>
  <si>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</si>
  <si>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</si>
  <si>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</si>
  <si>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</si>
  <si>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</si>
  <si>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</si>
  <si>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</si>
  <si>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</si>
  <si>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</si>
  <si>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</si>
  <si>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</si>
  <si>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</si>
  <si>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</si>
  <si>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</si>
  <si>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</si>
  <si>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</si>
  <si>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</si>
  <si>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</si>
  <si>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</si>
  <si>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</si>
  <si>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</si>
  <si>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</si>
  <si>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</si>
  <si>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</si>
  <si>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</si>
  <si>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</si>
  <si>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</si>
  <si>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</si>
  <si>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</si>
  <si>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</si>
  <si>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</si>
  <si>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</si>
  <si>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</si>
  <si>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</si>
  <si>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</si>
  <si>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</si>
  <si>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</si>
  <si>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</si>
  <si>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</si>
  <si>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</si>
  <si>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</si>
  <si>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</si>
  <si>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</si>
  <si>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</si>
  <si>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</si>
  <si>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</si>
  <si>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</si>
  <si>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</si>
  <si>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</si>
  <si>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</si>
  <si>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</si>
  <si>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</si>
  <si>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</si>
  <si>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</si>
  <si>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</si>
  <si>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</si>
  <si>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</si>
  <si>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</si>
  <si>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</si>
  <si>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</si>
  <si>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</si>
  <si>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</si>
  <si>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</si>
  <si>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</si>
  <si>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</si>
  <si>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</si>
  <si>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</si>
  <si>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</si>
  <si>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</si>
  <si>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</si>
  <si>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</si>
  <si>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</si>
  <si>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</si>
  <si>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</si>
  <si>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</si>
  <si>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</si>
  <si>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</si>
  <si>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</si>
  <si>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</si>
  <si>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</si>
  <si>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</si>
  <si>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</si>
  <si>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</si>
  <si>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</si>
  <si>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</si>
  <si>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</si>
  <si>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</si>
  <si>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</si>
  <si>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</si>
  <si>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</si>
  <si>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</si>
  <si>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</si>
  <si>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</si>
  <si>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</si>
  <si>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</si>
  <si>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</si>
  <si>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</si>
  <si>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</si>
  <si>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</si>
  <si>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</si>
  <si>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</si>
  <si>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</si>
  <si>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</si>
  <si>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</si>
  <si>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</si>
  <si>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</si>
  <si>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</si>
  <si>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</si>
  <si>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</si>
  <si>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</si>
  <si>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</si>
  <si>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</si>
  <si>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</si>
  <si>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</si>
  <si>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</si>
  <si>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</si>
  <si>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</si>
  <si>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</si>
  <si>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</si>
  <si>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</si>
  <si>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</si>
  <si>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</si>
  <si>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</si>
  <si>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</si>
  <si>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</si>
  <si>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</si>
  <si>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</si>
  <si>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</si>
  <si>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</si>
  <si>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</si>
  <si>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</si>
  <si>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</si>
  <si>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</si>
  <si>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</si>
  <si>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</si>
  <si>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</si>
  <si>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</si>
  <si>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</si>
  <si>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</si>
  <si>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</si>
  <si>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</si>
  <si>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</si>
  <si>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</si>
  <si>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</si>
  <si>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</si>
  <si>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</si>
  <si>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</si>
  <si>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</si>
  <si>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</si>
  <si>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</si>
  <si>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</si>
  <si>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</si>
  <si>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</si>
  <si>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</si>
  <si>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</si>
  <si>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</si>
  <si>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</si>
  <si>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</si>
  <si>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</si>
  <si>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</si>
  <si>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</si>
  <si>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</si>
  <si>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</si>
  <si>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</si>
  <si>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</si>
  <si>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</si>
  <si>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</si>
  <si>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</si>
  <si>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</si>
  <si>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Expected growth in new ANC clients (%)</t>
  </si>
  <si>
    <t>Welcome to Your COP20 Data Pack</t>
  </si>
  <si>
    <t>COP 20</t>
  </si>
  <si>
    <t>FY20 Expected Results</t>
  </si>
  <si>
    <t>Expected growth in number of males circumcised within the FY (%)</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</si>
  <si>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</si>
  <si>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</si>
  <si>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</si>
  <si>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</si>
  <si>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</si>
  <si>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</si>
  <si>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</si>
  <si>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</si>
  <si>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</si>
  <si>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</si>
  <si>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</si>
  <si>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</si>
  <si>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</si>
  <si>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</si>
  <si>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</si>
  <si>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</si>
  <si>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</si>
  <si>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</si>
  <si>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</si>
  <si>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</si>
  <si>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TBD</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</si>
  <si>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</si>
  <si>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</si>
  <si>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</si>
  <si>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</si>
  <si>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</si>
  <si>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</si>
  <si>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</si>
  <si>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</si>
  <si>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</si>
  <si>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</si>
  <si>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</si>
  <si>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</si>
  <si>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</si>
  <si>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</si>
  <si>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</si>
  <si>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</si>
  <si>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</si>
  <si>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</si>
  <si>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</si>
  <si>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</si>
  <si>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</si>
  <si>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</si>
  <si>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</si>
  <si>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</si>
  <si>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</si>
  <si>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</si>
  <si>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</si>
  <si>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</si>
  <si>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</si>
  <si>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</si>
  <si>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</si>
  <si>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</si>
  <si>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</si>
  <si>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</si>
  <si>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</si>
  <si>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</si>
  <si>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</si>
  <si>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</si>
  <si>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</si>
  <si>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</si>
  <si>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Community KeyPop</t>
  </si>
  <si>
    <t>Facility KeyPop</t>
  </si>
  <si>
    <t>HTS_RECENT_COM.N.KeyPop/HIVStatus.20R</t>
  </si>
  <si>
    <t>HTS_RECENT_FAC.N.KeyPop/HIVStatus.20R</t>
  </si>
  <si>
    <t>HTS_RECENT_COM.N.KeyPop/HIVStatus.21T</t>
  </si>
  <si>
    <t>HTS_RECENT_FAC.N.KeyPop/HIVStatus.21T</t>
  </si>
  <si>
    <t>HTS_SELF.N.KeyPop.DirectlyAssisted.20T</t>
  </si>
  <si>
    <t>HTS_SELF.N.KeyPop.Unassisted.20T</t>
  </si>
  <si>
    <t>HTS_SELF.N.KeyPop.DirectlyAssisted.21T</t>
  </si>
  <si>
    <t>HTS_SELF.N.KeyPop.Unassisted.21T</t>
  </si>
  <si>
    <t>TX_CURR.N.KeyPop/HIVStatus.20T</t>
  </si>
  <si>
    <t>TX_CURR.N.KeyPop/HIVStatus.21T</t>
  </si>
  <si>
    <t>Qshwh8ZOmYD</t>
  </si>
  <si>
    <t>tGtB1nLnQjC</t>
  </si>
  <si>
    <t>P9OjdVVMHMW</t>
  </si>
  <si>
    <t>ZYB5AHSw7Tm</t>
  </si>
  <si>
    <t>TX_PVLS.D.KeyPop/HIVStatus.20T</t>
  </si>
  <si>
    <t>TX_PVLS.D.KeyPop/HIVStatus.21T</t>
  </si>
  <si>
    <t>TX_PVLS.N.KeyPop/HIVStatus.20T</t>
  </si>
  <si>
    <t>TX_PVLS.N.KeyPop/HIVStatus.21T</t>
  </si>
  <si>
    <t>Targeted PEPFAR TX_CURR Growth Rates (FY20 to FY21)</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</si>
  <si>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</si>
  <si>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Estimated Change in Incidence (2018-2019) (%)</t>
  </si>
  <si>
    <t>TB_STAT: D, Age/Sex</t>
  </si>
  <si>
    <t>Target PEPFAR TX_CURR Growth (FY20 to FY21) (%)</t>
  </si>
  <si>
    <t>Expected PEPFAR Coverage of National ART (FY21) (%)</t>
  </si>
  <si>
    <t>Targeted National ART Coverage (FY21) (%)</t>
  </si>
  <si>
    <t>FY20 Expected Results: Directly Assisted</t>
  </si>
  <si>
    <t>FY20 Expected Results: Unassisted</t>
  </si>
  <si>
    <t>FY20 Expected OVC_SERV</t>
  </si>
  <si>
    <t>FY20 Expected Results: Positive</t>
  </si>
  <si>
    <t>FY20 Expected Results: Negative</t>
  </si>
  <si>
    <t>FY20 Expected Results: Community KeyPop</t>
  </si>
  <si>
    <t>FY20 Expected Results: Facility KeyPop</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</si>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</sst>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88">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87">
  <autoFilter ref="D1:U2" xr:uid="{578B5FDE-B6DD-3F4A-8D9A-44C8EC9FDF92}"/>
  <tableColumns count="18">
    <tableColumn id="1" xr3:uid="{D5B834F7-F797-024E-A36D-C2891B7448BE}" name="ID" dataDxfId="86">
      <calculatedColumnFormula>"("&amp;Table1[[#This Row],[psnuuid]]&amp;")|"&amp;IF($Q2="&lt;1","&lt;01",IF($Q2="1-4","01-04",IF($Q2="5-9","05-09",$Q2)))&amp;"|"&amp;SUBSTITUTE(SUBSTITUTE($S2,"Males","Male"),"Females","Female")&amp;"|"&amp;$E2</calculatedColumnFormula>
    </tableColumn>
    <tableColumn id="3" xr3:uid="{F26F7C40-6EB4-CE41-AD48-00BB960CA799}" name="indicatorCode" dataDxfId="8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84">
      <calculatedColumnFormula>IF(Table1[[#This Row],[dataelementuid]] = "lJtpR5byqps",Table1[[#This Row],[value]],ROUND(Table1[[#This Row],[value]],0))</calculatedColumnFormula>
    </tableColumn>
    <tableColumn id="18" xr3:uid="{B9132A1B-97AD-0E46-AEA6-15A211F797AD}" name="PSNU" dataDxfId="83">
      <calculatedColumnFormula>TRIM($I2)&amp;" ("&amp;TRIM($J2)&amp;")"</calculatedColumnFormula>
    </tableColumn>
    <tableColumn id="2" xr3:uid="{1437FF71-A69C-4B44-ACCE-543F1FD2AB2F}" name="PSNUCheck" dataDxfId="82">
      <calculatedColumnFormula>IFERROR(MATCH($G2,'Epi Cascade I'!$A:$A,0),"!!")</calculatedColumnFormula>
    </tableColumn>
    <tableColumn id="4" xr3:uid="{990CF814-8272-9E44-83E7-7E2C671A6E09}" name="psnu2" dataDxfId="81"/>
    <tableColumn id="5" xr3:uid="{0B7FB97D-4997-0645-A987-E288213FA7F7}" name="psnuuid" dataDxfId="80"/>
    <tableColumn id="6" xr3:uid="{D9E7267F-D64A-6E4C-8D0F-4CBDF2A30AA2}" name="dataelement" dataDxfId="79"/>
    <tableColumn id="7" xr3:uid="{CAB10382-6FED-604E-8741-F6C58A466B47}" name="dataelementuid" dataDxfId="78"/>
    <tableColumn id="8" xr3:uid="{376B91EF-0126-E942-BFCE-478D42867E7C}" name="category_1" dataDxfId="77"/>
    <tableColumn id="9" xr3:uid="{A9396B00-2106-9544-83D2-D065041286C9}" name="categoryOption_uid_1" dataDxfId="76"/>
    <tableColumn id="10" xr3:uid="{2685772B-D52A-B34D-8924-A1B3E9DDB878}" name="category_2" dataDxfId="75"/>
    <tableColumn id="11" xr3:uid="{3FBD3D23-06D5-7C4B-B356-9D2118EDDE87}" name="categoryuid_2" dataDxfId="74"/>
    <tableColumn id="12" xr3:uid="{E83FBDCF-3428-5540-8DA9-C4B77145A5AA}" name="categoryOption_name_1" dataDxfId="73"/>
    <tableColumn id="13" xr3:uid="{2865BBC3-183B-4F47-AB60-5722151E20BB}" name="categoryOption_uid_1.1" dataDxfId="72"/>
    <tableColumn id="14" xr3:uid="{4D2AD946-F781-C74A-A810-B0ED5D03018A}" name="categoryOption_name_2" dataDxfId="71"/>
    <tableColumn id="15" xr3:uid="{3FF75EE4-532B-D746-8FB7-17B0CF763C06}" name="categoryOption_uid_2" dataDxfId="70"/>
    <tableColumn id="16" xr3:uid="{2D07C4A3-88EF-8843-A73E-5CBB140858A9}" name="value" dataDxfId="6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Normal="100" workbookViewId="0">
      <selection activeCell="B29" sqref="B29"/>
    </sheetView>
  </sheetViews>
  <sheetFormatPr baseColWidth="10" defaultRowHeight="16"/>
  <cols>
    <col min="1" max="1" width="4.83203125" customWidth="1"/>
    <col min="13" max="13" width="7.5" customWidth="1"/>
  </cols>
  <sheetData>
    <row r="2" spans="2:18" ht="47">
      <c r="B2" s="104" t="s">
        <v>40</v>
      </c>
      <c r="M2" s="338" t="s">
        <v>724</v>
      </c>
      <c r="N2" s="339"/>
      <c r="O2" s="339"/>
      <c r="P2" s="339"/>
      <c r="Q2" s="339"/>
      <c r="R2" s="340"/>
    </row>
    <row r="3" spans="2:18">
      <c r="M3" s="93" t="s">
        <v>181</v>
      </c>
      <c r="N3" s="87"/>
      <c r="O3" s="87"/>
      <c r="P3" s="87"/>
      <c r="Q3" s="87"/>
      <c r="R3" s="88"/>
    </row>
    <row r="4" spans="2:18">
      <c r="M4" s="86"/>
      <c r="N4" s="87"/>
      <c r="O4" s="87"/>
      <c r="P4" s="87"/>
      <c r="Q4" s="87"/>
      <c r="R4" s="88"/>
    </row>
    <row r="5" spans="2:18">
      <c r="M5" s="92" t="s">
        <v>182</v>
      </c>
      <c r="N5" s="87" t="s">
        <v>185</v>
      </c>
      <c r="O5" s="87"/>
      <c r="P5" s="87"/>
      <c r="Q5" s="87"/>
      <c r="R5" s="88"/>
    </row>
    <row r="6" spans="2:18">
      <c r="M6" s="86"/>
      <c r="N6" s="87"/>
      <c r="O6" s="87"/>
      <c r="P6" s="87"/>
      <c r="Q6" s="87"/>
      <c r="R6" s="88"/>
    </row>
    <row r="7" spans="2:18">
      <c r="M7" s="92" t="s">
        <v>183</v>
      </c>
      <c r="N7" s="87" t="s">
        <v>184</v>
      </c>
      <c r="O7" s="87"/>
      <c r="P7" s="87"/>
      <c r="Q7" s="87"/>
      <c r="R7" s="88"/>
    </row>
    <row r="8" spans="2:18">
      <c r="M8" s="86"/>
      <c r="N8" s="87"/>
      <c r="O8" s="87"/>
      <c r="P8" s="87"/>
      <c r="Q8" s="87"/>
      <c r="R8" s="88"/>
    </row>
    <row r="9" spans="2:18">
      <c r="M9" s="92" t="s">
        <v>187</v>
      </c>
      <c r="N9" s="87" t="s">
        <v>186</v>
      </c>
      <c r="O9" s="87"/>
      <c r="P9" s="87"/>
      <c r="Q9" s="87"/>
      <c r="R9" s="88"/>
    </row>
    <row r="10" spans="2:18" ht="97">
      <c r="B10" s="103" t="s">
        <v>722</v>
      </c>
      <c r="M10" s="95" t="s">
        <v>188</v>
      </c>
      <c r="N10" s="94" t="s">
        <v>190</v>
      </c>
      <c r="O10" s="94"/>
      <c r="P10" s="94"/>
      <c r="Q10" s="94"/>
      <c r="R10" s="96"/>
    </row>
    <row r="11" spans="2:18">
      <c r="M11" s="95" t="s">
        <v>189</v>
      </c>
      <c r="N11" s="94" t="s">
        <v>191</v>
      </c>
      <c r="O11" s="87"/>
      <c r="P11" s="87"/>
      <c r="Q11" s="87"/>
      <c r="R11" s="88"/>
    </row>
    <row r="12" spans="2:18">
      <c r="M12" s="95"/>
      <c r="N12" s="94"/>
      <c r="O12" s="87"/>
      <c r="P12" s="87"/>
      <c r="Q12" s="87"/>
      <c r="R12" s="88"/>
    </row>
    <row r="13" spans="2:18">
      <c r="M13" s="92" t="s">
        <v>192</v>
      </c>
      <c r="N13" s="87" t="s">
        <v>246</v>
      </c>
      <c r="O13" s="87"/>
      <c r="P13" s="87"/>
      <c r="Q13" s="87"/>
      <c r="R13" s="88"/>
    </row>
    <row r="14" spans="2:18">
      <c r="M14" s="86"/>
      <c r="N14" s="87"/>
      <c r="O14" s="87"/>
      <c r="P14" s="87"/>
      <c r="Q14" s="87"/>
      <c r="R14" s="88"/>
    </row>
    <row r="15" spans="2:18">
      <c r="M15" s="92" t="s">
        <v>193</v>
      </c>
      <c r="N15" s="87" t="s">
        <v>194</v>
      </c>
      <c r="O15" s="87"/>
      <c r="P15" s="87"/>
      <c r="Q15" s="87"/>
      <c r="R15" s="88"/>
    </row>
    <row r="16" spans="2:18">
      <c r="M16" s="86"/>
      <c r="N16" s="87"/>
      <c r="O16" s="87"/>
      <c r="P16" s="87"/>
      <c r="Q16" s="87"/>
      <c r="R16" s="88"/>
    </row>
    <row r="17" spans="2:18">
      <c r="M17" s="92" t="s">
        <v>195</v>
      </c>
      <c r="N17" s="87" t="s">
        <v>196</v>
      </c>
      <c r="O17" s="87"/>
      <c r="P17" s="87"/>
      <c r="Q17" s="87"/>
      <c r="R17" s="88"/>
    </row>
    <row r="18" spans="2:18">
      <c r="M18" s="86"/>
      <c r="N18" s="87"/>
      <c r="O18" s="87"/>
      <c r="P18" s="87"/>
      <c r="Q18" s="87"/>
      <c r="R18" s="88"/>
    </row>
    <row r="19" spans="2:18">
      <c r="M19" s="92" t="s">
        <v>197</v>
      </c>
      <c r="N19" s="87" t="s">
        <v>198</v>
      </c>
      <c r="O19" s="87"/>
      <c r="P19" s="87"/>
      <c r="Q19" s="87"/>
      <c r="R19" s="88"/>
    </row>
    <row r="20" spans="2:18" ht="82">
      <c r="B20" s="31" t="s">
        <v>223</v>
      </c>
      <c r="M20" s="95" t="s">
        <v>199</v>
      </c>
      <c r="N20" s="94" t="s">
        <v>200</v>
      </c>
      <c r="O20" s="94"/>
      <c r="P20" s="94"/>
      <c r="Q20" s="94"/>
      <c r="R20" s="96"/>
    </row>
    <row r="21" spans="2:18">
      <c r="M21" s="92" t="s">
        <v>201</v>
      </c>
      <c r="N21" s="94" t="s">
        <v>245</v>
      </c>
      <c r="O21" s="94"/>
      <c r="P21" s="94"/>
      <c r="Q21" s="94"/>
      <c r="R21" s="96"/>
    </row>
    <row r="22" spans="2:18">
      <c r="M22" s="86"/>
      <c r="N22" s="94"/>
      <c r="O22" s="94"/>
      <c r="P22" s="94"/>
      <c r="Q22" s="94"/>
      <c r="R22" s="96"/>
    </row>
    <row r="23" spans="2:18">
      <c r="M23" s="92" t="s">
        <v>202</v>
      </c>
      <c r="N23" s="94" t="s">
        <v>456</v>
      </c>
      <c r="O23" s="94"/>
      <c r="P23" s="94"/>
      <c r="Q23" s="94"/>
      <c r="R23" s="96"/>
    </row>
    <row r="24" spans="2:18">
      <c r="M24" s="86"/>
      <c r="N24" s="94"/>
      <c r="O24" s="94"/>
      <c r="P24" s="94"/>
      <c r="Q24" s="94"/>
      <c r="R24" s="96"/>
    </row>
    <row r="25" spans="2:18">
      <c r="B25" t="s">
        <v>224</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159</v>
      </c>
    </row>
    <row r="2" spans="1:1">
      <c r="A2" t="s">
        <v>139</v>
      </c>
    </row>
    <row r="3" spans="1:1">
      <c r="A3" t="s">
        <v>140</v>
      </c>
    </row>
    <row r="4" spans="1:1">
      <c r="A4" t="s">
        <v>141</v>
      </c>
    </row>
    <row r="5" spans="1:1">
      <c r="A5" t="s">
        <v>142</v>
      </c>
    </row>
    <row r="6" spans="1:1">
      <c r="A6" t="s">
        <v>143</v>
      </c>
    </row>
    <row r="7" spans="1:1">
      <c r="A7" t="s">
        <v>144</v>
      </c>
    </row>
    <row r="8" spans="1:1">
      <c r="A8" t="str">
        <f>"I'm so proud of you. I just wanted to tell you in case no one has. "&amp;_xlfn.UNICHAR(9825)&amp;" Your Data Pack"</f>
        <v>I'm so proud of you. I just wanted to tell you in case no one has. ♡ Your Data Pack</v>
      </c>
    </row>
    <row r="9" spans="1:1">
      <c r="A9" t="s">
        <v>145</v>
      </c>
    </row>
    <row r="10" spans="1:1">
      <c r="A10" t="s">
        <v>146</v>
      </c>
    </row>
    <row r="11" spans="1:1">
      <c r="A11" t="s">
        <v>147</v>
      </c>
    </row>
    <row r="12" spans="1:1">
      <c r="A12" t="s">
        <v>148</v>
      </c>
    </row>
    <row r="13" spans="1:1">
      <c r="A13" t="s">
        <v>149</v>
      </c>
    </row>
    <row r="14" spans="1:1">
      <c r="A14" t="s">
        <v>150</v>
      </c>
    </row>
    <row r="15" spans="1:1">
      <c r="A15" t="s">
        <v>151</v>
      </c>
    </row>
    <row r="16" spans="1:1">
      <c r="A16" t="s">
        <v>152</v>
      </c>
    </row>
    <row r="17" spans="1:1">
      <c r="A17" t="s">
        <v>153</v>
      </c>
    </row>
    <row r="18" spans="1:1">
      <c r="A18" t="s">
        <v>154</v>
      </c>
    </row>
    <row r="19" spans="1:1">
      <c r="A19" t="s">
        <v>155</v>
      </c>
    </row>
    <row r="20" spans="1:1">
      <c r="A20" t="s">
        <v>156</v>
      </c>
    </row>
    <row r="21" spans="1:1">
      <c r="A21" t="s">
        <v>157</v>
      </c>
    </row>
    <row r="22" spans="1:1">
      <c r="A22" t="s">
        <v>158</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Tuesday is a terrific day because it means we survived Monday.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K13" sqref="K13"/>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9" t="s">
        <v>128</v>
      </c>
      <c r="B1" s="349"/>
      <c r="C1" s="263"/>
      <c r="D1" s="264" t="str">
        <f>"Hello, "&amp;Home!$B$20&amp;" Team"</f>
        <v>Hello, Mozambique Team</v>
      </c>
      <c r="E1" s="263"/>
      <c r="F1" s="263"/>
      <c r="G1" s="263"/>
      <c r="H1" s="263"/>
      <c r="I1" s="263"/>
      <c r="J1" s="263"/>
      <c r="K1" s="263"/>
      <c r="L1" s="263"/>
      <c r="M1" s="263"/>
      <c r="N1" s="263"/>
      <c r="O1" s="263"/>
      <c r="P1" s="263"/>
      <c r="Q1" s="263"/>
      <c r="R1" s="263"/>
      <c r="S1" s="265" t="str">
        <f ca="1">TEXT(TODAY(),"ddd, mmm dd")</f>
        <v>Tue, Nov 26</v>
      </c>
      <c r="T1" s="263"/>
    </row>
    <row r="2" spans="1:20" customFormat="1" ht="21">
      <c r="A2" s="353" t="s">
        <v>725</v>
      </c>
      <c r="B2" s="353"/>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“How wonderful it is that nobody need wait a single moment before starting to improve the world.” - Anne Frank</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450</v>
      </c>
      <c r="C5" s="263"/>
      <c r="D5" s="266" t="s">
        <v>176</v>
      </c>
      <c r="E5" s="267"/>
      <c r="F5" s="268"/>
      <c r="G5" s="263"/>
      <c r="H5" s="266" t="s">
        <v>177</v>
      </c>
      <c r="I5" s="267"/>
      <c r="J5" s="268"/>
      <c r="K5" s="263"/>
      <c r="L5" s="266" t="s">
        <v>134</v>
      </c>
      <c r="M5" s="269"/>
      <c r="N5" s="267"/>
      <c r="O5" s="268"/>
      <c r="P5" s="263"/>
      <c r="Q5" s="266" t="s">
        <v>178</v>
      </c>
      <c r="R5" s="267"/>
      <c r="S5" s="268"/>
      <c r="T5" s="263"/>
    </row>
    <row r="6" spans="1:20" customFormat="1" ht="20" customHeight="1">
      <c r="A6" s="253">
        <v>2</v>
      </c>
      <c r="B6" s="254" t="s">
        <v>242</v>
      </c>
      <c r="C6" s="263"/>
      <c r="D6" s="346" t="e">
        <f>SUM('Epi Cascade I'!$L:$L)/SUM('Epi Cascade I'!$I:$I)</f>
        <v>#DIV/0!</v>
      </c>
      <c r="E6" s="347"/>
      <c r="F6" s="348"/>
      <c r="G6" s="263"/>
      <c r="H6" s="354">
        <f>SUM('Epi Cascade I'!$L:$L)/2</f>
        <v>0</v>
      </c>
      <c r="I6" s="355"/>
      <c r="J6" s="356"/>
      <c r="K6" s="263"/>
      <c r="L6" s="354">
        <f>SUM(TX!$K:$K)/2</f>
        <v>0</v>
      </c>
      <c r="M6" s="355"/>
      <c r="N6" s="355"/>
      <c r="O6" s="356"/>
      <c r="P6" s="263"/>
      <c r="Q6" s="346" t="e">
        <f>SUM('Epi Cascade I'!$I:$I)/SUM('Epi Cascade I'!$H:$H)</f>
        <v>#DIV/0!</v>
      </c>
      <c r="R6" s="347"/>
      <c r="S6" s="348"/>
      <c r="T6" s="263"/>
    </row>
    <row r="7" spans="1:20" customFormat="1" ht="20" customHeight="1">
      <c r="A7" s="253">
        <v>3</v>
      </c>
      <c r="B7" s="254" t="s">
        <v>451</v>
      </c>
      <c r="C7" s="263"/>
      <c r="D7" s="346"/>
      <c r="E7" s="347"/>
      <c r="F7" s="348"/>
      <c r="G7" s="263"/>
      <c r="H7" s="354"/>
      <c r="I7" s="355"/>
      <c r="J7" s="356"/>
      <c r="K7" s="263"/>
      <c r="L7" s="354"/>
      <c r="M7" s="355"/>
      <c r="N7" s="355"/>
      <c r="O7" s="356"/>
      <c r="P7" s="263"/>
      <c r="Q7" s="346"/>
      <c r="R7" s="347"/>
      <c r="S7" s="348"/>
      <c r="T7" s="263"/>
    </row>
    <row r="8" spans="1:20" customFormat="1" ht="20" customHeight="1">
      <c r="A8" s="253">
        <v>4</v>
      </c>
      <c r="B8" s="254" t="s">
        <v>452</v>
      </c>
      <c r="C8" s="263"/>
      <c r="D8" s="346"/>
      <c r="E8" s="347"/>
      <c r="F8" s="348"/>
      <c r="G8" s="263"/>
      <c r="H8" s="354"/>
      <c r="I8" s="355"/>
      <c r="J8" s="356"/>
      <c r="K8" s="263"/>
      <c r="L8" s="354"/>
      <c r="M8" s="355"/>
      <c r="N8" s="355"/>
      <c r="O8" s="356"/>
      <c r="P8" s="263"/>
      <c r="Q8" s="346"/>
      <c r="R8" s="347"/>
      <c r="S8" s="348"/>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242</v>
      </c>
      <c r="E11" s="267"/>
      <c r="F11" s="267"/>
      <c r="G11" s="267"/>
      <c r="H11" s="268"/>
      <c r="I11" s="263"/>
      <c r="J11" s="218" t="s">
        <v>809</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7" t="s">
        <v>810</v>
      </c>
      <c r="L12" s="357"/>
      <c r="M12" s="357"/>
      <c r="N12" s="357"/>
      <c r="O12" s="357"/>
      <c r="P12" s="357"/>
      <c r="Q12" s="357"/>
      <c r="R12" s="357"/>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125</v>
      </c>
      <c r="O14" s="220" t="s">
        <v>124</v>
      </c>
      <c r="P14" s="220" t="s">
        <v>126</v>
      </c>
      <c r="Q14" s="220" t="s">
        <v>225</v>
      </c>
      <c r="R14" s="221" t="s">
        <v>127</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49</v>
      </c>
      <c r="L16" s="114" t="s">
        <v>7</v>
      </c>
      <c r="M16" s="75" t="s">
        <v>226</v>
      </c>
      <c r="N16" s="227"/>
      <c r="O16" s="227"/>
      <c r="P16" s="227"/>
      <c r="Q16" s="227"/>
      <c r="R16" s="228"/>
      <c r="S16" s="171"/>
      <c r="T16" s="263"/>
    </row>
    <row r="17" spans="1:20" customFormat="1" ht="16" customHeight="1">
      <c r="A17" s="57"/>
      <c r="B17" s="58"/>
      <c r="C17" s="263"/>
      <c r="D17" s="64"/>
      <c r="E17" s="65"/>
      <c r="F17" s="65"/>
      <c r="G17" s="65"/>
      <c r="H17" s="66"/>
      <c r="I17" s="263"/>
      <c r="J17" s="167"/>
      <c r="K17" s="201" t="s">
        <v>52</v>
      </c>
      <c r="L17" s="202" t="s">
        <v>209</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52</v>
      </c>
      <c r="L18" s="202" t="s">
        <v>220</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210</v>
      </c>
      <c r="L19" s="202" t="s">
        <v>209</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210</v>
      </c>
      <c r="L20" s="202" t="s">
        <v>220</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211</v>
      </c>
      <c r="L21" s="202" t="s">
        <v>209</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211</v>
      </c>
      <c r="L22" s="202" t="s">
        <v>220</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212</v>
      </c>
      <c r="L23" s="202" t="s">
        <v>209</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212</v>
      </c>
      <c r="L24" s="202" t="s">
        <v>220</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213</v>
      </c>
      <c r="L25" s="202" t="s">
        <v>209</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213</v>
      </c>
      <c r="L26" s="202" t="s">
        <v>220</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214</v>
      </c>
      <c r="L27" s="202" t="s">
        <v>209</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214</v>
      </c>
      <c r="L28" s="202" t="s">
        <v>220</v>
      </c>
      <c r="M28" s="229" t="str">
        <f t="shared" si="0"/>
        <v>20-24|Male</v>
      </c>
      <c r="N28" s="230">
        <v>0.2</v>
      </c>
      <c r="O28" s="230">
        <v>0.2</v>
      </c>
      <c r="P28" s="230">
        <v>0.05</v>
      </c>
      <c r="Q28" s="230">
        <v>0.05</v>
      </c>
      <c r="R28" s="231">
        <v>0.2</v>
      </c>
      <c r="S28" s="171"/>
      <c r="T28" s="263"/>
    </row>
    <row r="29" spans="1:20" customFormat="1">
      <c r="A29" s="57"/>
      <c r="B29" s="58"/>
      <c r="C29" s="263"/>
      <c r="D29" s="350" t="s">
        <v>137</v>
      </c>
      <c r="E29" s="351"/>
      <c r="F29" s="351"/>
      <c r="G29" s="351"/>
      <c r="H29" s="352"/>
      <c r="I29" s="263"/>
      <c r="J29" s="167"/>
      <c r="K29" s="201" t="s">
        <v>215</v>
      </c>
      <c r="L29" s="202" t="s">
        <v>209</v>
      </c>
      <c r="M29" s="229" t="str">
        <f t="shared" si="0"/>
        <v>25-29|Female</v>
      </c>
      <c r="N29" s="230">
        <v>0.2</v>
      </c>
      <c r="O29" s="230">
        <v>0.2</v>
      </c>
      <c r="P29" s="230">
        <v>0.05</v>
      </c>
      <c r="Q29" s="230">
        <v>0.05</v>
      </c>
      <c r="R29" s="231">
        <v>0.2</v>
      </c>
      <c r="S29" s="171"/>
      <c r="T29" s="263"/>
    </row>
    <row r="30" spans="1:20" customFormat="1">
      <c r="A30" s="57"/>
      <c r="B30" s="58"/>
      <c r="C30" s="263"/>
      <c r="D30" s="108"/>
      <c r="E30" s="109"/>
      <c r="F30" s="345" t="s">
        <v>459</v>
      </c>
      <c r="G30" s="345" t="s">
        <v>460</v>
      </c>
      <c r="H30" s="66"/>
      <c r="I30" s="263"/>
      <c r="J30" s="167"/>
      <c r="K30" s="201" t="s">
        <v>215</v>
      </c>
      <c r="L30" s="202" t="s">
        <v>220</v>
      </c>
      <c r="M30" s="229" t="str">
        <f t="shared" si="0"/>
        <v>25-29|Male</v>
      </c>
      <c r="N30" s="230">
        <v>0.2</v>
      </c>
      <c r="O30" s="230">
        <v>0.2</v>
      </c>
      <c r="P30" s="230">
        <v>0.05</v>
      </c>
      <c r="Q30" s="230">
        <v>0.05</v>
      </c>
      <c r="R30" s="231">
        <v>0.2</v>
      </c>
      <c r="S30" s="171"/>
      <c r="T30" s="263"/>
    </row>
    <row r="31" spans="1:20" customFormat="1">
      <c r="A31" s="57"/>
      <c r="B31" s="58"/>
      <c r="C31" s="263"/>
      <c r="D31" s="108"/>
      <c r="E31" s="70"/>
      <c r="F31" s="345"/>
      <c r="G31" s="345"/>
      <c r="H31" s="66"/>
      <c r="I31" s="263"/>
      <c r="J31" s="167"/>
      <c r="K31" s="201" t="s">
        <v>216</v>
      </c>
      <c r="L31" s="202" t="s">
        <v>209</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216</v>
      </c>
      <c r="L32" s="202" t="s">
        <v>220</v>
      </c>
      <c r="M32" s="229" t="str">
        <f t="shared" si="0"/>
        <v>30-34|Male</v>
      </c>
      <c r="N32" s="230">
        <v>0.2</v>
      </c>
      <c r="O32" s="230">
        <v>0.2</v>
      </c>
      <c r="P32" s="230">
        <v>0.05</v>
      </c>
      <c r="Q32" s="230">
        <v>0.05</v>
      </c>
      <c r="R32" s="231">
        <v>0.2</v>
      </c>
      <c r="S32" s="171"/>
      <c r="T32" s="263"/>
    </row>
    <row r="33" spans="1:20" customFormat="1">
      <c r="A33" s="57"/>
      <c r="B33" s="58"/>
      <c r="C33" s="263"/>
      <c r="D33" s="108"/>
      <c r="E33" s="175" t="s">
        <v>221</v>
      </c>
      <c r="F33" s="84"/>
      <c r="G33" s="77">
        <f>SUMIFS(TX!$K:$K,TX!$E:$E,"=&lt;15")</f>
        <v>0</v>
      </c>
      <c r="H33" s="66"/>
      <c r="I33" s="263"/>
      <c r="J33" s="167"/>
      <c r="K33" s="201" t="s">
        <v>217</v>
      </c>
      <c r="L33" s="202" t="s">
        <v>209</v>
      </c>
      <c r="M33" s="229" t="str">
        <f t="shared" si="0"/>
        <v>35-39|Female</v>
      </c>
      <c r="N33" s="230">
        <v>0.2</v>
      </c>
      <c r="O33" s="230">
        <v>0.2</v>
      </c>
      <c r="P33" s="230">
        <v>0.05</v>
      </c>
      <c r="Q33" s="230">
        <v>0.05</v>
      </c>
      <c r="R33" s="231">
        <v>0.2</v>
      </c>
      <c r="S33" s="171"/>
      <c r="T33" s="263"/>
    </row>
    <row r="34" spans="1:20" customFormat="1">
      <c r="A34" s="57"/>
      <c r="B34" s="58"/>
      <c r="C34" s="263"/>
      <c r="D34" s="108"/>
      <c r="E34" s="175" t="s">
        <v>135</v>
      </c>
      <c r="F34" s="85"/>
      <c r="G34" s="77">
        <f>SUMIFS(TX!$K:$K,TX!$C:$C,"Female",TX!$E:$E,"=15+")</f>
        <v>0</v>
      </c>
      <c r="H34" s="66"/>
      <c r="I34" s="263"/>
      <c r="J34" s="167"/>
      <c r="K34" s="201" t="s">
        <v>217</v>
      </c>
      <c r="L34" s="202" t="s">
        <v>220</v>
      </c>
      <c r="M34" s="229" t="str">
        <f t="shared" si="0"/>
        <v>35-39|Male</v>
      </c>
      <c r="N34" s="230">
        <v>0.2</v>
      </c>
      <c r="O34" s="230">
        <v>0.2</v>
      </c>
      <c r="P34" s="230">
        <v>0.05</v>
      </c>
      <c r="Q34" s="230">
        <v>0.05</v>
      </c>
      <c r="R34" s="231">
        <v>0.2</v>
      </c>
      <c r="S34" s="171"/>
      <c r="T34" s="263"/>
    </row>
    <row r="35" spans="1:20" customFormat="1">
      <c r="A35" s="57"/>
      <c r="B35" s="58"/>
      <c r="C35" s="263"/>
      <c r="D35" s="108"/>
      <c r="E35" s="175" t="s">
        <v>136</v>
      </c>
      <c r="F35" s="85"/>
      <c r="G35" s="77">
        <f>SUMIFS(TX!$K:$K,TX!$C:$C,"Male",TX!$E:$E,"=15+")</f>
        <v>0</v>
      </c>
      <c r="H35" s="66"/>
      <c r="I35" s="263"/>
      <c r="J35" s="167"/>
      <c r="K35" s="201" t="s">
        <v>218</v>
      </c>
      <c r="L35" s="202" t="s">
        <v>209</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218</v>
      </c>
      <c r="L36" s="202" t="s">
        <v>220</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219</v>
      </c>
      <c r="L37" s="202" t="s">
        <v>209</v>
      </c>
      <c r="M37" s="229" t="str">
        <f t="shared" si="0"/>
        <v>45-49|Female</v>
      </c>
      <c r="N37" s="230">
        <v>0.2</v>
      </c>
      <c r="O37" s="230">
        <v>0.2</v>
      </c>
      <c r="P37" s="230">
        <v>0.05</v>
      </c>
      <c r="Q37" s="230">
        <v>0.05</v>
      </c>
      <c r="R37" s="231">
        <v>0.2</v>
      </c>
      <c r="S37" s="171"/>
      <c r="T37" s="263"/>
    </row>
    <row r="38" spans="1:20" customFormat="1">
      <c r="A38" s="57"/>
      <c r="B38" s="58"/>
      <c r="C38" s="263"/>
      <c r="D38" s="108"/>
      <c r="E38" s="175" t="s">
        <v>221</v>
      </c>
      <c r="F38" s="84"/>
      <c r="G38" s="77">
        <f>SUMIFS(TX!$Q:$Q,TX!$E:$E,"=&lt;15")</f>
        <v>0</v>
      </c>
      <c r="H38" s="66"/>
      <c r="I38" s="263"/>
      <c r="J38" s="167"/>
      <c r="K38" s="201" t="s">
        <v>219</v>
      </c>
      <c r="L38" s="202" t="s">
        <v>220</v>
      </c>
      <c r="M38" s="229" t="str">
        <f t="shared" si="0"/>
        <v>45-49|Male</v>
      </c>
      <c r="N38" s="230">
        <v>0.2</v>
      </c>
      <c r="O38" s="230">
        <v>0.2</v>
      </c>
      <c r="P38" s="230">
        <v>0.05</v>
      </c>
      <c r="Q38" s="230">
        <v>0.05</v>
      </c>
      <c r="R38" s="231">
        <v>0.2</v>
      </c>
      <c r="S38" s="171"/>
      <c r="T38" s="263"/>
    </row>
    <row r="39" spans="1:20" customFormat="1">
      <c r="A39" s="57"/>
      <c r="B39" s="58"/>
      <c r="C39" s="263"/>
      <c r="D39" s="108"/>
      <c r="E39" s="175" t="s">
        <v>135</v>
      </c>
      <c r="F39" s="85"/>
      <c r="G39" s="77">
        <f>SUMIFS(TX!$Q:$Q,TX!$C:$C,"Female",TX!$E:$E,"=15+")</f>
        <v>0</v>
      </c>
      <c r="H39" s="66"/>
      <c r="I39" s="263"/>
      <c r="J39" s="167"/>
      <c r="K39" s="201" t="s">
        <v>8</v>
      </c>
      <c r="L39" s="202" t="s">
        <v>209</v>
      </c>
      <c r="M39" s="229" t="str">
        <f t="shared" si="0"/>
        <v>50+|Female</v>
      </c>
      <c r="N39" s="230">
        <v>0.2</v>
      </c>
      <c r="O39" s="230">
        <v>0.2</v>
      </c>
      <c r="P39" s="230">
        <v>0.05</v>
      </c>
      <c r="Q39" s="230">
        <v>0.05</v>
      </c>
      <c r="R39" s="231">
        <v>0.2</v>
      </c>
      <c r="S39" s="171"/>
      <c r="T39" s="263"/>
    </row>
    <row r="40" spans="1:20" customFormat="1">
      <c r="A40" s="57"/>
      <c r="B40" s="58"/>
      <c r="C40" s="263"/>
      <c r="D40" s="108"/>
      <c r="E40" s="175" t="s">
        <v>136</v>
      </c>
      <c r="F40" s="85"/>
      <c r="G40" s="77">
        <f>SUMIFS(TX!$Q:$Q,TX!$C:$C,"Male",TX!$E:$E,"=15+")</f>
        <v>0</v>
      </c>
      <c r="H40" s="66"/>
      <c r="I40" s="263"/>
      <c r="J40" s="167"/>
      <c r="K40" s="203" t="s">
        <v>8</v>
      </c>
      <c r="L40" s="204" t="s">
        <v>220</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453</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44" t="s">
        <v>555</v>
      </c>
      <c r="F44" s="344"/>
      <c r="G44" s="344"/>
      <c r="H44" s="344"/>
      <c r="I44" s="344"/>
      <c r="J44" s="216"/>
      <c r="K44" s="279"/>
      <c r="L44" s="263"/>
      <c r="M44" s="263"/>
      <c r="N44" s="263"/>
      <c r="O44" s="263"/>
      <c r="P44" s="263"/>
      <c r="Q44" s="263"/>
      <c r="R44" s="263"/>
      <c r="S44" s="263"/>
      <c r="T44" s="263"/>
    </row>
    <row r="45" spans="1:20" customFormat="1" ht="25" customHeight="1">
      <c r="A45" s="57"/>
      <c r="B45" s="58"/>
      <c r="C45" s="263"/>
      <c r="D45" s="67"/>
      <c r="E45" s="70"/>
      <c r="F45" s="341" t="s">
        <v>255</v>
      </c>
      <c r="G45" s="342"/>
      <c r="H45" s="343" t="s">
        <v>256</v>
      </c>
      <c r="I45" s="343"/>
      <c r="J45" s="66"/>
      <c r="K45" s="263"/>
      <c r="L45" s="263"/>
      <c r="M45" s="263"/>
      <c r="N45" s="263"/>
      <c r="O45" s="263"/>
      <c r="P45" s="263"/>
      <c r="Q45" s="263"/>
      <c r="R45" s="263"/>
      <c r="S45" s="263"/>
      <c r="T45" s="263"/>
    </row>
    <row r="46" spans="1:20" customFormat="1" ht="25" customHeight="1" thickBot="1">
      <c r="A46" s="57"/>
      <c r="B46" s="58"/>
      <c r="C46" s="278"/>
      <c r="D46" s="217"/>
      <c r="E46" s="211" t="s">
        <v>49</v>
      </c>
      <c r="F46" s="208" t="s">
        <v>209</v>
      </c>
      <c r="G46" s="207" t="s">
        <v>220</v>
      </c>
      <c r="H46" s="207" t="s">
        <v>209</v>
      </c>
      <c r="I46" s="207" t="s">
        <v>220</v>
      </c>
      <c r="J46" s="66"/>
      <c r="K46" s="263"/>
      <c r="L46" s="278"/>
      <c r="M46" s="278"/>
      <c r="N46" s="278"/>
      <c r="O46" s="278"/>
      <c r="P46" s="278"/>
      <c r="Q46" s="278"/>
      <c r="R46" s="278"/>
      <c r="S46" s="278"/>
      <c r="T46" s="278"/>
    </row>
    <row r="47" spans="1:20" customFormat="1" ht="25" customHeight="1" thickTop="1">
      <c r="A47" s="57"/>
      <c r="B47" s="58"/>
      <c r="C47" s="263"/>
      <c r="D47" s="67"/>
      <c r="E47" s="212" t="s">
        <v>221</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213</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214</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215</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216</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217</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218</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219</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257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260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261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258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68" priority="9">
      <formula>MOD(ROW(),2)=0</formula>
    </cfRule>
  </conditionalFormatting>
  <conditionalFormatting sqref="Q17:Q40">
    <cfRule type="expression" dxfId="67" priority="7">
      <formula>MOD(ROW(),2)=0</formula>
    </cfRule>
  </conditionalFormatting>
  <conditionalFormatting sqref="R17:R40">
    <cfRule type="expression" dxfId="66" priority="5">
      <formula>MOD(ROW(),2)=0</formula>
    </cfRule>
  </conditionalFormatting>
  <conditionalFormatting sqref="F47:I55">
    <cfRule type="cellIs" dxfId="65" priority="1" operator="greaterThanOrEqual">
      <formula>0.9</formula>
    </cfRule>
    <cfRule type="cellIs" dxfId="64" priority="2" operator="greaterThanOrEqual">
      <formula>0.8</formula>
    </cfRule>
    <cfRule type="cellIs" dxfId="63" priority="3" operator="greaterThanOrEqual">
      <formula>0.7</formula>
    </cfRule>
    <cfRule type="cellIs" dxfId="6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226</v>
      </c>
      <c r="E1" s="256" t="s">
        <v>231</v>
      </c>
      <c r="F1" s="256" t="s">
        <v>482</v>
      </c>
      <c r="G1" s="256" t="s">
        <v>6</v>
      </c>
      <c r="H1" s="256" t="s">
        <v>558</v>
      </c>
      <c r="I1" s="255" t="s">
        <v>565</v>
      </c>
      <c r="J1" s="255" t="s">
        <v>461</v>
      </c>
      <c r="K1" s="255" t="s">
        <v>462</v>
      </c>
      <c r="L1" s="255" t="s">
        <v>463</v>
      </c>
      <c r="M1" s="255" t="s">
        <v>464</v>
      </c>
      <c r="N1" s="255" t="s">
        <v>465</v>
      </c>
      <c r="O1" s="255" t="s">
        <v>466</v>
      </c>
      <c r="P1" s="255" t="s">
        <v>467</v>
      </c>
      <c r="Q1" s="258" t="s">
        <v>468</v>
      </c>
      <c r="R1" s="255" t="s">
        <v>469</v>
      </c>
      <c r="S1" s="255" t="s">
        <v>470</v>
      </c>
      <c r="T1" s="255" t="s">
        <v>471</v>
      </c>
      <c r="U1" s="255" t="s">
        <v>472</v>
      </c>
    </row>
    <row r="2" spans="2:21" ht="17" thickBot="1">
      <c r="B2" s="261" t="s">
        <v>567</v>
      </c>
      <c r="C2" s="260" t="s">
        <v>483</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484</v>
      </c>
    </row>
    <row r="7" spans="2:21" ht="16" customHeight="1">
      <c r="B7" s="358" t="s">
        <v>566</v>
      </c>
    </row>
    <row r="8" spans="2:21">
      <c r="B8" s="358"/>
    </row>
    <row r="9" spans="2:21">
      <c r="B9" s="358"/>
    </row>
    <row r="10" spans="2:21">
      <c r="B10" s="358"/>
    </row>
    <row r="11" spans="2:21">
      <c r="B11" s="358"/>
    </row>
    <row r="12" spans="2:21">
      <c r="B12" s="358"/>
    </row>
    <row r="13" spans="2:21">
      <c r="B13" s="358"/>
    </row>
    <row r="14" spans="2:21">
      <c r="B14" s="358"/>
    </row>
    <row r="15" spans="2:21">
      <c r="B15" s="358"/>
    </row>
    <row r="16" spans="2:21">
      <c r="B16" s="358"/>
    </row>
    <row r="17" spans="2:2">
      <c r="B17" s="358"/>
    </row>
    <row r="18" spans="2:2">
      <c r="B18" s="358"/>
    </row>
    <row r="19" spans="2:2">
      <c r="B19" s="358"/>
    </row>
    <row r="20" spans="2:2">
      <c r="B20" s="358"/>
    </row>
    <row r="21" spans="2:2">
      <c r="B21" s="358"/>
    </row>
    <row r="22" spans="2:2">
      <c r="B22" s="358"/>
    </row>
    <row r="23" spans="2:2">
      <c r="B23" s="358"/>
    </row>
    <row r="24" spans="2:2">
      <c r="B24" s="358"/>
    </row>
    <row r="25" spans="2:2">
      <c r="B25" s="358"/>
    </row>
    <row r="26" spans="2:2">
      <c r="B26" s="358"/>
    </row>
    <row r="27" spans="2:2">
      <c r="B27" s="358"/>
    </row>
    <row r="28" spans="2:2">
      <c r="B28" s="358"/>
    </row>
    <row r="29" spans="2:2">
      <c r="B29" s="358"/>
    </row>
    <row r="30" spans="2:2">
      <c r="B30" s="358"/>
    </row>
    <row r="31" spans="2:2">
      <c r="B31" s="358"/>
    </row>
    <row r="32" spans="2:2">
      <c r="B32" s="358"/>
    </row>
    <row r="33" spans="2:2">
      <c r="B33" s="358"/>
    </row>
    <row r="34" spans="2:2">
      <c r="B34" s="358"/>
    </row>
  </sheetData>
  <mergeCells count="1">
    <mergeCell ref="B7:B34"/>
  </mergeCells>
  <conditionalFormatting sqref="I1:I1048576">
    <cfRule type="expression" dxfId="6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H1" sqref="H1:H1048576"/>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454</v>
      </c>
      <c r="B1" s="106">
        <f>COUNTA($A:$A)+3</f>
        <v>9</v>
      </c>
      <c r="C1" s="6"/>
      <c r="D1" s="6"/>
      <c r="E1" s="6"/>
      <c r="F1" s="6"/>
      <c r="G1" s="6"/>
      <c r="H1" s="105" t="s">
        <v>57</v>
      </c>
      <c r="I1" s="10" t="s">
        <v>58</v>
      </c>
      <c r="J1" s="121"/>
      <c r="K1" s="132" t="s">
        <v>545</v>
      </c>
      <c r="L1" s="16" t="s">
        <v>63</v>
      </c>
      <c r="M1" s="127"/>
    </row>
    <row r="2" spans="1:13" ht="20" thickBot="1">
      <c r="A2" s="7"/>
      <c r="B2" s="7"/>
      <c r="C2" s="7"/>
      <c r="D2" s="7"/>
      <c r="E2" s="7"/>
      <c r="F2" s="7"/>
      <c r="G2" s="7"/>
      <c r="H2" s="17" t="s">
        <v>61</v>
      </c>
      <c r="I2" s="17" t="s">
        <v>61</v>
      </c>
      <c r="J2" s="122" t="s">
        <v>180</v>
      </c>
      <c r="K2" s="133" t="s">
        <v>61</v>
      </c>
      <c r="L2" s="17" t="s">
        <v>61</v>
      </c>
      <c r="M2" s="128" t="s">
        <v>180</v>
      </c>
    </row>
    <row r="3" spans="1:13" ht="117" customHeight="1" thickBot="1">
      <c r="A3" s="359" t="s">
        <v>457</v>
      </c>
      <c r="B3" s="360"/>
      <c r="C3" s="8"/>
      <c r="D3" s="8"/>
      <c r="E3" s="8"/>
      <c r="F3" s="8"/>
      <c r="G3" s="8"/>
      <c r="H3" s="18" t="s">
        <v>59</v>
      </c>
      <c r="I3" s="18" t="s">
        <v>60</v>
      </c>
      <c r="J3" s="182" t="s">
        <v>495</v>
      </c>
      <c r="K3" s="134" t="s">
        <v>496</v>
      </c>
      <c r="L3" s="18" t="s">
        <v>64</v>
      </c>
      <c r="M3" s="183" t="s">
        <v>497</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578</v>
      </c>
      <c r="B5" t="s">
        <v>578</v>
      </c>
      <c r="C5" t="s">
        <v>578</v>
      </c>
      <c r="D5" t="s">
        <v>578</v>
      </c>
      <c r="E5" t="s">
        <v>578</v>
      </c>
      <c r="F5" t="s">
        <v>578</v>
      </c>
      <c r="G5" t="s">
        <v>578</v>
      </c>
      <c r="H5" t="s">
        <v>592</v>
      </c>
      <c r="I5" t="s">
        <v>592</v>
      </c>
      <c r="J5" t="s">
        <v>578</v>
      </c>
      <c r="K5" t="s">
        <v>592</v>
      </c>
      <c r="L5" t="s">
        <v>593</v>
      </c>
      <c r="M5" t="s">
        <v>578</v>
      </c>
    </row>
    <row r="6" spans="1:13">
      <c r="A6" t="s">
        <v>706</v>
      </c>
      <c r="B6" t="s">
        <v>706</v>
      </c>
      <c r="C6" t="s">
        <v>706</v>
      </c>
      <c r="D6" t="s">
        <v>706</v>
      </c>
      <c r="E6" t="s">
        <v>706</v>
      </c>
      <c r="F6" t="s">
        <v>706</v>
      </c>
      <c r="G6" t="s">
        <v>706</v>
      </c>
      <c r="H6" t="s">
        <v>570</v>
      </c>
      <c r="I6" t="s">
        <v>570</v>
      </c>
      <c r="J6" t="s">
        <v>571</v>
      </c>
      <c r="K6" t="s">
        <v>570</v>
      </c>
      <c r="L6" t="s">
        <v>570</v>
      </c>
      <c r="M6" t="s">
        <v>571</v>
      </c>
    </row>
    <row r="7" spans="1:13">
      <c r="A7" t="s">
        <v>594</v>
      </c>
      <c r="B7" t="s">
        <v>594</v>
      </c>
      <c r="C7" t="s">
        <v>594</v>
      </c>
      <c r="D7" t="s">
        <v>594</v>
      </c>
      <c r="E7" t="s">
        <v>594</v>
      </c>
      <c r="F7" t="s">
        <v>594</v>
      </c>
      <c r="G7" t="s">
        <v>594</v>
      </c>
      <c r="H7" t="s">
        <v>572</v>
      </c>
      <c r="I7" t="s">
        <v>572</v>
      </c>
      <c r="J7" t="s">
        <v>573</v>
      </c>
      <c r="K7" t="s">
        <v>573</v>
      </c>
      <c r="L7" t="s">
        <v>572</v>
      </c>
      <c r="M7" t="s">
        <v>572</v>
      </c>
    </row>
    <row r="8" spans="1:13">
      <c r="D8" s="4"/>
      <c r="E8" s="4"/>
      <c r="F8" s="4"/>
      <c r="G8" s="4"/>
      <c r="H8" t="s">
        <v>574</v>
      </c>
      <c r="I8" t="s">
        <v>575</v>
      </c>
      <c r="K8" t="s">
        <v>576</v>
      </c>
      <c r="L8" t="s">
        <v>577</v>
      </c>
    </row>
    <row r="9" spans="1:13">
      <c r="D9" s="4"/>
      <c r="E9" s="4"/>
      <c r="F9" s="4"/>
      <c r="G9" s="4"/>
    </row>
    <row r="10" spans="1:13">
      <c r="D10" s="4"/>
      <c r="E10" s="4"/>
      <c r="F10" s="4"/>
      <c r="G10" s="4"/>
    </row>
    <row r="11" spans="1:13">
      <c r="D11" s="4"/>
      <c r="E11" s="4"/>
      <c r="F11" s="4"/>
      <c r="G11" s="4"/>
      <c r="H11" t="s">
        <v>709</v>
      </c>
      <c r="I11" t="s">
        <v>709</v>
      </c>
      <c r="K11" t="s">
        <v>709</v>
      </c>
      <c r="L11" t="s">
        <v>709</v>
      </c>
    </row>
    <row r="12" spans="1:13">
      <c r="D12" s="4"/>
      <c r="E12" s="4"/>
      <c r="F12" s="4"/>
      <c r="G12" s="4"/>
      <c r="H12" t="s">
        <v>707</v>
      </c>
      <c r="I12" t="s">
        <v>707</v>
      </c>
      <c r="K12" t="s">
        <v>707</v>
      </c>
      <c r="L12" t="s">
        <v>707</v>
      </c>
    </row>
    <row r="13" spans="1:13">
      <c r="D13" s="4"/>
      <c r="E13" s="4"/>
      <c r="F13" s="4"/>
      <c r="G13" s="4"/>
    </row>
    <row r="14" spans="1:13">
      <c r="A14" s="5" t="s">
        <v>6</v>
      </c>
      <c r="B14" s="5" t="s">
        <v>49</v>
      </c>
      <c r="C14" s="5" t="s">
        <v>7</v>
      </c>
      <c r="D14" s="5" t="s">
        <v>226</v>
      </c>
      <c r="E14" s="97" t="s">
        <v>240</v>
      </c>
      <c r="F14" s="74" t="s">
        <v>241</v>
      </c>
      <c r="G14" s="74" t="s">
        <v>558</v>
      </c>
      <c r="H14" s="24" t="s">
        <v>232</v>
      </c>
      <c r="I14" s="24" t="s">
        <v>233</v>
      </c>
      <c r="J14" s="124" t="s">
        <v>435</v>
      </c>
      <c r="K14" s="124" t="s">
        <v>234</v>
      </c>
      <c r="L14" s="24" t="s">
        <v>235</v>
      </c>
      <c r="M14" s="131" t="s">
        <v>308</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60" priority="1">
      <formula>$G1="!!"</formula>
    </cfRule>
  </conditionalFormatting>
  <conditionalFormatting sqref="J4 M4">
    <cfRule type="expression" dxfId="5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Normal="100" workbookViewId="0">
      <pane xSplit="3" ySplit="14" topLeftCell="D15" activePane="bottomRight" state="frozen"/>
      <selection activeCell="B5" sqref="B5"/>
      <selection pane="topRight" activeCell="B5" sqref="B5"/>
      <selection pane="bottomLeft" activeCell="B5" sqref="B5"/>
      <selection pane="bottomRight" activeCell="E1" sqref="E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454</v>
      </c>
      <c r="B1" s="106">
        <f>COUNTA($A:$A)+3</f>
        <v>9</v>
      </c>
      <c r="C1" s="6"/>
      <c r="D1" s="16" t="s">
        <v>66</v>
      </c>
      <c r="E1" s="16" t="s">
        <v>65</v>
      </c>
    </row>
    <row r="2" spans="1:5" ht="20" thickBot="1">
      <c r="A2" s="7"/>
      <c r="B2" s="7"/>
      <c r="C2" s="7"/>
      <c r="D2" s="17" t="s">
        <v>61</v>
      </c>
      <c r="E2" s="17" t="s">
        <v>61</v>
      </c>
    </row>
    <row r="3" spans="1:5" ht="117" customHeight="1" thickBot="1">
      <c r="A3" s="359" t="s">
        <v>457</v>
      </c>
      <c r="B3" s="360"/>
      <c r="C3" s="8"/>
      <c r="D3" s="18" t="s">
        <v>116</v>
      </c>
      <c r="E3" s="18" t="s">
        <v>118</v>
      </c>
    </row>
    <row r="4" spans="1:5">
      <c r="A4" s="4"/>
      <c r="B4" s="4"/>
      <c r="C4" s="4" t="s">
        <v>5</v>
      </c>
      <c r="D4" s="41">
        <f>SUBTOTAL(109,$D$15:INDEX(D:D,COUNTA($A:$A)+5-COUNTA($A$1:$A$14)))</f>
        <v>0</v>
      </c>
      <c r="E4" s="41">
        <f>SUBTOTAL(109,E$15:INDEX(E:E,COUNTA($A:$A)+5-COUNTA($A$1:$A$14)))</f>
        <v>0</v>
      </c>
    </row>
    <row r="5" spans="1:5">
      <c r="A5" t="s">
        <v>578</v>
      </c>
      <c r="B5" t="s">
        <v>578</v>
      </c>
      <c r="C5" t="s">
        <v>578</v>
      </c>
      <c r="D5" t="s">
        <v>593</v>
      </c>
      <c r="E5" t="s">
        <v>593</v>
      </c>
    </row>
    <row r="6" spans="1:5">
      <c r="A6" t="s">
        <v>706</v>
      </c>
      <c r="B6" t="s">
        <v>706</v>
      </c>
      <c r="C6" t="s">
        <v>706</v>
      </c>
      <c r="D6" t="s">
        <v>570</v>
      </c>
      <c r="E6" t="s">
        <v>570</v>
      </c>
    </row>
    <row r="7" spans="1:5">
      <c r="A7" t="s">
        <v>594</v>
      </c>
      <c r="B7" t="s">
        <v>594</v>
      </c>
      <c r="C7" t="s">
        <v>594</v>
      </c>
      <c r="D7" t="s">
        <v>572</v>
      </c>
      <c r="E7" t="s">
        <v>572</v>
      </c>
    </row>
    <row r="8" spans="1:5">
      <c r="A8"/>
      <c r="B8"/>
      <c r="C8"/>
      <c r="D8" t="s">
        <v>579</v>
      </c>
      <c r="E8" t="s">
        <v>580</v>
      </c>
    </row>
    <row r="9" spans="1:5">
      <c r="A9"/>
      <c r="B9"/>
      <c r="C9"/>
      <c r="D9"/>
      <c r="E9"/>
    </row>
    <row r="10" spans="1:5">
      <c r="A10"/>
      <c r="B10"/>
      <c r="C10"/>
      <c r="D10" t="s">
        <v>585</v>
      </c>
      <c r="E10" t="s">
        <v>585</v>
      </c>
    </row>
    <row r="11" spans="1:5">
      <c r="A11"/>
      <c r="B11"/>
      <c r="C11"/>
      <c r="D11" t="s">
        <v>715</v>
      </c>
      <c r="E11" t="s">
        <v>715</v>
      </c>
    </row>
    <row r="12" spans="1:5">
      <c r="A12"/>
      <c r="B12"/>
      <c r="C12"/>
      <c r="D12" t="s">
        <v>707</v>
      </c>
      <c r="E12" t="s">
        <v>707</v>
      </c>
    </row>
    <row r="13" spans="1:5">
      <c r="A13"/>
      <c r="B13"/>
      <c r="C13"/>
      <c r="D13"/>
      <c r="E13"/>
    </row>
    <row r="14" spans="1:5">
      <c r="A14" s="5" t="s">
        <v>6</v>
      </c>
      <c r="B14" s="5" t="s">
        <v>49</v>
      </c>
      <c r="C14" s="5" t="s">
        <v>7</v>
      </c>
      <c r="D14" s="24" t="s">
        <v>437</v>
      </c>
      <c r="E14" s="24" t="s">
        <v>436</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F1" sqref="F1"/>
    </sheetView>
  </sheetViews>
  <sheetFormatPr baseColWidth="10" defaultRowHeight="16"/>
  <cols>
    <col min="1" max="1" width="41.6640625" style="3" customWidth="1"/>
    <col min="2" max="8" width="10.83203125" style="25"/>
  </cols>
  <sheetData>
    <row r="1" spans="1:8" ht="31" customHeight="1">
      <c r="A1" s="39" t="s">
        <v>458</v>
      </c>
      <c r="B1" s="16" t="s">
        <v>247</v>
      </c>
      <c r="C1" s="16" t="s">
        <v>117</v>
      </c>
      <c r="D1" s="16"/>
      <c r="E1" s="16"/>
      <c r="F1" s="16" t="s">
        <v>67</v>
      </c>
      <c r="G1" s="16" t="s">
        <v>68</v>
      </c>
      <c r="H1" s="16"/>
    </row>
    <row r="2" spans="1:8" ht="20" thickBot="1">
      <c r="A2" s="7"/>
      <c r="B2" s="17" t="s">
        <v>61</v>
      </c>
      <c r="C2" s="17" t="s">
        <v>61</v>
      </c>
      <c r="D2" s="17"/>
      <c r="E2" s="17"/>
      <c r="F2" s="17" t="s">
        <v>61</v>
      </c>
      <c r="G2" s="17" t="s">
        <v>61</v>
      </c>
      <c r="H2" s="17"/>
    </row>
    <row r="3" spans="1:8" ht="117" customHeight="1" thickBot="1">
      <c r="A3" s="181" t="s">
        <v>457</v>
      </c>
      <c r="B3" s="18" t="s">
        <v>248</v>
      </c>
      <c r="C3" s="18" t="s">
        <v>113</v>
      </c>
      <c r="D3" s="18" t="s">
        <v>114</v>
      </c>
      <c r="E3" s="18" t="s">
        <v>115</v>
      </c>
      <c r="F3" s="18" t="s">
        <v>249</v>
      </c>
      <c r="G3" s="18" t="s">
        <v>47</v>
      </c>
      <c r="H3" s="18" t="s">
        <v>46</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578</v>
      </c>
      <c r="B5" t="s">
        <v>593</v>
      </c>
      <c r="C5" t="s">
        <v>593</v>
      </c>
      <c r="D5" t="s">
        <v>593</v>
      </c>
      <c r="E5" t="s">
        <v>593</v>
      </c>
      <c r="F5" t="s">
        <v>593</v>
      </c>
      <c r="G5" t="s">
        <v>593</v>
      </c>
      <c r="H5" t="s">
        <v>593</v>
      </c>
    </row>
    <row r="6" spans="1:8">
      <c r="A6" t="s">
        <v>706</v>
      </c>
      <c r="B6" t="s">
        <v>570</v>
      </c>
      <c r="C6" t="s">
        <v>570</v>
      </c>
      <c r="D6" t="s">
        <v>570</v>
      </c>
      <c r="E6" t="s">
        <v>570</v>
      </c>
      <c r="F6" t="s">
        <v>570</v>
      </c>
      <c r="G6" t="s">
        <v>570</v>
      </c>
      <c r="H6" t="s">
        <v>570</v>
      </c>
    </row>
    <row r="7" spans="1:8">
      <c r="A7" t="s">
        <v>594</v>
      </c>
      <c r="B7" t="s">
        <v>572</v>
      </c>
      <c r="C7" t="s">
        <v>572</v>
      </c>
      <c r="D7" t="s">
        <v>572</v>
      </c>
      <c r="E7" t="s">
        <v>572</v>
      </c>
      <c r="F7" t="s">
        <v>572</v>
      </c>
      <c r="G7" t="s">
        <v>572</v>
      </c>
      <c r="H7" t="s">
        <v>572</v>
      </c>
    </row>
    <row r="8" spans="1:8">
      <c r="A8"/>
      <c r="B8" t="s">
        <v>581</v>
      </c>
      <c r="C8" t="s">
        <v>587</v>
      </c>
      <c r="D8" t="s">
        <v>587</v>
      </c>
      <c r="E8" t="s">
        <v>587</v>
      </c>
      <c r="F8" t="s">
        <v>586</v>
      </c>
      <c r="G8" t="s">
        <v>588</v>
      </c>
      <c r="H8" t="s">
        <v>588</v>
      </c>
    </row>
    <row r="9" spans="1:8">
      <c r="A9"/>
      <c r="B9"/>
      <c r="C9"/>
      <c r="D9"/>
      <c r="E9"/>
      <c r="F9"/>
      <c r="G9"/>
      <c r="H9"/>
    </row>
    <row r="10" spans="1:8">
      <c r="A10"/>
      <c r="B10"/>
      <c r="C10" t="s">
        <v>582</v>
      </c>
      <c r="D10" t="s">
        <v>583</v>
      </c>
      <c r="E10" t="s">
        <v>584</v>
      </c>
      <c r="F10"/>
      <c r="G10" t="s">
        <v>590</v>
      </c>
      <c r="H10" t="s">
        <v>589</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438</v>
      </c>
      <c r="C14" s="78" t="s">
        <v>439</v>
      </c>
      <c r="D14" s="78" t="s">
        <v>440</v>
      </c>
      <c r="E14" s="78" t="s">
        <v>441</v>
      </c>
      <c r="F14" s="78" t="s">
        <v>442</v>
      </c>
      <c r="G14" s="78" t="s">
        <v>443</v>
      </c>
      <c r="H14" s="78" t="s">
        <v>444</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138</v>
      </c>
      <c r="B1" s="287" t="s">
        <v>455</v>
      </c>
      <c r="C1" s="291"/>
      <c r="D1" s="295"/>
      <c r="E1" s="291"/>
      <c r="F1" s="295"/>
      <c r="G1" s="291"/>
      <c r="H1" s="302"/>
      <c r="I1" s="294"/>
      <c r="J1" s="302"/>
      <c r="K1" s="29" t="s">
        <v>138</v>
      </c>
      <c r="L1" s="302"/>
    </row>
    <row r="2" spans="1:12" s="33" customFormat="1" ht="19">
      <c r="B2" s="288" t="s">
        <v>180</v>
      </c>
      <c r="C2" s="288"/>
      <c r="D2" s="296"/>
      <c r="E2" s="288"/>
      <c r="F2" s="296"/>
      <c r="G2" s="288"/>
      <c r="H2" s="296"/>
      <c r="I2" s="288"/>
      <c r="J2" s="296"/>
      <c r="K2" s="45" t="s">
        <v>208</v>
      </c>
      <c r="L2" s="296"/>
    </row>
    <row r="3" spans="1:12" ht="117" customHeight="1">
      <c r="A3" s="8"/>
      <c r="B3" s="289" t="s">
        <v>129</v>
      </c>
      <c r="C3" s="289" t="s">
        <v>130</v>
      </c>
      <c r="D3" s="297" t="s">
        <v>498</v>
      </c>
      <c r="E3" s="289" t="s">
        <v>132</v>
      </c>
      <c r="F3" s="301" t="s">
        <v>499</v>
      </c>
      <c r="G3" s="289" t="s">
        <v>131</v>
      </c>
      <c r="H3" s="301" t="s">
        <v>500</v>
      </c>
      <c r="I3" s="289" t="s">
        <v>236</v>
      </c>
      <c r="J3" s="301" t="s">
        <v>501</v>
      </c>
      <c r="K3" s="55" t="s">
        <v>133</v>
      </c>
      <c r="L3" s="304" t="s">
        <v>502</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578</v>
      </c>
      <c r="B5" t="s">
        <v>578</v>
      </c>
      <c r="C5" t="s">
        <v>578</v>
      </c>
      <c r="D5" t="s">
        <v>578</v>
      </c>
      <c r="E5" t="s">
        <v>578</v>
      </c>
      <c r="F5" t="s">
        <v>578</v>
      </c>
      <c r="G5" t="s">
        <v>578</v>
      </c>
      <c r="H5" t="s">
        <v>578</v>
      </c>
      <c r="I5" t="s">
        <v>578</v>
      </c>
      <c r="J5" t="s">
        <v>578</v>
      </c>
      <c r="K5" t="s">
        <v>592</v>
      </c>
      <c r="L5" t="s">
        <v>578</v>
      </c>
    </row>
    <row r="6" spans="1:12">
      <c r="A6" t="s">
        <v>706</v>
      </c>
      <c r="B6" t="s">
        <v>571</v>
      </c>
      <c r="C6" t="s">
        <v>571</v>
      </c>
      <c r="D6" t="s">
        <v>571</v>
      </c>
      <c r="E6" t="s">
        <v>571</v>
      </c>
      <c r="F6" t="s">
        <v>571</v>
      </c>
      <c r="G6" t="s">
        <v>571</v>
      </c>
      <c r="H6" t="s">
        <v>571</v>
      </c>
      <c r="I6" t="s">
        <v>571</v>
      </c>
      <c r="J6" t="s">
        <v>571</v>
      </c>
      <c r="K6" t="s">
        <v>570</v>
      </c>
      <c r="L6" t="s">
        <v>571</v>
      </c>
    </row>
    <row r="7" spans="1:12">
      <c r="A7" t="s">
        <v>594</v>
      </c>
      <c r="B7" t="s">
        <v>572</v>
      </c>
      <c r="C7" t="s">
        <v>572</v>
      </c>
      <c r="D7" t="s">
        <v>573</v>
      </c>
      <c r="E7" t="s">
        <v>572</v>
      </c>
      <c r="F7" t="s">
        <v>573</v>
      </c>
      <c r="G7" t="s">
        <v>572</v>
      </c>
      <c r="H7" t="s">
        <v>573</v>
      </c>
      <c r="I7" t="s">
        <v>572</v>
      </c>
      <c r="J7" t="s">
        <v>573</v>
      </c>
      <c r="K7" t="s">
        <v>594</v>
      </c>
      <c r="L7" t="s">
        <v>573</v>
      </c>
    </row>
    <row r="8" spans="1:12">
      <c r="A8"/>
      <c r="B8"/>
      <c r="C8"/>
      <c r="D8"/>
      <c r="E8"/>
      <c r="F8"/>
      <c r="G8"/>
      <c r="H8"/>
      <c r="I8"/>
      <c r="J8"/>
      <c r="K8" t="s">
        <v>591</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232</v>
      </c>
      <c r="C14" s="321" t="s">
        <v>233</v>
      </c>
      <c r="D14" s="322" t="s">
        <v>234</v>
      </c>
      <c r="E14" s="321" t="s">
        <v>437</v>
      </c>
      <c r="F14" s="322" t="s">
        <v>445</v>
      </c>
      <c r="G14" s="321" t="s">
        <v>235</v>
      </c>
      <c r="H14" s="323" t="s">
        <v>308</v>
      </c>
      <c r="I14" s="320" t="s">
        <v>436</v>
      </c>
      <c r="J14" s="323" t="s">
        <v>446</v>
      </c>
      <c r="K14" s="120" t="s">
        <v>485</v>
      </c>
      <c r="L14" s="323" t="s">
        <v>447</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222</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5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zoomScale="110" zoomScaleNormal="110" workbookViewId="0">
      <pane xSplit="6" ySplit="14" topLeftCell="G15" activePane="bottomRight" state="frozen"/>
      <selection activeCell="B5" sqref="B5"/>
      <selection pane="topRight" activeCell="B5" sqref="B5"/>
      <selection pane="bottomLeft" activeCell="B5" sqref="B5"/>
      <selection pane="bottomRight" activeCell="G3" sqref="G3"/>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206</v>
      </c>
      <c r="B1" s="6"/>
      <c r="C1" s="6"/>
      <c r="D1" s="6"/>
      <c r="E1" s="6"/>
      <c r="F1" s="6"/>
      <c r="G1" s="32" t="s">
        <v>44</v>
      </c>
      <c r="H1" s="145"/>
      <c r="I1" s="117"/>
      <c r="J1" s="29" t="s">
        <v>45</v>
      </c>
      <c r="K1" s="145"/>
      <c r="L1" s="145"/>
      <c r="M1" s="16"/>
      <c r="N1" s="16"/>
      <c r="O1" s="16"/>
      <c r="P1" s="29" t="s">
        <v>82</v>
      </c>
      <c r="Q1" s="29"/>
      <c r="R1" s="16"/>
      <c r="S1" s="16"/>
      <c r="T1" s="142" t="s">
        <v>119</v>
      </c>
      <c r="U1" s="29"/>
      <c r="V1" s="16"/>
      <c r="W1" s="16"/>
      <c r="X1" s="16"/>
      <c r="Y1" s="16" t="s">
        <v>227</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180</v>
      </c>
      <c r="Y2" s="26" t="s">
        <v>180</v>
      </c>
      <c r="Z2" s="26"/>
    </row>
    <row r="3" spans="1:26" ht="117" customHeight="1">
      <c r="A3" s="8"/>
      <c r="B3" s="8"/>
      <c r="C3" s="8"/>
      <c r="D3" s="8"/>
      <c r="E3" s="8"/>
      <c r="F3" s="8"/>
      <c r="G3" s="137" t="s">
        <v>726</v>
      </c>
      <c r="H3" s="137" t="s">
        <v>723</v>
      </c>
      <c r="I3" s="186" t="s">
        <v>44</v>
      </c>
      <c r="J3" s="283" t="s">
        <v>172</v>
      </c>
      <c r="K3" s="137" t="s">
        <v>179</v>
      </c>
      <c r="L3" s="137" t="s">
        <v>89</v>
      </c>
      <c r="M3" s="187" t="s">
        <v>42</v>
      </c>
      <c r="N3" s="188" t="s">
        <v>43</v>
      </c>
      <c r="O3" s="187" t="s">
        <v>41</v>
      </c>
      <c r="P3" s="283" t="s">
        <v>503</v>
      </c>
      <c r="Q3" s="283" t="s">
        <v>504</v>
      </c>
      <c r="R3" s="187" t="s">
        <v>46</v>
      </c>
      <c r="S3" s="187" t="s">
        <v>47</v>
      </c>
      <c r="T3" s="144" t="s">
        <v>94</v>
      </c>
      <c r="U3" s="283" t="s">
        <v>165</v>
      </c>
      <c r="V3" s="180" t="s">
        <v>95</v>
      </c>
      <c r="W3" s="187" t="s">
        <v>96</v>
      </c>
      <c r="X3" s="189" t="s">
        <v>161</v>
      </c>
      <c r="Y3" s="189" t="s">
        <v>228</v>
      </c>
      <c r="Z3" s="190" t="s">
        <v>238</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578</v>
      </c>
      <c r="B5" t="s">
        <v>578</v>
      </c>
      <c r="C5" t="s">
        <v>578</v>
      </c>
      <c r="D5" t="s">
        <v>578</v>
      </c>
      <c r="E5" t="s">
        <v>578</v>
      </c>
      <c r="F5" t="s">
        <v>578</v>
      </c>
      <c r="G5" t="s">
        <v>595</v>
      </c>
      <c r="H5" t="s">
        <v>578</v>
      </c>
      <c r="I5" t="s">
        <v>595</v>
      </c>
      <c r="J5" t="s">
        <v>578</v>
      </c>
      <c r="K5" t="s">
        <v>578</v>
      </c>
      <c r="L5" t="s">
        <v>578</v>
      </c>
      <c r="M5" t="s">
        <v>595</v>
      </c>
      <c r="N5" t="s">
        <v>595</v>
      </c>
      <c r="O5" t="s">
        <v>595</v>
      </c>
      <c r="P5" t="s">
        <v>578</v>
      </c>
      <c r="Q5" t="s">
        <v>578</v>
      </c>
      <c r="R5" t="s">
        <v>595</v>
      </c>
      <c r="S5" t="s">
        <v>595</v>
      </c>
      <c r="T5" t="s">
        <v>578</v>
      </c>
      <c r="U5" t="s">
        <v>578</v>
      </c>
      <c r="V5" t="s">
        <v>595</v>
      </c>
      <c r="W5" t="s">
        <v>595</v>
      </c>
      <c r="X5" t="s">
        <v>578</v>
      </c>
      <c r="Y5" t="s">
        <v>578</v>
      </c>
      <c r="Z5" t="s">
        <v>578</v>
      </c>
    </row>
    <row r="6" spans="1:26">
      <c r="A6" t="s">
        <v>706</v>
      </c>
      <c r="B6" t="s">
        <v>706</v>
      </c>
      <c r="C6" t="s">
        <v>706</v>
      </c>
      <c r="D6" t="s">
        <v>706</v>
      </c>
      <c r="E6" t="s">
        <v>706</v>
      </c>
      <c r="F6" t="s">
        <v>706</v>
      </c>
      <c r="G6" t="s">
        <v>596</v>
      </c>
      <c r="H6" t="s">
        <v>598</v>
      </c>
      <c r="I6" t="s">
        <v>570</v>
      </c>
      <c r="J6" t="s">
        <v>598</v>
      </c>
      <c r="K6" t="s">
        <v>597</v>
      </c>
      <c r="L6" t="s">
        <v>597</v>
      </c>
      <c r="M6" t="s">
        <v>570</v>
      </c>
      <c r="N6" t="s">
        <v>570</v>
      </c>
      <c r="O6" t="s">
        <v>570</v>
      </c>
      <c r="P6" t="s">
        <v>598</v>
      </c>
      <c r="Q6" t="s">
        <v>598</v>
      </c>
      <c r="R6" t="s">
        <v>570</v>
      </c>
      <c r="S6" t="s">
        <v>570</v>
      </c>
      <c r="T6" t="s">
        <v>598</v>
      </c>
      <c r="U6" t="s">
        <v>598</v>
      </c>
      <c r="V6" t="s">
        <v>570</v>
      </c>
      <c r="W6" t="s">
        <v>570</v>
      </c>
      <c r="X6" t="s">
        <v>571</v>
      </c>
      <c r="Y6" t="s">
        <v>571</v>
      </c>
      <c r="Z6" t="s">
        <v>571</v>
      </c>
    </row>
    <row r="7" spans="1:26">
      <c r="A7" t="s">
        <v>594</v>
      </c>
      <c r="B7" t="s">
        <v>594</v>
      </c>
      <c r="C7" t="s">
        <v>594</v>
      </c>
      <c r="D7" t="s">
        <v>594</v>
      </c>
      <c r="E7" t="s">
        <v>594</v>
      </c>
      <c r="F7" t="s">
        <v>594</v>
      </c>
      <c r="G7" t="s">
        <v>572</v>
      </c>
      <c r="H7" t="s">
        <v>573</v>
      </c>
      <c r="I7" t="s">
        <v>572</v>
      </c>
      <c r="J7" t="s">
        <v>573</v>
      </c>
      <c r="K7" t="s">
        <v>573</v>
      </c>
      <c r="L7" t="s">
        <v>573</v>
      </c>
      <c r="M7" t="s">
        <v>572</v>
      </c>
      <c r="N7" t="s">
        <v>572</v>
      </c>
      <c r="O7" t="s">
        <v>572</v>
      </c>
      <c r="P7" t="s">
        <v>573</v>
      </c>
      <c r="Q7" t="s">
        <v>573</v>
      </c>
      <c r="R7" t="s">
        <v>572</v>
      </c>
      <c r="S7" t="s">
        <v>572</v>
      </c>
      <c r="T7" t="s">
        <v>573</v>
      </c>
      <c r="U7" t="s">
        <v>573</v>
      </c>
      <c r="V7" t="s">
        <v>572</v>
      </c>
      <c r="W7" t="s">
        <v>572</v>
      </c>
      <c r="X7" t="s">
        <v>572</v>
      </c>
      <c r="Y7" t="s">
        <v>572</v>
      </c>
      <c r="Z7" t="s">
        <v>572</v>
      </c>
    </row>
    <row r="8" spans="1:26">
      <c r="A8"/>
      <c r="B8"/>
      <c r="C8"/>
      <c r="D8"/>
      <c r="E8"/>
      <c r="F8"/>
      <c r="G8" t="s">
        <v>599</v>
      </c>
      <c r="H8"/>
      <c r="I8" t="s">
        <v>599</v>
      </c>
      <c r="J8"/>
      <c r="K8"/>
      <c r="L8"/>
      <c r="M8" t="s">
        <v>601</v>
      </c>
      <c r="N8" t="s">
        <v>601</v>
      </c>
      <c r="O8" t="s">
        <v>601</v>
      </c>
      <c r="P8"/>
      <c r="Q8"/>
      <c r="R8" t="s">
        <v>603</v>
      </c>
      <c r="S8" t="s">
        <v>603</v>
      </c>
      <c r="T8"/>
      <c r="U8"/>
      <c r="V8" t="s">
        <v>607</v>
      </c>
      <c r="W8" t="s">
        <v>607</v>
      </c>
      <c r="X8"/>
      <c r="Y8"/>
      <c r="Z8"/>
    </row>
    <row r="9" spans="1:26">
      <c r="A9"/>
      <c r="B9"/>
      <c r="C9"/>
      <c r="D9"/>
      <c r="E9"/>
      <c r="F9"/>
      <c r="G9" t="s">
        <v>600</v>
      </c>
      <c r="H9"/>
      <c r="I9" t="s">
        <v>600</v>
      </c>
      <c r="J9"/>
      <c r="K9"/>
      <c r="L9"/>
      <c r="M9" t="s">
        <v>602</v>
      </c>
      <c r="N9" t="s">
        <v>602</v>
      </c>
      <c r="O9" t="s">
        <v>602</v>
      </c>
      <c r="P9"/>
      <c r="Q9"/>
      <c r="R9" t="s">
        <v>604</v>
      </c>
      <c r="S9" t="s">
        <v>604</v>
      </c>
      <c r="T9"/>
      <c r="U9"/>
      <c r="V9" t="s">
        <v>608</v>
      </c>
      <c r="W9" t="s">
        <v>608</v>
      </c>
      <c r="X9"/>
      <c r="Y9"/>
      <c r="Z9"/>
    </row>
    <row r="10" spans="1:26">
      <c r="A10"/>
      <c r="B10"/>
      <c r="C10"/>
      <c r="D10"/>
      <c r="E10"/>
      <c r="F10"/>
      <c r="G10"/>
      <c r="H10"/>
      <c r="I10"/>
      <c r="J10"/>
      <c r="K10"/>
      <c r="L10"/>
      <c r="M10" t="s">
        <v>582</v>
      </c>
      <c r="N10" t="s">
        <v>583</v>
      </c>
      <c r="O10" t="s">
        <v>584</v>
      </c>
      <c r="P10"/>
      <c r="Q10"/>
      <c r="R10" t="s">
        <v>605</v>
      </c>
      <c r="S10" t="s">
        <v>606</v>
      </c>
      <c r="T10"/>
      <c r="U10"/>
      <c r="V10" t="s">
        <v>585</v>
      </c>
      <c r="W10" t="s">
        <v>609</v>
      </c>
      <c r="X10"/>
      <c r="Y10"/>
      <c r="Z10"/>
    </row>
    <row r="11" spans="1:26">
      <c r="A11"/>
      <c r="B11"/>
      <c r="C11"/>
      <c r="D11"/>
      <c r="E11"/>
      <c r="F11"/>
      <c r="G11" t="s">
        <v>710</v>
      </c>
      <c r="H11" t="s">
        <v>710</v>
      </c>
      <c r="I11" t="s">
        <v>710</v>
      </c>
      <c r="J11" t="s">
        <v>710</v>
      </c>
      <c r="K11" t="s">
        <v>710</v>
      </c>
      <c r="L11" t="s">
        <v>710</v>
      </c>
      <c r="M11" t="s">
        <v>710</v>
      </c>
      <c r="N11" t="s">
        <v>710</v>
      </c>
      <c r="O11" t="s">
        <v>710</v>
      </c>
      <c r="P11" t="s">
        <v>710</v>
      </c>
      <c r="Q11" t="s">
        <v>710</v>
      </c>
      <c r="R11" t="s">
        <v>710</v>
      </c>
      <c r="S11" t="s">
        <v>710</v>
      </c>
      <c r="T11" t="s">
        <v>710</v>
      </c>
      <c r="U11" t="s">
        <v>710</v>
      </c>
      <c r="V11" t="s">
        <v>710</v>
      </c>
      <c r="W11" t="s">
        <v>710</v>
      </c>
      <c r="X11" t="s">
        <v>710</v>
      </c>
      <c r="Y11" t="s">
        <v>710</v>
      </c>
      <c r="Z11" t="s">
        <v>710</v>
      </c>
    </row>
    <row r="12" spans="1:26">
      <c r="A12"/>
      <c r="B12"/>
      <c r="C12"/>
      <c r="D12"/>
      <c r="E12"/>
      <c r="F12"/>
      <c r="G12" t="s">
        <v>711</v>
      </c>
      <c r="H12" t="s">
        <v>711</v>
      </c>
      <c r="I12" t="s">
        <v>711</v>
      </c>
      <c r="J12" t="s">
        <v>711</v>
      </c>
      <c r="K12" t="s">
        <v>711</v>
      </c>
      <c r="L12" t="s">
        <v>711</v>
      </c>
      <c r="M12" t="s">
        <v>711</v>
      </c>
      <c r="N12" t="s">
        <v>711</v>
      </c>
      <c r="O12" t="s">
        <v>711</v>
      </c>
      <c r="P12" t="s">
        <v>711</v>
      </c>
      <c r="Q12" t="s">
        <v>711</v>
      </c>
      <c r="R12" t="s">
        <v>711</v>
      </c>
      <c r="S12" t="s">
        <v>711</v>
      </c>
      <c r="T12" t="s">
        <v>711</v>
      </c>
      <c r="U12" t="s">
        <v>711</v>
      </c>
      <c r="V12" t="s">
        <v>711</v>
      </c>
      <c r="W12" t="s">
        <v>711</v>
      </c>
      <c r="X12" t="s">
        <v>711</v>
      </c>
      <c r="Y12" t="s">
        <v>711</v>
      </c>
      <c r="Z12" t="s">
        <v>711</v>
      </c>
    </row>
    <row r="13" spans="1:26">
      <c r="A13"/>
      <c r="B13"/>
      <c r="C13"/>
      <c r="D13"/>
      <c r="E13"/>
      <c r="F13"/>
      <c r="G13"/>
      <c r="H13"/>
      <c r="I13"/>
      <c r="J13"/>
      <c r="K13"/>
      <c r="L13"/>
      <c r="M13"/>
      <c r="N13"/>
      <c r="O13"/>
      <c r="P13"/>
      <c r="Q13"/>
      <c r="R13"/>
      <c r="S13"/>
      <c r="T13"/>
      <c r="U13"/>
      <c r="V13"/>
      <c r="W13"/>
      <c r="X13"/>
      <c r="Y13"/>
      <c r="Z13"/>
    </row>
    <row r="14" spans="1:26">
      <c r="A14" s="9" t="s">
        <v>6</v>
      </c>
      <c r="B14" s="9" t="s">
        <v>49</v>
      </c>
      <c r="C14" s="9" t="s">
        <v>7</v>
      </c>
      <c r="D14" s="9" t="s">
        <v>226</v>
      </c>
      <c r="E14" s="9" t="s">
        <v>240</v>
      </c>
      <c r="F14" s="9" t="s">
        <v>241</v>
      </c>
      <c r="G14" s="83" t="s">
        <v>552</v>
      </c>
      <c r="H14" s="239" t="s">
        <v>262</v>
      </c>
      <c r="I14" s="240" t="s">
        <v>263</v>
      </c>
      <c r="J14" s="285" t="s">
        <v>264</v>
      </c>
      <c r="K14" s="239" t="s">
        <v>265</v>
      </c>
      <c r="L14" s="239" t="s">
        <v>266</v>
      </c>
      <c r="M14" s="24" t="s">
        <v>332</v>
      </c>
      <c r="N14" s="24" t="s">
        <v>333</v>
      </c>
      <c r="O14" s="24" t="s">
        <v>334</v>
      </c>
      <c r="P14" s="285" t="s">
        <v>267</v>
      </c>
      <c r="Q14" s="285" t="s">
        <v>268</v>
      </c>
      <c r="R14" s="24" t="s">
        <v>335</v>
      </c>
      <c r="S14" s="24" t="s">
        <v>336</v>
      </c>
      <c r="T14" s="146" t="s">
        <v>269</v>
      </c>
      <c r="U14" s="285" t="s">
        <v>270</v>
      </c>
      <c r="V14" s="24" t="s">
        <v>271</v>
      </c>
      <c r="W14" s="24" t="s">
        <v>272</v>
      </c>
      <c r="X14" s="78" t="s">
        <v>273</v>
      </c>
      <c r="Y14" s="78" t="s">
        <v>274</v>
      </c>
      <c r="Z14" s="78" t="s">
        <v>275</v>
      </c>
    </row>
    <row r="15" spans="1:26">
      <c r="B15" s="1"/>
      <c r="C15" s="1"/>
      <c r="D15" s="1" t="str">
        <f>A15&amp;"|"&amp;B15&amp;"|"&amp;C15</f>
        <v>||</v>
      </c>
      <c r="E15" s="1"/>
      <c r="F15" s="1" t="str">
        <f>A15&amp;"|"&amp;E15&amp;"|"&amp;C15</f>
        <v>||</v>
      </c>
      <c r="H15" s="139">
        <v>0</v>
      </c>
      <c r="I15" s="119">
        <f>$G15*(1+$H15)</f>
        <v>0</v>
      </c>
      <c r="J15" s="282">
        <v>1</v>
      </c>
      <c r="M15" s="337">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57" priority="5">
      <formula>AND($D1&lt;&gt;"",J1&lt;&gt;1)</formula>
    </cfRule>
  </conditionalFormatting>
  <conditionalFormatting sqref="P1:Q4 U1:U4 U14:U1048576 P14:Q1048576">
    <cfRule type="expression" dxfId="56" priority="4">
      <formula>AND($D1&lt;&gt;"",P1&lt;&gt;0.95)</formula>
    </cfRule>
  </conditionalFormatting>
  <conditionalFormatting sqref="H1:H4 H14:H1048576">
    <cfRule type="expression" dxfId="55" priority="3">
      <formula>AND(ISNUMBER($H1),$H1&lt;&gt;0)</formula>
    </cfRule>
  </conditionalFormatting>
  <conditionalFormatting sqref="I4 M4:O4 R4:S4 W4:Z4">
    <cfRule type="expression" dxfId="5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B3" sqref="B3"/>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48</v>
      </c>
      <c r="B1" s="145" t="s">
        <v>84</v>
      </c>
      <c r="C1" s="142"/>
      <c r="D1" s="16"/>
      <c r="E1" s="16"/>
      <c r="F1" s="16"/>
      <c r="G1" s="145" t="s">
        <v>120</v>
      </c>
      <c r="H1" s="142"/>
      <c r="I1" s="145"/>
      <c r="J1" s="32"/>
    </row>
    <row r="2" spans="1:10" s="30" customFormat="1" ht="19">
      <c r="B2" s="136" t="s">
        <v>3</v>
      </c>
      <c r="C2" s="136"/>
      <c r="D2" s="33"/>
      <c r="E2" s="33" t="s">
        <v>4</v>
      </c>
      <c r="F2" s="33"/>
      <c r="G2" s="136" t="s">
        <v>3</v>
      </c>
      <c r="H2" s="136"/>
      <c r="I2" s="136"/>
      <c r="J2" s="33" t="s">
        <v>180</v>
      </c>
    </row>
    <row r="3" spans="1:10" ht="117" customHeight="1">
      <c r="A3" s="8"/>
      <c r="B3" s="137" t="s">
        <v>505</v>
      </c>
      <c r="C3" s="137" t="s">
        <v>506</v>
      </c>
      <c r="D3" s="184" t="s">
        <v>237</v>
      </c>
      <c r="E3" s="187" t="s">
        <v>121</v>
      </c>
      <c r="F3" s="187" t="s">
        <v>34</v>
      </c>
      <c r="G3" s="137" t="s">
        <v>507</v>
      </c>
      <c r="H3" s="137" t="s">
        <v>508</v>
      </c>
      <c r="I3" s="137" t="s">
        <v>509</v>
      </c>
      <c r="J3" s="184" t="s">
        <v>244</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578</v>
      </c>
      <c r="B5" t="s">
        <v>578</v>
      </c>
      <c r="C5" t="s">
        <v>578</v>
      </c>
      <c r="D5" t="s">
        <v>578</v>
      </c>
      <c r="E5" t="s">
        <v>595</v>
      </c>
      <c r="F5" t="s">
        <v>595</v>
      </c>
      <c r="G5" t="s">
        <v>578</v>
      </c>
      <c r="H5" t="s">
        <v>578</v>
      </c>
      <c r="I5" t="s">
        <v>578</v>
      </c>
      <c r="J5" t="s">
        <v>578</v>
      </c>
    </row>
    <row r="6" spans="1:10">
      <c r="A6" t="s">
        <v>706</v>
      </c>
      <c r="B6" t="s">
        <v>598</v>
      </c>
      <c r="C6" t="s">
        <v>598</v>
      </c>
      <c r="D6" t="s">
        <v>571</v>
      </c>
      <c r="E6" t="s">
        <v>570</v>
      </c>
      <c r="F6" t="s">
        <v>570</v>
      </c>
      <c r="G6" t="s">
        <v>597</v>
      </c>
      <c r="H6" t="s">
        <v>597</v>
      </c>
      <c r="I6" t="s">
        <v>598</v>
      </c>
      <c r="J6" t="s">
        <v>571</v>
      </c>
    </row>
    <row r="7" spans="1:10">
      <c r="A7" t="s">
        <v>594</v>
      </c>
      <c r="B7" t="s">
        <v>573</v>
      </c>
      <c r="C7" t="s">
        <v>573</v>
      </c>
      <c r="D7" t="s">
        <v>572</v>
      </c>
      <c r="E7" t="s">
        <v>572</v>
      </c>
      <c r="F7" t="s">
        <v>572</v>
      </c>
      <c r="G7" t="s">
        <v>573</v>
      </c>
      <c r="H7" t="s">
        <v>573</v>
      </c>
      <c r="I7" t="s">
        <v>573</v>
      </c>
      <c r="J7" t="s">
        <v>572</v>
      </c>
    </row>
    <row r="8" spans="1:10">
      <c r="A8"/>
      <c r="B8"/>
      <c r="C8"/>
      <c r="D8"/>
      <c r="E8" t="s">
        <v>610</v>
      </c>
      <c r="F8" t="s">
        <v>610</v>
      </c>
      <c r="G8"/>
      <c r="H8"/>
      <c r="I8"/>
      <c r="J8"/>
    </row>
    <row r="9" spans="1:10">
      <c r="A9"/>
      <c r="B9"/>
      <c r="C9"/>
      <c r="D9"/>
      <c r="E9" t="s">
        <v>611</v>
      </c>
      <c r="F9" t="s">
        <v>611</v>
      </c>
      <c r="G9"/>
      <c r="H9"/>
      <c r="I9"/>
      <c r="J9"/>
    </row>
    <row r="10" spans="1:10">
      <c r="A10"/>
      <c r="B10"/>
      <c r="C10"/>
      <c r="D10"/>
      <c r="E10" t="s">
        <v>612</v>
      </c>
      <c r="F10" t="s">
        <v>613</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276</v>
      </c>
      <c r="C14" s="131" t="s">
        <v>277</v>
      </c>
      <c r="D14" s="24" t="s">
        <v>486</v>
      </c>
      <c r="E14" s="24" t="s">
        <v>278</v>
      </c>
      <c r="F14" s="24" t="s">
        <v>279</v>
      </c>
      <c r="G14" s="124" t="s">
        <v>280</v>
      </c>
      <c r="H14" s="131" t="s">
        <v>281</v>
      </c>
      <c r="I14" s="124" t="s">
        <v>282</v>
      </c>
      <c r="J14" s="120" t="s">
        <v>283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53" priority="3">
      <formula>AND(ISNUMBER(C1),C1&lt;&gt;0.95)</formula>
    </cfRule>
  </conditionalFormatting>
  <conditionalFormatting sqref="B1:B4 B14:B1048576">
    <cfRule type="expression" dxfId="52" priority="2">
      <formula>AND(ISNUMBER(B1),B1&lt;&gt;0.8)</formula>
    </cfRule>
  </conditionalFormatting>
  <conditionalFormatting sqref="D4:F4 J4">
    <cfRule type="expression" dxfId="5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G3" sqref="G3"/>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54</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726</v>
      </c>
      <c r="H3" s="144" t="s">
        <v>811</v>
      </c>
      <c r="I3" s="187" t="s">
        <v>812</v>
      </c>
      <c r="J3" s="144" t="s">
        <v>553</v>
      </c>
      <c r="K3" s="144" t="s">
        <v>23</v>
      </c>
      <c r="L3" s="144" t="s">
        <v>24</v>
      </c>
      <c r="M3" s="187" t="s">
        <v>27</v>
      </c>
      <c r="N3" s="188" t="s">
        <v>25</v>
      </c>
      <c r="O3" s="187" t="s">
        <v>26</v>
      </c>
      <c r="P3" s="144" t="s">
        <v>28</v>
      </c>
      <c r="Q3" s="187" t="s">
        <v>30</v>
      </c>
      <c r="R3" s="188" t="s">
        <v>29</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578</v>
      </c>
      <c r="B5" t="s">
        <v>578</v>
      </c>
      <c r="C5" t="s">
        <v>578</v>
      </c>
      <c r="D5" t="s">
        <v>578</v>
      </c>
      <c r="E5" t="s">
        <v>578</v>
      </c>
      <c r="F5" t="s">
        <v>578</v>
      </c>
      <c r="G5" t="s">
        <v>595</v>
      </c>
      <c r="H5" t="s">
        <v>578</v>
      </c>
      <c r="I5" t="s">
        <v>595</v>
      </c>
      <c r="J5" t="s">
        <v>578</v>
      </c>
      <c r="K5" t="s">
        <v>578</v>
      </c>
      <c r="L5" t="s">
        <v>578</v>
      </c>
      <c r="M5" t="s">
        <v>595</v>
      </c>
      <c r="N5" t="s">
        <v>595</v>
      </c>
      <c r="O5" t="s">
        <v>595</v>
      </c>
      <c r="P5" t="s">
        <v>578</v>
      </c>
      <c r="Q5" t="s">
        <v>595</v>
      </c>
      <c r="R5" t="s">
        <v>595</v>
      </c>
    </row>
    <row r="6" spans="1:18">
      <c r="A6" t="s">
        <v>706</v>
      </c>
      <c r="B6" t="s">
        <v>706</v>
      </c>
      <c r="C6" t="s">
        <v>706</v>
      </c>
      <c r="D6" t="s">
        <v>706</v>
      </c>
      <c r="E6" t="s">
        <v>706</v>
      </c>
      <c r="F6" t="s">
        <v>706</v>
      </c>
      <c r="G6" t="s">
        <v>596</v>
      </c>
      <c r="H6" t="s">
        <v>597</v>
      </c>
      <c r="I6" t="s">
        <v>570</v>
      </c>
      <c r="J6" t="s">
        <v>598</v>
      </c>
      <c r="K6" t="s">
        <v>597</v>
      </c>
      <c r="L6" t="s">
        <v>597</v>
      </c>
      <c r="M6" t="s">
        <v>570</v>
      </c>
      <c r="N6" t="s">
        <v>570</v>
      </c>
      <c r="O6" t="s">
        <v>570</v>
      </c>
      <c r="P6" t="s">
        <v>598</v>
      </c>
      <c r="Q6" t="s">
        <v>570</v>
      </c>
      <c r="R6" t="s">
        <v>570</v>
      </c>
    </row>
    <row r="7" spans="1:18">
      <c r="A7" t="s">
        <v>594</v>
      </c>
      <c r="B7" t="s">
        <v>594</v>
      </c>
      <c r="C7" t="s">
        <v>594</v>
      </c>
      <c r="D7" t="s">
        <v>594</v>
      </c>
      <c r="E7" t="s">
        <v>594</v>
      </c>
      <c r="F7" t="s">
        <v>594</v>
      </c>
      <c r="G7" t="s">
        <v>572</v>
      </c>
      <c r="H7" t="s">
        <v>573</v>
      </c>
      <c r="I7" t="s">
        <v>572</v>
      </c>
      <c r="J7" t="s">
        <v>573</v>
      </c>
      <c r="K7" t="s">
        <v>573</v>
      </c>
      <c r="L7" t="s">
        <v>573</v>
      </c>
      <c r="M7" t="s">
        <v>572</v>
      </c>
      <c r="N7" t="s">
        <v>572</v>
      </c>
      <c r="O7" t="s">
        <v>572</v>
      </c>
      <c r="P7" t="s">
        <v>573</v>
      </c>
      <c r="Q7" t="s">
        <v>572</v>
      </c>
      <c r="R7" t="s">
        <v>572</v>
      </c>
    </row>
    <row r="8" spans="1:18">
      <c r="A8"/>
      <c r="B8"/>
      <c r="C8"/>
      <c r="D8"/>
      <c r="E8"/>
      <c r="F8"/>
      <c r="G8" t="s">
        <v>614</v>
      </c>
      <c r="H8"/>
      <c r="I8" t="s">
        <v>614</v>
      </c>
      <c r="J8"/>
      <c r="K8"/>
      <c r="L8"/>
      <c r="M8" t="s">
        <v>616</v>
      </c>
      <c r="N8" t="s">
        <v>616</v>
      </c>
      <c r="O8" t="s">
        <v>616</v>
      </c>
      <c r="P8"/>
      <c r="Q8" t="s">
        <v>618</v>
      </c>
      <c r="R8" t="s">
        <v>618</v>
      </c>
    </row>
    <row r="9" spans="1:18">
      <c r="A9"/>
      <c r="B9"/>
      <c r="C9"/>
      <c r="D9"/>
      <c r="E9"/>
      <c r="F9"/>
      <c r="G9" t="s">
        <v>615</v>
      </c>
      <c r="H9"/>
      <c r="I9" t="s">
        <v>615</v>
      </c>
      <c r="J9"/>
      <c r="K9"/>
      <c r="L9"/>
      <c r="M9" t="s">
        <v>617</v>
      </c>
      <c r="N9" t="s">
        <v>617</v>
      </c>
      <c r="O9" t="s">
        <v>617</v>
      </c>
      <c r="P9"/>
      <c r="Q9" t="s">
        <v>619</v>
      </c>
      <c r="R9" t="s">
        <v>619</v>
      </c>
    </row>
    <row r="10" spans="1:18">
      <c r="A10"/>
      <c r="B10"/>
      <c r="C10"/>
      <c r="D10"/>
      <c r="E10"/>
      <c r="F10"/>
      <c r="G10"/>
      <c r="H10"/>
      <c r="I10"/>
      <c r="J10"/>
      <c r="K10"/>
      <c r="L10"/>
      <c r="M10" t="s">
        <v>582</v>
      </c>
      <c r="N10" t="s">
        <v>583</v>
      </c>
      <c r="O10" t="s">
        <v>584</v>
      </c>
      <c r="P10"/>
      <c r="Q10" t="s">
        <v>585</v>
      </c>
      <c r="R10" t="s">
        <v>585</v>
      </c>
    </row>
    <row r="11" spans="1:18">
      <c r="A11"/>
      <c r="B11"/>
      <c r="C11"/>
      <c r="D11"/>
      <c r="E11"/>
      <c r="F11"/>
      <c r="G11"/>
      <c r="H11"/>
      <c r="I11" t="s">
        <v>709</v>
      </c>
      <c r="J11"/>
      <c r="K11"/>
      <c r="L11"/>
      <c r="M11" t="s">
        <v>709</v>
      </c>
      <c r="N11" t="s">
        <v>709</v>
      </c>
      <c r="O11" t="s">
        <v>709</v>
      </c>
      <c r="P11"/>
      <c r="Q11" t="s">
        <v>709</v>
      </c>
      <c r="R11" t="s">
        <v>709</v>
      </c>
    </row>
    <row r="12" spans="1:18">
      <c r="A12"/>
      <c r="B12"/>
      <c r="C12"/>
      <c r="D12"/>
      <c r="E12"/>
      <c r="F12"/>
      <c r="G12"/>
      <c r="H12"/>
      <c r="I12" t="s">
        <v>707</v>
      </c>
      <c r="J12"/>
      <c r="K12"/>
      <c r="L12"/>
      <c r="M12" t="s">
        <v>707</v>
      </c>
      <c r="N12" t="s">
        <v>707</v>
      </c>
      <c r="O12" t="s">
        <v>707</v>
      </c>
      <c r="P12"/>
      <c r="Q12" t="s">
        <v>707</v>
      </c>
      <c r="R12" t="s">
        <v>707</v>
      </c>
    </row>
    <row r="13" spans="1:18">
      <c r="A13"/>
      <c r="B13"/>
      <c r="C13"/>
      <c r="D13"/>
      <c r="E13"/>
      <c r="F13"/>
      <c r="G13"/>
      <c r="H13"/>
      <c r="I13"/>
      <c r="J13"/>
      <c r="K13"/>
      <c r="L13"/>
      <c r="M13"/>
      <c r="N13"/>
      <c r="O13"/>
      <c r="P13"/>
      <c r="Q13"/>
      <c r="R13"/>
    </row>
    <row r="14" spans="1:18">
      <c r="A14" s="5" t="s">
        <v>6</v>
      </c>
      <c r="B14" s="5" t="s">
        <v>49</v>
      </c>
      <c r="C14" s="5" t="s">
        <v>7</v>
      </c>
      <c r="D14" s="80" t="s">
        <v>226</v>
      </c>
      <c r="E14" s="80" t="s">
        <v>240</v>
      </c>
      <c r="F14" s="80" t="s">
        <v>241</v>
      </c>
      <c r="G14" s="24" t="s">
        <v>284</v>
      </c>
      <c r="H14" s="131" t="s">
        <v>285</v>
      </c>
      <c r="I14" s="24" t="s">
        <v>286</v>
      </c>
      <c r="J14" s="131" t="s">
        <v>287</v>
      </c>
      <c r="K14" s="131" t="s">
        <v>288</v>
      </c>
      <c r="L14" s="131" t="s">
        <v>289</v>
      </c>
      <c r="M14" s="24" t="s">
        <v>290</v>
      </c>
      <c r="N14" s="24" t="s">
        <v>291</v>
      </c>
      <c r="O14" s="24" t="s">
        <v>292</v>
      </c>
      <c r="P14" s="146" t="s">
        <v>293</v>
      </c>
      <c r="Q14" s="24" t="s">
        <v>294</v>
      </c>
      <c r="R14" s="24" t="s">
        <v>295</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50" priority="5">
      <formula>AND(ISNUMBER(J1),J1&lt;&gt;1)</formula>
    </cfRule>
  </conditionalFormatting>
  <conditionalFormatting sqref="I4 M4:O4 Q4:R4">
    <cfRule type="expression" dxfId="4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V1490"/>
  <sheetViews>
    <sheetView zoomScale="130" zoomScaleNormal="130" workbookViewId="0">
      <pane xSplit="6" ySplit="14" topLeftCell="G15" activePane="bottomRight" state="frozen"/>
      <selection activeCell="B5" sqref="B5"/>
      <selection pane="topRight" activeCell="B5" sqref="B5"/>
      <selection pane="bottomLeft" activeCell="B5" sqref="B5"/>
      <selection pane="bottomRight" activeCell="G3" sqref="G3"/>
    </sheetView>
  </sheetViews>
  <sheetFormatPr baseColWidth="10" defaultRowHeight="16"/>
  <cols>
    <col min="1" max="1" width="25.33203125" style="3" customWidth="1"/>
    <col min="2" max="2" width="9.5" style="3" customWidth="1"/>
    <col min="3" max="6" width="7" style="3" customWidth="1"/>
    <col min="7" max="19" width="10.83203125" style="25"/>
    <col min="20" max="20" width="10.83203125" style="15"/>
    <col min="21" max="22" width="10.83203125" style="139"/>
  </cols>
  <sheetData>
    <row r="1" spans="1:22" ht="31" customHeight="1">
      <c r="A1" s="39" t="s">
        <v>10</v>
      </c>
      <c r="B1" s="6"/>
      <c r="C1" s="6"/>
      <c r="D1" s="6"/>
      <c r="E1" s="6"/>
      <c r="F1" s="6"/>
      <c r="G1" s="16" t="s">
        <v>33</v>
      </c>
      <c r="H1" s="16"/>
      <c r="I1" s="16"/>
      <c r="J1" s="16"/>
      <c r="K1" s="16"/>
      <c r="L1" s="16"/>
      <c r="M1" s="16"/>
      <c r="N1" s="16"/>
      <c r="O1" s="16"/>
      <c r="P1" s="16"/>
      <c r="Q1" s="16"/>
      <c r="R1" s="16"/>
      <c r="S1" s="16"/>
      <c r="T1" s="16"/>
      <c r="U1" s="145"/>
      <c r="V1" s="145"/>
    </row>
    <row r="2" spans="1:22" ht="19">
      <c r="A2" s="7" t="s">
        <v>556</v>
      </c>
      <c r="B2" s="312" t="s">
        <v>551</v>
      </c>
      <c r="C2" s="7"/>
      <c r="D2" s="7"/>
      <c r="E2" s="7"/>
      <c r="F2" s="7"/>
      <c r="G2" s="26" t="s">
        <v>3</v>
      </c>
      <c r="H2" s="21"/>
      <c r="I2" s="21"/>
      <c r="J2" s="21"/>
      <c r="K2" s="21"/>
      <c r="L2" s="21" t="s">
        <v>4</v>
      </c>
      <c r="M2" s="21"/>
      <c r="N2" s="21"/>
      <c r="O2" s="21"/>
      <c r="P2" s="26" t="s">
        <v>180</v>
      </c>
      <c r="Q2" s="21" t="s">
        <v>61</v>
      </c>
      <c r="R2" s="21"/>
      <c r="S2" s="21"/>
      <c r="T2" s="26" t="s">
        <v>180</v>
      </c>
      <c r="U2" s="136"/>
      <c r="V2" s="136"/>
    </row>
    <row r="3" spans="1:22" ht="117" customHeight="1">
      <c r="A3" s="8"/>
      <c r="B3" s="8"/>
      <c r="C3" s="8"/>
      <c r="D3" s="8"/>
      <c r="E3" s="8"/>
      <c r="F3" s="8"/>
      <c r="G3" s="27" t="s">
        <v>726</v>
      </c>
      <c r="H3" s="27" t="s">
        <v>727</v>
      </c>
      <c r="I3" s="137" t="s">
        <v>510</v>
      </c>
      <c r="J3" s="137" t="s">
        <v>549</v>
      </c>
      <c r="K3" s="137" t="s">
        <v>511</v>
      </c>
      <c r="L3" s="187" t="s">
        <v>728</v>
      </c>
      <c r="M3" s="187" t="s">
        <v>203</v>
      </c>
      <c r="N3" s="188" t="s">
        <v>204</v>
      </c>
      <c r="O3" s="187" t="s">
        <v>205</v>
      </c>
      <c r="P3" s="184" t="s">
        <v>164</v>
      </c>
      <c r="Q3" s="22" t="s">
        <v>69</v>
      </c>
      <c r="R3" s="22" t="s">
        <v>70</v>
      </c>
      <c r="S3" s="27" t="s">
        <v>729</v>
      </c>
      <c r="T3" s="184" t="s">
        <v>254</v>
      </c>
      <c r="U3" s="185" t="s">
        <v>734</v>
      </c>
      <c r="V3" s="185" t="s">
        <v>735</v>
      </c>
    </row>
    <row r="4" spans="1:22">
      <c r="A4" s="4"/>
      <c r="B4" s="4"/>
      <c r="C4" s="4" t="s">
        <v>5</v>
      </c>
      <c r="D4" s="4"/>
      <c r="E4" s="4"/>
      <c r="F4" s="4"/>
      <c r="G4" s="28">
        <f>SUBTOTAL(109,G$15:INDEX(G:G,COUNTA($A:$A)+5-COUNTA($A$1:$A$14)))</f>
        <v>0</v>
      </c>
      <c r="H4" s="130">
        <f>SUBTOTAL(101,H$15:INDEX(H:H,COUNTA($A:$A)+5-COUNTA($A$1:$A$14)))</f>
        <v>0</v>
      </c>
      <c r="I4" s="130" t="e">
        <f>SUBTOTAL(101,I$15:INDEX(I:I,COUNTA($A:$A)+5-COUNTA($A$1:$A$14)))</f>
        <v>#DIV/0!</v>
      </c>
      <c r="J4" s="130" t="e">
        <f>SUBTOTAL(101,J$15:INDEX(J:J,COUNTA($A:$A)+5-COUNTA($A$1:$A$14)))</f>
        <v>#DIV/0!</v>
      </c>
      <c r="K4" s="130">
        <f>SUBTOTAL(101,K$15:INDEX(K:K,COUNTA($A:$A)+5-COUNTA($A$1:$A$14)))</f>
        <v>0.9</v>
      </c>
      <c r="L4" s="28">
        <f>SUBTOTAL(109,L$15:INDEX(L:L,COUNTA($A:$A)+5-COUNTA($A$1:$A$14)))</f>
        <v>0</v>
      </c>
      <c r="M4" s="23">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SUBTOTAL(101,S$15:INDEX(S:S,COUNTA($A:$A)+5-COUNTA($A$1:$A$14)))</f>
        <v>0</v>
      </c>
      <c r="T4" s="28">
        <f>SUBTOTAL(109,T$15:INDEX(T:T,COUNTA($A:$A)+5-COUNTA($A$1:$A$14)))</f>
        <v>0</v>
      </c>
      <c r="U4" s="130" t="e">
        <f>SUBTOTAL(101,U$15:INDEX(U:U,COUNTA($A:$A)+5-COUNTA($A$1:$A$14)))</f>
        <v>#DIV/0!</v>
      </c>
      <c r="V4" s="130">
        <f>SUBTOTAL(101,V$15:INDEX(V:V,COUNTA($A:$A)+5-COUNTA($A$1:$A$14)))</f>
        <v>0</v>
      </c>
    </row>
    <row r="5" spans="1:22">
      <c r="A5" t="s">
        <v>578</v>
      </c>
      <c r="B5" t="s">
        <v>578</v>
      </c>
      <c r="C5" t="s">
        <v>578</v>
      </c>
      <c r="D5" t="s">
        <v>578</v>
      </c>
      <c r="E5" t="s">
        <v>578</v>
      </c>
      <c r="F5" t="s">
        <v>578</v>
      </c>
      <c r="G5" t="s">
        <v>595</v>
      </c>
      <c r="H5" t="s">
        <v>578</v>
      </c>
      <c r="I5" t="s">
        <v>578</v>
      </c>
      <c r="J5" t="s">
        <v>578</v>
      </c>
      <c r="K5" t="s">
        <v>578</v>
      </c>
      <c r="L5" t="s">
        <v>595</v>
      </c>
      <c r="M5" t="s">
        <v>595</v>
      </c>
      <c r="N5" t="s">
        <v>595</v>
      </c>
      <c r="O5" t="s">
        <v>595</v>
      </c>
      <c r="P5" t="s">
        <v>578</v>
      </c>
      <c r="Q5" t="s">
        <v>593</v>
      </c>
      <c r="R5" t="s">
        <v>593</v>
      </c>
      <c r="S5" t="s">
        <v>578</v>
      </c>
      <c r="T5" t="s">
        <v>578</v>
      </c>
      <c r="U5" t="s">
        <v>578</v>
      </c>
      <c r="V5" t="s">
        <v>578</v>
      </c>
    </row>
    <row r="6" spans="1:22">
      <c r="A6" t="s">
        <v>706</v>
      </c>
      <c r="B6" t="s">
        <v>706</v>
      </c>
      <c r="C6" t="s">
        <v>706</v>
      </c>
      <c r="D6" t="s">
        <v>706</v>
      </c>
      <c r="E6" t="s">
        <v>706</v>
      </c>
      <c r="F6" t="s">
        <v>706</v>
      </c>
      <c r="G6" t="s">
        <v>596</v>
      </c>
      <c r="H6" t="s">
        <v>597</v>
      </c>
      <c r="I6" t="s">
        <v>597</v>
      </c>
      <c r="J6" t="s">
        <v>597</v>
      </c>
      <c r="K6" t="s">
        <v>598</v>
      </c>
      <c r="L6" t="s">
        <v>570</v>
      </c>
      <c r="M6" t="s">
        <v>570</v>
      </c>
      <c r="N6" t="s">
        <v>570</v>
      </c>
      <c r="O6" t="s">
        <v>570</v>
      </c>
      <c r="P6" t="s">
        <v>571</v>
      </c>
      <c r="Q6" t="s">
        <v>570</v>
      </c>
      <c r="R6" t="s">
        <v>570</v>
      </c>
      <c r="S6" t="s">
        <v>571</v>
      </c>
      <c r="T6" t="s">
        <v>571</v>
      </c>
      <c r="U6" t="s">
        <v>571</v>
      </c>
      <c r="V6" t="s">
        <v>571</v>
      </c>
    </row>
    <row r="7" spans="1:22">
      <c r="A7" t="s">
        <v>594</v>
      </c>
      <c r="B7" t="s">
        <v>594</v>
      </c>
      <c r="C7" t="s">
        <v>594</v>
      </c>
      <c r="D7" t="s">
        <v>594</v>
      </c>
      <c r="E7" t="s">
        <v>594</v>
      </c>
      <c r="F7" t="s">
        <v>594</v>
      </c>
      <c r="G7" t="s">
        <v>572</v>
      </c>
      <c r="H7" t="s">
        <v>573</v>
      </c>
      <c r="I7" t="s">
        <v>573</v>
      </c>
      <c r="J7" t="s">
        <v>573</v>
      </c>
      <c r="K7" t="s">
        <v>573</v>
      </c>
      <c r="L7" t="s">
        <v>572</v>
      </c>
      <c r="M7" t="s">
        <v>572</v>
      </c>
      <c r="N7" t="s">
        <v>572</v>
      </c>
      <c r="O7" t="s">
        <v>572</v>
      </c>
      <c r="P7" t="s">
        <v>572</v>
      </c>
      <c r="Q7" t="s">
        <v>572</v>
      </c>
      <c r="R7" t="s">
        <v>572</v>
      </c>
      <c r="S7" t="s">
        <v>573</v>
      </c>
      <c r="T7" t="s">
        <v>572</v>
      </c>
      <c r="U7" t="s">
        <v>573</v>
      </c>
      <c r="V7" t="s">
        <v>573</v>
      </c>
    </row>
    <row r="8" spans="1:22">
      <c r="A8"/>
      <c r="B8"/>
      <c r="C8"/>
      <c r="D8"/>
      <c r="E8"/>
      <c r="F8"/>
      <c r="G8" t="s">
        <v>701</v>
      </c>
      <c r="H8"/>
      <c r="I8"/>
      <c r="J8"/>
      <c r="K8"/>
      <c r="L8" t="s">
        <v>701</v>
      </c>
      <c r="M8" t="s">
        <v>622</v>
      </c>
      <c r="N8" t="s">
        <v>622</v>
      </c>
      <c r="O8" t="s">
        <v>622</v>
      </c>
      <c r="P8"/>
      <c r="Q8" t="s">
        <v>620</v>
      </c>
      <c r="R8" t="s">
        <v>621</v>
      </c>
      <c r="S8"/>
      <c r="T8"/>
      <c r="U8"/>
      <c r="V8"/>
    </row>
    <row r="9" spans="1:22">
      <c r="A9"/>
      <c r="B9"/>
      <c r="C9"/>
      <c r="D9"/>
      <c r="E9"/>
      <c r="F9"/>
      <c r="G9" t="s">
        <v>702</v>
      </c>
      <c r="H9"/>
      <c r="I9"/>
      <c r="J9"/>
      <c r="K9"/>
      <c r="L9" t="s">
        <v>702</v>
      </c>
      <c r="M9" t="s">
        <v>623</v>
      </c>
      <c r="N9" t="s">
        <v>623</v>
      </c>
      <c r="O9" t="s">
        <v>623</v>
      </c>
      <c r="P9"/>
      <c r="Q9"/>
      <c r="R9"/>
      <c r="S9"/>
      <c r="T9"/>
      <c r="U9"/>
      <c r="V9"/>
    </row>
    <row r="10" spans="1:22">
      <c r="A10"/>
      <c r="B10"/>
      <c r="C10"/>
      <c r="D10"/>
      <c r="E10"/>
      <c r="F10"/>
      <c r="G10"/>
      <c r="H10"/>
      <c r="I10"/>
      <c r="J10"/>
      <c r="K10"/>
      <c r="L10"/>
      <c r="M10" t="s">
        <v>624</v>
      </c>
      <c r="N10" t="s">
        <v>585</v>
      </c>
      <c r="O10" t="s">
        <v>609</v>
      </c>
      <c r="P10"/>
      <c r="Q10"/>
      <c r="R10"/>
      <c r="S10"/>
      <c r="T10"/>
      <c r="U10"/>
      <c r="V10"/>
    </row>
    <row r="11" spans="1:22">
      <c r="A11"/>
      <c r="B11"/>
      <c r="C11"/>
      <c r="D11"/>
      <c r="E11"/>
      <c r="F11"/>
      <c r="G11" t="s">
        <v>710</v>
      </c>
      <c r="H11" t="s">
        <v>710</v>
      </c>
      <c r="I11" t="s">
        <v>710</v>
      </c>
      <c r="J11" t="s">
        <v>710</v>
      </c>
      <c r="K11" t="s">
        <v>710</v>
      </c>
      <c r="L11" t="s">
        <v>710</v>
      </c>
      <c r="M11" t="s">
        <v>710</v>
      </c>
      <c r="N11" t="s">
        <v>710</v>
      </c>
      <c r="O11" t="s">
        <v>710</v>
      </c>
      <c r="P11" t="s">
        <v>710</v>
      </c>
      <c r="Q11" t="s">
        <v>710</v>
      </c>
      <c r="R11" t="s">
        <v>710</v>
      </c>
      <c r="S11" t="s">
        <v>710</v>
      </c>
      <c r="T11" t="s">
        <v>710</v>
      </c>
      <c r="U11" t="s">
        <v>710</v>
      </c>
      <c r="V11" t="s">
        <v>710</v>
      </c>
    </row>
    <row r="12" spans="1:22">
      <c r="A12"/>
      <c r="B12"/>
      <c r="C12"/>
      <c r="D12"/>
      <c r="E12"/>
      <c r="F12"/>
      <c r="G12" t="s">
        <v>708</v>
      </c>
      <c r="H12" t="s">
        <v>708</v>
      </c>
      <c r="I12" t="s">
        <v>708</v>
      </c>
      <c r="J12" t="s">
        <v>708</v>
      </c>
      <c r="K12" t="s">
        <v>708</v>
      </c>
      <c r="L12" t="s">
        <v>708</v>
      </c>
      <c r="M12" t="s">
        <v>708</v>
      </c>
      <c r="N12" t="s">
        <v>708</v>
      </c>
      <c r="O12" t="s">
        <v>708</v>
      </c>
      <c r="P12" t="s">
        <v>708</v>
      </c>
      <c r="Q12" t="s">
        <v>708</v>
      </c>
      <c r="R12" t="s">
        <v>708</v>
      </c>
      <c r="S12" t="s">
        <v>708</v>
      </c>
      <c r="T12" t="s">
        <v>708</v>
      </c>
      <c r="U12" t="s">
        <v>708</v>
      </c>
      <c r="V12" t="s">
        <v>708</v>
      </c>
    </row>
    <row r="13" spans="1:22">
      <c r="A13"/>
      <c r="B13"/>
      <c r="C13"/>
      <c r="D13"/>
      <c r="E13"/>
      <c r="F13"/>
      <c r="G13"/>
      <c r="H13"/>
      <c r="I13"/>
      <c r="J13"/>
      <c r="K13"/>
      <c r="L13"/>
      <c r="M13"/>
      <c r="N13"/>
      <c r="O13"/>
      <c r="P13"/>
      <c r="Q13"/>
      <c r="R13"/>
      <c r="S13"/>
      <c r="T13"/>
      <c r="U13"/>
      <c r="V13"/>
    </row>
    <row r="14" spans="1:22">
      <c r="A14" s="9" t="s">
        <v>6</v>
      </c>
      <c r="B14" s="9" t="s">
        <v>49</v>
      </c>
      <c r="C14" s="9" t="s">
        <v>7</v>
      </c>
      <c r="D14" s="9" t="s">
        <v>226</v>
      </c>
      <c r="E14" s="9" t="s">
        <v>240</v>
      </c>
      <c r="F14" s="9" t="s">
        <v>241</v>
      </c>
      <c r="G14" s="24" t="s">
        <v>300</v>
      </c>
      <c r="H14" s="24" t="s">
        <v>730</v>
      </c>
      <c r="I14" s="124" t="s">
        <v>301</v>
      </c>
      <c r="J14" s="124" t="s">
        <v>302</v>
      </c>
      <c r="K14" s="124" t="s">
        <v>303</v>
      </c>
      <c r="L14" s="24" t="s">
        <v>731</v>
      </c>
      <c r="M14" s="24" t="s">
        <v>304</v>
      </c>
      <c r="N14" s="24" t="s">
        <v>305</v>
      </c>
      <c r="O14" s="24" t="s">
        <v>306</v>
      </c>
      <c r="P14" s="78" t="s">
        <v>307</v>
      </c>
      <c r="Q14" s="24" t="s">
        <v>296</v>
      </c>
      <c r="R14" s="24" t="s">
        <v>297</v>
      </c>
      <c r="S14" s="24" t="s">
        <v>732</v>
      </c>
      <c r="T14" s="24" t="s">
        <v>298</v>
      </c>
      <c r="U14" s="124" t="s">
        <v>299</v>
      </c>
      <c r="V14" s="124" t="s">
        <v>733</v>
      </c>
    </row>
    <row r="15" spans="1:22">
      <c r="A15" s="2"/>
      <c r="D15" s="37" t="str">
        <f>A15&amp;"|"&amp;B15&amp;"|"&amp;C15</f>
        <v>||</v>
      </c>
      <c r="E15" s="37"/>
      <c r="F15" s="37" t="str">
        <f>A15&amp;"|"&amp;E15&amp;"|"&amp;C15</f>
        <v>||</v>
      </c>
      <c r="G15" s="15"/>
      <c r="H15" s="300">
        <v>0</v>
      </c>
      <c r="I15" s="139"/>
      <c r="J15" s="139"/>
      <c r="K15" s="139">
        <v>0.9</v>
      </c>
      <c r="L15" s="25">
        <f>IF($B$2="No",0,ROUND($G15*(1+$H15),0))</f>
        <v>0</v>
      </c>
      <c r="M15" s="25">
        <f>ROUND($L15*$J15,0)</f>
        <v>0</v>
      </c>
      <c r="N15" s="25">
        <f>ROUND($L15*$I15,0)</f>
        <v>0</v>
      </c>
      <c r="O15" s="25">
        <f>ROUND($L15-$M15-$N15,0)</f>
        <v>0</v>
      </c>
      <c r="P15" s="15">
        <f>ROUND($N15*$K15,0)</f>
        <v>0</v>
      </c>
      <c r="R15" s="42"/>
      <c r="S15" s="42">
        <f>IF(LEFT($A15,4)="_Mil","",IFERROR(MIN($G15/$Q15,1),0))</f>
        <v>0</v>
      </c>
      <c r="T15" s="35">
        <f>INDEX('Epi Cascade I'!$H:$H,MATCH($D15,'Epi Cascade I'!$D:$D,0))</f>
        <v>0</v>
      </c>
      <c r="U15" s="139"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48" priority="132">
      <formula>COUNTA($A:$A)+5-COUNTA($A$1:$A$14)-COUNTBLANK(M$1:M$14)&lt;&gt;COUNTA(M:M)</formula>
    </cfRule>
  </conditionalFormatting>
  <conditionalFormatting sqref="K3:K4 K14:K15">
    <cfRule type="expression" dxfId="47" priority="3">
      <formula>AND(ISNUMBER(K3),K3&lt;&gt;0.9)</formula>
    </cfRule>
  </conditionalFormatting>
  <conditionalFormatting sqref="L4">
    <cfRule type="expression" dxfId="46"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120" zoomScaleNormal="120" workbookViewId="0">
      <pane xSplit="7" ySplit="14" topLeftCell="M15" activePane="bottomRight" state="frozen"/>
      <selection activeCell="B5" sqref="B5"/>
      <selection pane="topRight" activeCell="B5" sqref="B5"/>
      <selection pane="bottomLeft" activeCell="B5" sqref="B5"/>
      <selection pane="bottomRight" activeCell="AC3" sqref="AC3"/>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88</v>
      </c>
      <c r="I1" s="142"/>
      <c r="J1" s="142"/>
      <c r="K1" s="16"/>
      <c r="L1" s="16"/>
      <c r="M1" s="127"/>
      <c r="N1" s="147" t="s">
        <v>87</v>
      </c>
      <c r="O1" s="147"/>
      <c r="P1" s="141"/>
      <c r="Q1" s="16"/>
      <c r="R1" s="40"/>
      <c r="S1" s="40"/>
      <c r="T1" s="40"/>
      <c r="U1" s="40"/>
      <c r="V1" s="40"/>
      <c r="W1" s="40"/>
      <c r="X1" s="147" t="s">
        <v>86</v>
      </c>
      <c r="Y1" s="142"/>
      <c r="Z1" s="16"/>
      <c r="AA1" s="142" t="s">
        <v>85</v>
      </c>
      <c r="AB1" s="16"/>
    </row>
    <row r="2" spans="1:28" ht="19">
      <c r="A2" s="7"/>
      <c r="B2" s="7"/>
      <c r="C2" s="7"/>
      <c r="D2" s="7"/>
      <c r="E2" s="7"/>
      <c r="F2" s="7"/>
      <c r="G2" s="128" t="s">
        <v>180</v>
      </c>
      <c r="H2" s="11" t="s">
        <v>3</v>
      </c>
      <c r="I2" s="143"/>
      <c r="J2" s="143"/>
      <c r="K2" s="17" t="s">
        <v>4</v>
      </c>
      <c r="L2" s="128" t="s">
        <v>180</v>
      </c>
      <c r="M2" s="128"/>
      <c r="N2" s="128" t="s">
        <v>3</v>
      </c>
      <c r="O2" s="128"/>
      <c r="P2" s="122"/>
      <c r="Q2" s="17" t="s">
        <v>4</v>
      </c>
      <c r="R2" s="116" t="s">
        <v>99</v>
      </c>
      <c r="S2" s="11"/>
      <c r="T2" s="11"/>
      <c r="U2" s="11"/>
      <c r="V2" s="11"/>
      <c r="W2" s="11"/>
      <c r="X2" s="128" t="s">
        <v>3</v>
      </c>
      <c r="Y2" s="128"/>
      <c r="Z2" s="17" t="s">
        <v>4</v>
      </c>
      <c r="AA2" s="128" t="s">
        <v>3</v>
      </c>
      <c r="AB2" s="17" t="s">
        <v>4</v>
      </c>
    </row>
    <row r="3" spans="1:28" s="1" customFormat="1" ht="117" customHeight="1">
      <c r="A3" s="8"/>
      <c r="B3" s="8"/>
      <c r="C3" s="8"/>
      <c r="D3" s="8"/>
      <c r="E3" s="8"/>
      <c r="F3" s="8"/>
      <c r="G3" s="191" t="s">
        <v>516</v>
      </c>
      <c r="H3" s="12" t="s">
        <v>726</v>
      </c>
      <c r="I3" s="179" t="s">
        <v>813</v>
      </c>
      <c r="J3" s="129" t="s">
        <v>814</v>
      </c>
      <c r="K3" s="192" t="s">
        <v>1</v>
      </c>
      <c r="L3" s="194" t="s">
        <v>259</v>
      </c>
      <c r="M3" s="183" t="s">
        <v>815</v>
      </c>
      <c r="N3" s="129" t="s">
        <v>122</v>
      </c>
      <c r="O3" s="129" t="s">
        <v>123</v>
      </c>
      <c r="P3" s="149" t="s">
        <v>512</v>
      </c>
      <c r="Q3" s="192" t="s">
        <v>2</v>
      </c>
      <c r="R3" s="193" t="s">
        <v>110</v>
      </c>
      <c r="S3" s="190" t="s">
        <v>111</v>
      </c>
      <c r="T3" s="190" t="s">
        <v>160</v>
      </c>
      <c r="U3" s="190" t="s">
        <v>112</v>
      </c>
      <c r="V3" s="190" t="s">
        <v>162</v>
      </c>
      <c r="W3" s="194" t="s">
        <v>163</v>
      </c>
      <c r="X3" s="129" t="s">
        <v>513</v>
      </c>
      <c r="Y3" s="129" t="s">
        <v>514</v>
      </c>
      <c r="Z3" s="192" t="s">
        <v>53</v>
      </c>
      <c r="AA3" s="129" t="s">
        <v>515</v>
      </c>
      <c r="AB3" s="192" t="s">
        <v>53</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0.95</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578</v>
      </c>
      <c r="B5" t="s">
        <v>578</v>
      </c>
      <c r="C5" t="s">
        <v>578</v>
      </c>
      <c r="D5" t="s">
        <v>578</v>
      </c>
      <c r="E5" t="s">
        <v>578</v>
      </c>
      <c r="F5" t="s">
        <v>578</v>
      </c>
      <c r="G5" t="s">
        <v>578</v>
      </c>
      <c r="H5" t="s">
        <v>595</v>
      </c>
      <c r="I5" t="s">
        <v>578</v>
      </c>
      <c r="J5" t="s">
        <v>578</v>
      </c>
      <c r="K5" t="s">
        <v>595</v>
      </c>
      <c r="L5" t="s">
        <v>578</v>
      </c>
      <c r="M5" t="s">
        <v>578</v>
      </c>
      <c r="N5" t="s">
        <v>578</v>
      </c>
      <c r="O5" t="s">
        <v>578</v>
      </c>
      <c r="P5" t="s">
        <v>578</v>
      </c>
      <c r="Q5" t="s">
        <v>595</v>
      </c>
      <c r="R5" t="s">
        <v>578</v>
      </c>
      <c r="S5" t="s">
        <v>578</v>
      </c>
      <c r="T5" t="s">
        <v>578</v>
      </c>
      <c r="U5" t="s">
        <v>578</v>
      </c>
      <c r="V5" t="s">
        <v>578</v>
      </c>
      <c r="W5" t="s">
        <v>578</v>
      </c>
      <c r="X5" t="s">
        <v>578</v>
      </c>
      <c r="Y5" t="s">
        <v>578</v>
      </c>
      <c r="Z5" t="s">
        <v>595</v>
      </c>
      <c r="AA5" t="s">
        <v>578</v>
      </c>
      <c r="AB5" t="s">
        <v>595</v>
      </c>
    </row>
    <row r="6" spans="1:28">
      <c r="A6" t="s">
        <v>706</v>
      </c>
      <c r="B6" t="s">
        <v>706</v>
      </c>
      <c r="C6" t="s">
        <v>706</v>
      </c>
      <c r="D6" t="s">
        <v>706</v>
      </c>
      <c r="E6" t="s">
        <v>706</v>
      </c>
      <c r="F6" t="s">
        <v>706</v>
      </c>
      <c r="G6" t="s">
        <v>571</v>
      </c>
      <c r="H6" t="s">
        <v>596</v>
      </c>
      <c r="I6" t="s">
        <v>571</v>
      </c>
      <c r="J6" t="s">
        <v>571</v>
      </c>
      <c r="K6" t="s">
        <v>570</v>
      </c>
      <c r="L6" t="s">
        <v>571</v>
      </c>
      <c r="M6" t="s">
        <v>571</v>
      </c>
      <c r="N6" t="s">
        <v>598</v>
      </c>
      <c r="O6" t="s">
        <v>598</v>
      </c>
      <c r="P6" t="s">
        <v>598</v>
      </c>
      <c r="Q6" t="s">
        <v>570</v>
      </c>
      <c r="R6" t="s">
        <v>571</v>
      </c>
      <c r="S6" t="s">
        <v>571</v>
      </c>
      <c r="T6" t="s">
        <v>571</v>
      </c>
      <c r="U6" t="s">
        <v>571</v>
      </c>
      <c r="V6" t="s">
        <v>571</v>
      </c>
      <c r="W6" t="s">
        <v>571</v>
      </c>
      <c r="X6" t="s">
        <v>598</v>
      </c>
      <c r="Y6" t="s">
        <v>598</v>
      </c>
      <c r="Z6" t="s">
        <v>570</v>
      </c>
      <c r="AA6" t="s">
        <v>598</v>
      </c>
      <c r="AB6" t="s">
        <v>570</v>
      </c>
    </row>
    <row r="7" spans="1:28">
      <c r="A7" t="s">
        <v>594</v>
      </c>
      <c r="B7" t="s">
        <v>594</v>
      </c>
      <c r="C7" t="s">
        <v>594</v>
      </c>
      <c r="D7" t="s">
        <v>594</v>
      </c>
      <c r="E7" t="s">
        <v>594</v>
      </c>
      <c r="F7" t="s">
        <v>594</v>
      </c>
      <c r="G7" t="s">
        <v>573</v>
      </c>
      <c r="H7" t="s">
        <v>572</v>
      </c>
      <c r="I7" t="s">
        <v>573</v>
      </c>
      <c r="J7" t="s">
        <v>573</v>
      </c>
      <c r="K7" t="s">
        <v>572</v>
      </c>
      <c r="L7" t="s">
        <v>572</v>
      </c>
      <c r="M7" t="s">
        <v>573</v>
      </c>
      <c r="N7" t="s">
        <v>573</v>
      </c>
      <c r="O7" t="s">
        <v>573</v>
      </c>
      <c r="P7" t="s">
        <v>573</v>
      </c>
      <c r="Q7" t="s">
        <v>572</v>
      </c>
      <c r="R7" t="s">
        <v>572</v>
      </c>
      <c r="S7" t="s">
        <v>572</v>
      </c>
      <c r="T7" t="s">
        <v>572</v>
      </c>
      <c r="U7" t="s">
        <v>572</v>
      </c>
      <c r="V7" t="s">
        <v>572</v>
      </c>
      <c r="W7" t="s">
        <v>572</v>
      </c>
      <c r="X7" t="s">
        <v>573</v>
      </c>
      <c r="Y7" t="s">
        <v>573</v>
      </c>
      <c r="Z7" t="s">
        <v>572</v>
      </c>
      <c r="AA7" t="s">
        <v>573</v>
      </c>
      <c r="AB7" t="s">
        <v>572</v>
      </c>
    </row>
    <row r="8" spans="1:28">
      <c r="A8"/>
      <c r="B8"/>
      <c r="C8"/>
      <c r="D8"/>
      <c r="E8"/>
      <c r="F8"/>
      <c r="G8"/>
      <c r="H8" t="s">
        <v>625</v>
      </c>
      <c r="I8"/>
      <c r="J8"/>
      <c r="K8" t="s">
        <v>625</v>
      </c>
      <c r="L8"/>
      <c r="M8"/>
      <c r="N8"/>
      <c r="O8"/>
      <c r="P8"/>
      <c r="Q8" t="s">
        <v>627</v>
      </c>
      <c r="R8"/>
      <c r="S8"/>
      <c r="T8"/>
      <c r="U8"/>
      <c r="V8"/>
      <c r="W8"/>
      <c r="X8"/>
      <c r="Y8"/>
      <c r="Z8" t="s">
        <v>629</v>
      </c>
      <c r="AA8"/>
      <c r="AB8"/>
    </row>
    <row r="9" spans="1:28">
      <c r="A9"/>
      <c r="B9"/>
      <c r="C9"/>
      <c r="D9"/>
      <c r="E9"/>
      <c r="F9"/>
      <c r="G9"/>
      <c r="H9" t="s">
        <v>626</v>
      </c>
      <c r="I9"/>
      <c r="J9"/>
      <c r="K9" t="s">
        <v>626</v>
      </c>
      <c r="L9"/>
      <c r="M9"/>
      <c r="N9"/>
      <c r="O9"/>
      <c r="P9"/>
      <c r="Q9" t="s">
        <v>628</v>
      </c>
      <c r="R9"/>
      <c r="S9"/>
      <c r="T9"/>
      <c r="U9"/>
      <c r="V9"/>
      <c r="W9"/>
      <c r="X9"/>
      <c r="Y9"/>
      <c r="Z9" t="s">
        <v>630</v>
      </c>
      <c r="AA9"/>
      <c r="AB9"/>
    </row>
    <row r="10" spans="1:28">
      <c r="A10"/>
      <c r="B10"/>
      <c r="C10"/>
      <c r="D10"/>
      <c r="E10"/>
      <c r="F10"/>
      <c r="G10"/>
      <c r="H10" t="s">
        <v>585</v>
      </c>
      <c r="I10"/>
      <c r="J10"/>
      <c r="K10" t="s">
        <v>585</v>
      </c>
      <c r="L10"/>
      <c r="M10"/>
      <c r="N10"/>
      <c r="O10"/>
      <c r="P10"/>
      <c r="Q10" t="s">
        <v>585</v>
      </c>
      <c r="R10"/>
      <c r="S10"/>
      <c r="T10"/>
      <c r="U10"/>
      <c r="V10"/>
      <c r="W10"/>
      <c r="X10"/>
      <c r="Y10"/>
      <c r="Z10" t="s">
        <v>631</v>
      </c>
      <c r="AA10"/>
      <c r="AB10"/>
    </row>
    <row r="11" spans="1:28">
      <c r="A11"/>
      <c r="B11"/>
      <c r="C11"/>
      <c r="D11"/>
      <c r="E11"/>
      <c r="F11"/>
      <c r="G11"/>
      <c r="H11"/>
      <c r="I11"/>
      <c r="J11"/>
      <c r="K11" t="s">
        <v>709</v>
      </c>
      <c r="L11"/>
      <c r="M11"/>
      <c r="N11"/>
      <c r="O11"/>
      <c r="P11"/>
      <c r="Q11" t="s">
        <v>709</v>
      </c>
      <c r="R11"/>
      <c r="S11"/>
      <c r="T11"/>
      <c r="U11"/>
      <c r="V11"/>
      <c r="W11"/>
      <c r="X11"/>
      <c r="Y11"/>
      <c r="Z11" t="s">
        <v>709</v>
      </c>
      <c r="AA11"/>
      <c r="AB11" t="s">
        <v>709</v>
      </c>
    </row>
    <row r="12" spans="1:28">
      <c r="A12"/>
      <c r="B12"/>
      <c r="C12"/>
      <c r="D12"/>
      <c r="E12"/>
      <c r="F12"/>
      <c r="G12"/>
      <c r="H12"/>
      <c r="I12"/>
      <c r="J12"/>
      <c r="K12" t="s">
        <v>707</v>
      </c>
      <c r="L12"/>
      <c r="M12"/>
      <c r="N12"/>
      <c r="O12"/>
      <c r="P12"/>
      <c r="Q12" t="s">
        <v>707</v>
      </c>
      <c r="R12"/>
      <c r="S12"/>
      <c r="T12"/>
      <c r="U12"/>
      <c r="V12"/>
      <c r="W12"/>
      <c r="X12"/>
      <c r="Y12"/>
      <c r="Z12" t="s">
        <v>707</v>
      </c>
      <c r="AA12"/>
      <c r="AB12" t="s">
        <v>707</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49</v>
      </c>
      <c r="C14" s="241" t="s">
        <v>7</v>
      </c>
      <c r="D14" s="241" t="s">
        <v>226</v>
      </c>
      <c r="E14" s="241" t="s">
        <v>240</v>
      </c>
      <c r="F14" s="241" t="s">
        <v>241</v>
      </c>
      <c r="G14" s="242" t="s">
        <v>308</v>
      </c>
      <c r="H14" s="331" t="s">
        <v>309</v>
      </c>
      <c r="I14" s="242" t="s">
        <v>310</v>
      </c>
      <c r="J14" s="242" t="s">
        <v>311</v>
      </c>
      <c r="K14" s="331" t="s">
        <v>312</v>
      </c>
      <c r="L14" s="331" t="s">
        <v>329</v>
      </c>
      <c r="M14" s="332" t="s">
        <v>313</v>
      </c>
      <c r="N14" s="242" t="s">
        <v>314</v>
      </c>
      <c r="O14" s="242" t="s">
        <v>315</v>
      </c>
      <c r="P14" s="333" t="s">
        <v>316</v>
      </c>
      <c r="Q14" s="331" t="s">
        <v>317</v>
      </c>
      <c r="R14" s="334" t="s">
        <v>318</v>
      </c>
      <c r="S14" s="334" t="s">
        <v>319</v>
      </c>
      <c r="T14" s="334" t="s">
        <v>320</v>
      </c>
      <c r="U14" s="334" t="s">
        <v>321</v>
      </c>
      <c r="V14" s="334" t="s">
        <v>322</v>
      </c>
      <c r="W14" s="334" t="s">
        <v>323</v>
      </c>
      <c r="X14" s="242" t="s">
        <v>324</v>
      </c>
      <c r="Y14" s="242" t="s">
        <v>325</v>
      </c>
      <c r="Z14" s="331" t="s">
        <v>326</v>
      </c>
      <c r="AA14" s="242" t="s">
        <v>327</v>
      </c>
      <c r="AB14" s="331" t="s">
        <v>328</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0.95</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t="str">
        <f>IFERROR(INDEX(VMMC!#REF!,MATCH($D15,VMMC!$D:$D,0)),"")</f>
        <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45" priority="13">
      <formula>$W1&lt;0</formula>
    </cfRule>
  </conditionalFormatting>
  <conditionalFormatting sqref="M1:M4 M14:M1048576">
    <cfRule type="expression" dxfId="44" priority="12">
      <formula>AND(ISNUMBER($M1),$M1&gt;100%)</formula>
    </cfRule>
  </conditionalFormatting>
  <conditionalFormatting sqref="S1:S4 S14:S1048576">
    <cfRule type="expression" dxfId="43" priority="11">
      <formula>OR($C1="Male",$B1="&lt;01",$B1="01-04",$B1="05-09")</formula>
    </cfRule>
  </conditionalFormatting>
  <conditionalFormatting sqref="T1:T4 T14:T1048576">
    <cfRule type="expression" dxfId="42" priority="9">
      <formula>OR($B1="01-04",$B1="05-09",$B1="10-14",$B1="15-19",$B1="20-24",$B1="25-29",$B1="30-34",$B1="35-39",$B1="40-44",$B1="45-49",$B1="50+")</formula>
    </cfRule>
  </conditionalFormatting>
  <conditionalFormatting sqref="V1:V4 V14:V1048576">
    <cfRule type="expression" dxfId="41" priority="8">
      <formula>OR($C1="Female",$B1="&lt;01",$B1="01-04",$B1="05-09")</formula>
    </cfRule>
  </conditionalFormatting>
  <conditionalFormatting sqref="Z1:Z4 Z14:Z1048576">
    <cfRule type="expression" dxfId="40" priority="7">
      <formula>$Z1&gt;$K1</formula>
    </cfRule>
  </conditionalFormatting>
  <conditionalFormatting sqref="N1:N4 N14:N1048576">
    <cfRule type="expression" dxfId="39" priority="6">
      <formula>AND(ISNUMBER(N1),N1&lt;&gt;0.9)</formula>
    </cfRule>
  </conditionalFormatting>
  <conditionalFormatting sqref="O1:O4 AA1:AA4 AA14:AA1048576 O14:O1048576">
    <cfRule type="expression" dxfId="38" priority="5">
      <formula>AND(ISNUMBER(O1),O1&lt;&gt;0.95)</formula>
    </cfRule>
  </conditionalFormatting>
  <conditionalFormatting sqref="X1:X4 X14:X1048576">
    <cfRule type="expression" dxfId="37" priority="4">
      <formula>AND(ISNUMBER(X1),X1&lt;&gt;0.7)</formula>
    </cfRule>
  </conditionalFormatting>
  <conditionalFormatting sqref="Y1:Y4 Y14:Y1048576">
    <cfRule type="expression" dxfId="36" priority="3">
      <formula>AND(ISNUMBER(Y1),Y1&lt;&gt;1)</formula>
    </cfRule>
  </conditionalFormatting>
  <conditionalFormatting sqref="L2">
    <cfRule type="expression" dxfId="35" priority="1">
      <formula>AND(ISNUMBER($M2),$M2&gt;100%)</formula>
    </cfRule>
  </conditionalFormatting>
  <conditionalFormatting sqref="G4 Q4:W4 Z4 AB4 K4:M4">
    <cfRule type="expression" dxfId="3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zoomScale="120" zoomScaleNormal="120" workbookViewId="0">
      <pane xSplit="6" ySplit="14" topLeftCell="G15" activePane="bottomRight" state="frozen"/>
      <selection activeCell="B5" sqref="B5"/>
      <selection pane="topRight" activeCell="B5" sqref="B5"/>
      <selection pane="bottomLeft" activeCell="B5" sqref="B5"/>
      <selection pane="bottomRight" activeCell="H15" sqref="H15"/>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83</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578</v>
      </c>
      <c r="B5" t="s">
        <v>578</v>
      </c>
      <c r="C5" t="s">
        <v>578</v>
      </c>
      <c r="D5" t="s">
        <v>578</v>
      </c>
      <c r="E5" t="s">
        <v>578</v>
      </c>
      <c r="F5" t="s">
        <v>578</v>
      </c>
      <c r="G5" t="s">
        <v>578</v>
      </c>
      <c r="H5" t="s">
        <v>595</v>
      </c>
    </row>
    <row r="6" spans="1:8">
      <c r="A6" t="s">
        <v>706</v>
      </c>
      <c r="B6" t="s">
        <v>706</v>
      </c>
      <c r="C6" t="s">
        <v>706</v>
      </c>
      <c r="D6" t="s">
        <v>706</v>
      </c>
      <c r="E6" t="s">
        <v>706</v>
      </c>
      <c r="F6" t="s">
        <v>706</v>
      </c>
      <c r="G6" t="s">
        <v>598</v>
      </c>
      <c r="H6" t="s">
        <v>570</v>
      </c>
    </row>
    <row r="7" spans="1:8">
      <c r="A7" t="s">
        <v>594</v>
      </c>
      <c r="B7" t="s">
        <v>594</v>
      </c>
      <c r="C7" t="s">
        <v>594</v>
      </c>
      <c r="D7" t="s">
        <v>594</v>
      </c>
      <c r="E7" t="s">
        <v>594</v>
      </c>
      <c r="F7" t="s">
        <v>594</v>
      </c>
      <c r="G7" t="s">
        <v>573</v>
      </c>
      <c r="H7" t="s">
        <v>572</v>
      </c>
    </row>
    <row r="8" spans="1:8">
      <c r="A8"/>
      <c r="B8"/>
      <c r="C8"/>
      <c r="D8"/>
      <c r="E8"/>
      <c r="F8"/>
      <c r="G8"/>
      <c r="H8" t="s">
        <v>632</v>
      </c>
    </row>
    <row r="9" spans="1:8">
      <c r="A9"/>
      <c r="B9"/>
      <c r="C9"/>
      <c r="D9"/>
      <c r="E9"/>
      <c r="F9"/>
      <c r="G9"/>
      <c r="H9" t="s">
        <v>633</v>
      </c>
    </row>
    <row r="10" spans="1:8">
      <c r="A10"/>
      <c r="B10"/>
      <c r="C10"/>
      <c r="D10"/>
      <c r="E10"/>
      <c r="F10"/>
      <c r="G10"/>
      <c r="H10" t="s">
        <v>585</v>
      </c>
    </row>
    <row r="11" spans="1:8">
      <c r="A11"/>
      <c r="B11"/>
      <c r="C11"/>
      <c r="D11"/>
      <c r="E11"/>
      <c r="F11"/>
      <c r="G11"/>
      <c r="H11" t="s">
        <v>712</v>
      </c>
    </row>
    <row r="12" spans="1:8">
      <c r="A12"/>
      <c r="B12"/>
      <c r="C12"/>
      <c r="D12"/>
      <c r="E12"/>
      <c r="F12"/>
      <c r="G12"/>
      <c r="H12" t="s">
        <v>711</v>
      </c>
    </row>
    <row r="13" spans="1:8">
      <c r="A13"/>
      <c r="B13"/>
      <c r="C13"/>
      <c r="D13"/>
      <c r="E13"/>
      <c r="F13"/>
      <c r="G13"/>
      <c r="H13"/>
    </row>
    <row r="14" spans="1:8">
      <c r="A14" s="9" t="s">
        <v>6</v>
      </c>
      <c r="B14" s="9" t="s">
        <v>49</v>
      </c>
      <c r="C14" s="9" t="s">
        <v>7</v>
      </c>
      <c r="D14" s="79" t="s">
        <v>226</v>
      </c>
      <c r="E14" s="79" t="s">
        <v>240</v>
      </c>
      <c r="F14" s="79" t="s">
        <v>241</v>
      </c>
      <c r="G14" s="131" t="s">
        <v>330</v>
      </c>
      <c r="H14" s="24" t="s">
        <v>331</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33" priority="2">
      <formula>AND(ISNUMBER(G1),G1&lt;&gt;0.5)</formula>
    </cfRule>
  </conditionalFormatting>
  <conditionalFormatting sqref="H4">
    <cfRule type="expression" dxfId="3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B3622"/>
  <sheetViews>
    <sheetView zoomScaleNormal="100" workbookViewId="0">
      <pane xSplit="7" ySplit="14" topLeftCell="BK15" activePane="bottomRight" state="frozen"/>
      <selection activeCell="I25" sqref="I25"/>
      <selection pane="topRight" activeCell="I25" sqref="I25"/>
      <selection pane="bottomLeft" activeCell="I25" sqref="I25"/>
      <selection pane="bottomRight" activeCell="BW3" sqref="BW3"/>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48"/>
    <col min="76" max="76" width="10.83203125" style="15"/>
    <col min="77" max="78" width="10.83203125" style="139"/>
    <col min="79" max="80" width="10.83203125" style="25"/>
  </cols>
  <sheetData>
    <row r="1" spans="1:80" ht="31" customHeight="1">
      <c r="A1" s="39" t="s">
        <v>12</v>
      </c>
      <c r="B1" s="6"/>
      <c r="C1" s="6"/>
      <c r="D1" s="6"/>
      <c r="E1" s="6"/>
      <c r="F1" s="6"/>
      <c r="G1" s="142"/>
      <c r="H1" s="52" t="s">
        <v>109</v>
      </c>
      <c r="I1" s="54"/>
      <c r="J1" s="150"/>
      <c r="K1" s="16"/>
      <c r="L1" s="16"/>
      <c r="M1" s="16"/>
      <c r="N1" s="16"/>
      <c r="O1" s="16"/>
      <c r="P1" s="16"/>
      <c r="Q1" s="156" t="s">
        <v>11</v>
      </c>
      <c r="R1" s="145"/>
      <c r="S1" s="145"/>
      <c r="T1" s="145"/>
      <c r="U1" s="32"/>
      <c r="V1" s="32"/>
      <c r="W1" s="32"/>
      <c r="X1" s="32"/>
      <c r="Y1" s="156" t="s">
        <v>98</v>
      </c>
      <c r="Z1" s="161"/>
      <c r="AA1" s="161"/>
      <c r="AB1" s="161"/>
      <c r="AC1" s="161"/>
      <c r="AD1" s="161"/>
      <c r="AE1" s="161"/>
      <c r="AF1" s="145"/>
      <c r="AG1" s="145"/>
      <c r="AH1" s="145"/>
      <c r="AI1" s="145"/>
      <c r="AJ1" s="145"/>
      <c r="AK1" s="145"/>
      <c r="AL1" s="145"/>
      <c r="AM1" s="145"/>
      <c r="AN1" s="145"/>
      <c r="AO1" s="145"/>
      <c r="AP1" s="156" t="s">
        <v>93</v>
      </c>
      <c r="AQ1" s="16"/>
      <c r="AR1" s="16"/>
      <c r="AS1" s="156" t="s">
        <v>100</v>
      </c>
      <c r="AT1" s="16"/>
      <c r="AU1" s="16"/>
      <c r="AV1" s="156" t="s">
        <v>101</v>
      </c>
      <c r="AW1" s="16"/>
      <c r="AX1" s="16"/>
      <c r="AY1" s="156" t="s">
        <v>102</v>
      </c>
      <c r="AZ1" s="16"/>
      <c r="BA1" s="16"/>
      <c r="BB1" s="156" t="s">
        <v>103</v>
      </c>
      <c r="BC1" s="16"/>
      <c r="BD1" s="16"/>
      <c r="BE1" s="156" t="s">
        <v>104</v>
      </c>
      <c r="BF1" s="16"/>
      <c r="BG1" s="16"/>
      <c r="BH1" s="156" t="s">
        <v>105</v>
      </c>
      <c r="BI1" s="16"/>
      <c r="BJ1" s="16"/>
      <c r="BK1" s="156" t="s">
        <v>106</v>
      </c>
      <c r="BL1" s="16"/>
      <c r="BM1" s="16"/>
      <c r="BN1" s="156" t="s">
        <v>107</v>
      </c>
      <c r="BO1" s="16"/>
      <c r="BP1" s="16"/>
      <c r="BQ1" s="156" t="s">
        <v>108</v>
      </c>
      <c r="BR1" s="16"/>
      <c r="BS1" s="16"/>
      <c r="BT1" s="49" t="s">
        <v>169</v>
      </c>
      <c r="BU1" s="315"/>
      <c r="BV1" s="141"/>
      <c r="BW1" s="49" t="s">
        <v>90</v>
      </c>
      <c r="BX1" s="56"/>
      <c r="BY1" s="145"/>
      <c r="BZ1" s="141"/>
      <c r="CA1" s="16"/>
      <c r="CB1" s="16"/>
    </row>
    <row r="2" spans="1:80" ht="20" thickBot="1">
      <c r="A2" s="7"/>
      <c r="B2" s="7"/>
      <c r="C2" s="7"/>
      <c r="D2" s="7"/>
      <c r="E2" s="7"/>
      <c r="F2" s="7"/>
      <c r="G2" s="143" t="s">
        <v>180</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99</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99</v>
      </c>
      <c r="BU2" s="316"/>
      <c r="BV2" s="136"/>
      <c r="BW2" s="46" t="s">
        <v>3</v>
      </c>
      <c r="BX2" s="26"/>
      <c r="BY2" s="136"/>
      <c r="BZ2" s="136"/>
      <c r="CA2" s="21" t="s">
        <v>4</v>
      </c>
      <c r="CB2" s="21"/>
    </row>
    <row r="3" spans="1:80" s="1" customFormat="1" ht="117" customHeight="1" thickBot="1">
      <c r="A3" s="359" t="s">
        <v>492</v>
      </c>
      <c r="B3" s="360"/>
      <c r="C3" s="8"/>
      <c r="D3" s="8"/>
      <c r="E3" s="8"/>
      <c r="F3" s="8"/>
      <c r="G3" s="191" t="s">
        <v>516</v>
      </c>
      <c r="H3" s="195" t="s">
        <v>239</v>
      </c>
      <c r="I3" s="193" t="s">
        <v>166</v>
      </c>
      <c r="J3" s="152" t="s">
        <v>165</v>
      </c>
      <c r="K3" s="190" t="s">
        <v>229</v>
      </c>
      <c r="L3" s="184" t="s">
        <v>230</v>
      </c>
      <c r="M3" s="190" t="s">
        <v>243</v>
      </c>
      <c r="N3" s="190" t="s">
        <v>97</v>
      </c>
      <c r="O3" s="196" t="s">
        <v>167</v>
      </c>
      <c r="P3" s="196" t="s">
        <v>168</v>
      </c>
      <c r="Q3" s="176" t="s">
        <v>517</v>
      </c>
      <c r="R3" s="137" t="s">
        <v>477</v>
      </c>
      <c r="S3" s="137" t="s">
        <v>478</v>
      </c>
      <c r="T3" s="137" t="s">
        <v>518</v>
      </c>
      <c r="U3" s="187" t="s">
        <v>475</v>
      </c>
      <c r="V3" s="187" t="s">
        <v>476</v>
      </c>
      <c r="W3" s="187" t="s">
        <v>474</v>
      </c>
      <c r="X3" s="187" t="s">
        <v>473</v>
      </c>
      <c r="Y3" s="197" t="s">
        <v>519</v>
      </c>
      <c r="Z3" s="257" t="s">
        <v>520</v>
      </c>
      <c r="AA3" s="198" t="s">
        <v>521</v>
      </c>
      <c r="AB3" s="198" t="s">
        <v>522</v>
      </c>
      <c r="AC3" s="257" t="s">
        <v>523</v>
      </c>
      <c r="AD3" s="257" t="s">
        <v>524</v>
      </c>
      <c r="AE3" s="177" t="s">
        <v>525</v>
      </c>
      <c r="AF3" s="178" t="s">
        <v>526</v>
      </c>
      <c r="AG3" s="178" t="s">
        <v>527</v>
      </c>
      <c r="AH3" s="178" t="s">
        <v>528</v>
      </c>
      <c r="AI3" s="178" t="s">
        <v>529</v>
      </c>
      <c r="AJ3" s="178" t="s">
        <v>530</v>
      </c>
      <c r="AK3" s="178" t="s">
        <v>531</v>
      </c>
      <c r="AL3" s="178" t="s">
        <v>532</v>
      </c>
      <c r="AM3" s="178" t="s">
        <v>533</v>
      </c>
      <c r="AN3" s="178" t="s">
        <v>534</v>
      </c>
      <c r="AO3" s="185" t="s">
        <v>535</v>
      </c>
      <c r="AP3" s="158" t="s">
        <v>94</v>
      </c>
      <c r="AQ3" s="188" t="s">
        <v>95</v>
      </c>
      <c r="AR3" s="187" t="s">
        <v>96</v>
      </c>
      <c r="AS3" s="158" t="s">
        <v>94</v>
      </c>
      <c r="AT3" s="188" t="s">
        <v>95</v>
      </c>
      <c r="AU3" s="187" t="s">
        <v>96</v>
      </c>
      <c r="AV3" s="158" t="s">
        <v>94</v>
      </c>
      <c r="AW3" s="188" t="s">
        <v>95</v>
      </c>
      <c r="AX3" s="187" t="s">
        <v>96</v>
      </c>
      <c r="AY3" s="158" t="s">
        <v>94</v>
      </c>
      <c r="AZ3" s="188" t="s">
        <v>95</v>
      </c>
      <c r="BA3" s="187" t="s">
        <v>96</v>
      </c>
      <c r="BB3" s="158" t="s">
        <v>94</v>
      </c>
      <c r="BC3" s="188" t="s">
        <v>95</v>
      </c>
      <c r="BD3" s="187" t="s">
        <v>96</v>
      </c>
      <c r="BE3" s="158" t="s">
        <v>94</v>
      </c>
      <c r="BF3" s="188" t="s">
        <v>95</v>
      </c>
      <c r="BG3" s="187" t="s">
        <v>96</v>
      </c>
      <c r="BH3" s="158" t="s">
        <v>94</v>
      </c>
      <c r="BI3" s="188" t="s">
        <v>95</v>
      </c>
      <c r="BJ3" s="187" t="s">
        <v>96</v>
      </c>
      <c r="BK3" s="158" t="s">
        <v>94</v>
      </c>
      <c r="BL3" s="188" t="s">
        <v>95</v>
      </c>
      <c r="BM3" s="187" t="s">
        <v>96</v>
      </c>
      <c r="BN3" s="158" t="s">
        <v>94</v>
      </c>
      <c r="BO3" s="188" t="s">
        <v>95</v>
      </c>
      <c r="BP3" s="187" t="s">
        <v>96</v>
      </c>
      <c r="BQ3" s="158" t="s">
        <v>94</v>
      </c>
      <c r="BR3" s="188" t="s">
        <v>95</v>
      </c>
      <c r="BS3" s="187" t="s">
        <v>96</v>
      </c>
      <c r="BT3" s="199" t="s">
        <v>568</v>
      </c>
      <c r="BU3" s="317" t="s">
        <v>170</v>
      </c>
      <c r="BV3" s="185" t="s">
        <v>171</v>
      </c>
      <c r="BW3" s="47" t="s">
        <v>816</v>
      </c>
      <c r="BX3" s="27" t="s">
        <v>817</v>
      </c>
      <c r="BY3" s="137" t="s">
        <v>536</v>
      </c>
      <c r="BZ3" s="137" t="s">
        <v>537</v>
      </c>
      <c r="CA3" s="187" t="s">
        <v>91</v>
      </c>
      <c r="CB3" s="187" t="s">
        <v>92</v>
      </c>
    </row>
    <row r="4" spans="1:80">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02">
        <f>SUBTOTAL(109,BW$15:INDEX(BW:BW,COUNTA($A:$A)+5-COUNTA($A$1:$A$14)))</f>
        <v>0</v>
      </c>
      <c r="BX4" s="28">
        <f>SUBTOTAL(109,BX$15:INDEX(BX:BX,COUNTA($A:$A)+5-COUNTA($A$1:$A$14)))</f>
        <v>0</v>
      </c>
      <c r="BY4" s="138" t="e">
        <f>SUBTOTAL(101,BY$15:INDEX(BY:BY,COUNTA($A:$A)+5-COUNTA($A$1:$A$14)))</f>
        <v>#DIV/0!</v>
      </c>
      <c r="BZ4" s="138">
        <f>SUBTOTAL(101,BZ$15:INDEX(BZ:BZ,COUNTA($A:$A)+5-COUNTA($A$1:$A$14)))</f>
        <v>0</v>
      </c>
      <c r="CA4" s="23">
        <f>SUBTOTAL(109,CA$15:INDEX(CA:CA,COUNTA($A:$A)+5-COUNTA($A$1:$A$14)))</f>
        <v>0</v>
      </c>
      <c r="CB4" s="23">
        <f>SUBTOTAL(109,CB$15:INDEX(CB:CB,COUNTA($A:$A)+5-COUNTA($A$1:$A$14)))</f>
        <v>0</v>
      </c>
    </row>
    <row r="5" spans="1:80">
      <c r="A5" t="s">
        <v>578</v>
      </c>
      <c r="B5" t="s">
        <v>578</v>
      </c>
      <c r="C5" t="s">
        <v>578</v>
      </c>
      <c r="D5" t="s">
        <v>578</v>
      </c>
      <c r="E5" t="s">
        <v>578</v>
      </c>
      <c r="F5" t="s">
        <v>578</v>
      </c>
      <c r="G5" t="s">
        <v>578</v>
      </c>
      <c r="H5" t="s">
        <v>578</v>
      </c>
      <c r="I5" t="s">
        <v>578</v>
      </c>
      <c r="J5" t="s">
        <v>578</v>
      </c>
      <c r="K5" t="s">
        <v>578</v>
      </c>
      <c r="L5" t="s">
        <v>578</v>
      </c>
      <c r="M5" t="s">
        <v>578</v>
      </c>
      <c r="N5" t="s">
        <v>578</v>
      </c>
      <c r="O5" t="s">
        <v>578</v>
      </c>
      <c r="P5" t="s">
        <v>578</v>
      </c>
      <c r="Q5" t="s">
        <v>578</v>
      </c>
      <c r="R5" t="s">
        <v>578</v>
      </c>
      <c r="S5" t="s">
        <v>578</v>
      </c>
      <c r="T5" t="s">
        <v>578</v>
      </c>
      <c r="U5" t="s">
        <v>595</v>
      </c>
      <c r="V5" t="s">
        <v>595</v>
      </c>
      <c r="W5" t="s">
        <v>595</v>
      </c>
      <c r="X5" t="s">
        <v>595</v>
      </c>
      <c r="Y5" t="s">
        <v>578</v>
      </c>
      <c r="Z5" t="s">
        <v>578</v>
      </c>
      <c r="AA5" t="s">
        <v>578</v>
      </c>
      <c r="AB5" t="s">
        <v>578</v>
      </c>
      <c r="AC5" t="s">
        <v>578</v>
      </c>
      <c r="AD5" t="s">
        <v>578</v>
      </c>
      <c r="AE5" t="s">
        <v>578</v>
      </c>
      <c r="AF5" t="s">
        <v>578</v>
      </c>
      <c r="AG5" t="s">
        <v>578</v>
      </c>
      <c r="AH5" t="s">
        <v>578</v>
      </c>
      <c r="AI5" t="s">
        <v>578</v>
      </c>
      <c r="AJ5" t="s">
        <v>578</v>
      </c>
      <c r="AK5" t="s">
        <v>578</v>
      </c>
      <c r="AL5" t="s">
        <v>578</v>
      </c>
      <c r="AM5" t="s">
        <v>578</v>
      </c>
      <c r="AN5" t="s">
        <v>578</v>
      </c>
      <c r="AO5" t="s">
        <v>578</v>
      </c>
      <c r="AP5" t="s">
        <v>578</v>
      </c>
      <c r="AQ5" t="s">
        <v>595</v>
      </c>
      <c r="AR5" t="s">
        <v>595</v>
      </c>
      <c r="AS5" t="s">
        <v>578</v>
      </c>
      <c r="AT5" t="s">
        <v>595</v>
      </c>
      <c r="AU5" t="s">
        <v>595</v>
      </c>
      <c r="AV5" t="s">
        <v>578</v>
      </c>
      <c r="AW5" t="s">
        <v>595</v>
      </c>
      <c r="AX5" t="s">
        <v>595</v>
      </c>
      <c r="AY5" t="s">
        <v>578</v>
      </c>
      <c r="AZ5" t="s">
        <v>595</v>
      </c>
      <c r="BA5" t="s">
        <v>595</v>
      </c>
      <c r="BB5" t="s">
        <v>578</v>
      </c>
      <c r="BC5" t="s">
        <v>595</v>
      </c>
      <c r="BD5" t="s">
        <v>595</v>
      </c>
      <c r="BE5" t="s">
        <v>578</v>
      </c>
      <c r="BF5" t="s">
        <v>595</v>
      </c>
      <c r="BG5" t="s">
        <v>595</v>
      </c>
      <c r="BH5" t="s">
        <v>578</v>
      </c>
      <c r="BI5" t="s">
        <v>595</v>
      </c>
      <c r="BJ5" t="s">
        <v>595</v>
      </c>
      <c r="BK5" t="s">
        <v>578</v>
      </c>
      <c r="BL5" t="s">
        <v>595</v>
      </c>
      <c r="BM5" t="s">
        <v>595</v>
      </c>
      <c r="BN5" t="s">
        <v>578</v>
      </c>
      <c r="BO5" t="s">
        <v>595</v>
      </c>
      <c r="BP5" t="s">
        <v>595</v>
      </c>
      <c r="BQ5" t="s">
        <v>578</v>
      </c>
      <c r="BR5" t="s">
        <v>595</v>
      </c>
      <c r="BS5" t="s">
        <v>595</v>
      </c>
      <c r="BT5" t="s">
        <v>578</v>
      </c>
      <c r="BU5" t="s">
        <v>578</v>
      </c>
      <c r="BV5" t="s">
        <v>578</v>
      </c>
      <c r="BW5" t="s">
        <v>595</v>
      </c>
      <c r="BX5" t="s">
        <v>595</v>
      </c>
      <c r="BY5" t="s">
        <v>578</v>
      </c>
      <c r="BZ5" t="s">
        <v>578</v>
      </c>
      <c r="CA5" t="s">
        <v>595</v>
      </c>
      <c r="CB5" t="s">
        <v>595</v>
      </c>
    </row>
    <row r="6" spans="1:80">
      <c r="A6" t="s">
        <v>706</v>
      </c>
      <c r="B6" t="s">
        <v>706</v>
      </c>
      <c r="C6" t="s">
        <v>706</v>
      </c>
      <c r="D6" t="s">
        <v>706</v>
      </c>
      <c r="E6" t="s">
        <v>706</v>
      </c>
      <c r="F6" t="s">
        <v>706</v>
      </c>
      <c r="G6" t="s">
        <v>571</v>
      </c>
      <c r="H6" t="s">
        <v>571</v>
      </c>
      <c r="I6" t="s">
        <v>571</v>
      </c>
      <c r="J6" t="s">
        <v>598</v>
      </c>
      <c r="K6" t="s">
        <v>571</v>
      </c>
      <c r="L6" t="s">
        <v>571</v>
      </c>
      <c r="M6" t="s">
        <v>571</v>
      </c>
      <c r="N6" t="s">
        <v>571</v>
      </c>
      <c r="O6" t="s">
        <v>571</v>
      </c>
      <c r="P6" t="s">
        <v>571</v>
      </c>
      <c r="Q6" t="s">
        <v>598</v>
      </c>
      <c r="R6" t="s">
        <v>597</v>
      </c>
      <c r="S6" t="s">
        <v>597</v>
      </c>
      <c r="T6" t="s">
        <v>597</v>
      </c>
      <c r="U6" t="s">
        <v>570</v>
      </c>
      <c r="V6" t="s">
        <v>570</v>
      </c>
      <c r="W6" t="s">
        <v>570</v>
      </c>
      <c r="X6" t="s">
        <v>570</v>
      </c>
      <c r="Y6" t="s">
        <v>571</v>
      </c>
      <c r="Z6" t="s">
        <v>571</v>
      </c>
      <c r="AA6" t="s">
        <v>571</v>
      </c>
      <c r="AB6" t="s">
        <v>571</v>
      </c>
      <c r="AC6" t="s">
        <v>571</v>
      </c>
      <c r="AD6" t="s">
        <v>571</v>
      </c>
      <c r="AE6" t="s">
        <v>597</v>
      </c>
      <c r="AF6" t="s">
        <v>597</v>
      </c>
      <c r="AG6" t="s">
        <v>597</v>
      </c>
      <c r="AH6" t="s">
        <v>597</v>
      </c>
      <c r="AI6" t="s">
        <v>597</v>
      </c>
      <c r="AJ6" t="s">
        <v>597</v>
      </c>
      <c r="AK6" t="s">
        <v>597</v>
      </c>
      <c r="AL6" t="s">
        <v>597</v>
      </c>
      <c r="AM6" t="s">
        <v>597</v>
      </c>
      <c r="AN6" t="s">
        <v>571</v>
      </c>
      <c r="AO6" t="s">
        <v>571</v>
      </c>
      <c r="AP6" t="s">
        <v>597</v>
      </c>
      <c r="AQ6" t="s">
        <v>570</v>
      </c>
      <c r="AR6" t="s">
        <v>570</v>
      </c>
      <c r="AS6" t="s">
        <v>597</v>
      </c>
      <c r="AT6" t="s">
        <v>570</v>
      </c>
      <c r="AU6" t="s">
        <v>570</v>
      </c>
      <c r="AV6" t="s">
        <v>597</v>
      </c>
      <c r="AW6" t="s">
        <v>570</v>
      </c>
      <c r="AX6" t="s">
        <v>570</v>
      </c>
      <c r="AY6" t="s">
        <v>597</v>
      </c>
      <c r="AZ6" t="s">
        <v>570</v>
      </c>
      <c r="BA6" t="s">
        <v>570</v>
      </c>
      <c r="BB6" t="s">
        <v>597</v>
      </c>
      <c r="BC6" t="s">
        <v>570</v>
      </c>
      <c r="BD6" t="s">
        <v>570</v>
      </c>
      <c r="BE6" t="s">
        <v>597</v>
      </c>
      <c r="BF6" t="s">
        <v>570</v>
      </c>
      <c r="BG6" t="s">
        <v>570</v>
      </c>
      <c r="BH6" t="s">
        <v>597</v>
      </c>
      <c r="BI6" t="s">
        <v>570</v>
      </c>
      <c r="BJ6" t="s">
        <v>570</v>
      </c>
      <c r="BK6" t="s">
        <v>597</v>
      </c>
      <c r="BL6" t="s">
        <v>570</v>
      </c>
      <c r="BM6" t="s">
        <v>570</v>
      </c>
      <c r="BN6" t="s">
        <v>597</v>
      </c>
      <c r="BO6" t="s">
        <v>570</v>
      </c>
      <c r="BP6" t="s">
        <v>570</v>
      </c>
      <c r="BQ6" t="s">
        <v>597</v>
      </c>
      <c r="BR6" t="s">
        <v>570</v>
      </c>
      <c r="BS6" t="s">
        <v>570</v>
      </c>
      <c r="BT6" t="s">
        <v>571</v>
      </c>
      <c r="BU6" t="s">
        <v>571</v>
      </c>
      <c r="BV6" t="s">
        <v>571</v>
      </c>
      <c r="BW6" t="s">
        <v>596</v>
      </c>
      <c r="BX6" t="s">
        <v>596</v>
      </c>
      <c r="BY6" t="s">
        <v>597</v>
      </c>
      <c r="BZ6" t="s">
        <v>597</v>
      </c>
      <c r="CA6" t="s">
        <v>570</v>
      </c>
      <c r="CB6" t="s">
        <v>570</v>
      </c>
    </row>
    <row r="7" spans="1:80">
      <c r="A7" t="s">
        <v>594</v>
      </c>
      <c r="B7" t="s">
        <v>594</v>
      </c>
      <c r="C7" t="s">
        <v>594</v>
      </c>
      <c r="D7" t="s">
        <v>594</v>
      </c>
      <c r="E7" t="s">
        <v>594</v>
      </c>
      <c r="F7" t="s">
        <v>594</v>
      </c>
      <c r="G7" t="s">
        <v>573</v>
      </c>
      <c r="H7" t="s">
        <v>572</v>
      </c>
      <c r="I7" t="s">
        <v>572</v>
      </c>
      <c r="J7" t="s">
        <v>573</v>
      </c>
      <c r="K7" t="s">
        <v>572</v>
      </c>
      <c r="L7" t="s">
        <v>572</v>
      </c>
      <c r="M7" t="s">
        <v>572</v>
      </c>
      <c r="N7" t="s">
        <v>572</v>
      </c>
      <c r="O7" t="s">
        <v>572</v>
      </c>
      <c r="P7" t="s">
        <v>572</v>
      </c>
      <c r="Q7" t="s">
        <v>573</v>
      </c>
      <c r="R7" t="s">
        <v>573</v>
      </c>
      <c r="S7" t="s">
        <v>573</v>
      </c>
      <c r="T7" t="s">
        <v>573</v>
      </c>
      <c r="U7" t="s">
        <v>572</v>
      </c>
      <c r="V7" t="s">
        <v>572</v>
      </c>
      <c r="W7" t="s">
        <v>572</v>
      </c>
      <c r="X7" t="s">
        <v>572</v>
      </c>
      <c r="Y7" t="s">
        <v>573</v>
      </c>
      <c r="Z7" t="s">
        <v>573</v>
      </c>
      <c r="AA7" t="s">
        <v>573</v>
      </c>
      <c r="AB7" t="s">
        <v>573</v>
      </c>
      <c r="AC7" t="s">
        <v>573</v>
      </c>
      <c r="AD7" t="s">
        <v>573</v>
      </c>
      <c r="AE7" t="s">
        <v>573</v>
      </c>
      <c r="AF7" t="s">
        <v>573</v>
      </c>
      <c r="AG7" t="s">
        <v>573</v>
      </c>
      <c r="AH7" t="s">
        <v>573</v>
      </c>
      <c r="AI7" t="s">
        <v>573</v>
      </c>
      <c r="AJ7" t="s">
        <v>573</v>
      </c>
      <c r="AK7" t="s">
        <v>573</v>
      </c>
      <c r="AL7" t="s">
        <v>573</v>
      </c>
      <c r="AM7" t="s">
        <v>573</v>
      </c>
      <c r="AN7" t="s">
        <v>573</v>
      </c>
      <c r="AO7" t="s">
        <v>573</v>
      </c>
      <c r="AP7" t="s">
        <v>573</v>
      </c>
      <c r="AQ7" t="s">
        <v>572</v>
      </c>
      <c r="AR7" t="s">
        <v>572</v>
      </c>
      <c r="AS7" t="s">
        <v>573</v>
      </c>
      <c r="AT7" t="s">
        <v>572</v>
      </c>
      <c r="AU7" t="s">
        <v>572</v>
      </c>
      <c r="AV7" t="s">
        <v>573</v>
      </c>
      <c r="AW7" t="s">
        <v>572</v>
      </c>
      <c r="AX7" t="s">
        <v>572</v>
      </c>
      <c r="AY7" t="s">
        <v>573</v>
      </c>
      <c r="AZ7" t="s">
        <v>572</v>
      </c>
      <c r="BA7" t="s">
        <v>572</v>
      </c>
      <c r="BB7" t="s">
        <v>573</v>
      </c>
      <c r="BC7" t="s">
        <v>572</v>
      </c>
      <c r="BD7" t="s">
        <v>572</v>
      </c>
      <c r="BE7" t="s">
        <v>573</v>
      </c>
      <c r="BF7" t="s">
        <v>572</v>
      </c>
      <c r="BG7" t="s">
        <v>572</v>
      </c>
      <c r="BH7" t="s">
        <v>573</v>
      </c>
      <c r="BI7" t="s">
        <v>572</v>
      </c>
      <c r="BJ7" t="s">
        <v>572</v>
      </c>
      <c r="BK7" t="s">
        <v>573</v>
      </c>
      <c r="BL7" t="s">
        <v>572</v>
      </c>
      <c r="BM7" t="s">
        <v>572</v>
      </c>
      <c r="BN7" t="s">
        <v>573</v>
      </c>
      <c r="BO7" t="s">
        <v>572</v>
      </c>
      <c r="BP7" t="s">
        <v>572</v>
      </c>
      <c r="BQ7" t="s">
        <v>573</v>
      </c>
      <c r="BR7" t="s">
        <v>572</v>
      </c>
      <c r="BS7" t="s">
        <v>572</v>
      </c>
      <c r="BT7" t="s">
        <v>572</v>
      </c>
      <c r="BU7" t="s">
        <v>572</v>
      </c>
      <c r="BV7" t="s">
        <v>573</v>
      </c>
      <c r="BW7" t="s">
        <v>572</v>
      </c>
      <c r="BX7" t="s">
        <v>572</v>
      </c>
      <c r="BY7" t="s">
        <v>573</v>
      </c>
      <c r="BZ7" t="s">
        <v>573</v>
      </c>
      <c r="CA7" t="s">
        <v>572</v>
      </c>
      <c r="CB7" t="s">
        <v>572</v>
      </c>
    </row>
    <row r="8" spans="1:80">
      <c r="A8"/>
      <c r="B8"/>
      <c r="C8"/>
      <c r="D8"/>
      <c r="E8"/>
      <c r="F8"/>
      <c r="G8"/>
      <c r="H8"/>
      <c r="I8"/>
      <c r="J8"/>
      <c r="K8"/>
      <c r="L8"/>
      <c r="M8"/>
      <c r="N8"/>
      <c r="O8"/>
      <c r="P8"/>
      <c r="Q8"/>
      <c r="R8"/>
      <c r="S8"/>
      <c r="T8"/>
      <c r="U8" t="s">
        <v>634</v>
      </c>
      <c r="V8" t="s">
        <v>634</v>
      </c>
      <c r="W8" t="s">
        <v>636</v>
      </c>
      <c r="X8" t="s">
        <v>636</v>
      </c>
      <c r="Y8"/>
      <c r="Z8"/>
      <c r="AA8"/>
      <c r="AB8"/>
      <c r="AC8"/>
      <c r="AD8"/>
      <c r="AE8"/>
      <c r="AF8"/>
      <c r="AG8"/>
      <c r="AH8"/>
      <c r="AI8"/>
      <c r="AJ8"/>
      <c r="AK8"/>
      <c r="AL8"/>
      <c r="AM8"/>
      <c r="AN8"/>
      <c r="AO8"/>
      <c r="AP8"/>
      <c r="AQ8" t="s">
        <v>638</v>
      </c>
      <c r="AR8" t="s">
        <v>638</v>
      </c>
      <c r="AS8"/>
      <c r="AT8" t="s">
        <v>640</v>
      </c>
      <c r="AU8" t="s">
        <v>640</v>
      </c>
      <c r="AV8"/>
      <c r="AW8" t="s">
        <v>642</v>
      </c>
      <c r="AX8" t="s">
        <v>642</v>
      </c>
      <c r="AY8"/>
      <c r="AZ8" t="s">
        <v>644</v>
      </c>
      <c r="BA8" t="s">
        <v>644</v>
      </c>
      <c r="BB8"/>
      <c r="BC8" t="s">
        <v>646</v>
      </c>
      <c r="BD8" t="s">
        <v>646</v>
      </c>
      <c r="BE8"/>
      <c r="BF8" t="s">
        <v>648</v>
      </c>
      <c r="BG8" t="s">
        <v>648</v>
      </c>
      <c r="BH8"/>
      <c r="BI8" t="s">
        <v>650</v>
      </c>
      <c r="BJ8" t="s">
        <v>650</v>
      </c>
      <c r="BK8"/>
      <c r="BL8" t="s">
        <v>652</v>
      </c>
      <c r="BM8" t="s">
        <v>652</v>
      </c>
      <c r="BN8"/>
      <c r="BO8" t="s">
        <v>654</v>
      </c>
      <c r="BP8" t="s">
        <v>654</v>
      </c>
      <c r="BQ8"/>
      <c r="BR8" t="s">
        <v>656</v>
      </c>
      <c r="BS8" t="s">
        <v>656</v>
      </c>
      <c r="BT8"/>
      <c r="BU8"/>
      <c r="BV8"/>
      <c r="BW8" t="s">
        <v>658</v>
      </c>
      <c r="BX8" t="s">
        <v>658</v>
      </c>
      <c r="BY8"/>
      <c r="BZ8"/>
      <c r="CA8" t="s">
        <v>658</v>
      </c>
      <c r="CB8" t="s">
        <v>658</v>
      </c>
    </row>
    <row r="9" spans="1:80">
      <c r="A9"/>
      <c r="B9"/>
      <c r="C9"/>
      <c r="D9"/>
      <c r="E9"/>
      <c r="F9"/>
      <c r="G9"/>
      <c r="H9"/>
      <c r="I9"/>
      <c r="J9"/>
      <c r="K9"/>
      <c r="L9"/>
      <c r="M9"/>
      <c r="N9"/>
      <c r="O9"/>
      <c r="P9"/>
      <c r="Q9"/>
      <c r="R9"/>
      <c r="S9"/>
      <c r="T9"/>
      <c r="U9" t="s">
        <v>635</v>
      </c>
      <c r="V9" t="s">
        <v>635</v>
      </c>
      <c r="W9" t="s">
        <v>637</v>
      </c>
      <c r="X9" t="s">
        <v>637</v>
      </c>
      <c r="Y9"/>
      <c r="Z9"/>
      <c r="AA9"/>
      <c r="AB9"/>
      <c r="AC9"/>
      <c r="AD9"/>
      <c r="AE9"/>
      <c r="AF9"/>
      <c r="AG9"/>
      <c r="AH9"/>
      <c r="AI9"/>
      <c r="AJ9"/>
      <c r="AK9"/>
      <c r="AL9"/>
      <c r="AM9"/>
      <c r="AN9"/>
      <c r="AO9"/>
      <c r="AP9"/>
      <c r="AQ9" t="s">
        <v>639</v>
      </c>
      <c r="AR9" t="s">
        <v>639</v>
      </c>
      <c r="AS9"/>
      <c r="AT9" t="s">
        <v>641</v>
      </c>
      <c r="AU9" t="s">
        <v>641</v>
      </c>
      <c r="AV9"/>
      <c r="AW9" t="s">
        <v>643</v>
      </c>
      <c r="AX9" t="s">
        <v>643</v>
      </c>
      <c r="AY9"/>
      <c r="AZ9" t="s">
        <v>645</v>
      </c>
      <c r="BA9" t="s">
        <v>645</v>
      </c>
      <c r="BB9"/>
      <c r="BC9" t="s">
        <v>647</v>
      </c>
      <c r="BD9" t="s">
        <v>647</v>
      </c>
      <c r="BE9"/>
      <c r="BF9" t="s">
        <v>649</v>
      </c>
      <c r="BG9" t="s">
        <v>649</v>
      </c>
      <c r="BH9"/>
      <c r="BI9" t="s">
        <v>651</v>
      </c>
      <c r="BJ9" t="s">
        <v>651</v>
      </c>
      <c r="BK9"/>
      <c r="BL9" t="s">
        <v>653</v>
      </c>
      <c r="BM9" t="s">
        <v>653</v>
      </c>
      <c r="BN9"/>
      <c r="BO9" t="s">
        <v>655</v>
      </c>
      <c r="BP9" t="s">
        <v>655</v>
      </c>
      <c r="BQ9"/>
      <c r="BR9" t="s">
        <v>657</v>
      </c>
      <c r="BS9" t="s">
        <v>657</v>
      </c>
      <c r="BT9"/>
      <c r="BU9"/>
      <c r="BV9"/>
      <c r="BW9" t="s">
        <v>659</v>
      </c>
      <c r="BX9" t="s">
        <v>659</v>
      </c>
      <c r="BY9"/>
      <c r="BZ9"/>
      <c r="CA9" t="s">
        <v>659</v>
      </c>
      <c r="CB9" t="s">
        <v>659</v>
      </c>
    </row>
    <row r="10" spans="1:80">
      <c r="A10"/>
      <c r="B10"/>
      <c r="C10"/>
      <c r="D10"/>
      <c r="E10"/>
      <c r="F10"/>
      <c r="G10"/>
      <c r="H10"/>
      <c r="I10"/>
      <c r="J10"/>
      <c r="K10"/>
      <c r="L10"/>
      <c r="M10"/>
      <c r="N10"/>
      <c r="O10"/>
      <c r="P10"/>
      <c r="Q10"/>
      <c r="R10"/>
      <c r="S10"/>
      <c r="T10"/>
      <c r="U10" t="s">
        <v>583</v>
      </c>
      <c r="V10" t="s">
        <v>584</v>
      </c>
      <c r="W10" t="s">
        <v>583</v>
      </c>
      <c r="X10" t="s">
        <v>584</v>
      </c>
      <c r="Y10"/>
      <c r="Z10"/>
      <c r="AA10"/>
      <c r="AB10"/>
      <c r="AC10"/>
      <c r="AD10"/>
      <c r="AE10"/>
      <c r="AF10"/>
      <c r="AG10"/>
      <c r="AH10"/>
      <c r="AI10"/>
      <c r="AJ10"/>
      <c r="AK10"/>
      <c r="AL10"/>
      <c r="AM10"/>
      <c r="AN10"/>
      <c r="AO10"/>
      <c r="AP10"/>
      <c r="AQ10" t="s">
        <v>585</v>
      </c>
      <c r="AR10" t="s">
        <v>609</v>
      </c>
      <c r="AS10"/>
      <c r="AT10" t="s">
        <v>585</v>
      </c>
      <c r="AU10" t="s">
        <v>609</v>
      </c>
      <c r="AV10"/>
      <c r="AW10" t="s">
        <v>585</v>
      </c>
      <c r="AX10" t="s">
        <v>609</v>
      </c>
      <c r="AY10"/>
      <c r="AZ10" t="s">
        <v>585</v>
      </c>
      <c r="BA10" t="s">
        <v>609</v>
      </c>
      <c r="BB10"/>
      <c r="BC10" t="s">
        <v>585</v>
      </c>
      <c r="BD10" t="s">
        <v>609</v>
      </c>
      <c r="BE10"/>
      <c r="BF10" t="s">
        <v>585</v>
      </c>
      <c r="BG10" t="s">
        <v>609</v>
      </c>
      <c r="BH10"/>
      <c r="BI10" t="s">
        <v>585</v>
      </c>
      <c r="BJ10" t="s">
        <v>609</v>
      </c>
      <c r="BK10"/>
      <c r="BL10" t="s">
        <v>585</v>
      </c>
      <c r="BM10" t="s">
        <v>609</v>
      </c>
      <c r="BN10"/>
      <c r="BO10" t="s">
        <v>585</v>
      </c>
      <c r="BP10" t="s">
        <v>609</v>
      </c>
      <c r="BQ10"/>
      <c r="BR10" t="s">
        <v>585</v>
      </c>
      <c r="BS10" t="s">
        <v>609</v>
      </c>
      <c r="BT10"/>
      <c r="BU10"/>
      <c r="BV10"/>
      <c r="BW10" t="s">
        <v>660</v>
      </c>
      <c r="BX10" t="s">
        <v>661</v>
      </c>
      <c r="BY10"/>
      <c r="BZ10"/>
      <c r="CA10" t="s">
        <v>660</v>
      </c>
      <c r="CB10" t="s">
        <v>661</v>
      </c>
    </row>
    <row r="11" spans="1:80">
      <c r="A11"/>
      <c r="B11"/>
      <c r="C11"/>
      <c r="D11"/>
      <c r="E11"/>
      <c r="F11"/>
      <c r="G11"/>
      <c r="H11"/>
      <c r="I11"/>
      <c r="J11"/>
      <c r="K11"/>
      <c r="L11"/>
      <c r="M11"/>
      <c r="N11"/>
      <c r="O11"/>
      <c r="P11"/>
      <c r="Q11"/>
      <c r="R11"/>
      <c r="S11"/>
      <c r="T11"/>
      <c r="U11" t="s">
        <v>713</v>
      </c>
      <c r="V11" t="s">
        <v>713</v>
      </c>
      <c r="W11" t="s">
        <v>713</v>
      </c>
      <c r="X11" t="s">
        <v>713</v>
      </c>
      <c r="Y11"/>
      <c r="Z11"/>
      <c r="AA11"/>
      <c r="AB11"/>
      <c r="AC11"/>
      <c r="AD11"/>
      <c r="AE11"/>
      <c r="AF11"/>
      <c r="AG11"/>
      <c r="AH11"/>
      <c r="AI11"/>
      <c r="AJ11"/>
      <c r="AK11"/>
      <c r="AL11"/>
      <c r="AM11"/>
      <c r="AN11"/>
      <c r="AO11"/>
      <c r="AP11"/>
      <c r="AQ11" t="s">
        <v>713</v>
      </c>
      <c r="AR11" t="s">
        <v>713</v>
      </c>
      <c r="AS11"/>
      <c r="AT11" t="s">
        <v>713</v>
      </c>
      <c r="AU11" t="s">
        <v>713</v>
      </c>
      <c r="AV11"/>
      <c r="AW11" t="s">
        <v>713</v>
      </c>
      <c r="AX11" t="s">
        <v>713</v>
      </c>
      <c r="AY11"/>
      <c r="AZ11" t="s">
        <v>713</v>
      </c>
      <c r="BA11" t="s">
        <v>713</v>
      </c>
      <c r="BB11"/>
      <c r="BC11" t="s">
        <v>713</v>
      </c>
      <c r="BD11" t="s">
        <v>713</v>
      </c>
      <c r="BE11"/>
      <c r="BF11" s="336" t="s">
        <v>210</v>
      </c>
      <c r="BG11" s="336" t="s">
        <v>210</v>
      </c>
      <c r="BH11"/>
      <c r="BI11" s="336" t="s">
        <v>210</v>
      </c>
      <c r="BJ11" s="336" t="s">
        <v>210</v>
      </c>
      <c r="BK11"/>
      <c r="BL11" t="s">
        <v>713</v>
      </c>
      <c r="BM11" t="s">
        <v>713</v>
      </c>
      <c r="BN11"/>
      <c r="BO11" t="s">
        <v>713</v>
      </c>
      <c r="BP11" t="s">
        <v>713</v>
      </c>
      <c r="BQ11"/>
      <c r="BR11" t="s">
        <v>713</v>
      </c>
      <c r="BS11" t="s">
        <v>713</v>
      </c>
      <c r="BT11"/>
      <c r="BU11"/>
      <c r="BV11"/>
      <c r="BW11"/>
      <c r="BX11"/>
      <c r="BY11"/>
      <c r="BZ11"/>
      <c r="CA11" t="s">
        <v>710</v>
      </c>
      <c r="CB11" t="s">
        <v>710</v>
      </c>
    </row>
    <row r="12" spans="1:80">
      <c r="A12"/>
      <c r="B12"/>
      <c r="C12"/>
      <c r="D12"/>
      <c r="E12"/>
      <c r="F12"/>
      <c r="G12"/>
      <c r="H12"/>
      <c r="I12"/>
      <c r="J12"/>
      <c r="K12"/>
      <c r="L12"/>
      <c r="M12"/>
      <c r="N12"/>
      <c r="O12"/>
      <c r="P12"/>
      <c r="Q12"/>
      <c r="R12"/>
      <c r="S12"/>
      <c r="T12"/>
      <c r="U12" t="s">
        <v>707</v>
      </c>
      <c r="V12" t="s">
        <v>707</v>
      </c>
      <c r="W12" t="s">
        <v>707</v>
      </c>
      <c r="X12" t="s">
        <v>707</v>
      </c>
      <c r="Y12"/>
      <c r="Z12"/>
      <c r="AA12"/>
      <c r="AB12"/>
      <c r="AC12"/>
      <c r="AD12"/>
      <c r="AE12"/>
      <c r="AF12"/>
      <c r="AG12"/>
      <c r="AH12"/>
      <c r="AI12"/>
      <c r="AJ12"/>
      <c r="AK12"/>
      <c r="AL12"/>
      <c r="AM12"/>
      <c r="AN12"/>
      <c r="AO12"/>
      <c r="AP12"/>
      <c r="AQ12" t="s">
        <v>707</v>
      </c>
      <c r="AR12" t="s">
        <v>707</v>
      </c>
      <c r="AS12"/>
      <c r="AT12" t="s">
        <v>707</v>
      </c>
      <c r="AU12" t="s">
        <v>707</v>
      </c>
      <c r="AV12"/>
      <c r="AW12" t="s">
        <v>707</v>
      </c>
      <c r="AX12" t="s">
        <v>707</v>
      </c>
      <c r="AY12"/>
      <c r="AZ12" t="s">
        <v>707</v>
      </c>
      <c r="BA12" t="s">
        <v>707</v>
      </c>
      <c r="BB12"/>
      <c r="BC12" t="s">
        <v>707</v>
      </c>
      <c r="BD12" t="s">
        <v>707</v>
      </c>
      <c r="BE12"/>
      <c r="BF12" t="s">
        <v>707</v>
      </c>
      <c r="BG12" t="s">
        <v>707</v>
      </c>
      <c r="BH12"/>
      <c r="BI12" t="s">
        <v>707</v>
      </c>
      <c r="BJ12" t="s">
        <v>707</v>
      </c>
      <c r="BK12"/>
      <c r="BL12" t="s">
        <v>707</v>
      </c>
      <c r="BM12" t="s">
        <v>707</v>
      </c>
      <c r="BN12"/>
      <c r="BO12" t="s">
        <v>707</v>
      </c>
      <c r="BP12" t="s">
        <v>707</v>
      </c>
      <c r="BQ12"/>
      <c r="BR12" t="s">
        <v>707</v>
      </c>
      <c r="BS12" t="s">
        <v>707</v>
      </c>
      <c r="BT12"/>
      <c r="BU12"/>
      <c r="BV12"/>
      <c r="BW12"/>
      <c r="BX12"/>
      <c r="BY12"/>
      <c r="BZ12"/>
      <c r="CA12" t="s">
        <v>707</v>
      </c>
      <c r="CB12" t="s">
        <v>707</v>
      </c>
    </row>
    <row r="13" spans="1:80">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row>
    <row r="14" spans="1:80">
      <c r="A14" s="9" t="s">
        <v>6</v>
      </c>
      <c r="B14" s="5" t="s">
        <v>49</v>
      </c>
      <c r="C14" s="5" t="s">
        <v>7</v>
      </c>
      <c r="D14" s="5" t="s">
        <v>226</v>
      </c>
      <c r="E14" s="5" t="s">
        <v>240</v>
      </c>
      <c r="F14" s="5" t="s">
        <v>241</v>
      </c>
      <c r="G14" s="146" t="s">
        <v>308</v>
      </c>
      <c r="H14" s="324" t="s">
        <v>317</v>
      </c>
      <c r="I14" s="325" t="s">
        <v>323</v>
      </c>
      <c r="J14" s="326" t="s">
        <v>337</v>
      </c>
      <c r="K14" s="78" t="s">
        <v>333</v>
      </c>
      <c r="L14" s="78" t="s">
        <v>271</v>
      </c>
      <c r="M14" s="78" t="s">
        <v>291</v>
      </c>
      <c r="N14" s="78" t="s">
        <v>305</v>
      </c>
      <c r="O14" s="78" t="s">
        <v>338</v>
      </c>
      <c r="P14" s="78" t="s">
        <v>339</v>
      </c>
      <c r="Q14" s="327" t="s">
        <v>340</v>
      </c>
      <c r="R14" s="239" t="s">
        <v>479</v>
      </c>
      <c r="S14" s="239" t="s">
        <v>480</v>
      </c>
      <c r="T14" s="239" t="s">
        <v>481</v>
      </c>
      <c r="U14" s="83" t="s">
        <v>487</v>
      </c>
      <c r="V14" s="83" t="s">
        <v>488</v>
      </c>
      <c r="W14" s="83" t="s">
        <v>489</v>
      </c>
      <c r="X14" s="83" t="s">
        <v>490</v>
      </c>
      <c r="Y14" s="327" t="s">
        <v>341</v>
      </c>
      <c r="Z14" s="328" t="s">
        <v>342</v>
      </c>
      <c r="AA14" s="328" t="s">
        <v>343</v>
      </c>
      <c r="AB14" s="328" t="s">
        <v>344</v>
      </c>
      <c r="AC14" s="328" t="s">
        <v>494</v>
      </c>
      <c r="AD14" s="328" t="s">
        <v>493</v>
      </c>
      <c r="AE14" s="328" t="s">
        <v>345</v>
      </c>
      <c r="AF14" s="239" t="s">
        <v>346</v>
      </c>
      <c r="AG14" s="239" t="s">
        <v>347</v>
      </c>
      <c r="AH14" s="239" t="s">
        <v>348</v>
      </c>
      <c r="AI14" s="239" t="s">
        <v>349</v>
      </c>
      <c r="AJ14" s="239" t="s">
        <v>350</v>
      </c>
      <c r="AK14" s="239" t="s">
        <v>351</v>
      </c>
      <c r="AL14" s="239" t="s">
        <v>352</v>
      </c>
      <c r="AM14" s="239" t="s">
        <v>353</v>
      </c>
      <c r="AN14" s="239" t="s">
        <v>354</v>
      </c>
      <c r="AO14" s="239" t="s">
        <v>355</v>
      </c>
      <c r="AP14" s="327" t="s">
        <v>356</v>
      </c>
      <c r="AQ14" s="78" t="s">
        <v>357</v>
      </c>
      <c r="AR14" s="78" t="s">
        <v>358</v>
      </c>
      <c r="AS14" s="327" t="s">
        <v>359</v>
      </c>
      <c r="AT14" s="78" t="s">
        <v>360</v>
      </c>
      <c r="AU14" s="78" t="s">
        <v>361</v>
      </c>
      <c r="AV14" s="327" t="s">
        <v>362</v>
      </c>
      <c r="AW14" s="78" t="s">
        <v>363</v>
      </c>
      <c r="AX14" s="78" t="s">
        <v>364</v>
      </c>
      <c r="AY14" s="327" t="s">
        <v>365</v>
      </c>
      <c r="AZ14" s="78" t="s">
        <v>366</v>
      </c>
      <c r="BA14" s="78" t="s">
        <v>367</v>
      </c>
      <c r="BB14" s="327" t="s">
        <v>368</v>
      </c>
      <c r="BC14" s="78" t="s">
        <v>369</v>
      </c>
      <c r="BD14" s="78" t="s">
        <v>370</v>
      </c>
      <c r="BE14" s="327" t="s">
        <v>371</v>
      </c>
      <c r="BF14" s="78" t="s">
        <v>372</v>
      </c>
      <c r="BG14" s="78" t="s">
        <v>373</v>
      </c>
      <c r="BH14" s="327" t="s">
        <v>374</v>
      </c>
      <c r="BI14" s="78" t="s">
        <v>375</v>
      </c>
      <c r="BJ14" s="78" t="s">
        <v>376</v>
      </c>
      <c r="BK14" s="327" t="s">
        <v>377</v>
      </c>
      <c r="BL14" s="78" t="s">
        <v>378</v>
      </c>
      <c r="BM14" s="78" t="s">
        <v>379</v>
      </c>
      <c r="BN14" s="327" t="s">
        <v>380</v>
      </c>
      <c r="BO14" s="78" t="s">
        <v>381</v>
      </c>
      <c r="BP14" s="78" t="s">
        <v>382</v>
      </c>
      <c r="BQ14" s="327" t="s">
        <v>383</v>
      </c>
      <c r="BR14" s="78" t="s">
        <v>384</v>
      </c>
      <c r="BS14" s="78" t="s">
        <v>385</v>
      </c>
      <c r="BT14" s="329" t="s">
        <v>569</v>
      </c>
      <c r="BU14" s="330" t="s">
        <v>386</v>
      </c>
      <c r="BV14" s="239" t="s">
        <v>387</v>
      </c>
      <c r="BW14" s="324" t="s">
        <v>388</v>
      </c>
      <c r="BX14" s="78" t="s">
        <v>389</v>
      </c>
      <c r="BY14" s="239" t="s">
        <v>390</v>
      </c>
      <c r="BZ14" s="239" t="s">
        <v>391</v>
      </c>
      <c r="CA14" s="78" t="s">
        <v>392</v>
      </c>
      <c r="CB14" s="78" t="s">
        <v>393</v>
      </c>
    </row>
    <row r="15" spans="1:80">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IFERROR(INDEX(VMMC_CIRC_POS,MATCH($D15,VMMC!$D:$D,0)),"")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EF!,MATCH($D15,VMMC!$D:$D,0)),0),$U15,$V15,$W15,$X15,SUM(SUMIFS($AQ15:$BS15,$AQ$3:$BS$3,{"Positive","Negative"}))),0)</f>
        <v>0</v>
      </c>
      <c r="BV15" s="139">
        <f>IF($BT15=0,0,$P15/$BT15)</f>
        <v>0</v>
      </c>
      <c r="BZ15" s="139">
        <f>IF(OR($B15="01-04",$B15="05-09"),"",IFERROR($BX15/SUM($BW15,$BX15),0))</f>
        <v>0</v>
      </c>
      <c r="CA15" s="25">
        <f>IF(OR($B15="01-04",$B15="05-09"),"",SUM($BW15,$BX15)*(1+$BY15)*(1-$BZ15))</f>
        <v>0</v>
      </c>
      <c r="CB15" s="25">
        <f>IF(OR($B15="01-04",$B15="05-09"),"",IF(SUM($BW15,$BX15)=0,$CA15/(1-$BZ15)-$CA15,SUM($BW15,$BX15)*(1+$BY15)-$CA15))</f>
        <v>0</v>
      </c>
    </row>
    <row r="16" spans="1:80">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31" priority="23">
      <formula>AND(ISNUMBER($AO1),OR($AO1&lt;1,$AO1&gt;1))</formula>
    </cfRule>
  </conditionalFormatting>
  <conditionalFormatting sqref="I1:I4 I3623:I1048576 I14">
    <cfRule type="cellIs" dxfId="30" priority="13" operator="lessThan">
      <formula>0</formula>
    </cfRule>
  </conditionalFormatting>
  <conditionalFormatting sqref="K1:P4 K14:P1048576">
    <cfRule type="expression" dxfId="29" priority="12">
      <formula>$O1&lt;0</formula>
    </cfRule>
  </conditionalFormatting>
  <conditionalFormatting sqref="R1:T4 R14:T1048576">
    <cfRule type="expression" dxfId="28" priority="59">
      <formula>AND(OR($B1="15-19",$B1="20-24",$B1="25-29",$B1="30-34",$B1="35-39",$B1="40-44",$B1="45-49",$B1="50+"),$R1&lt;20%)</formula>
    </cfRule>
  </conditionalFormatting>
  <conditionalFormatting sqref="K1:L4 Y1:Z4 Y14:Z1048576 K14:L1048576">
    <cfRule type="expression" dxfId="27" priority="7">
      <formula>OR($C1="Male",$B1="01-04",$B1="05-09")</formula>
    </cfRule>
  </conditionalFormatting>
  <conditionalFormatting sqref="N1:N4 AB1:AB4 AB14:AB1048576 N14:N1048576">
    <cfRule type="expression" dxfId="26" priority="6">
      <formula>OR($C1="Female",$B1="01-04",$B1="05-09")</formula>
    </cfRule>
  </conditionalFormatting>
  <conditionalFormatting sqref="BE1:BJ4 BE15:BF15 BH15:BI15 AJ1:AK4 BE14:BJ14 BE16:BJ1048576 AJ14:AK1048576">
    <cfRule type="expression" dxfId="25" priority="5">
      <formula>OR($B1="05-09",$B1="10-14",$B1="15-19",$B1="20-24",$B1="25-29",$B1="30-34",$B1="35-39",$B1="40-44",$B1="45-49",$B1="50+")</formula>
    </cfRule>
  </conditionalFormatting>
  <conditionalFormatting sqref="BW1:CB4 BW14:CB1048576">
    <cfRule type="expression" dxfId="24" priority="3">
      <formula>OR($B1="01-04",$B1="05-09")</formula>
    </cfRule>
  </conditionalFormatting>
  <conditionalFormatting sqref="J1:J4 J14:J1048576">
    <cfRule type="expression" dxfId="23" priority="2">
      <formula>AND(ISNUMBER(J1),J1&lt;&gt;0.9)</formula>
    </cfRule>
  </conditionalFormatting>
  <conditionalFormatting sqref="G4:I4 K4:P4 AO4 AQ4:AR4 AT4:AU4 AW4:AX4 AZ4:BA4 BC4:BD4 BF4:BG4 BI4:BJ4 BL4:BM4 BO4:BP4 U4:AD4 BR4:BV4 CA4:CB4">
    <cfRule type="expression" dxfId="22"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0070C0"/>
  </sheetPr>
  <dimension ref="A1:AH3622"/>
  <sheetViews>
    <sheetView zoomScale="80" zoomScaleNormal="80" workbookViewId="0">
      <pane xSplit="6" ySplit="14" topLeftCell="G15" activePane="bottomRight" state="frozen"/>
      <selection activeCell="B5" sqref="B5"/>
      <selection pane="topRight" activeCell="B5" sqref="B5"/>
      <selection pane="bottomLeft" activeCell="B5" sqref="B5"/>
      <selection pane="bottomRight" activeCell="H15" sqref="H15"/>
    </sheetView>
  </sheetViews>
  <sheetFormatPr baseColWidth="10" defaultRowHeight="16"/>
  <cols>
    <col min="1" max="1" width="33.33203125" style="3" customWidth="1"/>
    <col min="2" max="2" width="9.5" style="3" customWidth="1"/>
    <col min="3" max="6" width="7" style="3" customWidth="1"/>
    <col min="7" max="7" width="10.83203125" style="160"/>
    <col min="8" max="8" width="10.83203125" style="25"/>
    <col min="9" max="9" width="10.83203125" style="160"/>
    <col min="10" max="10" width="10.83203125" style="25"/>
    <col min="11" max="11" width="10.83203125" style="160"/>
    <col min="12" max="12" width="10.83203125" style="25"/>
    <col min="13" max="13" width="10.83203125" style="160"/>
    <col min="14" max="14" width="10.83203125" style="25"/>
    <col min="15" max="15" width="10.83203125" style="160"/>
    <col min="16" max="16" width="10.83203125" style="25"/>
    <col min="17" max="17" width="10.83203125" style="160"/>
    <col min="18" max="18" width="10.83203125" style="25"/>
    <col min="19" max="19" width="10.83203125" style="160"/>
    <col min="20" max="20" width="10.83203125" style="25"/>
    <col min="21" max="21" width="10.83203125" style="160"/>
    <col min="22" max="22" width="10.83203125" style="25"/>
    <col min="23" max="23" width="10.83203125" style="160"/>
    <col min="24" max="24" width="10.83203125" style="25"/>
    <col min="25" max="25" width="10.83203125" style="160"/>
    <col min="26" max="26" width="10.83203125" style="25"/>
    <col min="27" max="27" width="10.83203125" style="160"/>
    <col min="28" max="28" width="10.83203125" style="25"/>
    <col min="29" max="29" width="10.83203125" style="160"/>
    <col min="30" max="30" width="10.83203125" style="25"/>
    <col min="31" max="31" width="10.83203125" style="160"/>
    <col min="32" max="32" width="10.83203125" style="25"/>
    <col min="33" max="33" width="10.83203125" style="160"/>
    <col min="34" max="34" width="10.83203125" style="25"/>
  </cols>
  <sheetData>
    <row r="1" spans="1:34" ht="31" customHeight="1">
      <c r="A1" s="39" t="s">
        <v>720</v>
      </c>
      <c r="B1" s="6"/>
      <c r="C1" s="6"/>
      <c r="D1" s="6"/>
      <c r="E1" s="6"/>
      <c r="F1" s="6"/>
      <c r="G1" s="156" t="s">
        <v>751</v>
      </c>
      <c r="H1" s="16"/>
      <c r="I1" s="156" t="s">
        <v>93</v>
      </c>
      <c r="J1" s="16"/>
      <c r="K1" s="156" t="s">
        <v>100</v>
      </c>
      <c r="L1" s="16"/>
      <c r="M1" s="156" t="s">
        <v>101</v>
      </c>
      <c r="N1" s="16"/>
      <c r="O1" s="156" t="s">
        <v>750</v>
      </c>
      <c r="P1" s="16"/>
      <c r="Q1" s="156" t="s">
        <v>102</v>
      </c>
      <c r="R1" s="16"/>
      <c r="S1" s="156" t="s">
        <v>103</v>
      </c>
      <c r="T1" s="16"/>
      <c r="U1" s="156" t="s">
        <v>752</v>
      </c>
      <c r="V1" s="16"/>
      <c r="W1" s="156" t="s">
        <v>753</v>
      </c>
      <c r="X1" s="16"/>
      <c r="Y1" s="156" t="s">
        <v>106</v>
      </c>
      <c r="Z1" s="16"/>
      <c r="AA1" s="156" t="s">
        <v>754</v>
      </c>
      <c r="AB1" s="16"/>
      <c r="AC1" s="156" t="s">
        <v>107</v>
      </c>
      <c r="AD1" s="16"/>
      <c r="AE1" s="156" t="s">
        <v>755</v>
      </c>
      <c r="AF1" s="16"/>
      <c r="AG1" s="156" t="s">
        <v>108</v>
      </c>
      <c r="AH1" s="16"/>
    </row>
    <row r="2" spans="1:34" ht="20" thickBot="1">
      <c r="A2" s="7"/>
      <c r="B2" s="7"/>
      <c r="C2" s="7"/>
      <c r="D2" s="7"/>
      <c r="E2" s="7"/>
      <c r="F2" s="7"/>
      <c r="G2" s="157" t="s">
        <v>3</v>
      </c>
      <c r="H2" s="21" t="s">
        <v>4</v>
      </c>
      <c r="I2" s="157" t="s">
        <v>3</v>
      </c>
      <c r="J2" s="21" t="s">
        <v>4</v>
      </c>
      <c r="K2" s="157" t="s">
        <v>3</v>
      </c>
      <c r="L2" s="21" t="s">
        <v>4</v>
      </c>
      <c r="M2" s="157" t="s">
        <v>3</v>
      </c>
      <c r="N2" s="21" t="s">
        <v>4</v>
      </c>
      <c r="O2" s="157" t="s">
        <v>3</v>
      </c>
      <c r="P2" s="21" t="s">
        <v>4</v>
      </c>
      <c r="Q2" s="157" t="s">
        <v>3</v>
      </c>
      <c r="R2" s="21" t="s">
        <v>4</v>
      </c>
      <c r="S2" s="157" t="s">
        <v>3</v>
      </c>
      <c r="T2" s="21" t="s">
        <v>4</v>
      </c>
      <c r="U2" s="157" t="s">
        <v>3</v>
      </c>
      <c r="V2" s="21" t="s">
        <v>4</v>
      </c>
      <c r="W2" s="157" t="s">
        <v>3</v>
      </c>
      <c r="X2" s="21" t="s">
        <v>4</v>
      </c>
      <c r="Y2" s="157" t="s">
        <v>3</v>
      </c>
      <c r="Z2" s="21" t="s">
        <v>4</v>
      </c>
      <c r="AA2" s="157" t="s">
        <v>3</v>
      </c>
      <c r="AB2" s="21" t="s">
        <v>4</v>
      </c>
      <c r="AC2" s="157" t="s">
        <v>3</v>
      </c>
      <c r="AD2" s="21" t="s">
        <v>4</v>
      </c>
      <c r="AE2" s="157" t="s">
        <v>3</v>
      </c>
      <c r="AF2" s="21" t="s">
        <v>4</v>
      </c>
      <c r="AG2" s="157" t="s">
        <v>3</v>
      </c>
      <c r="AH2" s="21" t="s">
        <v>4</v>
      </c>
    </row>
    <row r="3" spans="1:34" s="1" customFormat="1" ht="117" customHeight="1" thickBot="1">
      <c r="A3" s="359"/>
      <c r="B3" s="360"/>
      <c r="C3" s="8"/>
      <c r="D3" s="8"/>
      <c r="E3" s="8"/>
      <c r="F3" s="8"/>
      <c r="G3" s="158" t="s">
        <v>721</v>
      </c>
      <c r="H3" s="187" t="s">
        <v>749</v>
      </c>
      <c r="I3" s="158" t="s">
        <v>721</v>
      </c>
      <c r="J3" s="187" t="s">
        <v>749</v>
      </c>
      <c r="K3" s="158" t="s">
        <v>721</v>
      </c>
      <c r="L3" s="187" t="s">
        <v>749</v>
      </c>
      <c r="M3" s="158" t="s">
        <v>721</v>
      </c>
      <c r="N3" s="187" t="s">
        <v>749</v>
      </c>
      <c r="O3" s="158" t="s">
        <v>721</v>
      </c>
      <c r="P3" s="187" t="s">
        <v>749</v>
      </c>
      <c r="Q3" s="158" t="s">
        <v>721</v>
      </c>
      <c r="R3" s="187" t="s">
        <v>749</v>
      </c>
      <c r="S3" s="158" t="s">
        <v>721</v>
      </c>
      <c r="T3" s="187" t="s">
        <v>749</v>
      </c>
      <c r="U3" s="158" t="s">
        <v>721</v>
      </c>
      <c r="V3" s="187" t="s">
        <v>749</v>
      </c>
      <c r="W3" s="158" t="s">
        <v>721</v>
      </c>
      <c r="X3" s="187" t="s">
        <v>749</v>
      </c>
      <c r="Y3" s="158" t="s">
        <v>721</v>
      </c>
      <c r="Z3" s="187" t="s">
        <v>749</v>
      </c>
      <c r="AA3" s="158" t="s">
        <v>721</v>
      </c>
      <c r="AB3" s="187" t="s">
        <v>749</v>
      </c>
      <c r="AC3" s="158" t="s">
        <v>721</v>
      </c>
      <c r="AD3" s="187" t="s">
        <v>749</v>
      </c>
      <c r="AE3" s="158" t="s">
        <v>721</v>
      </c>
      <c r="AF3" s="187" t="s">
        <v>749</v>
      </c>
      <c r="AG3" s="158" t="s">
        <v>721</v>
      </c>
      <c r="AH3" s="187" t="s">
        <v>749</v>
      </c>
    </row>
    <row r="4" spans="1:34">
      <c r="A4" s="4"/>
      <c r="B4" s="4"/>
      <c r="C4" s="4" t="s">
        <v>5</v>
      </c>
      <c r="D4" s="4"/>
      <c r="E4" s="4"/>
      <c r="F4" s="4"/>
      <c r="G4" s="159">
        <f>SUBTOTAL(101,G$15:INDEX(G:G,COUNTA($A:$A)+5-COUNTA($A$1:$A$14)))</f>
        <v>1</v>
      </c>
      <c r="H4" s="23">
        <f>SUBTOTAL(109,H$15:INDEX(H:H,COUNTA($A:$A)+5-COUNTA($A$1:$A$14)))</f>
        <v>0</v>
      </c>
      <c r="I4" s="159">
        <f>SUBTOTAL(101,I$15:INDEX(I:I,COUNTA($A:$A)+5-COUNTA($A$1:$A$14)))</f>
        <v>1</v>
      </c>
      <c r="J4" s="23">
        <f>SUBTOTAL(109,J$15:INDEX(J:J,COUNTA($A:$A)+5-COUNTA($A$1:$A$14)))</f>
        <v>0</v>
      </c>
      <c r="K4" s="159">
        <f>SUBTOTAL(101,K$15:INDEX(K:K,COUNTA($A:$A)+5-COUNTA($A$1:$A$14)))</f>
        <v>1</v>
      </c>
      <c r="L4" s="23">
        <f>SUBTOTAL(109,L$15:INDEX(L:L,COUNTA($A:$A)+5-COUNTA($A$1:$A$14)))</f>
        <v>0</v>
      </c>
      <c r="M4" s="159">
        <f>SUBTOTAL(101,M$15:INDEX(M:M,COUNTA($A:$A)+5-COUNTA($A$1:$A$14)))</f>
        <v>1</v>
      </c>
      <c r="N4" s="23">
        <f>SUBTOTAL(109,N$15:INDEX(N:N,COUNTA($A:$A)+5-COUNTA($A$1:$A$14)))</f>
        <v>0</v>
      </c>
      <c r="O4" s="159">
        <f>SUBTOTAL(101,O$15:INDEX(O:O,COUNTA($A:$A)+5-COUNTA($A$1:$A$14)))</f>
        <v>1</v>
      </c>
      <c r="P4" s="23">
        <f>SUBTOTAL(109,P$15:INDEX(P:P,COUNTA($A:$A)+5-COUNTA($A$1:$A$14)))</f>
        <v>0</v>
      </c>
      <c r="Q4" s="159">
        <f>SUBTOTAL(101,Q$15:INDEX(Q:Q,COUNTA($A:$A)+5-COUNTA($A$1:$A$14)))</f>
        <v>1</v>
      </c>
      <c r="R4" s="23">
        <f>SUBTOTAL(109,R$15:INDEX(R:R,COUNTA($A:$A)+5-COUNTA($A$1:$A$14)))</f>
        <v>0</v>
      </c>
      <c r="S4" s="159">
        <f>SUBTOTAL(101,S$15:INDEX(S:S,COUNTA($A:$A)+5-COUNTA($A$1:$A$14)))</f>
        <v>1</v>
      </c>
      <c r="T4" s="23">
        <f>SUBTOTAL(109,T$15:INDEX(T:T,COUNTA($A:$A)+5-COUNTA($A$1:$A$14)))</f>
        <v>0</v>
      </c>
      <c r="U4" s="159">
        <f>SUBTOTAL(101,U$15:INDEX(U:U,COUNTA($A:$A)+5-COUNTA($A$1:$A$14)))</f>
        <v>1</v>
      </c>
      <c r="V4" s="23">
        <f>SUBTOTAL(109,V$15:INDEX(V:V,COUNTA($A:$A)+5-COUNTA($A$1:$A$14)))</f>
        <v>0</v>
      </c>
      <c r="W4" s="159">
        <f>SUBTOTAL(101,W$15:INDEX(W:W,COUNTA($A:$A)+5-COUNTA($A$1:$A$14)))</f>
        <v>1</v>
      </c>
      <c r="X4" s="23">
        <f>SUBTOTAL(109,X$15:INDEX(X:X,COUNTA($A:$A)+5-COUNTA($A$1:$A$14)))</f>
        <v>0</v>
      </c>
      <c r="Y4" s="159">
        <f>SUBTOTAL(101,Y$15:INDEX(Y:Y,COUNTA($A:$A)+5-COUNTA($A$1:$A$14)))</f>
        <v>1</v>
      </c>
      <c r="Z4" s="23">
        <f>SUBTOTAL(109,Z$15:INDEX(Z:Z,COUNTA($A:$A)+5-COUNTA($A$1:$A$14)))</f>
        <v>0</v>
      </c>
      <c r="AA4" s="159">
        <f>SUBTOTAL(101,AA$15:INDEX(AA:AA,COUNTA($A:$A)+5-COUNTA($A$1:$A$14)))</f>
        <v>1</v>
      </c>
      <c r="AB4" s="23">
        <f>SUBTOTAL(109,AB$15:INDEX(AB:AB,COUNTA($A:$A)+5-COUNTA($A$1:$A$14)))</f>
        <v>0</v>
      </c>
      <c r="AC4" s="159">
        <f>SUBTOTAL(101,AC$15:INDEX(AC:AC,COUNTA($A:$A)+5-COUNTA($A$1:$A$14)))</f>
        <v>1</v>
      </c>
      <c r="AD4" s="23">
        <f>SUBTOTAL(109,AD$15:INDEX(AD:AD,COUNTA($A:$A)+5-COUNTA($A$1:$A$14)))</f>
        <v>0</v>
      </c>
      <c r="AE4" s="159">
        <f>SUBTOTAL(101,AE$15:INDEX(AE:AE,COUNTA($A:$A)+5-COUNTA($A$1:$A$14)))</f>
        <v>1</v>
      </c>
      <c r="AF4" s="23">
        <f>SUBTOTAL(109,AF$15:INDEX(AF:AF,COUNTA($A:$A)+5-COUNTA($A$1:$A$14)))</f>
        <v>0</v>
      </c>
      <c r="AG4" s="159">
        <f>SUBTOTAL(101,AG$15:INDEX(AG:AG,COUNTA($A:$A)+5-COUNTA($A$1:$A$14)))</f>
        <v>1</v>
      </c>
      <c r="AH4" s="23">
        <f>SUBTOTAL(109,AH$15:INDEX(AH:AH,COUNTA($A:$A)+5-COUNTA($A$1:$A$14)))</f>
        <v>0</v>
      </c>
    </row>
    <row r="5" spans="1:34">
      <c r="A5" t="s">
        <v>578</v>
      </c>
      <c r="B5" t="s">
        <v>578</v>
      </c>
      <c r="C5" t="s">
        <v>578</v>
      </c>
      <c r="D5" t="s">
        <v>578</v>
      </c>
      <c r="E5" t="s">
        <v>578</v>
      </c>
      <c r="F5" t="s">
        <v>578</v>
      </c>
      <c r="G5" t="s">
        <v>578</v>
      </c>
      <c r="H5" t="s">
        <v>595</v>
      </c>
      <c r="I5" t="s">
        <v>578</v>
      </c>
      <c r="J5" t="s">
        <v>595</v>
      </c>
      <c r="K5" t="s">
        <v>578</v>
      </c>
      <c r="L5" t="s">
        <v>595</v>
      </c>
      <c r="M5" t="s">
        <v>578</v>
      </c>
      <c r="N5" t="s">
        <v>595</v>
      </c>
      <c r="O5" t="s">
        <v>578</v>
      </c>
      <c r="P5" t="s">
        <v>595</v>
      </c>
      <c r="Q5" t="s">
        <v>578</v>
      </c>
      <c r="R5" t="s">
        <v>595</v>
      </c>
      <c r="S5" t="s">
        <v>578</v>
      </c>
      <c r="T5" t="s">
        <v>595</v>
      </c>
      <c r="U5" t="s">
        <v>578</v>
      </c>
      <c r="V5" t="s">
        <v>595</v>
      </c>
      <c r="W5" t="s">
        <v>578</v>
      </c>
      <c r="X5" t="s">
        <v>595</v>
      </c>
      <c r="Y5" t="s">
        <v>578</v>
      </c>
      <c r="Z5" t="s">
        <v>595</v>
      </c>
      <c r="AA5" t="s">
        <v>578</v>
      </c>
      <c r="AB5" t="s">
        <v>595</v>
      </c>
      <c r="AC5" t="s">
        <v>578</v>
      </c>
      <c r="AD5" t="s">
        <v>595</v>
      </c>
      <c r="AE5" t="s">
        <v>578</v>
      </c>
      <c r="AF5" t="s">
        <v>595</v>
      </c>
      <c r="AG5" t="s">
        <v>578</v>
      </c>
      <c r="AH5" t="s">
        <v>595</v>
      </c>
    </row>
    <row r="6" spans="1:34">
      <c r="A6" t="s">
        <v>706</v>
      </c>
      <c r="B6" t="s">
        <v>706</v>
      </c>
      <c r="C6" t="s">
        <v>706</v>
      </c>
      <c r="D6" t="s">
        <v>706</v>
      </c>
      <c r="E6" t="s">
        <v>706</v>
      </c>
      <c r="F6" t="s">
        <v>706</v>
      </c>
      <c r="G6" t="s">
        <v>598</v>
      </c>
      <c r="H6" t="s">
        <v>570</v>
      </c>
      <c r="I6" t="s">
        <v>598</v>
      </c>
      <c r="J6" t="s">
        <v>570</v>
      </c>
      <c r="K6" t="s">
        <v>598</v>
      </c>
      <c r="L6" t="s">
        <v>570</v>
      </c>
      <c r="M6" t="s">
        <v>598</v>
      </c>
      <c r="N6" t="s">
        <v>570</v>
      </c>
      <c r="O6" t="s">
        <v>598</v>
      </c>
      <c r="P6" t="s">
        <v>570</v>
      </c>
      <c r="Q6" t="s">
        <v>598</v>
      </c>
      <c r="R6" t="s">
        <v>570</v>
      </c>
      <c r="S6" t="s">
        <v>598</v>
      </c>
      <c r="T6" t="s">
        <v>570</v>
      </c>
      <c r="U6" t="s">
        <v>598</v>
      </c>
      <c r="V6" t="s">
        <v>570</v>
      </c>
      <c r="W6" t="s">
        <v>598</v>
      </c>
      <c r="X6" t="s">
        <v>570</v>
      </c>
      <c r="Y6" t="s">
        <v>598</v>
      </c>
      <c r="Z6" t="s">
        <v>570</v>
      </c>
      <c r="AA6" t="s">
        <v>598</v>
      </c>
      <c r="AB6" t="s">
        <v>570</v>
      </c>
      <c r="AC6" t="s">
        <v>598</v>
      </c>
      <c r="AD6" t="s">
        <v>570</v>
      </c>
      <c r="AE6" t="s">
        <v>598</v>
      </c>
      <c r="AF6" t="s">
        <v>570</v>
      </c>
      <c r="AG6" t="s">
        <v>598</v>
      </c>
      <c r="AH6" t="s">
        <v>570</v>
      </c>
    </row>
    <row r="7" spans="1:34">
      <c r="A7" t="s">
        <v>594</v>
      </c>
      <c r="B7" t="s">
        <v>594</v>
      </c>
      <c r="C7" t="s">
        <v>594</v>
      </c>
      <c r="D7" t="s">
        <v>594</v>
      </c>
      <c r="E7" t="s">
        <v>594</v>
      </c>
      <c r="F7" t="s">
        <v>594</v>
      </c>
      <c r="G7" t="s">
        <v>573</v>
      </c>
      <c r="H7" t="s">
        <v>572</v>
      </c>
      <c r="I7" t="s">
        <v>573</v>
      </c>
      <c r="J7" t="s">
        <v>572</v>
      </c>
      <c r="K7" t="s">
        <v>573</v>
      </c>
      <c r="L7" t="s">
        <v>572</v>
      </c>
      <c r="M7" t="s">
        <v>573</v>
      </c>
      <c r="N7" t="s">
        <v>572</v>
      </c>
      <c r="O7" t="s">
        <v>573</v>
      </c>
      <c r="P7" t="s">
        <v>572</v>
      </c>
      <c r="Q7" t="s">
        <v>573</v>
      </c>
      <c r="R7" t="s">
        <v>572</v>
      </c>
      <c r="S7" t="s">
        <v>573</v>
      </c>
      <c r="T7" t="s">
        <v>572</v>
      </c>
      <c r="U7" t="s">
        <v>573</v>
      </c>
      <c r="V7" t="s">
        <v>572</v>
      </c>
      <c r="W7" t="s">
        <v>573</v>
      </c>
      <c r="X7" t="s">
        <v>572</v>
      </c>
      <c r="Y7" t="s">
        <v>573</v>
      </c>
      <c r="Z7" t="s">
        <v>572</v>
      </c>
      <c r="AA7" t="s">
        <v>573</v>
      </c>
      <c r="AB7" t="s">
        <v>572</v>
      </c>
      <c r="AC7" t="s">
        <v>573</v>
      </c>
      <c r="AD7" t="s">
        <v>572</v>
      </c>
      <c r="AE7" t="s">
        <v>573</v>
      </c>
      <c r="AF7" t="s">
        <v>572</v>
      </c>
      <c r="AG7" t="s">
        <v>573</v>
      </c>
      <c r="AH7" t="s">
        <v>572</v>
      </c>
    </row>
    <row r="8" spans="1:34">
      <c r="A8"/>
      <c r="B8"/>
      <c r="C8"/>
      <c r="D8"/>
      <c r="E8"/>
      <c r="F8"/>
      <c r="G8"/>
      <c r="H8" t="s">
        <v>767</v>
      </c>
      <c r="I8"/>
      <c r="J8" t="s">
        <v>768</v>
      </c>
      <c r="K8"/>
      <c r="L8" t="s">
        <v>769</v>
      </c>
      <c r="M8"/>
      <c r="N8" t="s">
        <v>770</v>
      </c>
      <c r="P8" t="s">
        <v>757</v>
      </c>
      <c r="Q8"/>
      <c r="R8" t="s">
        <v>758</v>
      </c>
      <c r="S8"/>
      <c r="T8" t="s">
        <v>759</v>
      </c>
      <c r="U8"/>
      <c r="V8" t="s">
        <v>760</v>
      </c>
      <c r="W8"/>
      <c r="X8" t="s">
        <v>761</v>
      </c>
      <c r="Y8"/>
      <c r="Z8" t="s">
        <v>762</v>
      </c>
      <c r="AA8"/>
      <c r="AB8" t="s">
        <v>763</v>
      </c>
      <c r="AC8"/>
      <c r="AD8" t="s">
        <v>764</v>
      </c>
      <c r="AE8"/>
      <c r="AF8" t="s">
        <v>765</v>
      </c>
      <c r="AG8"/>
      <c r="AH8" t="s">
        <v>766</v>
      </c>
    </row>
    <row r="9" spans="1:34">
      <c r="A9"/>
      <c r="B9"/>
      <c r="C9"/>
      <c r="D9"/>
      <c r="E9"/>
      <c r="F9"/>
      <c r="G9"/>
      <c r="H9" t="s">
        <v>780</v>
      </c>
      <c r="I9"/>
      <c r="J9" t="s">
        <v>781</v>
      </c>
      <c r="K9"/>
      <c r="L9" t="s">
        <v>782</v>
      </c>
      <c r="M9"/>
      <c r="N9" t="s">
        <v>783</v>
      </c>
      <c r="P9" t="s">
        <v>756</v>
      </c>
      <c r="Q9"/>
      <c r="R9" t="s">
        <v>771</v>
      </c>
      <c r="S9"/>
      <c r="T9" t="s">
        <v>772</v>
      </c>
      <c r="U9"/>
      <c r="V9" t="s">
        <v>773</v>
      </c>
      <c r="W9"/>
      <c r="X9" t="s">
        <v>774</v>
      </c>
      <c r="Y9"/>
      <c r="Z9" t="s">
        <v>775</v>
      </c>
      <c r="AA9"/>
      <c r="AB9" t="s">
        <v>776</v>
      </c>
      <c r="AC9"/>
      <c r="AD9" t="s">
        <v>777</v>
      </c>
      <c r="AE9"/>
      <c r="AF9" t="s">
        <v>778</v>
      </c>
      <c r="AG9"/>
      <c r="AH9" t="s">
        <v>779</v>
      </c>
    </row>
    <row r="10" spans="1:34">
      <c r="A10"/>
      <c r="B10"/>
      <c r="C10"/>
      <c r="D10"/>
      <c r="E10"/>
      <c r="F10"/>
      <c r="G10"/>
      <c r="H10" t="s">
        <v>748</v>
      </c>
      <c r="I10"/>
      <c r="J10" t="s">
        <v>748</v>
      </c>
      <c r="K10"/>
      <c r="L10" t="s">
        <v>748</v>
      </c>
      <c r="M10"/>
      <c r="N10" t="s">
        <v>748</v>
      </c>
      <c r="O10"/>
      <c r="P10" t="s">
        <v>748</v>
      </c>
      <c r="Q10"/>
      <c r="R10" t="s">
        <v>748</v>
      </c>
      <c r="S10"/>
      <c r="T10" t="s">
        <v>748</v>
      </c>
      <c r="U10"/>
      <c r="V10" t="s">
        <v>748</v>
      </c>
      <c r="W10"/>
      <c r="X10" t="s">
        <v>748</v>
      </c>
      <c r="Y10"/>
      <c r="Z10" t="s">
        <v>748</v>
      </c>
      <c r="AA10"/>
      <c r="AB10" t="s">
        <v>748</v>
      </c>
      <c r="AC10"/>
      <c r="AD10" t="s">
        <v>748</v>
      </c>
      <c r="AE10"/>
      <c r="AF10" t="s">
        <v>748</v>
      </c>
      <c r="AG10"/>
      <c r="AH10" t="s">
        <v>748</v>
      </c>
    </row>
    <row r="11" spans="1:34">
      <c r="A11"/>
      <c r="B11"/>
      <c r="C11"/>
      <c r="D11"/>
      <c r="E11"/>
      <c r="F11"/>
      <c r="G11" t="s">
        <v>714</v>
      </c>
      <c r="H11" t="s">
        <v>714</v>
      </c>
      <c r="I11" t="s">
        <v>714</v>
      </c>
      <c r="J11" t="s">
        <v>714</v>
      </c>
      <c r="K11" t="s">
        <v>714</v>
      </c>
      <c r="L11" t="s">
        <v>714</v>
      </c>
      <c r="M11" t="s">
        <v>714</v>
      </c>
      <c r="N11" t="s">
        <v>714</v>
      </c>
      <c r="O11" t="s">
        <v>714</v>
      </c>
      <c r="P11" t="s">
        <v>714</v>
      </c>
      <c r="Q11" t="s">
        <v>714</v>
      </c>
      <c r="R11" t="s">
        <v>714</v>
      </c>
      <c r="S11" t="s">
        <v>714</v>
      </c>
      <c r="T11" t="s">
        <v>714</v>
      </c>
      <c r="U11" t="s">
        <v>714</v>
      </c>
      <c r="V11" t="s">
        <v>714</v>
      </c>
      <c r="W11" t="s">
        <v>714</v>
      </c>
      <c r="X11" t="s">
        <v>714</v>
      </c>
      <c r="Y11" t="s">
        <v>714</v>
      </c>
      <c r="Z11" t="s">
        <v>714</v>
      </c>
      <c r="AA11" t="s">
        <v>714</v>
      </c>
      <c r="AB11" t="s">
        <v>714</v>
      </c>
      <c r="AC11" t="s">
        <v>714</v>
      </c>
      <c r="AD11" t="s">
        <v>714</v>
      </c>
      <c r="AE11" t="s">
        <v>714</v>
      </c>
      <c r="AF11" t="s">
        <v>714</v>
      </c>
      <c r="AG11" t="s">
        <v>714</v>
      </c>
      <c r="AH11" t="s">
        <v>714</v>
      </c>
    </row>
    <row r="12" spans="1:34">
      <c r="A12"/>
      <c r="B12"/>
      <c r="C12"/>
      <c r="D12"/>
      <c r="E12"/>
      <c r="F12"/>
      <c r="G12" t="s">
        <v>707</v>
      </c>
      <c r="H12" t="s">
        <v>707</v>
      </c>
      <c r="I12" t="s">
        <v>707</v>
      </c>
      <c r="J12" t="s">
        <v>707</v>
      </c>
      <c r="K12" t="s">
        <v>707</v>
      </c>
      <c r="L12" t="s">
        <v>707</v>
      </c>
      <c r="M12" t="s">
        <v>707</v>
      </c>
      <c r="N12" t="s">
        <v>707</v>
      </c>
      <c r="O12" t="s">
        <v>707</v>
      </c>
      <c r="P12" t="s">
        <v>707</v>
      </c>
      <c r="Q12" t="s">
        <v>707</v>
      </c>
      <c r="R12" t="s">
        <v>707</v>
      </c>
      <c r="S12" t="s">
        <v>707</v>
      </c>
      <c r="T12" t="s">
        <v>707</v>
      </c>
      <c r="U12" t="s">
        <v>711</v>
      </c>
      <c r="V12" t="s">
        <v>711</v>
      </c>
      <c r="W12" t="s">
        <v>711</v>
      </c>
      <c r="X12" t="s">
        <v>711</v>
      </c>
      <c r="Y12" t="s">
        <v>707</v>
      </c>
      <c r="Z12" t="s">
        <v>707</v>
      </c>
      <c r="AA12" t="s">
        <v>707</v>
      </c>
      <c r="AB12" t="s">
        <v>707</v>
      </c>
      <c r="AC12" t="s">
        <v>707</v>
      </c>
      <c r="AD12" t="s">
        <v>707</v>
      </c>
      <c r="AE12" t="s">
        <v>708</v>
      </c>
      <c r="AF12" t="s">
        <v>708</v>
      </c>
      <c r="AG12" t="s">
        <v>707</v>
      </c>
      <c r="AH12" t="s">
        <v>707</v>
      </c>
    </row>
    <row r="13" spans="1:34">
      <c r="A13"/>
      <c r="B13"/>
      <c r="C13"/>
      <c r="D13"/>
      <c r="E13"/>
      <c r="F13"/>
      <c r="G13"/>
      <c r="H13"/>
      <c r="I13"/>
      <c r="J13"/>
      <c r="K13"/>
      <c r="L13"/>
      <c r="M13"/>
      <c r="N13"/>
      <c r="O13"/>
      <c r="P13"/>
      <c r="Q13"/>
      <c r="R13"/>
      <c r="S13"/>
      <c r="T13"/>
      <c r="U13"/>
      <c r="V13"/>
      <c r="W13"/>
      <c r="X13"/>
      <c r="Y13"/>
      <c r="Z13"/>
      <c r="AA13"/>
      <c r="AB13"/>
      <c r="AC13"/>
      <c r="AD13"/>
      <c r="AE13"/>
      <c r="AF13"/>
      <c r="AG13"/>
      <c r="AH13"/>
    </row>
    <row r="14" spans="1:34">
      <c r="A14" s="9" t="s">
        <v>6</v>
      </c>
      <c r="B14" s="5" t="s">
        <v>49</v>
      </c>
      <c r="C14" s="5" t="s">
        <v>7</v>
      </c>
      <c r="D14" s="5" t="s">
        <v>226</v>
      </c>
      <c r="E14" s="5" t="s">
        <v>240</v>
      </c>
      <c r="F14" s="5" t="s">
        <v>241</v>
      </c>
      <c r="G14" s="327"/>
      <c r="H14" s="78"/>
      <c r="I14" s="327"/>
      <c r="J14" s="78"/>
      <c r="K14" s="327"/>
      <c r="L14" s="78"/>
      <c r="M14" s="327"/>
      <c r="N14" s="78"/>
      <c r="O14" s="327"/>
      <c r="P14" s="78"/>
      <c r="Q14" s="327"/>
      <c r="R14" s="78"/>
      <c r="S14" s="327"/>
      <c r="T14" s="78"/>
      <c r="U14" s="327"/>
      <c r="V14" s="78"/>
      <c r="W14" s="327"/>
      <c r="X14" s="78"/>
      <c r="Y14" s="327"/>
      <c r="Z14" s="78"/>
      <c r="AA14" s="327"/>
      <c r="AB14" s="78"/>
      <c r="AC14" s="327"/>
      <c r="AD14" s="78"/>
      <c r="AE14" s="327"/>
      <c r="AF14" s="78"/>
      <c r="AG14" s="327"/>
      <c r="AH14" s="78"/>
    </row>
    <row r="15" spans="1:34">
      <c r="D15" s="37" t="str">
        <f>A15&amp;"|"&amp;B15&amp;"|"&amp;C15</f>
        <v>||</v>
      </c>
      <c r="E15" s="37"/>
      <c r="F15" s="36" t="str">
        <f>A15&amp;"|"&amp;E15&amp;"|"&amp;C15</f>
        <v>||</v>
      </c>
      <c r="G15" s="160">
        <v>1</v>
      </c>
      <c r="H15" s="25">
        <f>ROUND(INDEX(HTS_INDEX_COM_POS,MATCH(HTS_RECENT!$D15,HTS!$D:$D,0)),0)</f>
        <v>0</v>
      </c>
      <c r="I15" s="160">
        <v>1</v>
      </c>
      <c r="J15" s="25">
        <f>ROUND(INDEX(HTS_TST_POS.MobileMod,MATCH(HTS_RECENT!$D15,HTS!$D:$D,0)),0)</f>
        <v>0</v>
      </c>
      <c r="K15" s="160">
        <v>1</v>
      </c>
      <c r="L15" s="25">
        <f>ROUND(INDEX(HTS_TST_POS.VCTMod,MATCH(HTS_RECENT!$D15,HTS!$D:$D,0)),0)</f>
        <v>0</v>
      </c>
      <c r="M15" s="160">
        <v>1</v>
      </c>
      <c r="N15" s="25">
        <f>ROUND(INDEX(HTS_TST_POS.OtherMod,MATCH(HTS_RECENT!$D15,HTS!$D:$D,0)),0)</f>
        <v>0</v>
      </c>
      <c r="O15" s="160">
        <v>1</v>
      </c>
      <c r="P15" s="25">
        <f>ROUND(INDEX(HTS_INDEX_FAC_POS,MATCH(HTS_RECENT!$D15,HTS!$D:$D,0)),0)</f>
        <v>0</v>
      </c>
      <c r="Q15" s="160">
        <v>1</v>
      </c>
      <c r="R15" s="25">
        <f>ROUND(INDEX(HTS_TST_POS.Emergency,MATCH(HTS_RECENT!$D15,HTS!$D:$D,0)),0)</f>
        <v>0</v>
      </c>
      <c r="S15" s="160">
        <v>1</v>
      </c>
      <c r="T15" s="25">
        <f>ROUND(INDEX(HTS_TST_POS.Inpat,MATCH(HTS_RECENT!$D15,HTS!$D:$D,0)),0)</f>
        <v>0</v>
      </c>
      <c r="U15" s="160">
        <v>1</v>
      </c>
      <c r="V15" s="25">
        <f>ROUND(INDEX(PMTCT_STAT_newPos,MATCH(HTS_RECENT!$D15,HTS!$D:$D,0)),0)</f>
        <v>0</v>
      </c>
      <c r="W15" s="160">
        <v>1</v>
      </c>
      <c r="X15" s="25">
        <f>ROUND(INDEX(HTS_TST_POS.PostANC1,MATCH(HTS_RECENT!$D15,HTS!$D:$D,0)),0)</f>
        <v>0</v>
      </c>
      <c r="Y15" s="160">
        <v>1</v>
      </c>
      <c r="Z15" s="25">
        <f>ROUND(INDEX(HTS_TST_POS.STI,MATCH(HTS_RECENT!$D15,HTS!$D:$D,0)),0)</f>
        <v>0</v>
      </c>
      <c r="AA15" s="160">
        <v>1</v>
      </c>
      <c r="AB15" s="25">
        <f>ROUND(INDEX(TB_STAT_newPos,MATCH(HTS_RECENT!$D15,HTS!$D:$D,0)),0)</f>
        <v>0</v>
      </c>
      <c r="AC15" s="160">
        <v>1</v>
      </c>
      <c r="AD15" s="25">
        <f>ROUND(INDEX(HTS_TST_POS.VCT,MATCH(HTS_RECENT!$D15,HTS!$D:$D,0)),0)</f>
        <v>0</v>
      </c>
      <c r="AE15" s="160">
        <v>1</v>
      </c>
      <c r="AF15" s="25">
        <f>ROUND(INDEX(VMMC_CIRC_POS,MATCH(HTS_RECENT!$D15,HTS!$D:$D,0)),0)</f>
        <v>0</v>
      </c>
      <c r="AG15" s="160">
        <v>1</v>
      </c>
      <c r="AH15" s="25">
        <f>ROUND(INDEX(HTS_TST_POS.Other,MATCH(HTS_RECENT!$D15,HTS!$D:$D,0)),0)</f>
        <v>0</v>
      </c>
    </row>
    <row r="16" spans="1:34">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AH4 P4 X4 V4 AB4 AF4">
    <cfRule type="expression" dxfId="21" priority="16">
      <formula>COUNTA($A:$A)+5-COUNTA($A$1:$A$14)-COUNTBLANK(J$1:J$14)&lt;&gt;COUNTA(J:J)</formula>
    </cfRule>
  </conditionalFormatting>
  <conditionalFormatting sqref="H4">
    <cfRule type="expression" dxfId="20" priority="4">
      <formula>COUNTA($A:$A)+5-COUNTA($A$1:$A$14)-COUNTBLANK(H$1:H$14)&lt;&gt;COUNTA(H:H)</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U15"/>
  <sheetViews>
    <sheetView zoomScale="110" zoomScaleNormal="110" workbookViewId="0">
      <pane xSplit="6" ySplit="14" topLeftCell="G15" activePane="bottomRight" state="frozen"/>
      <selection activeCell="B5" sqref="B5"/>
      <selection pane="topRight" activeCell="B5" sqref="B5"/>
      <selection pane="bottomLeft" activeCell="B5" sqref="B5"/>
      <selection pane="bottomRight" activeCell="K15" sqref="K15"/>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18" width="10.83203125" style="25"/>
    <col min="19" max="19" width="10.83203125" style="140"/>
    <col min="20" max="21" width="10.83203125" style="25"/>
  </cols>
  <sheetData>
    <row r="1" spans="1:21" ht="31" customHeight="1">
      <c r="A1" s="39" t="s">
        <v>554</v>
      </c>
      <c r="B1" s="6"/>
      <c r="C1" s="6"/>
      <c r="D1" s="112"/>
      <c r="E1" s="112"/>
      <c r="F1" s="112"/>
      <c r="G1" s="142" t="s">
        <v>31</v>
      </c>
      <c r="H1" s="142"/>
      <c r="I1" s="142"/>
      <c r="J1" s="142"/>
      <c r="K1" s="16"/>
      <c r="L1" s="16"/>
      <c r="M1" s="16"/>
      <c r="N1" s="16"/>
      <c r="O1" s="145" t="s">
        <v>32</v>
      </c>
      <c r="P1" s="145"/>
      <c r="Q1" s="16"/>
      <c r="R1" s="16"/>
      <c r="S1" s="145" t="s">
        <v>56</v>
      </c>
      <c r="T1" s="16"/>
      <c r="U1" s="16"/>
    </row>
    <row r="2" spans="1:21" ht="19">
      <c r="A2" s="7"/>
      <c r="B2" s="7"/>
      <c r="C2" s="7"/>
      <c r="D2" s="71"/>
      <c r="E2" s="71"/>
      <c r="F2" s="71"/>
      <c r="G2" s="143" t="s">
        <v>3</v>
      </c>
      <c r="H2" s="143"/>
      <c r="I2" s="143"/>
      <c r="J2" s="143"/>
      <c r="K2" s="21" t="s">
        <v>4</v>
      </c>
      <c r="L2" s="21"/>
      <c r="M2" s="21"/>
      <c r="N2" s="21"/>
      <c r="O2" s="136" t="s">
        <v>3</v>
      </c>
      <c r="P2" s="136"/>
      <c r="Q2" s="21" t="s">
        <v>4</v>
      </c>
      <c r="R2" s="21"/>
      <c r="S2" s="136" t="s">
        <v>3</v>
      </c>
      <c r="T2" s="21" t="s">
        <v>4</v>
      </c>
      <c r="U2" s="21"/>
    </row>
    <row r="3" spans="1:21" ht="117" customHeight="1">
      <c r="A3" s="8"/>
      <c r="B3" s="8"/>
      <c r="C3" s="8"/>
      <c r="D3" s="72"/>
      <c r="E3" s="72"/>
      <c r="F3" s="72"/>
      <c r="G3" s="144" t="s">
        <v>538</v>
      </c>
      <c r="H3" s="144" t="s">
        <v>539</v>
      </c>
      <c r="I3" s="144" t="s">
        <v>546</v>
      </c>
      <c r="J3" s="144" t="s">
        <v>547</v>
      </c>
      <c r="K3" s="187" t="s">
        <v>557</v>
      </c>
      <c r="L3" s="187" t="s">
        <v>50</v>
      </c>
      <c r="M3" s="187" t="s">
        <v>51</v>
      </c>
      <c r="N3" s="187" t="s">
        <v>55</v>
      </c>
      <c r="O3" s="137" t="s">
        <v>746</v>
      </c>
      <c r="P3" s="137" t="s">
        <v>747</v>
      </c>
      <c r="Q3" s="187" t="s">
        <v>46</v>
      </c>
      <c r="R3" s="187" t="s">
        <v>47</v>
      </c>
      <c r="S3" s="144" t="s">
        <v>784</v>
      </c>
      <c r="T3" s="187" t="s">
        <v>46</v>
      </c>
      <c r="U3" s="187" t="s">
        <v>47</v>
      </c>
    </row>
    <row r="4" spans="1:21">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f>SUBTOTAL(101,O$15:INDEX(O:O,COUNTA($A:$A)+5-COUNTA($A$1:$A$14)))</f>
        <v>1</v>
      </c>
      <c r="P4" s="138">
        <f>SUBTOTAL(101,P$15:INDEX(P:P,COUNTA($A:$A)+5-COUNTA($A$1:$A$14)))</f>
        <v>1</v>
      </c>
      <c r="Q4" s="23">
        <f>SUBTOTAL(109,Q$15:INDEX(Q:Q,COUNTA($A:$A)+5-COUNTA($A$1:$A$14)))</f>
        <v>0</v>
      </c>
      <c r="R4" s="23">
        <f>SUBTOTAL(109,R$15:INDEX(R:R,COUNTA($A:$A)+5-COUNTA($A$1:$A$14)))</f>
        <v>0</v>
      </c>
      <c r="S4" s="138">
        <f>SUBTOTAL(101,S$15:INDEX(S:S,COUNTA($A:$A)+5-COUNTA($A$1:$A$14)))</f>
        <v>0.9</v>
      </c>
      <c r="T4" s="23">
        <f>SUBTOTAL(109,T$15:INDEX(T:T,COUNTA($A:$A)+5-COUNTA($A$1:$A$14)))</f>
        <v>0</v>
      </c>
      <c r="U4" s="23">
        <f>SUBTOTAL(109,U$15:INDEX(U:U,COUNTA($A:$A)+5-COUNTA($A$1:$A$14)))</f>
        <v>0</v>
      </c>
    </row>
    <row r="5" spans="1:21">
      <c r="A5" t="s">
        <v>578</v>
      </c>
      <c r="B5" t="s">
        <v>578</v>
      </c>
      <c r="C5" t="s">
        <v>578</v>
      </c>
      <c r="D5" t="s">
        <v>578</v>
      </c>
      <c r="E5" t="s">
        <v>578</v>
      </c>
      <c r="F5" t="s">
        <v>578</v>
      </c>
      <c r="G5" t="s">
        <v>578</v>
      </c>
      <c r="H5" t="s">
        <v>578</v>
      </c>
      <c r="I5" t="s">
        <v>578</v>
      </c>
      <c r="J5" t="s">
        <v>578</v>
      </c>
      <c r="K5" t="s">
        <v>595</v>
      </c>
      <c r="L5" t="s">
        <v>595</v>
      </c>
      <c r="M5" t="s">
        <v>595</v>
      </c>
      <c r="N5" t="s">
        <v>595</v>
      </c>
      <c r="O5" t="s">
        <v>578</v>
      </c>
      <c r="P5" t="s">
        <v>578</v>
      </c>
      <c r="Q5" t="s">
        <v>595</v>
      </c>
      <c r="R5" t="s">
        <v>595</v>
      </c>
      <c r="S5" t="s">
        <v>578</v>
      </c>
      <c r="T5" t="s">
        <v>595</v>
      </c>
      <c r="U5" t="s">
        <v>595</v>
      </c>
    </row>
    <row r="6" spans="1:21">
      <c r="A6" t="s">
        <v>706</v>
      </c>
      <c r="B6" t="s">
        <v>706</v>
      </c>
      <c r="C6" t="s">
        <v>706</v>
      </c>
      <c r="D6" t="s">
        <v>706</v>
      </c>
      <c r="E6" t="s">
        <v>706</v>
      </c>
      <c r="F6" t="s">
        <v>706</v>
      </c>
      <c r="G6" t="s">
        <v>598</v>
      </c>
      <c r="H6" t="s">
        <v>598</v>
      </c>
      <c r="I6" t="s">
        <v>597</v>
      </c>
      <c r="J6" t="s">
        <v>597</v>
      </c>
      <c r="K6" t="s">
        <v>570</v>
      </c>
      <c r="L6" t="s">
        <v>570</v>
      </c>
      <c r="M6" t="s">
        <v>570</v>
      </c>
      <c r="N6" t="s">
        <v>570</v>
      </c>
      <c r="O6" t="s">
        <v>598</v>
      </c>
      <c r="P6" t="s">
        <v>598</v>
      </c>
      <c r="Q6" t="s">
        <v>570</v>
      </c>
      <c r="R6" t="s">
        <v>570</v>
      </c>
      <c r="S6" t="s">
        <v>598</v>
      </c>
      <c r="T6" t="s">
        <v>570</v>
      </c>
      <c r="U6" t="s">
        <v>570</v>
      </c>
    </row>
    <row r="7" spans="1:21">
      <c r="A7" t="s">
        <v>594</v>
      </c>
      <c r="B7" t="s">
        <v>594</v>
      </c>
      <c r="C7" t="s">
        <v>594</v>
      </c>
      <c r="D7" t="s">
        <v>594</v>
      </c>
      <c r="E7" t="s">
        <v>594</v>
      </c>
      <c r="F7" t="s">
        <v>594</v>
      </c>
      <c r="G7" t="s">
        <v>573</v>
      </c>
      <c r="H7" t="s">
        <v>573</v>
      </c>
      <c r="I7" t="s">
        <v>573</v>
      </c>
      <c r="J7" t="s">
        <v>573</v>
      </c>
      <c r="K7" t="s">
        <v>572</v>
      </c>
      <c r="L7" t="s">
        <v>572</v>
      </c>
      <c r="M7" t="s">
        <v>572</v>
      </c>
      <c r="N7" t="s">
        <v>572</v>
      </c>
      <c r="O7" t="s">
        <v>573</v>
      </c>
      <c r="P7" t="s">
        <v>573</v>
      </c>
      <c r="Q7" t="s">
        <v>572</v>
      </c>
      <c r="R7" t="s">
        <v>572</v>
      </c>
      <c r="S7" t="s">
        <v>573</v>
      </c>
      <c r="T7" t="s">
        <v>572</v>
      </c>
      <c r="U7" t="s">
        <v>572</v>
      </c>
    </row>
    <row r="8" spans="1:21">
      <c r="A8"/>
      <c r="B8"/>
      <c r="C8"/>
      <c r="D8"/>
      <c r="E8"/>
      <c r="F8"/>
      <c r="G8"/>
      <c r="H8"/>
      <c r="I8"/>
      <c r="J8"/>
      <c r="K8" t="s">
        <v>662</v>
      </c>
      <c r="L8" t="s">
        <v>662</v>
      </c>
      <c r="M8" t="s">
        <v>662</v>
      </c>
      <c r="N8" t="s">
        <v>662</v>
      </c>
      <c r="O8"/>
      <c r="P8"/>
      <c r="Q8" t="s">
        <v>739</v>
      </c>
      <c r="R8" t="s">
        <v>739</v>
      </c>
      <c r="S8"/>
      <c r="T8" t="s">
        <v>742</v>
      </c>
      <c r="U8" t="s">
        <v>742</v>
      </c>
    </row>
    <row r="9" spans="1:21">
      <c r="A9"/>
      <c r="B9"/>
      <c r="C9"/>
      <c r="D9"/>
      <c r="E9"/>
      <c r="F9"/>
      <c r="G9"/>
      <c r="H9"/>
      <c r="I9"/>
      <c r="J9"/>
      <c r="K9" t="s">
        <v>663</v>
      </c>
      <c r="L9" t="s">
        <v>663</v>
      </c>
      <c r="M9" t="s">
        <v>663</v>
      </c>
      <c r="N9" t="s">
        <v>663</v>
      </c>
      <c r="O9"/>
      <c r="P9"/>
      <c r="Q9" t="s">
        <v>738</v>
      </c>
      <c r="R9" t="s">
        <v>738</v>
      </c>
      <c r="S9"/>
      <c r="T9" t="s">
        <v>743</v>
      </c>
      <c r="U9" t="s">
        <v>743</v>
      </c>
    </row>
    <row r="10" spans="1:21">
      <c r="A10"/>
      <c r="B10"/>
      <c r="C10"/>
      <c r="D10"/>
      <c r="E10"/>
      <c r="F10"/>
      <c r="G10"/>
      <c r="H10"/>
      <c r="I10"/>
      <c r="J10"/>
      <c r="K10" t="s">
        <v>664</v>
      </c>
      <c r="L10" t="s">
        <v>665</v>
      </c>
      <c r="M10" t="s">
        <v>666</v>
      </c>
      <c r="N10" t="s">
        <v>667</v>
      </c>
      <c r="O10"/>
      <c r="P10"/>
      <c r="Q10" t="s">
        <v>748</v>
      </c>
      <c r="R10" t="s">
        <v>748</v>
      </c>
      <c r="S10"/>
      <c r="T10" t="s">
        <v>748</v>
      </c>
      <c r="U10" t="s">
        <v>748</v>
      </c>
    </row>
    <row r="11" spans="1:21">
      <c r="A11"/>
      <c r="B11"/>
      <c r="C11"/>
      <c r="D11"/>
      <c r="E11"/>
      <c r="F11"/>
      <c r="G11" t="s">
        <v>715</v>
      </c>
      <c r="H11" t="s">
        <v>715</v>
      </c>
      <c r="I11" t="s">
        <v>715</v>
      </c>
      <c r="J11" t="s">
        <v>715</v>
      </c>
      <c r="K11" t="s">
        <v>715</v>
      </c>
      <c r="L11" t="s">
        <v>715</v>
      </c>
      <c r="M11" t="s">
        <v>715</v>
      </c>
      <c r="N11" t="s">
        <v>715</v>
      </c>
      <c r="O11" t="s">
        <v>715</v>
      </c>
      <c r="P11" t="s">
        <v>715</v>
      </c>
      <c r="Q11" t="s">
        <v>715</v>
      </c>
      <c r="R11" t="s">
        <v>715</v>
      </c>
      <c r="S11" t="s">
        <v>715</v>
      </c>
      <c r="T11" t="s">
        <v>715</v>
      </c>
      <c r="U11" t="s">
        <v>715</v>
      </c>
    </row>
    <row r="12" spans="1:21">
      <c r="A12"/>
      <c r="B12"/>
      <c r="C12"/>
      <c r="D12"/>
      <c r="E12"/>
      <c r="F12"/>
      <c r="G12" t="s">
        <v>707</v>
      </c>
      <c r="H12" t="s">
        <v>707</v>
      </c>
      <c r="I12" t="s">
        <v>707</v>
      </c>
      <c r="J12" t="s">
        <v>707</v>
      </c>
      <c r="K12" t="s">
        <v>707</v>
      </c>
      <c r="L12" t="s">
        <v>707</v>
      </c>
      <c r="M12" t="s">
        <v>707</v>
      </c>
      <c r="N12" t="s">
        <v>707</v>
      </c>
      <c r="O12" t="s">
        <v>707</v>
      </c>
      <c r="P12" t="s">
        <v>707</v>
      </c>
      <c r="Q12" t="s">
        <v>707</v>
      </c>
      <c r="R12" t="s">
        <v>707</v>
      </c>
      <c r="S12" t="s">
        <v>707</v>
      </c>
      <c r="T12" t="s">
        <v>707</v>
      </c>
      <c r="U12" t="s">
        <v>707</v>
      </c>
    </row>
    <row r="13" spans="1:21">
      <c r="A13"/>
      <c r="B13"/>
      <c r="C13"/>
      <c r="D13"/>
      <c r="E13"/>
      <c r="F13"/>
      <c r="G13"/>
      <c r="H13"/>
      <c r="I13"/>
      <c r="J13"/>
      <c r="K13"/>
      <c r="L13"/>
      <c r="M13"/>
      <c r="N13"/>
      <c r="O13"/>
      <c r="P13"/>
      <c r="Q13"/>
      <c r="R13"/>
      <c r="S13"/>
      <c r="T13"/>
      <c r="U13"/>
    </row>
    <row r="14" spans="1:21">
      <c r="A14" s="9" t="s">
        <v>6</v>
      </c>
      <c r="B14" s="5" t="s">
        <v>49</v>
      </c>
      <c r="C14" s="5" t="s">
        <v>7</v>
      </c>
      <c r="D14" s="80" t="s">
        <v>226</v>
      </c>
      <c r="E14" s="80" t="s">
        <v>240</v>
      </c>
      <c r="F14" s="80" t="s">
        <v>241</v>
      </c>
      <c r="G14" s="146" t="s">
        <v>394</v>
      </c>
      <c r="H14" s="146" t="s">
        <v>395</v>
      </c>
      <c r="I14" s="146" t="s">
        <v>396</v>
      </c>
      <c r="J14" s="146" t="s">
        <v>397</v>
      </c>
      <c r="K14" s="78" t="s">
        <v>398</v>
      </c>
      <c r="L14" s="78" t="s">
        <v>399</v>
      </c>
      <c r="M14" s="78" t="s">
        <v>400</v>
      </c>
      <c r="N14" s="78" t="s">
        <v>401</v>
      </c>
      <c r="O14" s="239" t="s">
        <v>744</v>
      </c>
      <c r="P14" s="239" t="s">
        <v>745</v>
      </c>
      <c r="Q14" s="78" t="s">
        <v>736</v>
      </c>
      <c r="R14" s="78" t="s">
        <v>737</v>
      </c>
      <c r="S14" s="146" t="s">
        <v>402</v>
      </c>
      <c r="T14" s="78" t="s">
        <v>740</v>
      </c>
      <c r="U14" s="78" t="s">
        <v>741</v>
      </c>
    </row>
    <row r="15" spans="1:21">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O15" s="139">
        <v>1</v>
      </c>
      <c r="P15" s="139">
        <v>1</v>
      </c>
      <c r="Q15" s="25">
        <f>ROUND($L15*$O15,0)</f>
        <v>0</v>
      </c>
      <c r="R15" s="25">
        <f>ROUND($N15*$P15,0)</f>
        <v>0</v>
      </c>
      <c r="S15" s="140">
        <v>0.9</v>
      </c>
      <c r="T15" s="25">
        <f>ROUND($Q15*$S15,0)</f>
        <v>0</v>
      </c>
      <c r="U15" s="25">
        <f>ROUND($R15*$S15,0)</f>
        <v>0</v>
      </c>
    </row>
  </sheetData>
  <conditionalFormatting sqref="G1:H4 G14:H1048576">
    <cfRule type="expression" dxfId="19" priority="5">
      <formula>AND(ISNUMBER(G1),G1&lt;&gt;1)</formula>
    </cfRule>
  </conditionalFormatting>
  <conditionalFormatting sqref="S1:S1048576">
    <cfRule type="expression" dxfId="18" priority="4">
      <formula>AND(ISNUMBER(S1),S1&lt;&gt;0.9)</formula>
    </cfRule>
  </conditionalFormatting>
  <conditionalFormatting sqref="K4:N4 Q4:R4 T4:U4">
    <cfRule type="expression" dxfId="17" priority="156">
      <formula>COUNTA($A:$A)+5-COUNTA($A$1:$A$14)-COUNTBLANK(K$1:K$14)&lt;&gt;COUNTA(K:K)</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zoomScaleNormal="100" workbookViewId="0">
      <pane xSplit="5" ySplit="14" topLeftCell="F15" activePane="bottomRight" state="frozen"/>
      <selection activeCell="B5" sqref="B5"/>
      <selection pane="topRight" activeCell="B5" sqref="B5"/>
      <selection pane="bottomLeft" activeCell="B5" sqref="B5"/>
      <selection pane="bottomRight" activeCell="F3" sqref="F3"/>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71</v>
      </c>
      <c r="G1" s="142"/>
      <c r="H1" s="142"/>
      <c r="I1" s="16"/>
      <c r="J1" s="16"/>
      <c r="K1" s="145" t="s">
        <v>80</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818</v>
      </c>
      <c r="G3" s="144" t="s">
        <v>540</v>
      </c>
      <c r="H3" s="144" t="s">
        <v>541</v>
      </c>
      <c r="I3" s="22" t="s">
        <v>72</v>
      </c>
      <c r="J3" s="22" t="s">
        <v>73</v>
      </c>
      <c r="K3" s="137" t="s">
        <v>542</v>
      </c>
      <c r="L3" s="187" t="s">
        <v>81</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578</v>
      </c>
      <c r="B5" t="s">
        <v>578</v>
      </c>
      <c r="C5" t="s">
        <v>578</v>
      </c>
      <c r="D5" t="s">
        <v>578</v>
      </c>
      <c r="E5" t="s">
        <v>578</v>
      </c>
      <c r="F5" t="s">
        <v>595</v>
      </c>
      <c r="G5" t="s">
        <v>578</v>
      </c>
      <c r="H5" t="s">
        <v>578</v>
      </c>
      <c r="I5" t="s">
        <v>595</v>
      </c>
      <c r="J5" t="s">
        <v>595</v>
      </c>
      <c r="K5" t="s">
        <v>578</v>
      </c>
      <c r="L5" t="s">
        <v>595</v>
      </c>
    </row>
    <row r="6" spans="1:12">
      <c r="A6" t="s">
        <v>706</v>
      </c>
      <c r="B6" t="s">
        <v>706</v>
      </c>
      <c r="C6" t="s">
        <v>706</v>
      </c>
      <c r="D6" t="s">
        <v>706</v>
      </c>
      <c r="E6" t="s">
        <v>706</v>
      </c>
      <c r="F6" t="s">
        <v>596</v>
      </c>
      <c r="G6" t="s">
        <v>597</v>
      </c>
      <c r="H6" t="s">
        <v>598</v>
      </c>
      <c r="I6" t="s">
        <v>570</v>
      </c>
      <c r="J6" t="s">
        <v>570</v>
      </c>
      <c r="K6" t="s">
        <v>598</v>
      </c>
      <c r="L6" t="s">
        <v>570</v>
      </c>
    </row>
    <row r="7" spans="1:12">
      <c r="A7" t="s">
        <v>594</v>
      </c>
      <c r="B7" t="s">
        <v>594</v>
      </c>
      <c r="C7" t="s">
        <v>594</v>
      </c>
      <c r="D7" t="s">
        <v>594</v>
      </c>
      <c r="E7" t="s">
        <v>594</v>
      </c>
      <c r="F7" t="s">
        <v>572</v>
      </c>
      <c r="G7" t="s">
        <v>573</v>
      </c>
      <c r="H7" t="s">
        <v>573</v>
      </c>
      <c r="I7" t="s">
        <v>572</v>
      </c>
      <c r="J7" t="s">
        <v>572</v>
      </c>
      <c r="K7" t="s">
        <v>573</v>
      </c>
      <c r="L7" t="s">
        <v>572</v>
      </c>
    </row>
    <row r="8" spans="1:12">
      <c r="A8"/>
      <c r="B8"/>
      <c r="C8"/>
      <c r="D8"/>
      <c r="E8"/>
      <c r="F8" t="s">
        <v>703</v>
      </c>
      <c r="G8"/>
      <c r="H8"/>
      <c r="I8" t="s">
        <v>668</v>
      </c>
      <c r="J8" t="s">
        <v>668</v>
      </c>
      <c r="K8"/>
      <c r="L8" t="s">
        <v>672</v>
      </c>
    </row>
    <row r="9" spans="1:12">
      <c r="A9"/>
      <c r="B9"/>
      <c r="C9"/>
      <c r="D9"/>
      <c r="E9"/>
      <c r="F9" t="s">
        <v>704</v>
      </c>
      <c r="G9"/>
      <c r="H9"/>
      <c r="I9" t="s">
        <v>669</v>
      </c>
      <c r="J9" t="s">
        <v>669</v>
      </c>
      <c r="K9"/>
      <c r="L9" t="s">
        <v>673</v>
      </c>
    </row>
    <row r="10" spans="1:12">
      <c r="A10"/>
      <c r="B10"/>
      <c r="C10"/>
      <c r="D10"/>
      <c r="E10"/>
      <c r="F10"/>
      <c r="G10"/>
      <c r="H10"/>
      <c r="I10" t="s">
        <v>671</v>
      </c>
      <c r="J10" t="s">
        <v>670</v>
      </c>
      <c r="K10"/>
      <c r="L10"/>
    </row>
    <row r="11" spans="1:12">
      <c r="A11"/>
      <c r="B11"/>
      <c r="C11"/>
      <c r="D11"/>
      <c r="E11"/>
      <c r="F11"/>
      <c r="G11"/>
      <c r="H11"/>
      <c r="I11" t="s">
        <v>716</v>
      </c>
      <c r="J11" t="s">
        <v>716</v>
      </c>
      <c r="K11"/>
      <c r="L11" t="s">
        <v>716</v>
      </c>
    </row>
    <row r="12" spans="1:12">
      <c r="A12"/>
      <c r="B12"/>
      <c r="C12"/>
      <c r="D12"/>
      <c r="E12"/>
      <c r="F12"/>
      <c r="G12"/>
      <c r="H12"/>
      <c r="I12" t="s">
        <v>707</v>
      </c>
      <c r="J12" t="s">
        <v>707</v>
      </c>
      <c r="K12"/>
      <c r="L12" t="s">
        <v>707</v>
      </c>
    </row>
    <row r="13" spans="1:12">
      <c r="A13"/>
      <c r="B13"/>
      <c r="C13"/>
      <c r="D13"/>
      <c r="E13"/>
      <c r="F13"/>
      <c r="G13"/>
      <c r="H13"/>
      <c r="I13"/>
      <c r="J13"/>
      <c r="K13"/>
      <c r="L13"/>
    </row>
    <row r="14" spans="1:12">
      <c r="A14" s="9" t="s">
        <v>6</v>
      </c>
      <c r="B14" s="9" t="s">
        <v>49</v>
      </c>
      <c r="C14" s="9" t="s">
        <v>7</v>
      </c>
      <c r="D14" s="9" t="s">
        <v>240</v>
      </c>
      <c r="E14" s="9" t="s">
        <v>241</v>
      </c>
      <c r="F14" s="78" t="s">
        <v>403</v>
      </c>
      <c r="G14" s="146" t="s">
        <v>404</v>
      </c>
      <c r="H14" s="146" t="s">
        <v>405</v>
      </c>
      <c r="I14" s="78" t="s">
        <v>406</v>
      </c>
      <c r="J14" s="78" t="s">
        <v>407</v>
      </c>
      <c r="K14" s="239" t="s">
        <v>408</v>
      </c>
      <c r="L14" s="78" t="s">
        <v>491</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16" priority="4">
      <formula>$B1="18+"</formula>
    </cfRule>
  </conditionalFormatting>
  <conditionalFormatting sqref="K1:K4 K43:K1048576 L42 K14:K41">
    <cfRule type="expression" dxfId="15" priority="3">
      <formula>AND(ISNUMBER(K1),K1&lt;&gt;1)</formula>
    </cfRule>
  </conditionalFormatting>
  <conditionalFormatting sqref="H1:H4 H43:H1048576 I42 H14:H41">
    <cfRule type="expression" dxfId="14" priority="2">
      <formula>AND(ISNUMBER(H1),H1&lt;&gt;0.2)</formula>
    </cfRule>
  </conditionalFormatting>
  <conditionalFormatting sqref="L4">
    <cfRule type="expression" dxfId="13"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AI80"/>
  <sheetViews>
    <sheetView zoomScaleNormal="100" workbookViewId="0">
      <pane xSplit="3" ySplit="14" topLeftCell="Q15" activePane="bottomRight" state="frozen"/>
      <selection activeCell="B5" sqref="B5"/>
      <selection pane="topRight" activeCell="B5" sqref="B5"/>
      <selection pane="bottomLeft" activeCell="B5" sqref="B5"/>
      <selection pane="bottomRight" activeCell="AH3" sqref="AH3"/>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23" width="11.5" style="25" customWidth="1"/>
    <col min="24" max="24" width="11.5" style="35" customWidth="1"/>
    <col min="25" max="33" width="11.5" style="25" customWidth="1"/>
    <col min="34" max="34" width="11.5" style="15" customWidth="1"/>
    <col min="35" max="35" width="11.5" style="25" customWidth="1"/>
  </cols>
  <sheetData>
    <row r="1" spans="1:35" ht="31" customHeight="1">
      <c r="A1" s="39" t="s">
        <v>14</v>
      </c>
      <c r="B1" s="6"/>
      <c r="C1" s="6"/>
      <c r="D1" s="16" t="s">
        <v>62</v>
      </c>
      <c r="E1" s="16"/>
      <c r="F1" s="145"/>
      <c r="G1" s="16" t="s">
        <v>35</v>
      </c>
      <c r="H1" s="16"/>
      <c r="I1" s="32" t="s">
        <v>251</v>
      </c>
      <c r="J1" s="16" t="s">
        <v>36</v>
      </c>
      <c r="K1" s="16"/>
      <c r="L1" s="16" t="s">
        <v>788</v>
      </c>
      <c r="M1" s="40"/>
      <c r="N1" s="16"/>
      <c r="O1" s="16"/>
      <c r="P1" s="16" t="s">
        <v>785</v>
      </c>
      <c r="Q1" s="16"/>
      <c r="R1" s="16"/>
      <c r="S1" s="16"/>
      <c r="T1" s="16" t="s">
        <v>720</v>
      </c>
      <c r="U1" s="16"/>
      <c r="V1" s="16"/>
      <c r="W1" s="16"/>
      <c r="X1" s="16" t="s">
        <v>2</v>
      </c>
      <c r="Y1" s="16"/>
      <c r="Z1" s="16" t="s">
        <v>1</v>
      </c>
      <c r="AA1" s="16"/>
      <c r="AB1" s="16" t="s">
        <v>86</v>
      </c>
      <c r="AC1" s="16"/>
      <c r="AD1" s="16" t="s">
        <v>85</v>
      </c>
      <c r="AE1" s="16"/>
      <c r="AF1" s="16" t="s">
        <v>37</v>
      </c>
      <c r="AG1" s="16"/>
      <c r="AH1" s="16" t="s">
        <v>38</v>
      </c>
      <c r="AI1" s="16"/>
    </row>
    <row r="2" spans="1:35" ht="20" thickBot="1">
      <c r="A2" s="7"/>
      <c r="B2" s="7"/>
      <c r="C2" s="7"/>
      <c r="D2" s="21" t="s">
        <v>61</v>
      </c>
      <c r="E2" s="21"/>
      <c r="F2" s="164"/>
      <c r="G2" s="33" t="s">
        <v>3</v>
      </c>
      <c r="H2" s="21" t="s">
        <v>4</v>
      </c>
      <c r="I2" s="45" t="s">
        <v>61</v>
      </c>
      <c r="J2" s="33" t="s">
        <v>3</v>
      </c>
      <c r="K2" s="21" t="s">
        <v>4</v>
      </c>
      <c r="L2" s="33" t="s">
        <v>3</v>
      </c>
      <c r="M2" s="33"/>
      <c r="N2" s="21" t="s">
        <v>4</v>
      </c>
      <c r="O2" s="21"/>
      <c r="P2" s="26" t="s">
        <v>3</v>
      </c>
      <c r="Q2" s="26"/>
      <c r="R2" s="21" t="s">
        <v>4</v>
      </c>
      <c r="S2" s="21"/>
      <c r="T2" s="26" t="s">
        <v>3</v>
      </c>
      <c r="U2" s="26"/>
      <c r="V2" s="21" t="s">
        <v>4</v>
      </c>
      <c r="W2" s="21"/>
      <c r="X2" s="33" t="s">
        <v>3</v>
      </c>
      <c r="Y2" s="21" t="s">
        <v>4</v>
      </c>
      <c r="Z2" s="33" t="s">
        <v>3</v>
      </c>
      <c r="AA2" s="21" t="s">
        <v>4</v>
      </c>
      <c r="AB2" s="26" t="s">
        <v>3</v>
      </c>
      <c r="AC2" s="21" t="s">
        <v>4</v>
      </c>
      <c r="AD2" s="26" t="s">
        <v>3</v>
      </c>
      <c r="AE2" s="21" t="s">
        <v>4</v>
      </c>
      <c r="AF2" s="21" t="s">
        <v>4</v>
      </c>
      <c r="AG2" s="21"/>
      <c r="AH2" s="33" t="s">
        <v>3</v>
      </c>
      <c r="AI2" s="21" t="s">
        <v>4</v>
      </c>
    </row>
    <row r="3" spans="1:35" ht="117" customHeight="1" thickTop="1" thickBot="1">
      <c r="A3" s="361" t="s">
        <v>207</v>
      </c>
      <c r="B3" s="362"/>
      <c r="C3" s="313"/>
      <c r="D3" s="22" t="s">
        <v>173</v>
      </c>
      <c r="E3" s="22" t="s">
        <v>130</v>
      </c>
      <c r="F3" s="165" t="s">
        <v>498</v>
      </c>
      <c r="G3" s="34" t="s">
        <v>726</v>
      </c>
      <c r="H3" s="22" t="s">
        <v>35</v>
      </c>
      <c r="I3" s="55" t="s">
        <v>250</v>
      </c>
      <c r="J3" s="27" t="s">
        <v>726</v>
      </c>
      <c r="K3" s="22" t="s">
        <v>175</v>
      </c>
      <c r="L3" s="34" t="s">
        <v>819</v>
      </c>
      <c r="M3" s="34" t="s">
        <v>820</v>
      </c>
      <c r="N3" s="22" t="s">
        <v>252</v>
      </c>
      <c r="O3" s="22" t="s">
        <v>253</v>
      </c>
      <c r="P3" s="27" t="s">
        <v>816</v>
      </c>
      <c r="Q3" s="27" t="s">
        <v>817</v>
      </c>
      <c r="R3" s="22" t="s">
        <v>91</v>
      </c>
      <c r="S3" s="22" t="s">
        <v>92</v>
      </c>
      <c r="T3" s="27" t="s">
        <v>821</v>
      </c>
      <c r="U3" s="27" t="s">
        <v>822</v>
      </c>
      <c r="V3" s="22" t="s">
        <v>789</v>
      </c>
      <c r="W3" s="22" t="s">
        <v>790</v>
      </c>
      <c r="X3" s="34" t="s">
        <v>726</v>
      </c>
      <c r="Y3" s="22" t="s">
        <v>174</v>
      </c>
      <c r="Z3" s="34" t="s">
        <v>726</v>
      </c>
      <c r="AA3" s="22" t="s">
        <v>174</v>
      </c>
      <c r="AB3" s="34" t="s">
        <v>726</v>
      </c>
      <c r="AC3" s="22" t="s">
        <v>174</v>
      </c>
      <c r="AD3" s="34" t="s">
        <v>726</v>
      </c>
      <c r="AE3" s="22" t="s">
        <v>174</v>
      </c>
      <c r="AF3" s="27" t="s">
        <v>726</v>
      </c>
      <c r="AG3" s="22" t="s">
        <v>174</v>
      </c>
      <c r="AH3" s="27" t="s">
        <v>726</v>
      </c>
      <c r="AI3" s="22" t="s">
        <v>174</v>
      </c>
    </row>
    <row r="4" spans="1:35"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3">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c r="U4" s="23">
        <f>SUBTOTAL(109,U$15:INDEX(U:U,COUNTA($A:$A)+5-COUNTA($A$1:$A$14)))</f>
        <v>0</v>
      </c>
      <c r="V4" s="23">
        <f>SUBTOTAL(109,V$15:INDEX(V:V,COUNTA($A:$A)+5-COUNTA($A$1:$A$14)))</f>
        <v>0</v>
      </c>
      <c r="W4" s="23">
        <f>SUBTOTAL(109,W$15:INDEX(W:W,COUNTA($A:$A)+5-COUNTA($A$1:$A$14)))</f>
        <v>0</v>
      </c>
      <c r="X4" s="28">
        <f>SUBTOTAL(109,X$15:INDEX(X:X,COUNTA($A:$A)+5-COUNTA($A$1:$A$14)))</f>
        <v>0</v>
      </c>
      <c r="Y4" s="23">
        <f>SUBTOTAL(109,Y$15:INDEX(Y:Y,COUNTA($A:$A)+5-COUNTA($A$1:$A$14)))</f>
        <v>0</v>
      </c>
      <c r="Z4" s="28">
        <f>SUBTOTAL(109,Z$15:INDEX(Z:Z,COUNTA($A:$A)+5-COUNTA($A$1:$A$14)))</f>
        <v>0</v>
      </c>
      <c r="AA4" s="23">
        <f>SUBTOTAL(109,AA$15:INDEX(AA:AA,COUNTA($A:$A)+5-COUNTA($A$1:$A$14)))</f>
        <v>0</v>
      </c>
      <c r="AB4" s="28">
        <f>SUBTOTAL(109,AB$15:INDEX(AB:AB,COUNTA($A:$A)+5-COUNTA($A$1:$A$14)))</f>
        <v>0</v>
      </c>
      <c r="AC4" s="23">
        <f>SUBTOTAL(109,AC$15:INDEX(AC:AC,COUNTA($A:$A)+5-COUNTA($A$1:$A$14)))</f>
        <v>0</v>
      </c>
      <c r="AD4" s="28">
        <f>SUBTOTAL(109,AD$15:INDEX(AD:AD,COUNTA($A:$A)+5-COUNTA($A$1:$A$14)))</f>
        <v>0</v>
      </c>
      <c r="AE4" s="23">
        <f>SUBTOTAL(109,AE$15:INDEX(AE:AE,COUNTA($A:$A)+5-COUNTA($A$1:$A$14)))</f>
        <v>0</v>
      </c>
      <c r="AF4" s="23">
        <f>SUBTOTAL(109,AF$15:INDEX(AF:AF,COUNTA($A:$A)+5-COUNTA($A$1:$A$14)))</f>
        <v>0</v>
      </c>
      <c r="AG4" s="23">
        <f>SUBTOTAL(109,AG$15:INDEX(AG:AG,COUNTA($A:$A)+5-COUNTA($A$1:$A$14)))</f>
        <v>0</v>
      </c>
      <c r="AH4" s="23">
        <f>SUBTOTAL(109,AH$15:INDEX(AH:AH,COUNTA($A:$A)+5-COUNTA($A$1:$A$14)))</f>
        <v>0</v>
      </c>
      <c r="AI4" s="23">
        <f>SUBTOTAL(109,AI$15:INDEX(AI:AI,COUNTA($A:$A)+5-COUNTA($A$1:$A$14)))</f>
        <v>0</v>
      </c>
    </row>
    <row r="5" spans="1:35">
      <c r="A5" t="s">
        <v>578</v>
      </c>
      <c r="B5" t="s">
        <v>578</v>
      </c>
      <c r="C5" t="s">
        <v>578</v>
      </c>
      <c r="D5" t="s">
        <v>592</v>
      </c>
      <c r="E5" t="s">
        <v>592</v>
      </c>
      <c r="F5" t="s">
        <v>592</v>
      </c>
      <c r="G5" t="s">
        <v>595</v>
      </c>
      <c r="H5" t="s">
        <v>595</v>
      </c>
      <c r="I5" t="s">
        <v>593</v>
      </c>
      <c r="J5" t="s">
        <v>595</v>
      </c>
      <c r="K5" t="s">
        <v>595</v>
      </c>
      <c r="L5" t="s">
        <v>595</v>
      </c>
      <c r="M5" t="s">
        <v>595</v>
      </c>
      <c r="N5" t="s">
        <v>595</v>
      </c>
      <c r="O5" t="s">
        <v>595</v>
      </c>
      <c r="P5" t="s">
        <v>595</v>
      </c>
      <c r="Q5" t="s">
        <v>595</v>
      </c>
      <c r="R5" t="s">
        <v>595</v>
      </c>
      <c r="S5" t="s">
        <v>595</v>
      </c>
      <c r="T5" t="s">
        <v>595</v>
      </c>
      <c r="U5" t="s">
        <v>595</v>
      </c>
      <c r="V5" t="s">
        <v>595</v>
      </c>
      <c r="W5" t="s">
        <v>595</v>
      </c>
      <c r="X5" t="s">
        <v>595</v>
      </c>
      <c r="Y5" t="s">
        <v>595</v>
      </c>
      <c r="Z5" t="s">
        <v>595</v>
      </c>
      <c r="AA5" t="s">
        <v>595</v>
      </c>
      <c r="AB5" t="s">
        <v>595</v>
      </c>
      <c r="AC5" t="s">
        <v>595</v>
      </c>
      <c r="AD5" t="s">
        <v>595</v>
      </c>
      <c r="AE5" t="s">
        <v>595</v>
      </c>
      <c r="AF5" t="s">
        <v>595</v>
      </c>
      <c r="AG5" t="s">
        <v>595</v>
      </c>
      <c r="AH5" t="s">
        <v>595</v>
      </c>
      <c r="AI5" t="s">
        <v>595</v>
      </c>
    </row>
    <row r="6" spans="1:35">
      <c r="A6" t="s">
        <v>706</v>
      </c>
      <c r="B6" t="s">
        <v>706</v>
      </c>
      <c r="C6" t="s">
        <v>706</v>
      </c>
      <c r="D6" t="s">
        <v>570</v>
      </c>
      <c r="E6" t="s">
        <v>570</v>
      </c>
      <c r="F6" t="s">
        <v>570</v>
      </c>
      <c r="G6" t="s">
        <v>596</v>
      </c>
      <c r="H6" t="s">
        <v>570</v>
      </c>
      <c r="I6" t="s">
        <v>570</v>
      </c>
      <c r="J6" t="s">
        <v>596</v>
      </c>
      <c r="K6" t="s">
        <v>570</v>
      </c>
      <c r="L6" t="s">
        <v>596</v>
      </c>
      <c r="M6" t="s">
        <v>596</v>
      </c>
      <c r="N6" t="s">
        <v>570</v>
      </c>
      <c r="O6" t="s">
        <v>570</v>
      </c>
      <c r="P6" t="s">
        <v>570</v>
      </c>
      <c r="Q6" t="s">
        <v>570</v>
      </c>
      <c r="R6" t="s">
        <v>570</v>
      </c>
      <c r="S6" t="s">
        <v>570</v>
      </c>
      <c r="T6" t="s">
        <v>570</v>
      </c>
      <c r="U6" t="s">
        <v>570</v>
      </c>
      <c r="V6" t="s">
        <v>570</v>
      </c>
      <c r="W6" t="s">
        <v>570</v>
      </c>
      <c r="X6" t="s">
        <v>596</v>
      </c>
      <c r="Y6" t="s">
        <v>570</v>
      </c>
      <c r="Z6" t="s">
        <v>596</v>
      </c>
      <c r="AA6" t="s">
        <v>570</v>
      </c>
      <c r="AB6" t="s">
        <v>596</v>
      </c>
      <c r="AC6" t="s">
        <v>570</v>
      </c>
      <c r="AD6" t="s">
        <v>596</v>
      </c>
      <c r="AE6" t="s">
        <v>570</v>
      </c>
      <c r="AF6" t="s">
        <v>570</v>
      </c>
      <c r="AG6" t="s">
        <v>570</v>
      </c>
      <c r="AH6" t="s">
        <v>596</v>
      </c>
      <c r="AI6" t="s">
        <v>570</v>
      </c>
    </row>
    <row r="7" spans="1:35">
      <c r="A7" t="s">
        <v>594</v>
      </c>
      <c r="B7" t="s">
        <v>594</v>
      </c>
      <c r="C7" t="s">
        <v>594</v>
      </c>
      <c r="D7" t="s">
        <v>572</v>
      </c>
      <c r="E7" t="s">
        <v>572</v>
      </c>
      <c r="F7" t="s">
        <v>573</v>
      </c>
      <c r="G7" t="s">
        <v>572</v>
      </c>
      <c r="H7" t="s">
        <v>572</v>
      </c>
      <c r="I7" t="s">
        <v>572</v>
      </c>
      <c r="J7" t="s">
        <v>572</v>
      </c>
      <c r="K7" t="s">
        <v>572</v>
      </c>
      <c r="L7" t="s">
        <v>572</v>
      </c>
      <c r="M7" t="s">
        <v>572</v>
      </c>
      <c r="N7" t="s">
        <v>572</v>
      </c>
      <c r="O7" t="s">
        <v>572</v>
      </c>
      <c r="P7" t="s">
        <v>572</v>
      </c>
      <c r="Q7" t="s">
        <v>572</v>
      </c>
      <c r="R7" t="s">
        <v>572</v>
      </c>
      <c r="S7" t="s">
        <v>572</v>
      </c>
      <c r="T7" t="s">
        <v>572</v>
      </c>
      <c r="U7" t="s">
        <v>572</v>
      </c>
      <c r="V7" t="s">
        <v>572</v>
      </c>
      <c r="W7" t="s">
        <v>572</v>
      </c>
      <c r="X7" t="s">
        <v>572</v>
      </c>
      <c r="Y7" t="s">
        <v>572</v>
      </c>
      <c r="Z7" t="s">
        <v>572</v>
      </c>
      <c r="AA7" t="s">
        <v>572</v>
      </c>
      <c r="AB7" t="s">
        <v>572</v>
      </c>
      <c r="AC7" t="s">
        <v>572</v>
      </c>
      <c r="AD7" t="s">
        <v>572</v>
      </c>
      <c r="AE7" t="s">
        <v>572</v>
      </c>
      <c r="AF7" t="s">
        <v>572</v>
      </c>
      <c r="AG7" t="s">
        <v>572</v>
      </c>
      <c r="AH7" t="s">
        <v>572</v>
      </c>
      <c r="AI7" t="s">
        <v>572</v>
      </c>
    </row>
    <row r="8" spans="1:35">
      <c r="A8"/>
      <c r="B8"/>
      <c r="C8"/>
      <c r="D8" t="s">
        <v>674</v>
      </c>
      <c r="E8" t="s">
        <v>675</v>
      </c>
      <c r="F8" t="s">
        <v>676</v>
      </c>
      <c r="G8" t="s">
        <v>677</v>
      </c>
      <c r="H8" t="s">
        <v>677</v>
      </c>
      <c r="I8" t="s">
        <v>679</v>
      </c>
      <c r="J8" t="s">
        <v>681</v>
      </c>
      <c r="K8" t="s">
        <v>681</v>
      </c>
      <c r="L8" t="s">
        <v>683</v>
      </c>
      <c r="M8" t="s">
        <v>683</v>
      </c>
      <c r="N8" t="s">
        <v>683</v>
      </c>
      <c r="O8" t="s">
        <v>683</v>
      </c>
      <c r="P8"/>
      <c r="Q8"/>
      <c r="R8" t="s">
        <v>748</v>
      </c>
      <c r="S8" t="s">
        <v>748</v>
      </c>
      <c r="T8"/>
      <c r="U8"/>
      <c r="V8" t="s">
        <v>787</v>
      </c>
      <c r="W8" t="s">
        <v>787</v>
      </c>
      <c r="X8" t="s">
        <v>685</v>
      </c>
      <c r="Y8" t="s">
        <v>685</v>
      </c>
      <c r="Z8"/>
      <c r="AA8" t="s">
        <v>748</v>
      </c>
      <c r="AB8"/>
      <c r="AC8" t="s">
        <v>803</v>
      </c>
      <c r="AD8"/>
      <c r="AE8" t="s">
        <v>802</v>
      </c>
      <c r="AF8" t="s">
        <v>687</v>
      </c>
      <c r="AG8" t="s">
        <v>687</v>
      </c>
      <c r="AH8" t="s">
        <v>689</v>
      </c>
      <c r="AI8" t="s">
        <v>689</v>
      </c>
    </row>
    <row r="9" spans="1:35">
      <c r="A9"/>
      <c r="B9"/>
      <c r="C9"/>
      <c r="D9"/>
      <c r="E9"/>
      <c r="F9"/>
      <c r="G9" t="s">
        <v>678</v>
      </c>
      <c r="H9" t="s">
        <v>678</v>
      </c>
      <c r="I9" t="s">
        <v>680</v>
      </c>
      <c r="J9" t="s">
        <v>682</v>
      </c>
      <c r="K9" t="s">
        <v>682</v>
      </c>
      <c r="L9" t="s">
        <v>684</v>
      </c>
      <c r="M9" t="s">
        <v>684</v>
      </c>
      <c r="N9" t="s">
        <v>684</v>
      </c>
      <c r="O9" t="s">
        <v>684</v>
      </c>
      <c r="P9"/>
      <c r="Q9"/>
      <c r="R9" t="s">
        <v>748</v>
      </c>
      <c r="S9" t="s">
        <v>748</v>
      </c>
      <c r="T9"/>
      <c r="U9"/>
      <c r="V9" t="s">
        <v>786</v>
      </c>
      <c r="W9" t="s">
        <v>786</v>
      </c>
      <c r="X9" t="s">
        <v>686</v>
      </c>
      <c r="Y9" t="s">
        <v>686</v>
      </c>
      <c r="Z9"/>
      <c r="AA9" t="s">
        <v>748</v>
      </c>
      <c r="AB9"/>
      <c r="AC9" t="s">
        <v>804</v>
      </c>
      <c r="AD9"/>
      <c r="AE9" t="s">
        <v>801</v>
      </c>
      <c r="AF9" t="s">
        <v>688</v>
      </c>
      <c r="AG9" t="s">
        <v>688</v>
      </c>
      <c r="AH9" t="s">
        <v>690</v>
      </c>
      <c r="AI9" t="s">
        <v>690</v>
      </c>
    </row>
    <row r="10" spans="1:35">
      <c r="A10"/>
      <c r="B10"/>
      <c r="C10"/>
      <c r="D10"/>
      <c r="E10"/>
      <c r="F10"/>
      <c r="G10"/>
      <c r="H10"/>
      <c r="I10"/>
      <c r="J10"/>
      <c r="K10"/>
      <c r="L10" t="s">
        <v>585</v>
      </c>
      <c r="M10" t="s">
        <v>609</v>
      </c>
      <c r="N10" t="s">
        <v>585</v>
      </c>
      <c r="O10" t="s">
        <v>609</v>
      </c>
      <c r="P10" t="s">
        <v>748</v>
      </c>
      <c r="Q10" t="s">
        <v>748</v>
      </c>
      <c r="R10" t="s">
        <v>748</v>
      </c>
      <c r="S10" t="s">
        <v>748</v>
      </c>
      <c r="T10" t="s">
        <v>748</v>
      </c>
      <c r="U10" t="s">
        <v>748</v>
      </c>
      <c r="V10" t="s">
        <v>748</v>
      </c>
      <c r="W10" t="s">
        <v>748</v>
      </c>
      <c r="X10" t="s">
        <v>585</v>
      </c>
      <c r="Y10" t="s">
        <v>585</v>
      </c>
      <c r="Z10" t="s">
        <v>748</v>
      </c>
      <c r="AA10" t="s">
        <v>748</v>
      </c>
      <c r="AB10" t="s">
        <v>748</v>
      </c>
      <c r="AC10" t="s">
        <v>748</v>
      </c>
      <c r="AD10" t="s">
        <v>748</v>
      </c>
      <c r="AE10" t="s">
        <v>748</v>
      </c>
      <c r="AF10"/>
      <c r="AG10"/>
      <c r="AH10"/>
      <c r="AI10"/>
    </row>
    <row r="11" spans="1:35">
      <c r="A11"/>
      <c r="B11"/>
      <c r="C11"/>
      <c r="D11"/>
      <c r="E11"/>
      <c r="F11"/>
      <c r="G11"/>
      <c r="H11"/>
      <c r="I11"/>
      <c r="J11"/>
      <c r="K11"/>
      <c r="L11"/>
      <c r="M11"/>
      <c r="N11"/>
      <c r="O11"/>
      <c r="P11"/>
      <c r="Q11"/>
      <c r="R11"/>
      <c r="S11"/>
      <c r="T11"/>
      <c r="U11"/>
      <c r="V11"/>
      <c r="W11"/>
      <c r="X11"/>
      <c r="Y11"/>
      <c r="Z11"/>
      <c r="AA11"/>
      <c r="AB11"/>
      <c r="AC11"/>
      <c r="AD11"/>
      <c r="AE11"/>
      <c r="AF11"/>
      <c r="AG11"/>
      <c r="AH11"/>
      <c r="AI11"/>
    </row>
    <row r="12" spans="1:35">
      <c r="A12"/>
      <c r="B12"/>
      <c r="C12"/>
      <c r="D12"/>
      <c r="E12"/>
      <c r="F12"/>
      <c r="G12"/>
      <c r="H12"/>
      <c r="I12"/>
      <c r="J12"/>
      <c r="K12"/>
      <c r="L12"/>
      <c r="M12"/>
      <c r="N12"/>
      <c r="O12"/>
      <c r="P12"/>
      <c r="Q12"/>
      <c r="R12"/>
      <c r="S12"/>
      <c r="T12"/>
      <c r="U12"/>
      <c r="V12"/>
      <c r="W12"/>
      <c r="X12"/>
      <c r="Y12"/>
      <c r="Z12"/>
      <c r="AA12"/>
      <c r="AB12"/>
      <c r="AC12"/>
      <c r="AD12"/>
      <c r="AE12"/>
      <c r="AF12"/>
      <c r="AG12"/>
      <c r="AH12"/>
      <c r="AI12"/>
    </row>
    <row r="13" spans="1:35">
      <c r="A13"/>
      <c r="B13"/>
      <c r="C13"/>
      <c r="D13" t="s">
        <v>717</v>
      </c>
      <c r="E13" t="s">
        <v>717</v>
      </c>
      <c r="F13" t="s">
        <v>717</v>
      </c>
      <c r="G13" t="s">
        <v>718</v>
      </c>
      <c r="H13" t="s">
        <v>718</v>
      </c>
      <c r="I13" t="s">
        <v>719</v>
      </c>
      <c r="J13" t="s">
        <v>719</v>
      </c>
      <c r="K13" t="s">
        <v>719</v>
      </c>
      <c r="L13" t="s">
        <v>717</v>
      </c>
      <c r="M13" t="s">
        <v>717</v>
      </c>
      <c r="N13" t="s">
        <v>717</v>
      </c>
      <c r="O13" t="s">
        <v>717</v>
      </c>
      <c r="P13" t="s">
        <v>717</v>
      </c>
      <c r="Q13" t="s">
        <v>717</v>
      </c>
      <c r="R13" t="s">
        <v>717</v>
      </c>
      <c r="S13" t="s">
        <v>717</v>
      </c>
      <c r="T13" t="s">
        <v>717</v>
      </c>
      <c r="U13" t="s">
        <v>717</v>
      </c>
      <c r="V13" t="s">
        <v>717</v>
      </c>
      <c r="W13" t="s">
        <v>717</v>
      </c>
      <c r="X13" t="s">
        <v>717</v>
      </c>
      <c r="Y13" t="s">
        <v>717</v>
      </c>
      <c r="Z13" t="s">
        <v>717</v>
      </c>
      <c r="AA13" t="s">
        <v>717</v>
      </c>
      <c r="AB13" t="s">
        <v>717</v>
      </c>
      <c r="AC13" t="s">
        <v>717</v>
      </c>
      <c r="AD13" t="s">
        <v>717</v>
      </c>
      <c r="AE13" t="s">
        <v>717</v>
      </c>
      <c r="AF13" t="s">
        <v>717</v>
      </c>
      <c r="AG13" t="s">
        <v>717</v>
      </c>
      <c r="AH13" t="s">
        <v>717</v>
      </c>
      <c r="AI13" t="s">
        <v>717</v>
      </c>
    </row>
    <row r="14" spans="1:35">
      <c r="A14" s="9" t="s">
        <v>6</v>
      </c>
      <c r="B14" s="9" t="s">
        <v>174</v>
      </c>
      <c r="C14" s="9" t="s">
        <v>226</v>
      </c>
      <c r="D14" s="24" t="s">
        <v>409</v>
      </c>
      <c r="E14" s="24" t="s">
        <v>410</v>
      </c>
      <c r="F14" s="124" t="s">
        <v>411</v>
      </c>
      <c r="G14" s="78" t="s">
        <v>412</v>
      </c>
      <c r="H14" s="24" t="s">
        <v>413</v>
      </c>
      <c r="I14" s="120" t="s">
        <v>414</v>
      </c>
      <c r="J14" s="78" t="s">
        <v>415</v>
      </c>
      <c r="K14" s="24" t="s">
        <v>416</v>
      </c>
      <c r="L14" s="78" t="s">
        <v>417</v>
      </c>
      <c r="M14" s="78" t="s">
        <v>418</v>
      </c>
      <c r="N14" s="24" t="s">
        <v>419</v>
      </c>
      <c r="O14" s="24" t="s">
        <v>420</v>
      </c>
      <c r="P14" s="24" t="s">
        <v>795</v>
      </c>
      <c r="Q14" s="24" t="s">
        <v>796</v>
      </c>
      <c r="R14" s="24" t="s">
        <v>797</v>
      </c>
      <c r="S14" s="24" t="s">
        <v>798</v>
      </c>
      <c r="T14" s="24" t="s">
        <v>791</v>
      </c>
      <c r="U14" s="24" t="s">
        <v>792</v>
      </c>
      <c r="V14" s="24" t="s">
        <v>793</v>
      </c>
      <c r="W14" s="24" t="s">
        <v>794</v>
      </c>
      <c r="X14" s="83" t="s">
        <v>421</v>
      </c>
      <c r="Y14" s="24" t="s">
        <v>422</v>
      </c>
      <c r="Z14" s="83" t="s">
        <v>799</v>
      </c>
      <c r="AA14" s="24" t="s">
        <v>800</v>
      </c>
      <c r="AB14" s="24" t="s">
        <v>805</v>
      </c>
      <c r="AC14" s="24" t="s">
        <v>806</v>
      </c>
      <c r="AD14" s="24" t="s">
        <v>807</v>
      </c>
      <c r="AE14" s="24" t="s">
        <v>808</v>
      </c>
      <c r="AF14" s="24"/>
      <c r="AG14" s="24" t="s">
        <v>423</v>
      </c>
      <c r="AH14" s="78" t="s">
        <v>424</v>
      </c>
      <c r="AI14" s="24" t="s">
        <v>425</v>
      </c>
    </row>
    <row r="15" spans="1:35">
      <c r="A15" s="2"/>
      <c r="B15" s="2"/>
      <c r="C15" s="2" t="str">
        <f>A15&amp;"|"&amp;B15</f>
        <v>|</v>
      </c>
      <c r="L15" s="25"/>
      <c r="M15" s="25"/>
    </row>
    <row r="16" spans="1:35">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12" priority="11">
      <formula>OR($B1="PWID",$B1="FSW",$B1="MSM not SW",$B1="MSM SW",$B1="MSM",$B1="People in prisons and other enclosed settings",$B1="TG SW",$B1="TG not SW",$B1="TG")</formula>
    </cfRule>
  </conditionalFormatting>
  <conditionalFormatting sqref="D1:F4 AG4:AI4 D14:F1048576 L1:AC1 X4:Y4 V2:Y3 AC2 R2:U2 R3:S4 L2:Q4 L16:AI1048576 AF14:AI15 AF1:AI3 L14:AC15">
    <cfRule type="expression" dxfId="5" priority="10">
      <formula>OR($B1="Female PWID",$B1="Male PWID",$B1="MSM not SW",$B1="MSM SW",$B1="TG SW",$B1="TG not SW")</formula>
    </cfRule>
  </conditionalFormatting>
  <conditionalFormatting sqref="G1:I4 G14:I1048576">
    <cfRule type="expression" dxfId="11" priority="9">
      <formula>OR($B1="PWID",$B1="MSM",$B1="TG")</formula>
    </cfRule>
  </conditionalFormatting>
  <conditionalFormatting sqref="AF4">
    <cfRule type="expression" dxfId="10" priority="8">
      <formula>OR($B4="Female PWID",$B4="Male PWID",$B4="MSM not SW",$B4="MSM SW",$B4="TG SW",$B4="TG not SW")</formula>
    </cfRule>
  </conditionalFormatting>
  <conditionalFormatting sqref="T3:U3 T4:W4">
    <cfRule type="expression" dxfId="9" priority="7">
      <formula>OR($B3="Female PWID",$B3="Male PWID",$B3="MSM not SW",$B3="MSM SW",$B3="TG SW",$B3="TG not SW")</formula>
    </cfRule>
  </conditionalFormatting>
  <conditionalFormatting sqref="Z2:AB2 Z3:AA4">
    <cfRule type="expression" dxfId="8" priority="6">
      <formula>OR($B2="Female PWID",$B2="Male PWID",$B2="MSM not SW",$B2="MSM SW",$B2="TG SW",$B2="TG not SW")</formula>
    </cfRule>
  </conditionalFormatting>
  <conditionalFormatting sqref="AB3:AC4">
    <cfRule type="expression" dxfId="7" priority="5">
      <formula>OR($B3="Female PWID",$B3="Male PWID",$B3="MSM not SW",$B3="MSM SW",$B3="TG SW",$B3="TG not SW")</formula>
    </cfRule>
  </conditionalFormatting>
  <conditionalFormatting sqref="AD1:AE1 AE2 AD15:AE15">
    <cfRule type="expression" dxfId="3" priority="4">
      <formula>OR($B1="Female PWID",$B1="Male PWID",$B1="MSM not SW",$B1="MSM SW",$B1="TG SW",$B1="TG not SW")</formula>
    </cfRule>
  </conditionalFormatting>
  <conditionalFormatting sqref="AD2">
    <cfRule type="expression" dxfId="2" priority="3">
      <formula>OR($B2="Female PWID",$B2="Male PWID",$B2="MSM not SW",$B2="MSM SW",$B2="TG SW",$B2="TG not SW")</formula>
    </cfRule>
  </conditionalFormatting>
  <conditionalFormatting sqref="AD3:AE4">
    <cfRule type="expression" dxfId="1" priority="2">
      <formula>OR($B3="Female PWID",$B3="Male PWID",$B3="MSM not SW",$B3="MSM SW",$B3="TG SW",$B3="TG not SW")</formula>
    </cfRule>
  </conditionalFormatting>
  <conditionalFormatting sqref="AD14:AE14">
    <cfRule type="expression" dxfId="0" priority="1">
      <formula>OR($B14="Female PWID",$B14="Male PWID",$B14="MSM not SW",$B14="MSM SW",$B14="TG SW",$B14="TG not SW")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F4" sqref="F4"/>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78</v>
      </c>
      <c r="G1" s="142"/>
      <c r="H1" s="16"/>
    </row>
    <row r="2" spans="1:8" ht="19">
      <c r="A2" s="7"/>
      <c r="B2" s="7"/>
      <c r="C2" s="7"/>
      <c r="D2" s="7"/>
      <c r="E2" s="71"/>
      <c r="F2" s="26" t="s">
        <v>3</v>
      </c>
      <c r="G2" s="143"/>
      <c r="H2" s="21" t="s">
        <v>4</v>
      </c>
    </row>
    <row r="3" spans="1:8" ht="117" customHeight="1">
      <c r="A3" s="8"/>
      <c r="B3" s="8"/>
      <c r="C3" s="8"/>
      <c r="D3" s="8"/>
      <c r="E3" s="72"/>
      <c r="F3" s="27" t="s">
        <v>823</v>
      </c>
      <c r="G3" s="144" t="s">
        <v>543</v>
      </c>
      <c r="H3" s="22" t="s">
        <v>79</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578</v>
      </c>
      <c r="B5" t="s">
        <v>578</v>
      </c>
      <c r="C5" t="s">
        <v>578</v>
      </c>
      <c r="D5" t="s">
        <v>578</v>
      </c>
      <c r="E5" t="s">
        <v>578</v>
      </c>
      <c r="F5" t="s">
        <v>595</v>
      </c>
      <c r="G5" t="s">
        <v>578</v>
      </c>
      <c r="H5" t="s">
        <v>595</v>
      </c>
    </row>
    <row r="6" spans="1:8">
      <c r="A6" t="s">
        <v>706</v>
      </c>
      <c r="B6" t="s">
        <v>706</v>
      </c>
      <c r="C6" t="s">
        <v>706</v>
      </c>
      <c r="D6" t="s">
        <v>706</v>
      </c>
      <c r="E6" t="s">
        <v>706</v>
      </c>
      <c r="F6" t="s">
        <v>596</v>
      </c>
      <c r="G6" t="s">
        <v>597</v>
      </c>
      <c r="H6" t="s">
        <v>570</v>
      </c>
    </row>
    <row r="7" spans="1:8">
      <c r="A7" t="s">
        <v>594</v>
      </c>
      <c r="B7" t="s">
        <v>594</v>
      </c>
      <c r="C7" t="s">
        <v>594</v>
      </c>
      <c r="D7" t="s">
        <v>594</v>
      </c>
      <c r="E7" t="s">
        <v>594</v>
      </c>
      <c r="F7" t="s">
        <v>572</v>
      </c>
      <c r="G7" t="s">
        <v>573</v>
      </c>
      <c r="H7" t="s">
        <v>572</v>
      </c>
    </row>
    <row r="8" spans="1:8">
      <c r="A8"/>
      <c r="B8"/>
      <c r="C8"/>
      <c r="D8"/>
      <c r="E8"/>
      <c r="F8" t="s">
        <v>691</v>
      </c>
      <c r="G8"/>
      <c r="H8" t="s">
        <v>691</v>
      </c>
    </row>
    <row r="9" spans="1:8">
      <c r="A9"/>
      <c r="B9"/>
      <c r="C9"/>
      <c r="D9"/>
      <c r="E9"/>
      <c r="F9" t="s">
        <v>692</v>
      </c>
      <c r="G9"/>
      <c r="H9" t="s">
        <v>692</v>
      </c>
    </row>
    <row r="10" spans="1:8">
      <c r="A10"/>
      <c r="B10"/>
      <c r="C10"/>
      <c r="D10"/>
      <c r="E10"/>
      <c r="F10"/>
      <c r="G10"/>
      <c r="H10"/>
    </row>
    <row r="11" spans="1:8">
      <c r="A11"/>
      <c r="B11"/>
      <c r="C11"/>
      <c r="D11"/>
      <c r="E11"/>
      <c r="F11"/>
      <c r="G11"/>
      <c r="H11" t="s">
        <v>710</v>
      </c>
    </row>
    <row r="12" spans="1:8">
      <c r="A12"/>
      <c r="B12"/>
      <c r="C12"/>
      <c r="D12"/>
      <c r="E12"/>
      <c r="F12"/>
      <c r="G12"/>
      <c r="H12" t="s">
        <v>707</v>
      </c>
    </row>
    <row r="13" spans="1:8">
      <c r="A13"/>
      <c r="B13"/>
      <c r="C13"/>
      <c r="D13"/>
      <c r="E13"/>
      <c r="F13"/>
      <c r="G13"/>
      <c r="H13"/>
    </row>
    <row r="14" spans="1:8">
      <c r="A14" s="5" t="s">
        <v>6</v>
      </c>
      <c r="B14" s="5" t="s">
        <v>49</v>
      </c>
      <c r="C14" s="5" t="s">
        <v>7</v>
      </c>
      <c r="D14" s="5" t="s">
        <v>240</v>
      </c>
      <c r="E14" s="80" t="s">
        <v>241</v>
      </c>
      <c r="F14" s="24" t="s">
        <v>426</v>
      </c>
      <c r="G14" s="131" t="s">
        <v>427</v>
      </c>
      <c r="H14" s="24" t="s">
        <v>428</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4" sqref="F4"/>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38</v>
      </c>
      <c r="G1" s="16"/>
      <c r="H1" s="16" t="s">
        <v>37</v>
      </c>
    </row>
    <row r="2" spans="1:8" ht="19">
      <c r="A2" s="7"/>
      <c r="B2" s="7"/>
      <c r="C2" s="7"/>
      <c r="D2" s="7"/>
      <c r="E2" s="71"/>
      <c r="F2" s="26" t="s">
        <v>3</v>
      </c>
      <c r="G2" s="21" t="s">
        <v>4</v>
      </c>
      <c r="H2" s="21" t="s">
        <v>4</v>
      </c>
    </row>
    <row r="3" spans="1:8" ht="117" customHeight="1">
      <c r="A3" s="8"/>
      <c r="B3" s="8"/>
      <c r="C3" s="8"/>
      <c r="D3" s="8"/>
      <c r="E3" s="72"/>
      <c r="F3" s="27" t="s">
        <v>726</v>
      </c>
      <c r="G3" s="22" t="s">
        <v>76</v>
      </c>
      <c r="H3" s="22" t="s">
        <v>77</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578</v>
      </c>
      <c r="B5" t="s">
        <v>578</v>
      </c>
      <c r="C5" t="s">
        <v>578</v>
      </c>
      <c r="D5" t="s">
        <v>578</v>
      </c>
      <c r="E5" t="s">
        <v>578</v>
      </c>
      <c r="F5" t="s">
        <v>595</v>
      </c>
      <c r="G5" t="s">
        <v>595</v>
      </c>
      <c r="H5" t="s">
        <v>595</v>
      </c>
    </row>
    <row r="6" spans="1:8">
      <c r="A6" t="s">
        <v>706</v>
      </c>
      <c r="B6" t="s">
        <v>706</v>
      </c>
      <c r="C6" t="s">
        <v>706</v>
      </c>
      <c r="D6" t="s">
        <v>706</v>
      </c>
      <c r="E6" t="s">
        <v>706</v>
      </c>
      <c r="F6" t="s">
        <v>596</v>
      </c>
      <c r="G6" t="s">
        <v>570</v>
      </c>
      <c r="H6" t="s">
        <v>570</v>
      </c>
    </row>
    <row r="7" spans="1:8">
      <c r="A7" t="s">
        <v>594</v>
      </c>
      <c r="B7" t="s">
        <v>594</v>
      </c>
      <c r="C7" t="s">
        <v>594</v>
      </c>
      <c r="D7" t="s">
        <v>594</v>
      </c>
      <c r="E7" t="s">
        <v>594</v>
      </c>
      <c r="F7" t="s">
        <v>572</v>
      </c>
      <c r="G7" t="s">
        <v>572</v>
      </c>
      <c r="H7" t="s">
        <v>572</v>
      </c>
    </row>
    <row r="8" spans="1:8">
      <c r="A8"/>
      <c r="B8"/>
      <c r="C8"/>
      <c r="D8" s="4"/>
      <c r="E8" s="73"/>
      <c r="F8" s="15" t="s">
        <v>693</v>
      </c>
      <c r="G8" t="s">
        <v>693</v>
      </c>
      <c r="H8" t="s">
        <v>695</v>
      </c>
    </row>
    <row r="9" spans="1:8">
      <c r="A9"/>
      <c r="B9"/>
      <c r="C9"/>
      <c r="D9" s="4"/>
      <c r="E9" s="73"/>
      <c r="F9" s="15" t="s">
        <v>694</v>
      </c>
      <c r="G9" t="s">
        <v>694</v>
      </c>
      <c r="H9" t="s">
        <v>696</v>
      </c>
    </row>
    <row r="10" spans="1:8">
      <c r="A10"/>
      <c r="B10"/>
      <c r="C10"/>
      <c r="D10" s="4"/>
      <c r="E10" s="73"/>
      <c r="F10"/>
      <c r="G10"/>
      <c r="H10"/>
    </row>
    <row r="11" spans="1:8">
      <c r="A11"/>
      <c r="B11"/>
      <c r="C11"/>
      <c r="D11" s="4"/>
      <c r="E11" s="73"/>
      <c r="F11"/>
      <c r="G11" t="s">
        <v>714</v>
      </c>
      <c r="H11" t="s">
        <v>714</v>
      </c>
    </row>
    <row r="12" spans="1:8">
      <c r="A12"/>
      <c r="B12"/>
      <c r="C12"/>
      <c r="D12" s="4"/>
      <c r="E12" s="73"/>
      <c r="F12"/>
      <c r="G12" t="s">
        <v>707</v>
      </c>
      <c r="H12" t="s">
        <v>707</v>
      </c>
    </row>
    <row r="13" spans="1:8">
      <c r="A13"/>
      <c r="B13"/>
      <c r="C13"/>
      <c r="D13" s="4"/>
      <c r="E13" s="73"/>
      <c r="F13"/>
      <c r="G13"/>
      <c r="H13"/>
    </row>
    <row r="14" spans="1:8">
      <c r="A14" s="5" t="s">
        <v>6</v>
      </c>
      <c r="B14" s="5" t="s">
        <v>49</v>
      </c>
      <c r="C14" s="5" t="s">
        <v>7</v>
      </c>
      <c r="D14" s="5" t="s">
        <v>240</v>
      </c>
      <c r="E14" s="80" t="s">
        <v>241</v>
      </c>
      <c r="F14" s="24" t="s">
        <v>429</v>
      </c>
      <c r="G14" s="24" t="s">
        <v>430</v>
      </c>
      <c r="H14" s="24" t="s">
        <v>431</v>
      </c>
    </row>
    <row r="15" spans="1:8">
      <c r="E15" s="37" t="str">
        <f>A15&amp;"|"&amp;D15&amp;"|"&amp;C15</f>
        <v>||</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7" sqref="B7"/>
    </sheetView>
  </sheetViews>
  <sheetFormatPr baseColWidth="10" defaultRowHeight="16"/>
  <cols>
    <col min="1" max="1" width="31.1640625" customWidth="1"/>
    <col min="5" max="6" width="10.83203125" style="43"/>
  </cols>
  <sheetData>
    <row r="1" spans="1:6" s="308" customFormat="1" ht="31" customHeight="1">
      <c r="A1" s="308" t="s">
        <v>17</v>
      </c>
      <c r="B1" s="309" t="s">
        <v>39</v>
      </c>
      <c r="C1" s="309"/>
      <c r="D1" s="309"/>
      <c r="E1" s="309"/>
      <c r="F1" s="309"/>
    </row>
    <row r="2" spans="1:6" s="310" customFormat="1" ht="19">
      <c r="B2" s="310" t="s">
        <v>3</v>
      </c>
      <c r="E2" s="101" t="s">
        <v>4</v>
      </c>
      <c r="F2" s="101"/>
    </row>
    <row r="3" spans="1:6" ht="117" customHeight="1">
      <c r="B3" s="305" t="s">
        <v>74</v>
      </c>
      <c r="C3" s="305" t="s">
        <v>75</v>
      </c>
      <c r="D3" s="305" t="s">
        <v>544</v>
      </c>
      <c r="E3" s="311" t="s">
        <v>74</v>
      </c>
      <c r="F3" s="311" t="s">
        <v>75</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578</v>
      </c>
      <c r="B5" t="s">
        <v>595</v>
      </c>
      <c r="C5" t="s">
        <v>595</v>
      </c>
      <c r="D5" t="s">
        <v>578</v>
      </c>
      <c r="E5" t="s">
        <v>595</v>
      </c>
      <c r="F5" t="s">
        <v>595</v>
      </c>
    </row>
    <row r="6" spans="1:6">
      <c r="A6" s="319" t="s">
        <v>706</v>
      </c>
      <c r="B6" t="s">
        <v>596</v>
      </c>
      <c r="C6" t="s">
        <v>596</v>
      </c>
      <c r="D6" t="s">
        <v>597</v>
      </c>
      <c r="E6" t="s">
        <v>570</v>
      </c>
      <c r="F6" t="s">
        <v>570</v>
      </c>
    </row>
    <row r="7" spans="1:6">
      <c r="A7" s="319" t="s">
        <v>594</v>
      </c>
      <c r="B7" t="s">
        <v>572</v>
      </c>
      <c r="C7" t="s">
        <v>572</v>
      </c>
      <c r="D7" t="s">
        <v>573</v>
      </c>
      <c r="E7" t="s">
        <v>572</v>
      </c>
      <c r="F7" t="s">
        <v>572</v>
      </c>
    </row>
    <row r="8" spans="1:6">
      <c r="A8" s="319"/>
      <c r="B8" t="s">
        <v>697</v>
      </c>
      <c r="C8" t="s">
        <v>697</v>
      </c>
      <c r="E8" t="s">
        <v>697</v>
      </c>
      <c r="F8" t="s">
        <v>697</v>
      </c>
    </row>
    <row r="9" spans="1:6">
      <c r="A9" s="319"/>
      <c r="B9" t="s">
        <v>698</v>
      </c>
      <c r="C9" t="s">
        <v>698</v>
      </c>
      <c r="E9" t="s">
        <v>698</v>
      </c>
      <c r="F9" t="s">
        <v>698</v>
      </c>
    </row>
    <row r="10" spans="1:6">
      <c r="A10" s="319"/>
      <c r="B10" t="s">
        <v>699</v>
      </c>
      <c r="C10" t="s">
        <v>700</v>
      </c>
      <c r="E10" t="s">
        <v>699</v>
      </c>
      <c r="F10" t="s">
        <v>700</v>
      </c>
    </row>
    <row r="11" spans="1:6">
      <c r="A11" s="319"/>
      <c r="E11"/>
      <c r="F11"/>
    </row>
    <row r="12" spans="1:6">
      <c r="A12" s="319"/>
      <c r="E12"/>
      <c r="F12"/>
    </row>
    <row r="13" spans="1:6">
      <c r="A13" s="319"/>
      <c r="E13"/>
      <c r="F13"/>
    </row>
    <row r="14" spans="1:6">
      <c r="A14" s="307" t="s">
        <v>6</v>
      </c>
      <c r="B14" s="335" t="s">
        <v>432</v>
      </c>
      <c r="C14" s="335" t="s">
        <v>548</v>
      </c>
      <c r="D14" s="335" t="s">
        <v>433</v>
      </c>
      <c r="E14" s="335" t="s">
        <v>434</v>
      </c>
      <c r="F14" s="335" t="s">
        <v>550</v>
      </c>
    </row>
    <row r="15" spans="1:6">
      <c r="E15" s="25">
        <f>ROUND($B15*(1+$D15),0)</f>
        <v>0</v>
      </c>
      <c r="F15" s="25">
        <f>ROUND($C15*(1+$D15),0)</f>
        <v>0</v>
      </c>
    </row>
  </sheetData>
  <pageMargins left="0.7" right="0.7" top="0.75" bottom="0.75" header="0.3" footer="0.3"/>
  <pageSetup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tabSelected="1" zoomScaleNormal="100" workbookViewId="0">
      <pane xSplit="10" ySplit="14" topLeftCell="K15" activePane="bottomRight" state="frozen"/>
      <selection activeCell="B5" sqref="B5"/>
      <selection pane="topRight" activeCell="B5" sqref="B5"/>
      <selection pane="bottomLeft" activeCell="B5" sqref="B5"/>
      <selection pane="bottomRight" activeCell="A4" sqref="A4"/>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448</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180</v>
      </c>
      <c r="K2" s="50" t="s">
        <v>449</v>
      </c>
    </row>
    <row r="3" spans="1:39" s="50" customFormat="1" ht="118" customHeight="1" thickBot="1">
      <c r="A3" s="363" t="s">
        <v>824</v>
      </c>
      <c r="B3" s="364"/>
      <c r="C3" s="365"/>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578</v>
      </c>
      <c r="B5" s="4" t="s">
        <v>578</v>
      </c>
      <c r="C5" s="4" t="s">
        <v>578</v>
      </c>
      <c r="D5" s="4" t="s">
        <v>578</v>
      </c>
      <c r="E5" s="4" t="s">
        <v>578</v>
      </c>
      <c r="F5" s="4" t="s">
        <v>578</v>
      </c>
      <c r="G5" s="4" t="s">
        <v>578</v>
      </c>
      <c r="H5" s="4" t="s">
        <v>578</v>
      </c>
      <c r="I5" s="248" t="s">
        <v>578</v>
      </c>
      <c r="J5" s="248" t="s">
        <v>578</v>
      </c>
      <c r="K5" s="248" t="s">
        <v>578</v>
      </c>
      <c r="L5" s="248"/>
      <c r="M5" s="248"/>
      <c r="N5" s="248"/>
      <c r="O5" s="248"/>
      <c r="P5" s="248"/>
      <c r="Q5" s="248"/>
      <c r="R5" s="248"/>
      <c r="S5" s="248"/>
      <c r="T5" s="248"/>
      <c r="U5" s="248"/>
      <c r="V5" s="248"/>
    </row>
    <row r="6" spans="1:39" s="247" customFormat="1">
      <c r="A6" s="4" t="s">
        <v>706</v>
      </c>
      <c r="B6" s="4" t="s">
        <v>706</v>
      </c>
      <c r="C6" s="4" t="s">
        <v>706</v>
      </c>
      <c r="D6" s="4" t="s">
        <v>706</v>
      </c>
      <c r="E6" s="4" t="s">
        <v>706</v>
      </c>
      <c r="F6" s="4" t="s">
        <v>706</v>
      </c>
      <c r="G6" s="4" t="s">
        <v>706</v>
      </c>
      <c r="H6" s="4" t="s">
        <v>706</v>
      </c>
      <c r="I6" s="248" t="s">
        <v>571</v>
      </c>
      <c r="J6" s="248" t="s">
        <v>571</v>
      </c>
      <c r="K6" s="248" t="s">
        <v>705</v>
      </c>
      <c r="L6" s="248"/>
      <c r="M6" s="248"/>
      <c r="N6" s="248"/>
      <c r="O6" s="248"/>
      <c r="P6" s="248"/>
      <c r="Q6" s="248"/>
      <c r="R6" s="248"/>
      <c r="S6" s="248"/>
      <c r="T6" s="248"/>
      <c r="U6" s="248"/>
      <c r="V6" s="248"/>
    </row>
    <row r="7" spans="1:39" s="247" customFormat="1">
      <c r="A7" s="4" t="s">
        <v>594</v>
      </c>
      <c r="B7" s="4" t="s">
        <v>594</v>
      </c>
      <c r="C7" s="4" t="s">
        <v>594</v>
      </c>
      <c r="D7" s="4" t="s">
        <v>594</v>
      </c>
      <c r="E7" s="4" t="s">
        <v>594</v>
      </c>
      <c r="F7" s="4" t="s">
        <v>594</v>
      </c>
      <c r="G7" s="4" t="s">
        <v>594</v>
      </c>
      <c r="H7" s="4" t="s">
        <v>594</v>
      </c>
      <c r="I7" s="248" t="s">
        <v>572</v>
      </c>
      <c r="J7" s="248" t="s">
        <v>572</v>
      </c>
      <c r="K7" s="248" t="s">
        <v>573</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559</v>
      </c>
      <c r="C14" s="246" t="s">
        <v>231</v>
      </c>
      <c r="D14" s="246" t="s">
        <v>563</v>
      </c>
      <c r="E14" s="246" t="s">
        <v>7</v>
      </c>
      <c r="F14" s="246" t="s">
        <v>174</v>
      </c>
      <c r="G14" s="246" t="s">
        <v>226</v>
      </c>
      <c r="H14" s="246" t="s">
        <v>564</v>
      </c>
      <c r="I14" s="249" t="s">
        <v>560</v>
      </c>
      <c r="J14" s="249" t="s">
        <v>561</v>
      </c>
      <c r="K14" s="250" t="s">
        <v>562</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V,TX!$A:$AB,CXCA!$A:$H,HTS!$A:$CB,TB_TX_PREV!$A:$U,OVC!$A:$L,KP!$A:$AI,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6"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73</vt:i4>
      </vt:variant>
    </vt:vector>
  </HeadingPairs>
  <TitlesOfParts>
    <vt:vector size="96"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HTS_RECENT</vt:lpstr>
      <vt:lpstr>TB_TX_PREV</vt:lpstr>
      <vt:lpstr>OVC</vt:lpstr>
      <vt:lpstr>KP</vt:lpstr>
      <vt:lpstr>PP</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2019-11-26T15:32:41Z</dcterms:modified>
</cp:coreProperties>
</file>