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Google Drive/PEPFAR/COP Targets/COP 19/5) Maintenance &amp; Support/"/>
    </mc:Choice>
  </mc:AlternateContent>
  <xr:revisionPtr revIDLastSave="0" documentId="13_ncr:1_{7CABC304-E886-094B-AC8A-CD18A3B79608}" xr6:coauthVersionLast="40" xr6:coauthVersionMax="40" xr10:uidLastSave="{00000000-0000-0000-0000-000000000000}"/>
  <bookViews>
    <workbookView xWindow="0" yWindow="460" windowWidth="28800" windowHeight="17540" firstSheet="7" activeTab="14"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HTS!$A$5:$CC$3613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A6" i="12"/>
  <c r="CB6" i="12" s="1"/>
  <c r="CC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BZ4" i="12"/>
  <c r="BV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Y4" i="12"/>
  <c r="BX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S6" i="10" s="1"/>
  <c r="V6" i="5" s="1"/>
  <c r="J6" i="10"/>
  <c r="I4" i="10"/>
  <c r="R6" i="10"/>
  <c r="P6" i="10"/>
  <c r="P4" i="10" s="1"/>
  <c r="Q4" i="10"/>
  <c r="N6" i="12"/>
  <c r="N4" i="12" s="1"/>
  <c r="J6" i="29"/>
  <c r="R4" i="10" l="1"/>
  <c r="L6" i="29"/>
  <c r="J4" i="10"/>
  <c r="B1" i="27" l="1"/>
  <c r="B1" i="24"/>
  <c r="D6" i="20" l="1"/>
  <c r="E6" i="20" l="1"/>
  <c r="F6" i="20" s="1"/>
  <c r="M6" i="12"/>
  <c r="J6" i="20" l="1"/>
  <c r="M4" i="12"/>
  <c r="T6" i="5" l="1"/>
  <c r="K6" i="5" l="1"/>
  <c r="H6" i="6" s="1"/>
  <c r="L6" i="5" l="1"/>
  <c r="M6" i="5" s="1"/>
  <c r="Q6" i="5"/>
  <c r="H6" i="12" s="1"/>
  <c r="H4" i="12" s="1"/>
  <c r="I47" i="2"/>
  <c r="H47" i="2"/>
  <c r="R6" i="5" l="1"/>
  <c r="Z6" i="5"/>
  <c r="AB6" i="5" s="1"/>
  <c r="D1" i="2"/>
  <c r="CA4" i="12" l="1"/>
  <c r="CC4" i="12"/>
  <c r="CB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V6" i="12" s="1"/>
  <c r="AT6" i="12"/>
  <c r="AU6" i="12" s="1"/>
  <c r="BW6" i="12"/>
  <c r="BW4" i="12" s="1"/>
  <c r="BC6" i="12"/>
  <c r="BD6" i="12" s="1"/>
  <c r="AZ6" i="12"/>
  <c r="BA6" i="12" s="1"/>
  <c r="BL6" i="12"/>
  <c r="BM6" i="12" s="1"/>
  <c r="AW6" i="12"/>
  <c r="AX6" i="12" s="1"/>
  <c r="E4" i="20"/>
  <c r="AC6" i="12" l="1"/>
  <c r="AR6" i="12"/>
  <c r="W6" i="12"/>
  <c r="AD6" i="12" s="1"/>
  <c r="W4" i="12"/>
  <c r="J4" i="20"/>
  <c r="G38" i="2"/>
  <c r="I4" i="12"/>
  <c r="Q4" i="5"/>
  <c r="AD4" i="12" l="1"/>
  <c r="AN6" i="12"/>
  <c r="BR6" i="12" s="1"/>
  <c r="X6" i="12"/>
  <c r="X4" i="12" s="1"/>
  <c r="AO6" i="12"/>
  <c r="BS6" i="12"/>
  <c r="K6" i="9"/>
  <c r="L6" i="9" s="1"/>
  <c r="T4" i="5"/>
  <c r="P4" i="12"/>
  <c r="Z4" i="12"/>
  <c r="AA4" i="12"/>
  <c r="Y4" i="12"/>
  <c r="O4" i="12"/>
  <c r="BT6" i="12" l="1"/>
  <c r="BU6" i="12" s="1"/>
  <c r="M4" i="5"/>
  <c r="L4" i="5"/>
  <c r="G33" i="2"/>
  <c r="Z4" i="5"/>
  <c r="K4" i="5"/>
  <c r="W4" i="5"/>
  <c r="R4" i="5"/>
  <c r="K4" i="9"/>
  <c r="L4" i="9"/>
  <c r="AN4" i="12"/>
  <c r="L6" i="2" l="1"/>
  <c r="I4" i="5"/>
  <c r="BS4" i="12"/>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U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398872DA-DB3C-6644-9FC9-5940F2BA3FDE}">
      <text>
        <r>
          <rPr>
            <sz val="10"/>
            <color rgb="FF000000"/>
            <rFont val="Tahoma"/>
            <family val="34"/>
          </rPr>
          <t>Total Positives divided by total tests.</t>
        </r>
      </text>
    </comment>
    <comment ref="BW3" authorId="0" shapeId="0" xr:uid="{8CA8479D-FEF2-BC49-81B1-E19E20943DA8}">
      <text>
        <r>
          <rPr>
            <sz val="10"/>
            <color rgb="FF000000"/>
            <rFont val="Tahoma"/>
            <family val="2"/>
          </rPr>
          <t>For Targeting purposes, all HTS_RECENT targets should be alocated to Assay.</t>
        </r>
      </text>
    </comment>
    <comment ref="BZ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C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T4" authorId="0" shapeId="0" xr:uid="{B5AEE863-30E8-084B-A3C7-4BD3B5787F03}">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<sst xmlns="http://schemas.openxmlformats.org/spreadsheetml/2006/main" count="947" uniqueCount="615">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</sst>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0006"/>
      <color rgb="FFFFC7CE"/>
      <color rgb="FFFFEB84"/>
      <color rgb="FFC2D8D8"/>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B25" sqref="B25"/>
    </sheetView>
  </sheetViews>
  <sheetFormatPr baseColWidth="10" defaultRowHeight="16"/>
  <cols>
    <col min="1" max="1" width="4.83203125" customWidth="1"/>
    <col min="13" max="13" width="7.5" customWidth="1"/>
  </cols>
  <sheetData>
    <row r="2" spans="2:18" ht="47">
      <c r="B2" s="111" t="s">
        <v>42</v>
      </c>
      <c r="M2" s="337" t="s">
        <v>529</v>
      </c>
      <c r="N2" s="338"/>
      <c r="O2" s="338"/>
      <c r="P2" s="338"/>
      <c r="Q2" s="338"/>
      <c r="R2" s="339"/>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Tuesday is a terrific day because it means we survived Monday.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3" t="s">
        <v>141</v>
      </c>
      <c r="B1" s="343"/>
      <c r="C1" s="281"/>
      <c r="D1" s="282" t="str">
        <f>"Hello, "&amp;Home!$B$20&amp;" Team"</f>
        <v>Hello, Mozambique Team</v>
      </c>
      <c r="E1" s="281"/>
      <c r="F1" s="281"/>
      <c r="G1" s="281"/>
      <c r="H1" s="281"/>
      <c r="I1" s="281"/>
      <c r="J1" s="281"/>
      <c r="K1" s="281"/>
      <c r="L1" s="281"/>
      <c r="M1" s="281"/>
      <c r="N1" s="281"/>
      <c r="O1" s="281"/>
      <c r="P1" s="281"/>
      <c r="Q1" s="281"/>
      <c r="R1" s="281"/>
      <c r="S1" s="283" t="str">
        <f ca="1">TEXT(TODAY(),"ddd, mmm dd")</f>
        <v>Tue, Mar 05</v>
      </c>
      <c r="T1" s="281"/>
    </row>
    <row r="2" spans="1:20" customFormat="1" ht="21">
      <c r="A2" s="347" t="s">
        <v>152</v>
      </c>
      <c r="B2" s="347"/>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Believe in yourself.</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40" t="e">
        <f>SUM('Epi Cascade I'!$L:$L)/SUM('Epi Cascade I'!$I:$I)</f>
        <v>#DIV/0!</v>
      </c>
      <c r="E6" s="341"/>
      <c r="F6" s="342"/>
      <c r="G6" s="281"/>
      <c r="H6" s="348">
        <f>SUM('Epi Cascade I'!$L:$L)/2</f>
        <v>0</v>
      </c>
      <c r="I6" s="349"/>
      <c r="J6" s="350"/>
      <c r="K6" s="281"/>
      <c r="L6" s="348">
        <f>SUM(TX!$K:$K)/2</f>
        <v>0</v>
      </c>
      <c r="M6" s="349"/>
      <c r="N6" s="349"/>
      <c r="O6" s="350"/>
      <c r="P6" s="281"/>
      <c r="Q6" s="340" t="e">
        <f>SUM('Epi Cascade I'!$I:$I)/SUM('Epi Cascade I'!$H:$H)</f>
        <v>#DIV/0!</v>
      </c>
      <c r="R6" s="341"/>
      <c r="S6" s="342"/>
      <c r="T6" s="281"/>
    </row>
    <row r="7" spans="1:20" customFormat="1" ht="20" customHeight="1">
      <c r="A7" s="271">
        <v>3</v>
      </c>
      <c r="B7" s="272" t="s">
        <v>485</v>
      </c>
      <c r="C7" s="281"/>
      <c r="D7" s="340"/>
      <c r="E7" s="341"/>
      <c r="F7" s="342"/>
      <c r="G7" s="281"/>
      <c r="H7" s="348"/>
      <c r="I7" s="349"/>
      <c r="J7" s="350"/>
      <c r="K7" s="281"/>
      <c r="L7" s="348"/>
      <c r="M7" s="349"/>
      <c r="N7" s="349"/>
      <c r="O7" s="350"/>
      <c r="P7" s="281"/>
      <c r="Q7" s="340"/>
      <c r="R7" s="341"/>
      <c r="S7" s="342"/>
      <c r="T7" s="281"/>
    </row>
    <row r="8" spans="1:20" customFormat="1" ht="20" customHeight="1">
      <c r="A8" s="271">
        <v>4</v>
      </c>
      <c r="B8" s="272" t="s">
        <v>486</v>
      </c>
      <c r="C8" s="281"/>
      <c r="D8" s="340"/>
      <c r="E8" s="341"/>
      <c r="F8" s="342"/>
      <c r="G8" s="281"/>
      <c r="H8" s="348"/>
      <c r="I8" s="349"/>
      <c r="J8" s="350"/>
      <c r="K8" s="281"/>
      <c r="L8" s="348"/>
      <c r="M8" s="349"/>
      <c r="N8" s="349"/>
      <c r="O8" s="350"/>
      <c r="P8" s="281"/>
      <c r="Q8" s="340"/>
      <c r="R8" s="341"/>
      <c r="S8" s="342"/>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1" t="s">
        <v>271</v>
      </c>
      <c r="L12" s="351"/>
      <c r="M12" s="351"/>
      <c r="N12" s="351"/>
      <c r="O12" s="351"/>
      <c r="P12" s="351"/>
      <c r="Q12" s="351"/>
      <c r="R12" s="351"/>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4" t="s">
        <v>150</v>
      </c>
      <c r="E29" s="345"/>
      <c r="F29" s="345"/>
      <c r="G29" s="345"/>
      <c r="H29" s="346"/>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56" t="s">
        <v>493</v>
      </c>
      <c r="G30" s="356"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56"/>
      <c r="G31" s="356"/>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55" t="s">
        <v>598</v>
      </c>
      <c r="F44" s="355"/>
      <c r="G44" s="355"/>
      <c r="H44" s="355"/>
      <c r="I44" s="355"/>
      <c r="J44" s="229"/>
      <c r="K44" s="297"/>
      <c r="L44" s="281"/>
      <c r="M44" s="281"/>
      <c r="N44" s="281"/>
      <c r="O44" s="281"/>
      <c r="P44" s="281"/>
      <c r="Q44" s="281"/>
      <c r="R44" s="281"/>
      <c r="S44" s="281"/>
      <c r="T44" s="281"/>
    </row>
    <row r="45" spans="1:20" customFormat="1" ht="25" customHeight="1">
      <c r="A45" s="63"/>
      <c r="B45" s="64"/>
      <c r="C45" s="281"/>
      <c r="D45" s="73"/>
      <c r="E45" s="76"/>
      <c r="F45" s="352" t="s">
        <v>275</v>
      </c>
      <c r="G45" s="353"/>
      <c r="H45" s="354" t="s">
        <v>276</v>
      </c>
      <c r="I45" s="354"/>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customWidth="1"/>
    <col min="5" max="8" width="14.6640625" style="274"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"("&amp;Table1[[#This Row],[psnuuid]]&amp;")|"&amp;IF($Q2="&lt;1","&lt;01",IF($Q2="1-4","01-04",IF($Q2="5-9","05-09",$Q2)))&amp;"|"&amp;SUBSTITUTE(SUBSTITUTE($S2,"Males","Male"),"Females","Female")&amp;"|"&amp;$E2</f>
        <v>()|||!!</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G6" activePane="bottomRight" state="frozen"/>
      <selection activeCell="A2" sqref="A2"/>
      <selection pane="topRight" activeCell="A2" sqref="A2"/>
      <selection pane="bottomLeft" activeCell="A2" sqref="A2"/>
      <selection pane="bottomRight" activeCell="L6" sqref="L6"/>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58" t="s">
        <v>491</v>
      </c>
      <c r="B3" s="359"/>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SUMIFS(Spectrum!$F:$F,Spectrum!$D:$D,RIGHT($A6,13)&amp;"|"&amp;$B6&amp;"|"&amp;$C6&amp;"|"&amp;H$5)</f>
        <v>0</v>
      </c>
      <c r="I6" s="21">
        <f>SUMIFS(Spectrum!$F:$F,Spectrum!$D:$D,RIGHT($A6,13)&amp;"|"&amp;$B6&amp;"|"&amp;$C6&amp;"|"&amp;I$5)</f>
        <v>0</v>
      </c>
      <c r="J6" s="132">
        <f>IFERROR($I6/SUMIF($F:$F,$F6,$I:$I),0)</f>
        <v>0</v>
      </c>
      <c r="K6" s="21">
        <f>SUMIFS(Spectrum!$F:$F,Spectrum!$D:$D,RIGHT($A6,13)&amp;"|"&amp;$B6&amp;"|"&amp;$C6&amp;"|"&amp;K$5)</f>
        <v>0</v>
      </c>
      <c r="L6" s="21">
        <f>SUMIFS(Spectrum!$F:$F,Spectrum!$D:$D,RIGHT($A6,13)&amp;"|"&amp;$B6&amp;"|"&amp;$C6&amp;"|"&amp;L$5)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58" t="s">
        <v>491</v>
      </c>
      <c r="B3" s="359"/>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activeCell="I4" sqref="I4"/>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336">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J6" sqref="J6"/>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activeCell="I4" sqref="I4"/>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79" t="e">
        <f>($K$4-$H$4)/$H$4</f>
        <v>#DIV/0!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C3613"/>
  <sheetViews>
    <sheetView tabSelected="1" zoomScale="90" zoomScaleNormal="90" workbookViewId="0">
      <pane xSplit="7" ySplit="5" topLeftCell="BO6" activePane="bottomRight" state="frozen"/>
      <selection activeCell="E3" sqref="E3"/>
      <selection pane="topRight" activeCell="E3" sqref="E3"/>
      <selection pane="bottomLeft" activeCell="E3" sqref="E3"/>
      <selection pane="bottomRight" activeCell="BT6" sqref="BT6"/>
    </sheetView>
  </sheetViews>
  <sheetFormatPr baseColWidth="10" defaultRowHeight="16"/>
  <cols>
    <col min="1" max="1" width="33.33203125" style="3" customWidth="1"/>
    <col min="2" max="2" width="9.5" style="3" customWidth="1"/>
    <col min="3" max="6" width="7" style="3"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0.83203125" style="146"/>
    <col min="74" max="74" width="10.83203125" style="172"/>
    <col min="75" max="75" width="10.83203125" style="26"/>
    <col min="76" max="76" width="10.83203125" style="52"/>
    <col min="77" max="77" width="10.83203125" style="16"/>
    <col min="78" max="79" width="10.83203125" style="146"/>
    <col min="80" max="81" width="10.83203125" style="26"/>
  </cols>
  <sheetData>
    <row r="1" spans="1:81"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148"/>
      <c r="BV1" s="167" t="s">
        <v>98</v>
      </c>
      <c r="BW1" s="17"/>
      <c r="BX1" s="53" t="s">
        <v>100</v>
      </c>
      <c r="BY1" s="62"/>
      <c r="BZ1" s="153"/>
      <c r="CA1" s="148"/>
      <c r="CB1" s="17"/>
      <c r="CC1" s="17"/>
    </row>
    <row r="2" spans="1:81"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143"/>
      <c r="BV2" s="168" t="s">
        <v>3</v>
      </c>
      <c r="BW2" s="22" t="s">
        <v>4</v>
      </c>
      <c r="BX2" s="49" t="s">
        <v>3</v>
      </c>
      <c r="BY2" s="27"/>
      <c r="BZ2" s="143"/>
      <c r="CA2" s="143"/>
      <c r="CB2" s="22" t="s">
        <v>4</v>
      </c>
      <c r="CC2" s="22"/>
    </row>
    <row r="3" spans="1:81" s="1" customFormat="1" ht="117" customHeight="1" thickBot="1">
      <c r="A3" s="358" t="s">
        <v>526</v>
      </c>
      <c r="B3" s="359"/>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184</v>
      </c>
      <c r="BU3" s="198" t="s">
        <v>185</v>
      </c>
      <c r="BV3" s="169" t="s">
        <v>577</v>
      </c>
      <c r="BW3" s="200" t="s">
        <v>99</v>
      </c>
      <c r="BX3" s="50" t="s">
        <v>103</v>
      </c>
      <c r="BY3" s="28" t="s">
        <v>104</v>
      </c>
      <c r="BZ3" s="144" t="s">
        <v>578</v>
      </c>
      <c r="CA3" s="144" t="s">
        <v>579</v>
      </c>
      <c r="CB3" s="200" t="s">
        <v>101</v>
      </c>
      <c r="CC3" s="200" t="s">
        <v>102</v>
      </c>
    </row>
    <row r="4" spans="1:81">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29">
        <f>SUBTOTAL(109,BT$6:INDEX(BT:BT,COUNTA($A:$A)+5-COUNTA($A$1:$A$5)))</f>
        <v>0</v>
      </c>
      <c r="BU4" s="145">
        <f>SUBTOTAL(101,BU$6:INDEX(BU:BU,COUNTA($A:$A)+5-COUNTA($A$1:$A$5)))</f>
        <v>0</v>
      </c>
      <c r="BV4" s="170" t="e">
        <f>SUBTOTAL(101,BV$6:INDEX(BV:BV,COUNTA($A:$A)+5-COUNTA($A$1:$A$5)))</f>
        <v>#DIV/0!</v>
      </c>
      <c r="BW4" s="24">
        <f>SUBTOTAL(109,BW$6:INDEX(BW:BW,COUNTA($A:$A)+5-COUNTA($A$1:$A$5)))</f>
        <v>0</v>
      </c>
      <c r="BX4" s="109">
        <f>SUBTOTAL(109,BX$6:INDEX(BX:BX,COUNTA($A:$A)+5-COUNTA($A$1:$A$5)))</f>
        <v>0</v>
      </c>
      <c r="BY4" s="29">
        <f>SUBTOTAL(109,BY$6:INDEX(BY:BY,COUNTA($A:$A)+5-COUNTA($A$1:$A$5)))</f>
        <v>0</v>
      </c>
      <c r="BZ4" s="145" t="e">
        <f>SUBTOTAL(101,BZ$6:INDEX(BZ:BZ,COUNTA($A:$A)+5-COUNTA($A$1:$A$5)))</f>
        <v>#DIV/0!</v>
      </c>
      <c r="CA4" s="145">
        <f>SUBTOTAL(101,CA$6:INDEX(CA:CA,COUNTA($A:$A)+5-COUNTA($A$1:$A$5)))</f>
        <v>0</v>
      </c>
      <c r="CB4" s="24">
        <f>SUBTOTAL(109,CB$6:INDEX(CB:CB,COUNTA($A:$A)+5-COUNTA($A$1:$A$5)))</f>
        <v>0</v>
      </c>
      <c r="CC4" s="24">
        <f>SUBTOTAL(109,CC$6:INDEX(CC:CC,COUNTA($A:$A)+5-COUNTA($A$1:$A$5)))</f>
        <v>0</v>
      </c>
    </row>
    <row r="5" spans="1:81">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408</v>
      </c>
      <c r="BU5" s="149" t="s">
        <v>409</v>
      </c>
      <c r="BV5" s="171" t="s">
        <v>410</v>
      </c>
      <c r="BW5" s="14" t="s">
        <v>411</v>
      </c>
      <c r="BX5" s="54" t="s">
        <v>412</v>
      </c>
      <c r="BY5" s="42" t="s">
        <v>413</v>
      </c>
      <c r="BZ5" s="154" t="s">
        <v>414</v>
      </c>
      <c r="CA5" s="149" t="s">
        <v>415</v>
      </c>
      <c r="CB5" s="14" t="s">
        <v>416</v>
      </c>
      <c r="CC5" s="14" t="s">
        <v>417</v>
      </c>
    </row>
    <row r="6" spans="1:81">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N6,IFERROR(INDEX(PMTCT_STAT_ART!$O:$O,MATCH($D6,PMTCT_STAT_ART!$D:$D,0)),0),IFERROR(INDEX(PMTCT_STAT_ART!$W:$W,MATCH($D6,PMTCT_STAT_ART!$D:$D,0)),0),IFERROR(INDEX(TB_STAT_ART!$O:$O,MATCH($D6,TB_STAT_ART!$D:$D,0)),0),IFERROR(INDEX(VMMC!$R:$R,MATCH($D6,VMMC!$D:$D,0)),0),U6,V6,W6,X6,SUM(SUMIFS($AQ6:$BS6,$AQ$3:$BS$3,{"Positive","Negative"}))),0)</f>
        <v>0</v>
      </c>
      <c r="BU6" s="146">
        <f t="shared" ref="BU6" si="15">IF($BT6=0,0,$P6/$BT6)</f>
        <v>0</v>
      </c>
      <c r="BW6" s="26">
        <f t="shared" ref="BW6" si="16">IF(OR($B6="01-04",$B6="05-09",$B6="10-14"),"",ROUND($BV6*$P6,0))</f>
        <v>0</v>
      </c>
      <c r="CA6" s="146">
        <f t="shared" ref="CA6" si="17">IF(OR($B6="01-04",$B6="05-09"),"",IFERROR($BY6/SUM($BX6,$BY6),0))</f>
        <v>0</v>
      </c>
      <c r="CB6" s="26">
        <f>IF(OR($B6="01-04",$B6="05-09"),"",SUM($BX6,$BY6)*(1+$BZ6)*(1-$CA6))</f>
        <v>0</v>
      </c>
      <c r="CC6" s="26">
        <f>IF(OR($B6="01-04",$B6="05-09"),"",IF(SUM($BX6,$BY6)=0,$CB6/(1-$CA6)-$CB6,SUM($BX6,$BY6)*(1+$BZ6)-$CB6))</f>
        <v>0</v>
      </c>
    </row>
    <row r="7" spans="1:81">
      <c r="D7" s="39"/>
      <c r="E7" s="39"/>
      <c r="F7" s="39"/>
      <c r="G7" s="132"/>
      <c r="H7" s="59"/>
      <c r="I7" s="59"/>
      <c r="J7" s="165"/>
      <c r="K7" s="37"/>
      <c r="L7" s="37"/>
      <c r="M7" s="37"/>
      <c r="N7" s="37"/>
      <c r="O7" s="37"/>
      <c r="P7" s="37"/>
    </row>
    <row r="8" spans="1:81">
      <c r="D8" s="39"/>
      <c r="E8" s="39"/>
      <c r="F8" s="39"/>
      <c r="G8" s="132"/>
      <c r="H8" s="59"/>
      <c r="I8" s="59"/>
      <c r="J8" s="165"/>
      <c r="K8" s="37"/>
      <c r="L8" s="37"/>
      <c r="M8" s="37"/>
      <c r="N8" s="37"/>
      <c r="O8" s="37"/>
      <c r="P8" s="37"/>
    </row>
    <row r="9" spans="1:81">
      <c r="D9" s="39"/>
      <c r="E9" s="39"/>
      <c r="F9" s="39"/>
      <c r="G9" s="132"/>
      <c r="H9" s="59"/>
      <c r="I9" s="59"/>
      <c r="J9" s="165"/>
      <c r="K9" s="37"/>
      <c r="L9" s="37"/>
      <c r="M9" s="37"/>
      <c r="N9" s="37"/>
      <c r="O9" s="37"/>
      <c r="P9" s="37"/>
    </row>
    <row r="10" spans="1:81">
      <c r="D10" s="39"/>
      <c r="E10" s="39"/>
      <c r="F10" s="39"/>
      <c r="G10" s="132"/>
      <c r="H10" s="59"/>
      <c r="I10" s="59"/>
      <c r="J10" s="165"/>
      <c r="K10" s="37"/>
      <c r="L10" s="37"/>
      <c r="M10" s="37"/>
      <c r="N10" s="37"/>
      <c r="O10" s="37"/>
      <c r="P10" s="37"/>
    </row>
    <row r="11" spans="1:81">
      <c r="D11" s="39"/>
      <c r="E11" s="39"/>
      <c r="F11" s="39"/>
      <c r="G11" s="132"/>
      <c r="H11" s="59"/>
      <c r="I11" s="59"/>
      <c r="J11" s="165"/>
      <c r="K11" s="37"/>
      <c r="L11" s="37"/>
      <c r="M11" s="37"/>
      <c r="N11" s="37"/>
      <c r="O11" s="37"/>
      <c r="P11" s="37"/>
    </row>
    <row r="12" spans="1:81">
      <c r="D12" s="39"/>
      <c r="E12" s="39"/>
      <c r="F12" s="39"/>
      <c r="G12" s="132"/>
      <c r="H12" s="59"/>
      <c r="I12" s="59"/>
      <c r="J12" s="165"/>
      <c r="K12" s="37"/>
      <c r="L12" s="37"/>
      <c r="M12" s="37"/>
      <c r="N12" s="37"/>
      <c r="O12" s="37"/>
      <c r="P12" s="37"/>
    </row>
    <row r="13" spans="1:81">
      <c r="D13" s="39"/>
      <c r="E13" s="39"/>
      <c r="F13" s="39"/>
      <c r="G13" s="132"/>
      <c r="H13" s="59"/>
      <c r="I13" s="59"/>
      <c r="J13" s="165"/>
      <c r="K13" s="37"/>
      <c r="L13" s="37"/>
      <c r="M13" s="37"/>
      <c r="N13" s="37"/>
      <c r="O13" s="37"/>
      <c r="P13" s="37"/>
    </row>
    <row r="14" spans="1:81">
      <c r="D14" s="39"/>
      <c r="E14" s="39"/>
      <c r="F14" s="39"/>
      <c r="G14" s="132"/>
      <c r="H14" s="59"/>
      <c r="I14" s="59"/>
      <c r="J14" s="165"/>
      <c r="K14" s="37"/>
      <c r="L14" s="37"/>
      <c r="M14" s="37"/>
      <c r="N14" s="37"/>
      <c r="O14" s="37"/>
      <c r="P14" s="37"/>
    </row>
    <row r="15" spans="1:81">
      <c r="D15" s="39"/>
      <c r="E15" s="39"/>
      <c r="F15" s="39"/>
      <c r="G15" s="132"/>
      <c r="H15" s="59"/>
      <c r="I15" s="59"/>
      <c r="J15" s="165"/>
      <c r="K15" s="37"/>
      <c r="L15" s="37"/>
      <c r="M15" s="37"/>
      <c r="N15" s="37"/>
      <c r="O15" s="37"/>
      <c r="P15" s="37"/>
    </row>
    <row r="16" spans="1:81">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V1:BW1048576">
    <cfRule type="expression" dxfId="14" priority="4">
      <formula>OR($B1="01-04",$B1="05-09",$B1="10-14")</formula>
    </cfRule>
  </conditionalFormatting>
  <conditionalFormatting sqref="BX1:CC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R4:BU4 BW4 CB4:CC4 U4:AD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activeCell="E5" sqref="E5:F6"/>
    </sheetView>
  </sheetViews>
  <sheetFormatPr baseColWidth="10" defaultRowHeight="16"/>
  <cols>
    <col min="1" max="1" width="29.5" style="3" customWidth="1"/>
    <col min="2" max="2" width="9.5" style="3" customWidth="1"/>
    <col min="3" max="3" width="7" style="3" customWidth="1"/>
    <col min="4" max="6" width="7" style="39"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activeCell="E1" sqref="D1:E1048576"/>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activeCell="C6" sqref="C6"/>
    </sheetView>
  </sheetViews>
  <sheetFormatPr baseColWidth="10" defaultRowHeight="16"/>
  <cols>
    <col min="1" max="1" width="28.1640625" style="3" customWidth="1"/>
    <col min="2" max="2" width="35.5" style="3" customWidth="1"/>
    <col min="3" max="3" width="10.1640625" style="3"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60" t="s">
        <v>225</v>
      </c>
      <c r="B3" s="361"/>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activeCell="D5" sqref="D5:E6"/>
    </sheetView>
  </sheetViews>
  <sheetFormatPr baseColWidth="10" defaultRowHeight="16"/>
  <cols>
    <col min="1" max="1" width="26.83203125" style="3" customWidth="1"/>
    <col min="2" max="2" width="9.5" style="3" customWidth="1"/>
    <col min="3" max="4" width="7" style="3" customWidth="1"/>
    <col min="5" max="5" width="7" style="39"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activeCell="E6" sqref="D5:E6"/>
    </sheetView>
  </sheetViews>
  <sheetFormatPr baseColWidth="10" defaultRowHeight="16"/>
  <cols>
    <col min="1" max="1" width="28.83203125" style="3" customWidth="1"/>
    <col min="2" max="2" width="9.5" style="3" customWidth="1"/>
    <col min="3" max="4" width="7" style="3" customWidth="1"/>
    <col min="5" max="5" width="7" style="39"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activeCell="I6" sqref="I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2" t="s">
        <v>610</v>
      </c>
      <c r="B3" s="363"/>
      <c r="C3" s="364"/>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C,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2019-03-05T09:31:15Z</dcterms:modified>
</cp:coreProperties>
</file>