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niola Adewale\Downloads\"/>
    </mc:Choice>
  </mc:AlternateContent>
  <bookViews>
    <workbookView xWindow="0" yWindow="0" windowWidth="19440" windowHeight="7740" activeTab="2"/>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6" i="3" l="1"/>
  <c r="H36" i="3"/>
  <c r="G36" i="3"/>
  <c r="F36" i="3"/>
  <c r="E36" i="3"/>
  <c r="G27" i="3"/>
  <c r="H27" i="3"/>
  <c r="I27" i="3"/>
  <c r="F27" i="3"/>
  <c r="E27" i="3"/>
  <c r="G30" i="3"/>
  <c r="H30" i="3"/>
  <c r="I30" i="3"/>
  <c r="F30" i="3"/>
  <c r="E30" i="3"/>
  <c r="G7" i="3"/>
  <c r="G15" i="3"/>
  <c r="H9" i="3"/>
  <c r="I9" i="3"/>
  <c r="F9" i="3"/>
  <c r="I8" i="3"/>
  <c r="I7" i="3"/>
  <c r="I6" i="3"/>
  <c r="I5" i="3"/>
  <c r="H8" i="3"/>
  <c r="H7" i="3"/>
  <c r="H6" i="3"/>
  <c r="H5" i="3"/>
  <c r="G8" i="3"/>
  <c r="G9" i="3" s="1"/>
  <c r="G6" i="3"/>
  <c r="G5" i="3"/>
  <c r="F8" i="3"/>
  <c r="F7" i="3"/>
  <c r="F6" i="3"/>
  <c r="F5" i="3"/>
  <c r="E8" i="3"/>
  <c r="I22" i="3"/>
  <c r="I21" i="3"/>
  <c r="I20" i="3"/>
  <c r="I19" i="3"/>
  <c r="H22" i="3"/>
  <c r="H21" i="3"/>
  <c r="H20" i="3"/>
  <c r="H19" i="3"/>
  <c r="G22" i="3"/>
  <c r="G21" i="3"/>
  <c r="G20" i="3"/>
  <c r="G19" i="3"/>
  <c r="F22" i="3"/>
  <c r="F21" i="3"/>
  <c r="F20" i="3"/>
  <c r="F19" i="3"/>
  <c r="I14" i="3"/>
  <c r="I13" i="3"/>
  <c r="I12" i="3"/>
  <c r="H14" i="3"/>
  <c r="H13" i="3"/>
  <c r="H12" i="3"/>
  <c r="G14" i="3"/>
  <c r="G13" i="3"/>
  <c r="G12" i="3"/>
  <c r="F14" i="3"/>
  <c r="F13" i="3"/>
  <c r="F12" i="3"/>
  <c r="E14" i="3"/>
  <c r="E13" i="3"/>
  <c r="E12" i="3"/>
  <c r="E15" i="3" l="1"/>
  <c r="I15" i="3"/>
  <c r="F15" i="3"/>
  <c r="H15" i="3"/>
  <c r="G33" i="1"/>
  <c r="H33" i="1"/>
  <c r="I33" i="1" s="1"/>
  <c r="F33" i="1"/>
  <c r="H16" i="3" l="1"/>
  <c r="H23" i="3"/>
  <c r="G16" i="3"/>
  <c r="G23" i="3"/>
  <c r="F16" i="3"/>
  <c r="F23" i="3"/>
  <c r="I16" i="3"/>
  <c r="I23" i="3"/>
  <c r="E16" i="3"/>
  <c r="E23" i="3"/>
  <c r="E3" i="3"/>
  <c r="F3" i="3" s="1"/>
  <c r="G3" i="3" s="1"/>
  <c r="H3" i="3" s="1"/>
  <c r="I3" i="3" s="1"/>
  <c r="I24" i="3" l="1"/>
  <c r="I28" i="3"/>
  <c r="H24" i="3"/>
  <c r="H28" i="3"/>
  <c r="G24" i="3"/>
  <c r="G28" i="3"/>
  <c r="F24" i="3"/>
  <c r="F28" i="3"/>
  <c r="E24" i="3"/>
  <c r="E28" i="3"/>
  <c r="F17" i="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33" i="3" l="1"/>
  <c r="E37" i="3" s="1"/>
  <c r="E38" i="3" l="1"/>
  <c r="E41" i="3"/>
  <c r="E34" i="3"/>
  <c r="G33" i="3" l="1"/>
  <c r="G37" i="3" s="1"/>
  <c r="G38" i="3" l="1"/>
  <c r="G41" i="3"/>
  <c r="F33" i="3"/>
  <c r="F37" i="3" s="1"/>
  <c r="H33" i="3"/>
  <c r="H37" i="3" s="1"/>
  <c r="G34" i="3"/>
  <c r="H41" i="3" l="1"/>
  <c r="H38" i="3"/>
  <c r="F41" i="3"/>
  <c r="F38" i="3"/>
  <c r="I33" i="3"/>
  <c r="I37" i="3" s="1"/>
  <c r="H34" i="3"/>
  <c r="F34" i="3"/>
  <c r="I38" i="3" l="1"/>
  <c r="I41" i="3"/>
  <c r="I34" i="3"/>
</calcChain>
</file>

<file path=xl/sharedStrings.xml><?xml version="1.0" encoding="utf-8"?>
<sst xmlns="http://schemas.openxmlformats.org/spreadsheetml/2006/main" count="145" uniqueCount="79">
  <si>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</si>
  <si>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</si>
  <si>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</si>
  <si>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</si>
  <si>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</si>
  <si>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</si>
  <si>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</si>
  <si>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</si>
  <si>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</si>
  <si>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</si>
  <si>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</si>
  <si>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</si>
  <si>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</si>
  <si>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</si>
  <si>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</si>
  <si>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</si>
  <si>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</si>
  <si>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</si>
  <si>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</si>
  <si>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</si>
  <si>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</si>
  <si>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</si>
  <si>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</si>
  <si>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</si>
  <si>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</si>
  <si>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</si>
  <si>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</si>
  <si>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</si>
  <si>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</si>
  <si>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</si>
  <si>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</si>
  <si>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</si>
  <si>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</si>
  <si>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</si>
  <si>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</si>
  <si>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</si>
  <si>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</si>
  <si>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</si>
  <si>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</si>
  <si>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</si>
  <si>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</si>
  <si>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</si>
  <si>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</si>
  <si>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</si>
  <si>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</si>
  <si>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</si>
  <si>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</si>
  <si>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</si>
  <si>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</si>
  <si>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</si>
  <si>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</si>
  <si>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</si>
  <si>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</si>
  <si>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</si>
  <si>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</si>
  <si>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</si>
  <si>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</si>
  <si>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</si>
  <si>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</si>
  <si>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</si>
  <si>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</si>
  <si>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</si>
  <si>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</si>
  <si>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</si>
  <si>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</si>
  <si>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</si>
  <si>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</si>
  <si>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</si>
  <si>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</si>
  <si>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</si>
  <si>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</si>
  <si>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COGS</t>
  </si>
  <si>
    <t>OpEX</t>
  </si>
  <si>
    <t>Ice-Cream</t>
  </si>
  <si>
    <t>D&amp;A</t>
  </si>
  <si>
    <t>Cupcakes Revenue</t>
  </si>
  <si>
    <t>Ice-Cream Revenue</t>
  </si>
  <si>
    <t>Drinks Revenue</t>
  </si>
  <si>
    <t>Tax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</si>
</sst>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0\);\-"/>
    <numFmt numFmtId="166" formatCode="&quot;FY&quot;yy&quot;E&quot;"/>
    <numFmt numFmtId="167" formatCode="0.0%;\(0.0%\);\-"/>
    <numFmt numFmtId="168" formatCode="&quot;FY&quot;yy&quot;A&quot;"/>
    <numFmt numFmtId="169" formatCode="0%;\(0%\);\-"/>
    <numFmt numFmtId="177" formatCode="0;[Red]0"/>
  </numFmts>
  <fonts count="18"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sz val="12"/>
      <color theme="1"/>
      <name val="Baskerville Old Face"/>
      <family val="1"/>
    </font>
    <font>
      <b/>
      <sz val="14"/>
      <color theme="0"/>
      <name val="Baskerville Old Face"/>
      <family val="1"/>
    </font>
    <font>
      <b/>
      <sz val="10"/>
      <color theme="0"/>
      <name val="Baskerville Old Face"/>
      <family val="1"/>
    </font>
    <font>
      <sz val="10"/>
      <color theme="1"/>
      <name val="Baskerville Old Face"/>
      <family val="1"/>
    </font>
    <font>
      <b/>
      <sz val="10"/>
      <color theme="1"/>
      <name val="Baskerville Old Face"/>
      <family val="1"/>
    </font>
    <font>
      <i/>
      <sz val="10"/>
      <color theme="1"/>
      <name val="Baskerville Old Face"/>
      <family val="1"/>
    </font>
    <font>
      <b/>
      <u/>
      <sz val="10"/>
      <color theme="1"/>
      <name val="Baskerville Old Face"/>
      <family val="1"/>
    </font>
    <font>
      <sz val="11"/>
      <color theme="1"/>
      <name val="Baskerville Old Face"/>
      <family val="1"/>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5">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0" fontId="10" fillId="2" borderId="0" xfId="0" applyFont="1" applyFill="1"/>
    <xf numFmtId="0" fontId="11" fillId="2" borderId="0" xfId="0" applyFont="1" applyFill="1"/>
    <xf numFmtId="0" fontId="12" fillId="2" borderId="0" xfId="0" applyFont="1" applyFill="1"/>
    <xf numFmtId="0" fontId="13" fillId="0" borderId="0" xfId="0" applyFont="1"/>
    <xf numFmtId="0" fontId="14" fillId="0" borderId="1" xfId="0" applyFont="1" applyBorder="1"/>
    <xf numFmtId="0" fontId="14" fillId="0" borderId="1" xfId="0" applyFont="1" applyBorder="1" applyAlignment="1">
      <alignment horizontal="center"/>
    </xf>
    <xf numFmtId="168" fontId="14" fillId="0" borderId="1" xfId="0" applyNumberFormat="1" applyFont="1" applyFill="1" applyBorder="1" applyAlignment="1">
      <alignment horizontal="right"/>
    </xf>
    <xf numFmtId="166" fontId="14" fillId="0" borderId="1" xfId="0" applyNumberFormat="1" applyFont="1" applyBorder="1" applyAlignment="1">
      <alignment horizontal="right"/>
    </xf>
    <xf numFmtId="0" fontId="13" fillId="0" borderId="0" xfId="0" applyFont="1" applyAlignment="1">
      <alignment horizontal="right"/>
    </xf>
    <xf numFmtId="0" fontId="13" fillId="5" borderId="0" xfId="0" applyFont="1" applyFill="1"/>
    <xf numFmtId="0" fontId="13" fillId="5" borderId="0" xfId="0" applyFont="1" applyFill="1" applyAlignment="1">
      <alignment horizontal="center"/>
    </xf>
    <xf numFmtId="164" fontId="13" fillId="5" borderId="0" xfId="0" applyNumberFormat="1" applyFont="1" applyFill="1" applyAlignment="1">
      <alignment horizontal="right"/>
    </xf>
    <xf numFmtId="0" fontId="14" fillId="0" borderId="0" xfId="0" applyFont="1"/>
    <xf numFmtId="0" fontId="14" fillId="5" borderId="0" xfId="0" applyFont="1" applyFill="1"/>
    <xf numFmtId="0" fontId="14" fillId="5" borderId="0" xfId="0" applyFont="1" applyFill="1" applyAlignment="1">
      <alignment horizontal="center"/>
    </xf>
    <xf numFmtId="0" fontId="14" fillId="0" borderId="3" xfId="0" applyFont="1" applyBorder="1"/>
    <xf numFmtId="0" fontId="14" fillId="0" borderId="3" xfId="0" applyFont="1" applyBorder="1" applyAlignment="1">
      <alignment horizontal="center"/>
    </xf>
    <xf numFmtId="164" fontId="14" fillId="0" borderId="3" xfId="0" applyNumberFormat="1" applyFont="1" applyFill="1" applyBorder="1" applyAlignment="1">
      <alignment horizontal="right"/>
    </xf>
    <xf numFmtId="164" fontId="14" fillId="5" borderId="2" xfId="0" applyNumberFormat="1" applyFont="1" applyFill="1" applyBorder="1" applyAlignment="1">
      <alignment horizontal="right"/>
    </xf>
    <xf numFmtId="0" fontId="15" fillId="0" borderId="0" xfId="0" applyFont="1" applyAlignment="1">
      <alignment horizontal="left" indent="1"/>
    </xf>
    <xf numFmtId="0" fontId="13" fillId="0" borderId="0" xfId="0" applyFont="1" applyAlignment="1">
      <alignment horizontal="center"/>
    </xf>
    <xf numFmtId="169" fontId="15" fillId="0" borderId="0" xfId="0" applyNumberFormat="1" applyFont="1" applyFill="1" applyAlignment="1">
      <alignment horizontal="right"/>
    </xf>
    <xf numFmtId="169" fontId="15" fillId="5" borderId="2" xfId="0" applyNumberFormat="1" applyFont="1" applyFill="1" applyBorder="1" applyAlignment="1">
      <alignment horizontal="right"/>
    </xf>
    <xf numFmtId="0" fontId="16" fillId="0" borderId="0" xfId="0" applyFont="1"/>
    <xf numFmtId="0" fontId="13" fillId="0" borderId="3" xfId="0" applyFont="1" applyBorder="1" applyAlignment="1">
      <alignment horizontal="center"/>
    </xf>
    <xf numFmtId="0" fontId="16" fillId="5" borderId="0" xfId="0" applyFont="1" applyFill="1"/>
    <xf numFmtId="164" fontId="14" fillId="0" borderId="3" xfId="0" applyNumberFormat="1" applyFont="1" applyBorder="1" applyAlignment="1">
      <alignment horizontal="right"/>
    </xf>
    <xf numFmtId="164" fontId="14" fillId="5" borderId="4" xfId="0" applyNumberFormat="1" applyFont="1" applyFill="1" applyBorder="1" applyAlignment="1">
      <alignment horizontal="right"/>
    </xf>
    <xf numFmtId="164" fontId="14" fillId="5" borderId="3" xfId="0" applyNumberFormat="1" applyFont="1" applyFill="1" applyBorder="1" applyAlignment="1">
      <alignment horizontal="right"/>
    </xf>
    <xf numFmtId="164" fontId="14" fillId="5" borderId="5" xfId="0" applyNumberFormat="1" applyFont="1" applyFill="1" applyBorder="1" applyAlignment="1">
      <alignment horizontal="right"/>
    </xf>
    <xf numFmtId="169" fontId="15" fillId="5" borderId="6" xfId="0" applyNumberFormat="1" applyFont="1" applyFill="1" applyBorder="1" applyAlignment="1">
      <alignment horizontal="right"/>
    </xf>
    <xf numFmtId="169" fontId="15" fillId="5" borderId="1" xfId="0" applyNumberFormat="1" applyFont="1" applyFill="1" applyBorder="1" applyAlignment="1">
      <alignment horizontal="right"/>
    </xf>
    <xf numFmtId="169" fontId="15" fillId="5" borderId="7" xfId="0" applyNumberFormat="1" applyFont="1" applyFill="1" applyBorder="1" applyAlignment="1">
      <alignment horizontal="right"/>
    </xf>
    <xf numFmtId="0" fontId="17" fillId="0" borderId="0" xfId="0" quotePrefix="1" applyFont="1"/>
    <xf numFmtId="169" fontId="15" fillId="5" borderId="0" xfId="0" applyNumberFormat="1" applyFont="1" applyFill="1" applyAlignment="1">
      <alignment horizontal="right"/>
    </xf>
    <xf numFmtId="164" fontId="13" fillId="0" borderId="0" xfId="0" applyNumberFormat="1" applyFont="1"/>
    <xf numFmtId="0" fontId="14" fillId="0" borderId="0" xfId="0" applyFont="1" applyAlignment="1">
      <alignment horizontal="center"/>
    </xf>
    <xf numFmtId="164" fontId="13" fillId="0" borderId="0" xfId="0" applyNumberFormat="1" applyFont="1" applyFill="1" applyAlignment="1">
      <alignment horizontal="right"/>
    </xf>
    <xf numFmtId="169" fontId="13" fillId="5" borderId="0" xfId="0" applyNumberFormat="1" applyFont="1" applyFill="1" applyAlignment="1">
      <alignment horizontal="right"/>
    </xf>
    <xf numFmtId="0" fontId="13" fillId="2" borderId="0" xfId="0" applyFont="1" applyFill="1"/>
    <xf numFmtId="177" fontId="13" fillId="5" borderId="0" xfId="0" applyNumberFormat="1" applyFont="1" applyFill="1"/>
    <xf numFmtId="165" fontId="6" fillId="5" borderId="8" xfId="0" applyNumberFormat="1" applyFont="1" applyFill="1" applyBorder="1" applyAlignment="1">
      <alignment horizontal="right"/>
    </xf>
    <xf numFmtId="164" fontId="13" fillId="5" borderId="0" xfId="0" applyNumberFormat="1" applyFont="1" applyFill="1" applyBorder="1" applyAlignment="1">
      <alignment horizontal="right"/>
    </xf>
    <xf numFmtId="0" fontId="3" fillId="3" borderId="0" xfId="0" applyFont="1" applyFill="1" applyBorder="1" applyAlignment="1">
      <alignment horizontal="right"/>
    </xf>
    <xf numFmtId="0" fontId="3" fillId="0" borderId="0" xfId="0" applyFont="1" applyBorder="1" applyAlignment="1">
      <alignment horizontal="right"/>
    </xf>
    <xf numFmtId="165" fontId="6" fillId="5" borderId="0" xfId="0" applyNumberFormat="1" applyFont="1" applyFill="1" applyBorder="1" applyAlignment="1">
      <alignment horizontal="right"/>
    </xf>
    <xf numFmtId="164" fontId="6" fillId="5" borderId="0" xfId="0" applyNumberFormat="1" applyFont="1" applyFill="1" applyBorder="1" applyAlignment="1">
      <alignment horizontal="right"/>
    </xf>
    <xf numFmtId="0" fontId="3" fillId="0" borderId="3" xfId="0" applyFont="1" applyBorder="1" applyAlignment="1">
      <alignment horizontal="right"/>
    </xf>
    <xf numFmtId="169" fontId="15" fillId="5" borderId="0"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xmlns=""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13</xdr:row>
      <xdr:rowOff>40821</xdr:rowOff>
    </xdr:to>
    <xdr:sp macro="" textlink="">
      <xdr:nvSpPr>
        <xdr:cNvPr id="3" name="Rectangle: Rounded Corners 2">
          <a:extLst>
            <a:ext uri="{FF2B5EF4-FFF2-40B4-BE49-F238E27FC236}">
              <a16:creationId xmlns:a16="http://schemas.microsoft.com/office/drawing/2014/main" xmlns=""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17</xdr:row>
      <xdr:rowOff>27215</xdr:rowOff>
    </xdr:from>
    <xdr:to>
      <xdr:col>17</xdr:col>
      <xdr:colOff>1311731</xdr:colOff>
      <xdr:row>21</xdr:row>
      <xdr:rowOff>0</xdr:rowOff>
    </xdr:to>
    <xdr:sp macro="" textlink="">
      <xdr:nvSpPr>
        <xdr:cNvPr id="4" name="Rectangle: Rounded Corners 3">
          <a:extLst>
            <a:ext uri="{FF2B5EF4-FFF2-40B4-BE49-F238E27FC236}">
              <a16:creationId xmlns:a16="http://schemas.microsoft.com/office/drawing/2014/main" xmlns=""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25</xdr:row>
      <xdr:rowOff>13608</xdr:rowOff>
    </xdr:from>
    <xdr:to>
      <xdr:col>17</xdr:col>
      <xdr:colOff>1311731</xdr:colOff>
      <xdr:row>27</xdr:row>
      <xdr:rowOff>176893</xdr:rowOff>
    </xdr:to>
    <xdr:sp macro="" textlink="">
      <xdr:nvSpPr>
        <xdr:cNvPr id="5" name="Rectangle: Rounded Corners 4">
          <a:extLst>
            <a:ext uri="{FF2B5EF4-FFF2-40B4-BE49-F238E27FC236}">
              <a16:creationId xmlns:a16="http://schemas.microsoft.com/office/drawing/2014/main" xmlns=""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31</xdr:row>
      <xdr:rowOff>2</xdr:rowOff>
    </xdr:from>
    <xdr:to>
      <xdr:col>17</xdr:col>
      <xdr:colOff>1311731</xdr:colOff>
      <xdr:row>32</xdr:row>
      <xdr:rowOff>163286</xdr:rowOff>
    </xdr:to>
    <xdr:sp macro="" textlink="">
      <xdr:nvSpPr>
        <xdr:cNvPr id="6" name="Rectangle: Rounded Corners 5">
          <a:extLst>
            <a:ext uri="{FF2B5EF4-FFF2-40B4-BE49-F238E27FC236}">
              <a16:creationId xmlns:a16="http://schemas.microsoft.com/office/drawing/2014/main" xmlns=""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163287</xdr:rowOff>
    </xdr:from>
    <xdr:to>
      <xdr:col>17</xdr:col>
      <xdr:colOff>1311731</xdr:colOff>
      <xdr:row>37</xdr:row>
      <xdr:rowOff>136072</xdr:rowOff>
    </xdr:to>
    <xdr:sp macro="" textlink="">
      <xdr:nvSpPr>
        <xdr:cNvPr id="7" name="Rectangle: Rounded Corners 6">
          <a:extLst>
            <a:ext uri="{FF2B5EF4-FFF2-40B4-BE49-F238E27FC236}">
              <a16:creationId xmlns:a16="http://schemas.microsoft.com/office/drawing/2014/main" xmlns=""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38</xdr:row>
      <xdr:rowOff>176894</xdr:rowOff>
    </xdr:from>
    <xdr:to>
      <xdr:col>17</xdr:col>
      <xdr:colOff>1311731</xdr:colOff>
      <xdr:row>41</xdr:row>
      <xdr:rowOff>13607</xdr:rowOff>
    </xdr:to>
    <xdr:sp macro="" textlink="">
      <xdr:nvSpPr>
        <xdr:cNvPr id="8" name="Rectangle: Rounded Corners 7">
          <a:extLst>
            <a:ext uri="{FF2B5EF4-FFF2-40B4-BE49-F238E27FC236}">
              <a16:creationId xmlns:a16="http://schemas.microsoft.com/office/drawing/2014/main" xmlns=""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1" name="Table1" displayName="Table1" ref="B3:C16" totalsRowShown="0" headerRowDxfId="5" headerRowBorderDxfId="4" tableBorderDxfId="3" totalsRowBorderDxfId="2">
  <autoFilter ref="B3:C16"/>
  <sortState ref="B4:C16">
    <sortCondition ref="B3:B16"/>
  </sortState>
  <tableColumns count="2">
    <tableColumn id="1" name="Term" dataDxfId="1"/>
    <tableColumn id="2"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
  <sheetViews>
    <sheetView showGridLines="0" zoomScaleNormal="100" zoomScaleSheetLayoutView="85" workbookViewId="0">
      <selection activeCell="B15" sqref="B15"/>
    </sheetView>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28</v>
      </c>
    </row>
    <row r="3" spans="2:3" ht="39.950000000000003" customHeight="1" x14ac:dyDescent="0.2">
      <c r="B3" s="11" t="s">
        <v>29</v>
      </c>
      <c r="C3" s="12" t="s">
        <v>30</v>
      </c>
    </row>
    <row r="4" spans="2:3" ht="25.5" x14ac:dyDescent="0.2">
      <c r="B4" s="24" t="s">
        <v>32</v>
      </c>
      <c r="C4" s="25" t="s">
        <v>47</v>
      </c>
    </row>
    <row r="5" spans="2:3" ht="25.5" x14ac:dyDescent="0.2">
      <c r="B5" s="24" t="s">
        <v>34</v>
      </c>
      <c r="C5" s="25" t="s">
        <v>46</v>
      </c>
    </row>
    <row r="6" spans="2:3" ht="51" x14ac:dyDescent="0.2">
      <c r="B6" s="24" t="s">
        <v>13</v>
      </c>
      <c r="C6" s="25" t="s">
        <v>68</v>
      </c>
    </row>
    <row r="7" spans="2:3" ht="25.5" x14ac:dyDescent="0.2">
      <c r="B7" s="24" t="s">
        <v>31</v>
      </c>
      <c r="C7" s="25" t="s">
        <v>48</v>
      </c>
    </row>
    <row r="8" spans="2:3" ht="63.75" x14ac:dyDescent="0.2">
      <c r="B8" s="24" t="s">
        <v>38</v>
      </c>
      <c r="C8" s="25" t="s">
        <v>40</v>
      </c>
    </row>
    <row r="9" spans="2:3" ht="102" x14ac:dyDescent="0.2">
      <c r="B9" s="24" t="s">
        <v>4</v>
      </c>
      <c r="C9" s="25" t="s">
        <v>50</v>
      </c>
    </row>
    <row r="10" spans="2:3" ht="51" x14ac:dyDescent="0.2">
      <c r="B10" s="24" t="s">
        <v>5</v>
      </c>
      <c r="C10" s="25" t="s">
        <v>49</v>
      </c>
    </row>
    <row r="11" spans="2:3" ht="63.75" x14ac:dyDescent="0.2">
      <c r="B11" s="24" t="s">
        <v>69</v>
      </c>
      <c r="C11" s="25" t="s">
        <v>41</v>
      </c>
    </row>
    <row r="12" spans="2:3" ht="38.25" x14ac:dyDescent="0.2">
      <c r="B12" s="24" t="s">
        <v>26</v>
      </c>
      <c r="C12" s="25" t="s">
        <v>42</v>
      </c>
    </row>
    <row r="13" spans="2:3" ht="204" x14ac:dyDescent="0.2">
      <c r="B13" s="24" t="s">
        <v>35</v>
      </c>
      <c r="C13" s="25" t="s">
        <v>45</v>
      </c>
    </row>
    <row r="14" spans="2:3" ht="51" x14ac:dyDescent="0.2">
      <c r="B14" s="24" t="s">
        <v>21</v>
      </c>
      <c r="C14" s="25" t="s">
        <v>70</v>
      </c>
    </row>
    <row r="15" spans="2:3" ht="51" x14ac:dyDescent="0.2">
      <c r="B15" s="24" t="s">
        <v>25</v>
      </c>
      <c r="C15" s="25" t="s">
        <v>43</v>
      </c>
    </row>
    <row r="16" spans="2:3" ht="51" x14ac:dyDescent="0.2">
      <c r="B16" s="24" t="s">
        <v>39</v>
      </c>
      <c r="C16" s="25" t="s">
        <v>44</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tabSelected="1" zoomScaleNormal="100" zoomScaleSheetLayoutView="70" workbookViewId="0">
      <pane xSplit="3" ySplit="3" topLeftCell="D30" activePane="bottomRight" state="frozenSplit"/>
      <selection activeCell="A47" sqref="A47"/>
      <selection pane="topRight" activeCell="A47" sqref="A47"/>
      <selection pane="bottomLeft" activeCell="A47" sqref="A47"/>
      <selection pane="bottomRight" activeCell="A47" sqref="A47"/>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51</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D4" s="17"/>
      <c r="E4" s="17"/>
      <c r="F4" s="17"/>
      <c r="G4" s="17"/>
      <c r="H4" s="17"/>
      <c r="I4" s="17"/>
    </row>
    <row r="5" spans="1:9" s="8" customFormat="1" ht="15" customHeight="1" x14ac:dyDescent="0.2">
      <c r="A5" s="7" t="s">
        <v>0</v>
      </c>
      <c r="B5" s="7" t="s">
        <v>52</v>
      </c>
      <c r="D5" s="18"/>
      <c r="E5" s="18"/>
      <c r="F5" s="18"/>
      <c r="G5" s="18"/>
      <c r="H5" s="18"/>
      <c r="I5" s="18"/>
    </row>
    <row r="6" spans="1:9" ht="15" customHeight="1" x14ac:dyDescent="0.2">
      <c r="D6" s="17"/>
      <c r="E6" s="17"/>
      <c r="F6" s="17"/>
      <c r="G6" s="17"/>
      <c r="H6" s="17"/>
      <c r="I6" s="17"/>
    </row>
    <row r="7" spans="1:9" ht="15" customHeight="1" x14ac:dyDescent="0.2">
      <c r="B7" s="5" t="s">
        <v>7</v>
      </c>
      <c r="D7" s="17"/>
      <c r="E7" s="17"/>
      <c r="F7" s="17"/>
      <c r="G7" s="17"/>
      <c r="H7" s="17"/>
      <c r="I7" s="17"/>
    </row>
    <row r="8" spans="1:9" ht="15" customHeight="1" x14ac:dyDescent="0.2">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
      <c r="D10" s="17"/>
      <c r="E10" s="17"/>
      <c r="F10" s="17"/>
      <c r="G10" s="17"/>
      <c r="H10" s="17"/>
      <c r="I10" s="17"/>
    </row>
    <row r="11" spans="1:9" ht="15" customHeight="1" x14ac:dyDescent="0.2">
      <c r="B11" s="5" t="s">
        <v>8</v>
      </c>
      <c r="D11" s="17"/>
      <c r="E11" s="17"/>
      <c r="F11" s="17"/>
      <c r="G11" s="17"/>
      <c r="H11" s="17"/>
      <c r="I11" s="17"/>
    </row>
    <row r="12" spans="1:9" ht="15" customHeight="1" x14ac:dyDescent="0.2">
      <c r="B12" s="4" t="s">
        <v>12</v>
      </c>
      <c r="C12" s="15" t="s">
        <v>3</v>
      </c>
      <c r="D12" s="19"/>
      <c r="E12" s="72">
        <v>60000</v>
      </c>
      <c r="F12" s="72">
        <f>E12*1.1</f>
        <v>66000</v>
      </c>
      <c r="G12" s="72">
        <f>F12*1.09</f>
        <v>71940</v>
      </c>
      <c r="H12" s="72">
        <f>G12*1.08</f>
        <v>77695.200000000012</v>
      </c>
      <c r="I12" s="72">
        <f>H12*1.07</f>
        <v>83133.864000000016</v>
      </c>
    </row>
    <row r="13" spans="1:9" ht="15" customHeight="1" x14ac:dyDescent="0.2">
      <c r="B13" s="4" t="s">
        <v>10</v>
      </c>
      <c r="C13" s="15" t="s">
        <v>11</v>
      </c>
      <c r="D13" s="19"/>
      <c r="E13" s="71">
        <v>3</v>
      </c>
      <c r="F13" s="71">
        <f>E13*1.04</f>
        <v>3.12</v>
      </c>
      <c r="G13" s="71">
        <f t="shared" ref="G13:I13" si="2">F13*1.04</f>
        <v>3.2448000000000001</v>
      </c>
      <c r="H13" s="71">
        <f t="shared" si="2"/>
        <v>3.3745920000000003</v>
      </c>
      <c r="I13" s="71">
        <f t="shared" si="2"/>
        <v>3.5095756800000002</v>
      </c>
    </row>
    <row r="14" spans="1:9" ht="15" customHeight="1" x14ac:dyDescent="0.2">
      <c r="D14" s="17"/>
      <c r="E14" s="70"/>
      <c r="F14" s="70"/>
      <c r="G14" s="70"/>
      <c r="H14" s="70"/>
      <c r="I14" s="70"/>
    </row>
    <row r="15" spans="1:9" ht="15" customHeight="1" x14ac:dyDescent="0.2">
      <c r="B15" s="5" t="s">
        <v>6</v>
      </c>
      <c r="D15" s="17"/>
      <c r="E15" s="73"/>
      <c r="F15" s="73"/>
      <c r="G15" s="73"/>
      <c r="H15" s="73"/>
      <c r="I15" s="73"/>
    </row>
    <row r="16" spans="1:9" ht="15" customHeight="1" x14ac:dyDescent="0.2">
      <c r="B16" s="4" t="s">
        <v>12</v>
      </c>
      <c r="C16" s="15" t="s">
        <v>3</v>
      </c>
      <c r="D16" s="19"/>
      <c r="E16" s="72">
        <v>50000</v>
      </c>
      <c r="F16" s="72">
        <f>E16*1.1</f>
        <v>55000.000000000007</v>
      </c>
      <c r="G16" s="72">
        <f>F16*1.09</f>
        <v>59950.000000000015</v>
      </c>
      <c r="H16" s="72">
        <f>G16*1.08</f>
        <v>64746.000000000022</v>
      </c>
      <c r="I16" s="72">
        <f>H16*1.07</f>
        <v>69278.22000000003</v>
      </c>
    </row>
    <row r="17" spans="1:9" ht="15" customHeight="1" x14ac:dyDescent="0.2">
      <c r="B17" s="4" t="s">
        <v>10</v>
      </c>
      <c r="C17" s="15" t="s">
        <v>11</v>
      </c>
      <c r="D17" s="19"/>
      <c r="E17" s="67">
        <v>2.5</v>
      </c>
      <c r="F17" s="67">
        <f>E17*1.04</f>
        <v>2.6</v>
      </c>
      <c r="G17" s="67">
        <f t="shared" ref="G17:I17" si="3">F17*1.04</f>
        <v>2.7040000000000002</v>
      </c>
      <c r="H17" s="67">
        <f t="shared" si="3"/>
        <v>2.8121600000000004</v>
      </c>
      <c r="I17" s="67">
        <f t="shared" si="3"/>
        <v>2.9246464000000008</v>
      </c>
    </row>
    <row r="18" spans="1:9" ht="15" customHeight="1" x14ac:dyDescent="0.2">
      <c r="D18" s="17"/>
      <c r="E18" s="17"/>
      <c r="F18" s="17"/>
      <c r="G18" s="17"/>
      <c r="H18" s="17"/>
      <c r="I18" s="17"/>
    </row>
    <row r="19" spans="1:9" s="8" customFormat="1" ht="15" customHeight="1" x14ac:dyDescent="0.2">
      <c r="A19" s="7" t="s">
        <v>0</v>
      </c>
      <c r="B19" s="7" t="s">
        <v>53</v>
      </c>
      <c r="D19" s="18"/>
      <c r="E19" s="69"/>
      <c r="F19" s="69"/>
      <c r="G19" s="69"/>
      <c r="H19" s="69"/>
      <c r="I19" s="69"/>
    </row>
    <row r="20" spans="1:9" ht="15" customHeight="1" x14ac:dyDescent="0.2">
      <c r="D20" s="17"/>
      <c r="E20" s="70"/>
      <c r="F20" s="70"/>
      <c r="G20" s="70"/>
      <c r="H20" s="70"/>
      <c r="I20" s="70"/>
    </row>
    <row r="21" spans="1:9" ht="15" customHeight="1" x14ac:dyDescent="0.2">
      <c r="B21" s="5" t="s">
        <v>13</v>
      </c>
      <c r="D21" s="17"/>
      <c r="E21" s="70"/>
      <c r="F21" s="70"/>
      <c r="G21" s="70"/>
      <c r="H21" s="70"/>
      <c r="I21" s="70"/>
    </row>
    <row r="22" spans="1:9" ht="15" customHeight="1" x14ac:dyDescent="0.2">
      <c r="B22" s="4" t="s">
        <v>14</v>
      </c>
      <c r="C22" s="15" t="s">
        <v>11</v>
      </c>
      <c r="D22" s="19"/>
      <c r="E22" s="71">
        <v>1.5</v>
      </c>
      <c r="F22" s="71">
        <f>E22*1.02</f>
        <v>1.53</v>
      </c>
      <c r="G22" s="71">
        <f t="shared" ref="G22:I24" si="4">F22*1.02</f>
        <v>1.5606</v>
      </c>
      <c r="H22" s="71">
        <f t="shared" si="4"/>
        <v>1.591812</v>
      </c>
      <c r="I22" s="71">
        <f t="shared" si="4"/>
        <v>1.6236482400000001</v>
      </c>
    </row>
    <row r="23" spans="1:9" ht="15" customHeight="1" x14ac:dyDescent="0.2">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
      <c r="D25" s="17"/>
      <c r="E25" s="17"/>
      <c r="F25" s="17"/>
      <c r="G25" s="17"/>
      <c r="H25" s="17"/>
      <c r="I25" s="17"/>
    </row>
    <row r="26" spans="1:9" ht="15" customHeight="1" x14ac:dyDescent="0.2">
      <c r="B26" s="5" t="s">
        <v>21</v>
      </c>
      <c r="D26" s="17"/>
      <c r="E26" s="17"/>
      <c r="F26" s="17"/>
      <c r="G26" s="17"/>
      <c r="H26" s="17"/>
      <c r="I26" s="17"/>
    </row>
    <row r="27" spans="1:9" ht="15" customHeight="1" x14ac:dyDescent="0.2">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
      <c r="B30" s="4" t="s">
        <v>20</v>
      </c>
      <c r="C30" s="15" t="s">
        <v>11</v>
      </c>
      <c r="D30" s="19"/>
      <c r="E30" s="21">
        <v>5000</v>
      </c>
      <c r="F30" s="21">
        <f>E30*1.05</f>
        <v>5250</v>
      </c>
      <c r="G30" s="21">
        <f t="shared" si="8"/>
        <v>5512.5</v>
      </c>
      <c r="H30" s="21">
        <f t="shared" si="8"/>
        <v>5788.125</v>
      </c>
      <c r="I30" s="21">
        <f t="shared" si="8"/>
        <v>6077.53125</v>
      </c>
    </row>
    <row r="31" spans="1:9" ht="15" customHeight="1" x14ac:dyDescent="0.2">
      <c r="D31" s="17"/>
      <c r="E31" s="17"/>
      <c r="F31" s="17"/>
      <c r="G31" s="17"/>
      <c r="H31" s="17"/>
      <c r="I31" s="17"/>
    </row>
    <row r="32" spans="1:9" ht="15" customHeight="1" x14ac:dyDescent="0.2">
      <c r="B32" s="5" t="s">
        <v>33</v>
      </c>
      <c r="D32" s="17"/>
      <c r="E32" s="17"/>
      <c r="F32" s="17"/>
      <c r="G32" s="17"/>
      <c r="H32" s="17"/>
      <c r="I32" s="17"/>
    </row>
    <row r="33" spans="1:9" ht="15" customHeight="1" x14ac:dyDescent="0.2">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
      <c r="D34" s="17"/>
      <c r="E34" s="17"/>
      <c r="F34" s="17"/>
      <c r="G34" s="17"/>
      <c r="H34" s="17"/>
      <c r="I34" s="17"/>
    </row>
    <row r="35" spans="1:9" s="8" customFormat="1" ht="15" customHeight="1" x14ac:dyDescent="0.2">
      <c r="A35" s="7" t="s">
        <v>0</v>
      </c>
      <c r="B35" s="7" t="s">
        <v>56</v>
      </c>
      <c r="D35" s="18"/>
      <c r="E35" s="18"/>
      <c r="F35" s="18"/>
      <c r="G35" s="18"/>
      <c r="H35" s="18"/>
      <c r="I35" s="18"/>
    </row>
    <row r="36" spans="1:9" ht="15" customHeight="1" x14ac:dyDescent="0.2">
      <c r="D36" s="17"/>
      <c r="E36" s="17"/>
      <c r="F36" s="17"/>
      <c r="G36" s="17"/>
      <c r="H36" s="17"/>
      <c r="I36" s="17"/>
    </row>
    <row r="37" spans="1:9" ht="15" customHeight="1" x14ac:dyDescent="0.2">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
      <c r="B38" s="4" t="s">
        <v>54</v>
      </c>
      <c r="C38" s="15" t="s">
        <v>23</v>
      </c>
      <c r="D38" s="19"/>
      <c r="E38" s="23">
        <v>-0.01</v>
      </c>
      <c r="F38" s="23">
        <v>-0.01</v>
      </c>
      <c r="G38" s="23">
        <v>-0.01</v>
      </c>
      <c r="H38" s="23">
        <v>-0.01</v>
      </c>
      <c r="I38" s="23">
        <v>-0.01</v>
      </c>
    </row>
    <row r="39" spans="1:9" ht="15" customHeight="1" x14ac:dyDescent="0.2">
      <c r="B39" s="4" t="s">
        <v>38</v>
      </c>
      <c r="C39" s="15" t="s">
        <v>1</v>
      </c>
      <c r="D39" s="19"/>
      <c r="E39" s="23">
        <v>0.6</v>
      </c>
      <c r="F39" s="23">
        <v>0.6</v>
      </c>
      <c r="G39" s="23">
        <v>0.6</v>
      </c>
      <c r="H39" s="23">
        <v>0.6</v>
      </c>
      <c r="I39" s="23">
        <v>0.6</v>
      </c>
    </row>
    <row r="40" spans="1:9" ht="15" customHeight="1" x14ac:dyDescent="0.2">
      <c r="D40" s="17"/>
      <c r="E40" s="17"/>
      <c r="F40" s="17"/>
      <c r="G40" s="17"/>
      <c r="H40" s="17"/>
      <c r="I40" s="17"/>
    </row>
    <row r="41" spans="1:9" s="8" customFormat="1" ht="15" customHeight="1" x14ac:dyDescent="0.2">
      <c r="A41" s="7" t="s">
        <v>0</v>
      </c>
      <c r="B41" s="7" t="s">
        <v>57</v>
      </c>
      <c r="D41" s="18"/>
      <c r="E41" s="18"/>
      <c r="F41" s="18"/>
      <c r="G41" s="18"/>
      <c r="H41" s="18"/>
      <c r="I41" s="18"/>
    </row>
    <row r="42" spans="1:9" ht="15" customHeight="1" x14ac:dyDescent="0.2">
      <c r="D42" s="17"/>
      <c r="E42" s="17"/>
      <c r="F42" s="17"/>
      <c r="G42" s="17"/>
      <c r="H42" s="17"/>
      <c r="I42" s="17"/>
    </row>
    <row r="43" spans="1:9" ht="15" customHeight="1" x14ac:dyDescent="0.2">
      <c r="B43" s="4" t="s">
        <v>2</v>
      </c>
      <c r="C43" s="15" t="s">
        <v>1</v>
      </c>
      <c r="D43" s="19"/>
      <c r="E43" s="23">
        <v>0.21</v>
      </c>
      <c r="F43" s="23">
        <v>0.21</v>
      </c>
      <c r="G43" s="23">
        <v>0.21</v>
      </c>
      <c r="H43" s="23">
        <v>0.21</v>
      </c>
      <c r="I43" s="23">
        <v>0.21</v>
      </c>
    </row>
    <row r="44" spans="1:9" ht="15" customHeight="1" x14ac:dyDescent="0.2">
      <c r="B44" s="4" t="s">
        <v>24</v>
      </c>
      <c r="C44" s="15" t="s">
        <v>1</v>
      </c>
      <c r="D44" s="19"/>
      <c r="E44" s="23">
        <v>0.04</v>
      </c>
      <c r="F44" s="23">
        <v>0.04</v>
      </c>
      <c r="G44" s="23">
        <v>0.04</v>
      </c>
      <c r="H44" s="23">
        <v>0.04</v>
      </c>
      <c r="I44" s="23">
        <v>0.04</v>
      </c>
    </row>
    <row r="45" spans="1:9" ht="15" customHeight="1" x14ac:dyDescent="0.2">
      <c r="B45" s="4" t="s">
        <v>27</v>
      </c>
      <c r="C45" s="15" t="s">
        <v>1</v>
      </c>
      <c r="D45" s="19"/>
      <c r="E45" s="23">
        <v>0.01</v>
      </c>
      <c r="F45" s="23">
        <v>0.01</v>
      </c>
      <c r="G45" s="23">
        <v>0.01</v>
      </c>
      <c r="H45" s="23">
        <v>0.01</v>
      </c>
      <c r="I45" s="23">
        <v>0.01</v>
      </c>
    </row>
    <row r="46" spans="1:9" ht="15" customHeight="1" x14ac:dyDescent="0.2">
      <c r="D46" s="17"/>
      <c r="E46" s="17"/>
      <c r="F46" s="17"/>
      <c r="G46" s="17"/>
      <c r="H46" s="17"/>
      <c r="I46" s="17"/>
    </row>
    <row r="47" spans="1:9" s="3" customFormat="1" ht="15" customHeight="1" x14ac:dyDescent="0.2">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tabSelected="1" zoomScaleNormal="100" zoomScaleSheetLayoutView="70" workbookViewId="0">
      <pane xSplit="3" ySplit="3" topLeftCell="D32" activePane="bottomRight" state="frozenSplit"/>
      <selection activeCell="F8" sqref="F8"/>
      <selection pane="topRight" activeCell="F8" sqref="F8"/>
      <selection pane="bottomLeft" activeCell="F8" sqref="F8"/>
      <selection pane="bottomRight" activeCell="A47" sqref="A47"/>
    </sheetView>
  </sheetViews>
  <sheetFormatPr defaultColWidth="20.7109375" defaultRowHeight="15" customHeight="1" outlineLevelCol="1" x14ac:dyDescent="0.2"/>
  <cols>
    <col min="1" max="1" width="2.7109375" style="29" customWidth="1"/>
    <col min="2" max="2" width="36" style="29" bestFit="1" customWidth="1"/>
    <col min="3" max="3" width="23.28515625" style="29" bestFit="1" customWidth="1"/>
    <col min="4" max="4" width="23.28515625" style="29" hidden="1" customWidth="1" outlineLevel="1"/>
    <col min="5" max="5" width="23.28515625" style="29" bestFit="1" customWidth="1" collapsed="1"/>
    <col min="6" max="9" width="23.28515625" style="29" bestFit="1" customWidth="1"/>
    <col min="10" max="10" width="1.7109375" style="29" customWidth="1"/>
    <col min="11" max="16384" width="20.7109375" style="29"/>
  </cols>
  <sheetData>
    <row r="1" spans="1:9" s="26" customFormat="1" ht="35.25" customHeight="1" x14ac:dyDescent="0.3">
      <c r="B1" s="27" t="s">
        <v>58</v>
      </c>
      <c r="C1" s="28"/>
      <c r="D1" s="28"/>
      <c r="E1" s="28"/>
    </row>
    <row r="3" spans="1:9" ht="15" customHeight="1" x14ac:dyDescent="0.2">
      <c r="B3" s="30" t="s">
        <v>36</v>
      </c>
      <c r="C3" s="31" t="s">
        <v>9</v>
      </c>
      <c r="D3" s="32">
        <v>43830</v>
      </c>
      <c r="E3" s="33">
        <f t="shared" ref="E3:I3" si="0">EOMONTH(D3,12)</f>
        <v>44196</v>
      </c>
      <c r="F3" s="33">
        <f t="shared" si="0"/>
        <v>44561</v>
      </c>
      <c r="G3" s="33">
        <f t="shared" si="0"/>
        <v>44926</v>
      </c>
      <c r="H3" s="33">
        <f t="shared" si="0"/>
        <v>45291</v>
      </c>
      <c r="I3" s="33">
        <f t="shared" si="0"/>
        <v>45657</v>
      </c>
    </row>
    <row r="4" spans="1:9" ht="15" customHeight="1" x14ac:dyDescent="0.2">
      <c r="D4" s="34"/>
      <c r="E4" s="34"/>
      <c r="F4" s="34"/>
      <c r="G4" s="34"/>
      <c r="H4" s="34"/>
      <c r="I4" s="34"/>
    </row>
    <row r="5" spans="1:9" ht="15" customHeight="1" x14ac:dyDescent="0.2">
      <c r="B5" s="35" t="s">
        <v>75</v>
      </c>
      <c r="C5" s="36"/>
      <c r="E5" s="37">
        <v>400000</v>
      </c>
      <c r="F5" s="37">
        <f>'Forecast Assumptions'!F8*'Forecast Assumptions'!F9</f>
        <v>457600.00000000006</v>
      </c>
      <c r="G5" s="37">
        <f>'Forecast Assumptions'!G8*'Forecast Assumptions'!G9</f>
        <v>518735.36000000016</v>
      </c>
      <c r="H5" s="37">
        <f>'Forecast Assumptions'!H8*'Forecast Assumptions'!H9</f>
        <v>582643.55635200022</v>
      </c>
      <c r="I5" s="37">
        <f>'Forecast Assumptions'!I8*'Forecast Assumptions'!I9</f>
        <v>648365.74950850604</v>
      </c>
    </row>
    <row r="6" spans="1:9" s="38" customFormat="1" ht="15" customHeight="1" x14ac:dyDescent="0.2">
      <c r="B6" s="39" t="s">
        <v>76</v>
      </c>
      <c r="C6" s="40"/>
      <c r="E6" s="37">
        <v>180000</v>
      </c>
      <c r="F6" s="37">
        <f>'Forecast Assumptions'!F12*'Forecast Assumptions'!F13</f>
        <v>205920</v>
      </c>
      <c r="G6" s="37">
        <f>'Forecast Assumptions'!G12*'Forecast Assumptions'!G13</f>
        <v>233430.91200000001</v>
      </c>
      <c r="H6" s="37">
        <f>'Forecast Assumptions'!H12*'Forecast Assumptions'!H13</f>
        <v>262189.60035840009</v>
      </c>
      <c r="I6" s="37">
        <f>'Forecast Assumptions'!I12*'Forecast Assumptions'!I13</f>
        <v>291764.58727882762</v>
      </c>
    </row>
    <row r="7" spans="1:9" ht="15" customHeight="1" x14ac:dyDescent="0.2">
      <c r="B7" s="35" t="s">
        <v>77</v>
      </c>
      <c r="C7" s="36"/>
      <c r="E7" s="37">
        <v>125000</v>
      </c>
      <c r="F7" s="37">
        <f>'Forecast Assumptions'!F16*'Forecast Assumptions'!F17</f>
        <v>143000.00000000003</v>
      </c>
      <c r="G7" s="37">
        <f>'Forecast Assumptions'!G16*'Forecast Assumptions'!G17</f>
        <v>162104.80000000005</v>
      </c>
      <c r="H7" s="37">
        <f>'Forecast Assumptions'!H16*'Forecast Assumptions'!H17</f>
        <v>182076.1113600001</v>
      </c>
      <c r="I7" s="37">
        <f>'Forecast Assumptions'!I16*'Forecast Assumptions'!I17</f>
        <v>202614.29672140814</v>
      </c>
    </row>
    <row r="8" spans="1:9" ht="15" customHeight="1" x14ac:dyDescent="0.2">
      <c r="B8" s="41" t="s">
        <v>59</v>
      </c>
      <c r="C8" s="42" t="s">
        <v>11</v>
      </c>
      <c r="D8" s="43"/>
      <c r="E8" s="44">
        <f>SUM(E5:E7)</f>
        <v>705000</v>
      </c>
      <c r="F8" s="44">
        <f>SUM(F5:F7)</f>
        <v>806520</v>
      </c>
      <c r="G8" s="44">
        <f>SUM(G5:G7)</f>
        <v>914271.07200000016</v>
      </c>
      <c r="H8" s="44">
        <f>SUM(H5:H7)</f>
        <v>1026909.2680704003</v>
      </c>
      <c r="I8" s="44">
        <f>SUM(I5:I7)</f>
        <v>1142744.6335087419</v>
      </c>
    </row>
    <row r="9" spans="1:9" ht="15" customHeight="1" x14ac:dyDescent="0.2">
      <c r="B9" s="45" t="s">
        <v>60</v>
      </c>
      <c r="C9" s="46" t="s">
        <v>1</v>
      </c>
      <c r="E9" s="47"/>
      <c r="F9" s="48">
        <f>F8/E8-1</f>
        <v>0.14399999999999991</v>
      </c>
      <c r="G9" s="48">
        <f t="shared" ref="G9:I9" si="1">G8/F8-1</f>
        <v>0.13360000000000016</v>
      </c>
      <c r="H9" s="48">
        <f t="shared" si="1"/>
        <v>0.1232000000000002</v>
      </c>
      <c r="I9" s="48">
        <f t="shared" si="1"/>
        <v>0.11280000000000023</v>
      </c>
    </row>
    <row r="11" spans="1:9" ht="15" customHeight="1" x14ac:dyDescent="0.2">
      <c r="B11" s="49" t="s">
        <v>71</v>
      </c>
    </row>
    <row r="12" spans="1:9" ht="15" customHeight="1" x14ac:dyDescent="0.2">
      <c r="A12" s="38"/>
      <c r="B12" s="39" t="s">
        <v>7</v>
      </c>
      <c r="C12" s="40" t="s">
        <v>11</v>
      </c>
      <c r="E12" s="68">
        <f>('Forecast Assumptions'!E22*'Forecast Assumptions'!E8)</f>
        <v>150000</v>
      </c>
      <c r="F12" s="68">
        <f>('Forecast Assumptions'!F22*'Forecast Assumptions'!F8)</f>
        <v>168300.00000000003</v>
      </c>
      <c r="G12" s="68">
        <f>('Forecast Assumptions'!G22*'Forecast Assumptions'!G8)</f>
        <v>187115.94000000003</v>
      </c>
      <c r="H12" s="68">
        <f>('Forecast Assumptions'!H22*'Forecast Assumptions'!H8)</f>
        <v>206126.91950400008</v>
      </c>
      <c r="I12" s="68">
        <f>('Forecast Assumptions'!I22*'Forecast Assumptions'!I8)</f>
        <v>224966.9199466657</v>
      </c>
    </row>
    <row r="13" spans="1:9" ht="15" customHeight="1" x14ac:dyDescent="0.2">
      <c r="B13" s="39" t="s">
        <v>73</v>
      </c>
      <c r="C13" s="40" t="s">
        <v>11</v>
      </c>
      <c r="E13" s="68">
        <f>('Forecast Assumptions'!E12*'Forecast Assumptions'!E23)</f>
        <v>48000</v>
      </c>
      <c r="F13" s="68">
        <f>('Forecast Assumptions'!F12*'Forecast Assumptions'!F23)</f>
        <v>53856.000000000007</v>
      </c>
      <c r="G13" s="68">
        <f>('Forecast Assumptions'!G12*'Forecast Assumptions'!G23)</f>
        <v>59877.100800000007</v>
      </c>
      <c r="H13" s="68">
        <f>('Forecast Assumptions'!H23*'Forecast Assumptions'!H12)</f>
        <v>65960.614241280025</v>
      </c>
      <c r="I13" s="68">
        <f>('Forecast Assumptions'!I12*'Forecast Assumptions'!I23)</f>
        <v>71989.414382933013</v>
      </c>
    </row>
    <row r="14" spans="1:9" ht="15" customHeight="1" x14ac:dyDescent="0.2">
      <c r="B14" s="39" t="s">
        <v>6</v>
      </c>
      <c r="C14" s="40" t="s">
        <v>11</v>
      </c>
      <c r="E14" s="68">
        <f>('Forecast Assumptions'!E24*'Forecast Assumptions'!E16)</f>
        <v>55000.000000000007</v>
      </c>
      <c r="F14" s="68">
        <f>('Forecast Assumptions'!F24*'Forecast Assumptions'!F16)</f>
        <v>61710.000000000015</v>
      </c>
      <c r="G14" s="68">
        <f>('Forecast Assumptions'!G24*'Forecast Assumptions'!G16)</f>
        <v>68609.178000000029</v>
      </c>
      <c r="H14" s="68">
        <f>('Forecast Assumptions'!H16*'Forecast Assumptions'!H24)</f>
        <v>75579.870484800034</v>
      </c>
      <c r="I14" s="68">
        <f>('Forecast Assumptions'!I24*'Forecast Assumptions'!I16)</f>
        <v>82487.870647110773</v>
      </c>
    </row>
    <row r="15" spans="1:9" ht="15" customHeight="1" x14ac:dyDescent="0.2">
      <c r="B15" s="41" t="s">
        <v>61</v>
      </c>
      <c r="C15" s="50" t="s">
        <v>11</v>
      </c>
      <c r="D15" s="43"/>
      <c r="E15" s="54">
        <f>E8-(E12+E13+E14)</f>
        <v>452000</v>
      </c>
      <c r="F15" s="54">
        <f>F8-(F12+F13+F14)</f>
        <v>522653.99999999994</v>
      </c>
      <c r="G15" s="54">
        <f>G8-(G12+G13+G14)</f>
        <v>598668.85320000001</v>
      </c>
      <c r="H15" s="54">
        <f>H8-(H12+H13+H14)</f>
        <v>679241.86384032015</v>
      </c>
      <c r="I15" s="54">
        <f>I8-(I12+I13+I14)</f>
        <v>763300.42853203241</v>
      </c>
    </row>
    <row r="16" spans="1:9" ht="15" customHeight="1" x14ac:dyDescent="0.2">
      <c r="B16" s="45" t="s">
        <v>62</v>
      </c>
      <c r="C16" s="46" t="s">
        <v>1</v>
      </c>
      <c r="E16" s="74">
        <f>E15/E8</f>
        <v>0.64113475177304968</v>
      </c>
      <c r="F16" s="74">
        <f>F15/F8</f>
        <v>0.64803600654664473</v>
      </c>
      <c r="G16" s="74">
        <f t="shared" ref="G16:I16" si="2">G15/G8</f>
        <v>0.65480454488228623</v>
      </c>
      <c r="H16" s="74">
        <f t="shared" si="2"/>
        <v>0.6614429190191653</v>
      </c>
      <c r="I16" s="74">
        <f t="shared" si="2"/>
        <v>0.66795363211495073</v>
      </c>
    </row>
    <row r="18" spans="2:10" ht="15" customHeight="1" x14ac:dyDescent="0.2">
      <c r="B18" s="51" t="s">
        <v>72</v>
      </c>
      <c r="C18" s="36"/>
      <c r="E18" s="37"/>
      <c r="F18" s="37"/>
      <c r="G18" s="37"/>
      <c r="H18" s="37"/>
      <c r="I18" s="37"/>
    </row>
    <row r="19" spans="2:10" ht="15" customHeight="1" x14ac:dyDescent="0.2">
      <c r="B19" s="39" t="s">
        <v>17</v>
      </c>
      <c r="C19" s="40" t="s">
        <v>11</v>
      </c>
      <c r="E19" s="68">
        <v>150000</v>
      </c>
      <c r="F19" s="68">
        <f>E19*1.05</f>
        <v>157500</v>
      </c>
      <c r="G19" s="68">
        <f t="shared" ref="G19:I19" si="3">F19*1.05</f>
        <v>165375</v>
      </c>
      <c r="H19" s="68">
        <f t="shared" si="3"/>
        <v>173643.75</v>
      </c>
      <c r="I19" s="68">
        <f t="shared" si="3"/>
        <v>182325.9375</v>
      </c>
    </row>
    <row r="20" spans="2:10" ht="15" customHeight="1" x14ac:dyDescent="0.2">
      <c r="B20" s="39" t="s">
        <v>19</v>
      </c>
      <c r="C20" s="40" t="s">
        <v>11</v>
      </c>
      <c r="E20" s="68">
        <v>60000</v>
      </c>
      <c r="F20" s="68">
        <f>E20*1.03</f>
        <v>61800</v>
      </c>
      <c r="G20" s="68">
        <f t="shared" ref="G20:I20" si="4">F20*1.03</f>
        <v>63654</v>
      </c>
      <c r="H20" s="68">
        <f t="shared" si="4"/>
        <v>65563.62</v>
      </c>
      <c r="I20" s="68">
        <f t="shared" si="4"/>
        <v>67530.528599999991</v>
      </c>
    </row>
    <row r="21" spans="2:10" ht="15" customHeight="1" x14ac:dyDescent="0.2">
      <c r="B21" s="39" t="s">
        <v>18</v>
      </c>
      <c r="C21" s="40" t="s">
        <v>11</v>
      </c>
      <c r="E21" s="68">
        <v>10000</v>
      </c>
      <c r="F21" s="68">
        <f>E21*1.05</f>
        <v>10500</v>
      </c>
      <c r="G21" s="68">
        <f t="shared" ref="G21:I22" si="5">F21*1.05</f>
        <v>11025</v>
      </c>
      <c r="H21" s="68">
        <f t="shared" si="5"/>
        <v>11576.25</v>
      </c>
      <c r="I21" s="68">
        <f t="shared" si="5"/>
        <v>12155.0625</v>
      </c>
    </row>
    <row r="22" spans="2:10" ht="15" customHeight="1" x14ac:dyDescent="0.2">
      <c r="B22" s="39" t="s">
        <v>20</v>
      </c>
      <c r="C22" s="40" t="s">
        <v>11</v>
      </c>
      <c r="E22" s="68">
        <v>5000</v>
      </c>
      <c r="F22" s="68">
        <f>E22*1.05</f>
        <v>5250</v>
      </c>
      <c r="G22" s="68">
        <f t="shared" si="5"/>
        <v>5512.5</v>
      </c>
      <c r="H22" s="68">
        <f t="shared" si="5"/>
        <v>5788.125</v>
      </c>
      <c r="I22" s="68">
        <f t="shared" si="5"/>
        <v>6077.53125</v>
      </c>
    </row>
    <row r="23" spans="2:10" ht="15" customHeight="1" x14ac:dyDescent="0.2">
      <c r="B23" s="41" t="s">
        <v>4</v>
      </c>
      <c r="C23" s="42" t="s">
        <v>11</v>
      </c>
      <c r="D23" s="52"/>
      <c r="E23" s="53">
        <f>E15-(E19+E20+E21+E22)</f>
        <v>227000</v>
      </c>
      <c r="F23" s="54">
        <f t="shared" ref="F23:I23" si="6">F15-(F19+F20+F21+F22)</f>
        <v>287603.99999999994</v>
      </c>
      <c r="G23" s="54">
        <f t="shared" si="6"/>
        <v>353102.35320000001</v>
      </c>
      <c r="H23" s="54">
        <f t="shared" si="6"/>
        <v>422670.11884032015</v>
      </c>
      <c r="I23" s="55">
        <f t="shared" si="6"/>
        <v>495211.36868203245</v>
      </c>
    </row>
    <row r="24" spans="2:10" ht="15" customHeight="1" x14ac:dyDescent="0.2">
      <c r="B24" s="45" t="s">
        <v>62</v>
      </c>
      <c r="C24" s="46" t="s">
        <v>1</v>
      </c>
      <c r="E24" s="56">
        <f>E23/E8</f>
        <v>0.3219858156028369</v>
      </c>
      <c r="F24" s="57">
        <f t="shared" ref="F24:G24" si="7">F23/F8</f>
        <v>0.3565987204285076</v>
      </c>
      <c r="G24" s="57">
        <f t="shared" si="7"/>
        <v>0.38621188399582213</v>
      </c>
      <c r="H24" s="57">
        <f>H23/H8</f>
        <v>0.41159441440676897</v>
      </c>
      <c r="I24" s="58">
        <f t="shared" ref="I24" si="8">I23/I8</f>
        <v>0.43335260928901498</v>
      </c>
    </row>
    <row r="26" spans="2:10" ht="15" customHeight="1" x14ac:dyDescent="0.25">
      <c r="B26" s="59"/>
      <c r="C26" s="36"/>
      <c r="E26" s="37"/>
      <c r="F26" s="37"/>
      <c r="G26" s="37"/>
      <c r="H26" s="37"/>
      <c r="I26" s="37"/>
      <c r="J26" s="35"/>
    </row>
    <row r="27" spans="2:10" ht="15" customHeight="1" x14ac:dyDescent="0.2">
      <c r="B27" s="41" t="s">
        <v>63</v>
      </c>
      <c r="C27" s="42" t="s">
        <v>11</v>
      </c>
      <c r="D27" s="52"/>
      <c r="E27" s="54">
        <f>E23-E30</f>
        <v>191750</v>
      </c>
      <c r="F27" s="54">
        <f>F23+F30</f>
        <v>249294.29999999993</v>
      </c>
      <c r="G27" s="54">
        <f t="shared" ref="G27:I27" si="9">G23+G30</f>
        <v>311960.15496000001</v>
      </c>
      <c r="H27" s="54">
        <f t="shared" si="9"/>
        <v>379026.47494732816</v>
      </c>
      <c r="I27" s="54">
        <f t="shared" si="9"/>
        <v>449501.5833416828</v>
      </c>
      <c r="J27" s="35"/>
    </row>
    <row r="28" spans="2:10" ht="15" customHeight="1" x14ac:dyDescent="0.2">
      <c r="B28" s="45" t="s">
        <v>62</v>
      </c>
      <c r="C28" s="46" t="s">
        <v>1</v>
      </c>
      <c r="E28" s="60">
        <f>E27/E8</f>
        <v>0.27198581560283686</v>
      </c>
      <c r="F28" s="60">
        <f t="shared" ref="F28:I28" si="10">F27/F8</f>
        <v>0.30909872042850756</v>
      </c>
      <c r="G28" s="60">
        <f t="shared" si="10"/>
        <v>0.34121188399582214</v>
      </c>
      <c r="H28" s="60">
        <f t="shared" si="10"/>
        <v>0.36909441440676899</v>
      </c>
      <c r="I28" s="60">
        <f t="shared" si="10"/>
        <v>0.393352609289015</v>
      </c>
      <c r="J28" s="35"/>
    </row>
    <row r="29" spans="2:10" ht="15" customHeight="1" x14ac:dyDescent="0.2">
      <c r="E29" s="61"/>
    </row>
    <row r="30" spans="2:10" ht="15" customHeight="1" x14ac:dyDescent="0.2">
      <c r="B30" s="38" t="s">
        <v>74</v>
      </c>
      <c r="C30" s="62" t="s">
        <v>11</v>
      </c>
      <c r="E30" s="35">
        <f>E8*5%</f>
        <v>35250</v>
      </c>
      <c r="F30" s="66">
        <f>'Forecast Assumptions'!F33*F8</f>
        <v>-38309.699999999997</v>
      </c>
      <c r="G30" s="66">
        <f>'Forecast Assumptions'!G33*G8</f>
        <v>-41142.198240000005</v>
      </c>
      <c r="H30" s="66">
        <f>'Forecast Assumptions'!H33*H8</f>
        <v>-43643.643892992011</v>
      </c>
      <c r="I30" s="66">
        <f>'Forecast Assumptions'!I33*I8</f>
        <v>-45709.78534034967</v>
      </c>
    </row>
    <row r="32" spans="2:10" ht="15" customHeight="1" x14ac:dyDescent="0.2">
      <c r="B32" s="29" t="s">
        <v>64</v>
      </c>
      <c r="C32" s="46" t="s">
        <v>11</v>
      </c>
      <c r="E32" s="63"/>
      <c r="F32" s="63"/>
      <c r="G32" s="63"/>
      <c r="H32" s="63"/>
      <c r="I32" s="63"/>
    </row>
    <row r="33" spans="1:9" ht="15" customHeight="1" x14ac:dyDescent="0.2">
      <c r="B33" s="41" t="s">
        <v>65</v>
      </c>
      <c r="C33" s="42" t="s">
        <v>11</v>
      </c>
      <c r="D33" s="52"/>
      <c r="E33" s="54">
        <f t="shared" ref="E33" si="11">SUM(E27,E32)</f>
        <v>191750</v>
      </c>
      <c r="F33" s="54">
        <f>SUM(F27,F32)</f>
        <v>249294.29999999993</v>
      </c>
      <c r="G33" s="54">
        <f t="shared" ref="G33:I33" si="12">SUM(G27,G32)</f>
        <v>311960.15496000001</v>
      </c>
      <c r="H33" s="54">
        <f t="shared" si="12"/>
        <v>379026.47494732816</v>
      </c>
      <c r="I33" s="54">
        <f t="shared" si="12"/>
        <v>449501.5833416828</v>
      </c>
    </row>
    <row r="34" spans="1:9" ht="15" customHeight="1" x14ac:dyDescent="0.2">
      <c r="B34" s="45" t="s">
        <v>62</v>
      </c>
      <c r="C34" s="46" t="s">
        <v>1</v>
      </c>
      <c r="E34" s="60">
        <f>E33/E$8</f>
        <v>0.27198581560283686</v>
      </c>
      <c r="F34" s="60">
        <f t="shared" ref="F34:I34" si="13">F33/F$8</f>
        <v>0.30909872042850756</v>
      </c>
      <c r="G34" s="60">
        <f t="shared" si="13"/>
        <v>0.34121188399582214</v>
      </c>
      <c r="H34" s="60">
        <f t="shared" si="13"/>
        <v>0.36909441440676899</v>
      </c>
      <c r="I34" s="60">
        <f t="shared" si="13"/>
        <v>0.393352609289015</v>
      </c>
    </row>
    <row r="36" spans="1:9" ht="15" customHeight="1" x14ac:dyDescent="0.2">
      <c r="B36" s="35" t="s">
        <v>78</v>
      </c>
      <c r="C36" s="36"/>
      <c r="E36" s="37">
        <f>E33*'Forecast Assumptions'!E43</f>
        <v>40267.5</v>
      </c>
      <c r="F36" s="37">
        <f>F33*'Forecast Assumptions'!F43</f>
        <v>52351.802999999985</v>
      </c>
      <c r="G36" s="37">
        <f>G33*'Forecast Assumptions'!G43</f>
        <v>65511.632541600004</v>
      </c>
      <c r="H36" s="37">
        <f>H33*'Forecast Assumptions'!H43</f>
        <v>79595.559738938915</v>
      </c>
      <c r="I36" s="37">
        <f>I33*'Forecast Assumptions'!I43</f>
        <v>94395.332501753379</v>
      </c>
    </row>
    <row r="37" spans="1:9" ht="15" customHeight="1" x14ac:dyDescent="0.2">
      <c r="B37" s="41" t="s">
        <v>66</v>
      </c>
      <c r="C37" s="42" t="s">
        <v>11</v>
      </c>
      <c r="D37" s="52"/>
      <c r="E37" s="54">
        <f>E33-(E33*'Forecast Assumptions'!E43)</f>
        <v>151482.5</v>
      </c>
      <c r="F37" s="54">
        <f>F33-(F33*'Forecast Assumptions'!F43)</f>
        <v>196942.49699999994</v>
      </c>
      <c r="G37" s="54">
        <f>G33-(G33*'Forecast Assumptions'!G43)</f>
        <v>246448.52241840001</v>
      </c>
      <c r="H37" s="54">
        <f>H33-(H33*'Forecast Assumptions'!H43)</f>
        <v>299430.91520838923</v>
      </c>
      <c r="I37" s="54">
        <f>I33-(I33*'Forecast Assumptions'!I43)</f>
        <v>355106.25083992945</v>
      </c>
    </row>
    <row r="38" spans="1:9" ht="15" customHeight="1" x14ac:dyDescent="0.2">
      <c r="B38" s="45" t="s">
        <v>62</v>
      </c>
      <c r="C38" s="46" t="s">
        <v>1</v>
      </c>
      <c r="E38" s="60">
        <f>E37/E8</f>
        <v>0.21486879432624115</v>
      </c>
      <c r="F38" s="60">
        <f t="shared" ref="F38:I38" si="14">F37/F8</f>
        <v>0.24418798913852099</v>
      </c>
      <c r="G38" s="60">
        <f t="shared" si="14"/>
        <v>0.26955738835669951</v>
      </c>
      <c r="H38" s="60">
        <f t="shared" si="14"/>
        <v>0.29158458738134746</v>
      </c>
      <c r="I38" s="60">
        <f t="shared" si="14"/>
        <v>0.3107485613383219</v>
      </c>
    </row>
    <row r="40" spans="1:9" ht="15" customHeight="1" x14ac:dyDescent="0.2">
      <c r="B40" s="35" t="s">
        <v>38</v>
      </c>
      <c r="C40" s="36" t="s">
        <v>1</v>
      </c>
      <c r="E40" s="64">
        <v>0.6</v>
      </c>
      <c r="F40" s="64">
        <v>0.6</v>
      </c>
      <c r="G40" s="64">
        <v>0.6</v>
      </c>
      <c r="H40" s="64">
        <v>0.6</v>
      </c>
      <c r="I40" s="64">
        <v>0.6</v>
      </c>
    </row>
    <row r="41" spans="1:9" ht="15" customHeight="1" x14ac:dyDescent="0.2">
      <c r="B41" s="41" t="s">
        <v>67</v>
      </c>
      <c r="C41" s="42" t="s">
        <v>11</v>
      </c>
      <c r="D41" s="52"/>
      <c r="E41" s="54">
        <f>E37*'Forecast Assumptions'!E39</f>
        <v>90889.5</v>
      </c>
      <c r="F41" s="54">
        <f>F37*'Forecast Assumptions'!F39</f>
        <v>118165.49819999996</v>
      </c>
      <c r="G41" s="54">
        <f>G37*'Forecast Assumptions'!G39</f>
        <v>147869.11345104</v>
      </c>
      <c r="H41" s="54">
        <f>H37*'Forecast Assumptions'!H39</f>
        <v>179658.54912503352</v>
      </c>
      <c r="I41" s="54">
        <f>I37*'Forecast Assumptions'!I39</f>
        <v>213063.75050395765</v>
      </c>
    </row>
    <row r="42" spans="1:9" ht="15" customHeight="1" x14ac:dyDescent="0.2">
      <c r="D42" s="34"/>
      <c r="E42" s="34"/>
      <c r="F42" s="34"/>
      <c r="G42" s="34"/>
      <c r="H42" s="34"/>
      <c r="I42" s="34"/>
    </row>
    <row r="43" spans="1:9" s="65" customFormat="1" ht="15" customHeight="1" x14ac:dyDescent="0.2">
      <c r="A43" s="28" t="s">
        <v>0</v>
      </c>
      <c r="B43" s="28"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Eniola Adewale</cp:lastModifiedBy>
  <dcterms:created xsi:type="dcterms:W3CDTF">2020-07-20T11:12:49Z</dcterms:created>
  <dcterms:modified xsi:type="dcterms:W3CDTF">2024-08-14T20:50:47Z</dcterms:modified>
</cp:coreProperties>
</file>