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oBook\Documents\Data Analytics\"/>
    </mc:Choice>
  </mc:AlternateContent>
  <xr:revisionPtr revIDLastSave="0" documentId="13_ncr:1_{89FF36E4-B539-42AE-AB9E-11D1A3B1E2BB}" xr6:coauthVersionLast="47" xr6:coauthVersionMax="47" xr10:uidLastSave="{00000000-0000-0000-0000-000000000000}"/>
  <bookViews>
    <workbookView xWindow="-120" yWindow="-120" windowWidth="20730" windowHeight="11160" xr2:uid="{3334BD65-3DC0-4339-AF2F-526C6436685E}"/>
  </bookViews>
  <sheets>
    <sheet name="DASHBOARD" sheetId="11" r:id="rId1"/>
    <sheet name="PIVOT TABLE" sheetId="10" r:id="rId2"/>
    <sheet name="DATA" sheetId="1" r:id="rId3"/>
  </sheets>
  <definedNames>
    <definedName name="_xlchart.v1.0" hidden="1">'PIVOT TABLE'!$D$55:$D$63</definedName>
    <definedName name="_xlchart.v1.1" hidden="1">'PIVOT TABLE'!$E$55:$E$63</definedName>
    <definedName name="Slicer_Months1">#N/A</definedName>
    <definedName name="Slicer_Quarter1">#N/A</definedName>
    <definedName name="Slicer_Region1">#N/A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10" l="1"/>
  <c r="E57" i="10"/>
  <c r="E58" i="10"/>
  <c r="E59" i="10"/>
  <c r="E60" i="10"/>
  <c r="E61" i="10"/>
  <c r="E62" i="10"/>
  <c r="E63" i="10"/>
  <c r="E55" i="10"/>
  <c r="E74" i="10"/>
  <c r="E75" i="10"/>
  <c r="E76" i="10"/>
  <c r="E77" i="10"/>
  <c r="E78" i="10"/>
  <c r="E79" i="10"/>
  <c r="E80" i="10"/>
  <c r="E81" i="10"/>
  <c r="E73" i="10"/>
  <c r="G40" i="10"/>
  <c r="G41" i="10"/>
  <c r="G42" i="10"/>
  <c r="G43" i="10"/>
  <c r="G44" i="10"/>
  <c r="G45" i="10"/>
  <c r="G39" i="10"/>
  <c r="F40" i="10"/>
  <c r="F41" i="10"/>
  <c r="F42" i="10"/>
  <c r="F43" i="10"/>
  <c r="F44" i="10"/>
  <c r="F45" i="10"/>
  <c r="F39" i="10"/>
  <c r="F88" i="10"/>
  <c r="F89" i="10"/>
  <c r="F90" i="10"/>
  <c r="F91" i="10"/>
  <c r="F92" i="10"/>
  <c r="F93" i="10"/>
  <c r="F87" i="10"/>
  <c r="G7" i="10"/>
  <c r="G8" i="10"/>
  <c r="G9" i="10"/>
  <c r="G10" i="10"/>
  <c r="G11" i="10"/>
  <c r="G12" i="10"/>
  <c r="G6" i="10"/>
  <c r="F7" i="10"/>
  <c r="F8" i="10"/>
  <c r="F9" i="10"/>
  <c r="F10" i="10"/>
  <c r="F11" i="10"/>
  <c r="F6" i="10"/>
  <c r="F94" i="10"/>
  <c r="E86" i="10"/>
  <c r="F86" i="10"/>
  <c r="D16" i="10"/>
  <c r="D20" i="10"/>
  <c r="D24" i="10"/>
  <c r="A28" i="10"/>
  <c r="F30" i="10"/>
  <c r="G30" i="10"/>
  <c r="H30" i="10"/>
  <c r="J10" i="11"/>
  <c r="A18" i="10"/>
  <c r="A26" i="10"/>
  <c r="D25" i="10"/>
  <c r="F31" i="10"/>
  <c r="A22" i="10"/>
  <c r="D21" i="10"/>
  <c r="G31" i="10"/>
  <c r="D17" i="10"/>
  <c r="H31" i="10"/>
  <c r="F13" i="10" l="1"/>
  <c r="F12" i="10"/>
  <c r="G13" i="10"/>
  <c r="F46" i="10"/>
  <c r="G46" i="10"/>
  <c r="D22" i="10"/>
  <c r="D18" i="10"/>
  <c r="D26" i="10"/>
  <c r="E64" i="10"/>
</calcChain>
</file>

<file path=xl/sharedStrings.xml><?xml version="1.0" encoding="utf-8"?>
<sst xmlns="http://schemas.openxmlformats.org/spreadsheetml/2006/main" count="253" uniqueCount="38">
  <si>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</si>
  <si>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</si>
  <si>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</si>
  <si>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</si>
  <si>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</si>
  <si>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</si>
  <si>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</si>
  <si>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</si>
  <si>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</si>
  <si>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</si>
  <si>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</si>
  <si>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</si>
  <si>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</si>
  <si>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</si>
  <si>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</si>
  <si>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</si>
  <si>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</si>
  <si>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</si>
  <si>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</si>
  <si>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</si>
  <si>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</si>
  <si>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</si>
  <si>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Jan</t>
  </si>
  <si>
    <t>Feb</t>
  </si>
  <si>
    <t>Mar</t>
  </si>
  <si>
    <t>Apr</t>
  </si>
  <si>
    <t>May</t>
  </si>
  <si>
    <t>Jun</t>
  </si>
  <si>
    <t>Jul</t>
  </si>
  <si>
    <t>Aug</t>
  </si>
  <si>
    <t>Sep</t>
  </si>
  <si>
    <t>Sum of Profit</t>
  </si>
  <si>
    <t>Sum of Sales</t>
  </si>
  <si>
    <t>Sum of Target Sales</t>
  </si>
  <si>
    <t>Sum of Customers</t>
  </si>
  <si>
    <t>Average of Sales Completion Rate</t>
  </si>
  <si>
    <t>Average of Profit Completion Rate</t>
  </si>
  <si>
    <t>Average of Customer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</si>
</sst>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409]* #,##0.00_ ;_-[$$-409]* \-#,##0.00\ ;_-[$$-409]* &quot;-&quot;??_ ;_-@_ "/>
    <numFmt numFmtId="165" formatCode="_-[$$-409]* #,##0_ ;_-[$$-409]* \-#,##0\ ;_-[$$-409]* &quot;-&quot;??_ ;_-@_ "/>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theme="1" tint="4.9989318521683403E-2"/>
        <bgColor indexed="64"/>
      </patternFill>
    </fill>
    <fill>
      <patternFill patternType="solid">
        <fgColor theme="4" tint="0.79998168889431442"/>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1" xfId="0" applyFont="1" applyBorder="1" applyAlignment="1">
      <alignment wrapText="1"/>
    </xf>
    <xf numFmtId="0" fontId="2" fillId="3" borderId="1" xfId="0" applyFont="1" applyFill="1" applyBorder="1" applyAlignment="1">
      <alignment wrapText="1"/>
    </xf>
    <xf numFmtId="3" fontId="2"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9" fontId="2" fillId="3" borderId="1" xfId="0" applyNumberFormat="1" applyFont="1" applyFill="1" applyBorder="1" applyAlignment="1">
      <alignment horizontal="right" wrapText="1"/>
    </xf>
    <xf numFmtId="0" fontId="2" fillId="4" borderId="1" xfId="0" applyFont="1" applyFill="1" applyBorder="1" applyAlignment="1">
      <alignment wrapText="1"/>
    </xf>
    <xf numFmtId="3" fontId="2" fillId="4" borderId="1" xfId="0" applyNumberFormat="1" applyFont="1" applyFill="1" applyBorder="1" applyAlignment="1">
      <alignment horizontal="right" wrapText="1"/>
    </xf>
    <xf numFmtId="0" fontId="2" fillId="4" borderId="1" xfId="0" applyFont="1" applyFill="1" applyBorder="1" applyAlignment="1">
      <alignment horizontal="right" wrapText="1"/>
    </xf>
    <xf numFmtId="9" fontId="2" fillId="4" borderId="1" xfId="0" applyNumberFormat="1" applyFont="1" applyFill="1" applyBorder="1" applyAlignment="1">
      <alignment horizontal="right" wrapText="1"/>
    </xf>
    <xf numFmtId="17" fontId="2" fillId="3" borderId="2" xfId="0" applyNumberFormat="1" applyFont="1" applyFill="1" applyBorder="1" applyAlignment="1">
      <alignment horizontal="right" wrapText="1"/>
    </xf>
    <xf numFmtId="17" fontId="2" fillId="4" borderId="2" xfId="0" applyNumberFormat="1" applyFont="1" applyFill="1" applyBorder="1" applyAlignment="1">
      <alignment horizontal="right" wrapText="1"/>
    </xf>
    <xf numFmtId="9" fontId="2" fillId="3" borderId="3" xfId="0" applyNumberFormat="1" applyFont="1" applyFill="1" applyBorder="1" applyAlignment="1">
      <alignment horizontal="right" wrapText="1"/>
    </xf>
    <xf numFmtId="9" fontId="2" fillId="4" borderId="3" xfId="0" applyNumberFormat="1" applyFont="1" applyFill="1" applyBorder="1" applyAlignment="1">
      <alignment horizontal="right" wrapText="1"/>
    </xf>
    <xf numFmtId="0" fontId="2" fillId="2" borderId="4" xfId="0" applyFont="1" applyFill="1" applyBorder="1" applyAlignment="1">
      <alignment wrapText="1"/>
    </xf>
    <xf numFmtId="0" fontId="2" fillId="2" borderId="5" xfId="0" applyFont="1" applyFill="1" applyBorder="1" applyAlignment="1">
      <alignment wrapText="1"/>
    </xf>
    <xf numFmtId="0" fontId="2" fillId="2" borderId="6" xfId="0" applyFont="1" applyFill="1" applyBorder="1" applyAlignment="1">
      <alignment wrapText="1"/>
    </xf>
    <xf numFmtId="17" fontId="2" fillId="3" borderId="7" xfId="0" applyNumberFormat="1" applyFont="1" applyFill="1" applyBorder="1" applyAlignment="1">
      <alignment horizontal="right" wrapText="1"/>
    </xf>
    <xf numFmtId="0" fontId="2" fillId="3" borderId="8" xfId="0" applyFont="1" applyFill="1" applyBorder="1" applyAlignment="1">
      <alignment wrapText="1"/>
    </xf>
    <xf numFmtId="0" fontId="2" fillId="3" borderId="8" xfId="0" applyFont="1" applyFill="1" applyBorder="1" applyAlignment="1">
      <alignment horizontal="right" wrapText="1"/>
    </xf>
    <xf numFmtId="9" fontId="2" fillId="3" borderId="8" xfId="0" applyNumberFormat="1" applyFont="1" applyFill="1" applyBorder="1" applyAlignment="1">
      <alignment horizontal="right" wrapText="1"/>
    </xf>
    <xf numFmtId="9" fontId="2" fillId="3" borderId="9" xfId="0" applyNumberFormat="1" applyFont="1" applyFill="1" applyBorder="1" applyAlignment="1">
      <alignment horizontal="right" wrapText="1"/>
    </xf>
    <xf numFmtId="0" fontId="0" fillId="0" borderId="0" xfId="0" pivotButton="1"/>
    <xf numFmtId="0" fontId="0" fillId="0" borderId="0" xfId="0" applyAlignment="1">
      <alignment horizontal="left"/>
    </xf>
    <xf numFmtId="164" fontId="0" fillId="0" borderId="0" xfId="0" applyNumberFormat="1"/>
    <xf numFmtId="43" fontId="0" fillId="0" borderId="0" xfId="1" applyFont="1"/>
    <xf numFmtId="165" fontId="0" fillId="0" borderId="0" xfId="0" applyNumberFormat="1"/>
    <xf numFmtId="0" fontId="0" fillId="5" borderId="0" xfId="0" applyFill="1"/>
    <xf numFmtId="0" fontId="0" fillId="6" borderId="0" xfId="0" applyFill="1"/>
    <xf numFmtId="9" fontId="0" fillId="0" borderId="0" xfId="0" applyNumberFormat="1"/>
    <xf numFmtId="9" fontId="0" fillId="0" borderId="0" xfId="2" applyFont="1"/>
    <xf numFmtId="1" fontId="0" fillId="0" borderId="0" xfId="0" applyNumberFormat="1"/>
    <xf numFmtId="165" fontId="0" fillId="0" borderId="0" xfId="1" applyNumberFormat="1" applyFont="1"/>
    <xf numFmtId="0" fontId="0" fillId="0" borderId="0" xfId="0" applyFill="1"/>
  </cellXfs>
  <cellStyles count="3">
    <cellStyle name="Comma" xfId="1" builtinId="3"/>
    <cellStyle name="Normal" xfId="0" builtinId="0"/>
    <cellStyle name="Percent" xfId="2" builtinId="5"/>
  </cellStyles>
  <dxfs count="741">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4" formatCode="_-[$$-409]* #,##0.00_ ;_-[$$-409]* \-#,##0.00\ ;_-[$$-409]* &quot;-&quot;??_ ;_-@_ "/>
    </dxf>
    <dxf>
      <numFmt numFmtId="1" formatCode="0"/>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 formatCode="0"/>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numFmt numFmtId="164" formatCode="_-[$$-409]* #,##0.00_ ;_-[$$-409]* \-#,##0.00\ ;_-[$$-409]* &quot;-&quot;??_ ;_-@_ "/>
    </dxf>
    <dxf>
      <numFmt numFmtId="164" formatCode="_-[$$-409]* #,##0.00_ ;_-[$$-409]* \-#,##0.0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6" formatCode="&quot;₦&quot;#,##0"/>
    </dxf>
    <dxf>
      <numFmt numFmtId="165" formatCode="_-[$$-409]* #,##0_ ;_-[$$-409]* \-#,##0\ ;_-[$$-409]* &quot;-&quot;??_ ;_-@_ "/>
    </dxf>
    <dxf>
      <numFmt numFmtId="165" formatCode="_-[$$-409]* #,##0_ ;_-[$$-409]* \-#,##0\ ;_-[$$-409]* &quot;-&quot;??_ ;_-@_ "/>
    </dxf>
    <dxf>
      <numFmt numFmtId="13" formatCode="0%"/>
    </dxf>
    <dxf>
      <numFmt numFmtId="13" formatCode="0%"/>
    </dxf>
    <dxf>
      <numFmt numFmtId="13" formatCode="0%"/>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3" formatCode="#,##0"/>
      <fill>
        <patternFill patternType="solid">
          <fgColor indexed="64"/>
          <bgColor rgb="FFB8CCE4"/>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22" formatCode="mmm\-yy"/>
      <fill>
        <patternFill patternType="solid">
          <fgColor indexed="64"/>
          <bgColor rgb="FFB8CCE4"/>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4F81BD"/>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13"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5" formatCode="_-[$$-409]* #,##0_ ;_-[$$-409]* \-#,##0\ ;_-[$$-409]* &quot;-&quot;??_ ;_-@_ "/>
    </dxf>
    <dxf>
      <numFmt numFmtId="166" formatCode="&quot;₦&quot;#,##0"/>
    </dxf>
    <dxf>
      <numFmt numFmtId="165" formatCode="_-[$$-409]* #,##0_ ;_-[$$-409]* \-#,##0\ ;_-[$$-409]* &quot;-&quot;??_ ;_-@_ "/>
    </dxf>
    <dxf>
      <numFmt numFmtId="13" formatCode="0%"/>
    </dxf>
    <dxf>
      <numFmt numFmtId="165" formatCode="_-[$$-409]* #,##0_ ;_-[$$-409]* \-#,##0\ ;_-[$$-409]* &quot;-&quot;??_ ;_-@_ "/>
    </dxf>
    <dxf>
      <numFmt numFmtId="164" formatCode="_-[$$-409]* #,##0.00_ ;_-[$$-409]* \-#,##0.00\ ;_-[$$-409]* &quot;-&quot;??_ ;_-@_ "/>
    </dxf>
    <dxf>
      <numFmt numFmtId="164" formatCode="_-[$$-409]* #,##0.00_ ;_-[$$-409]* \-#,##0.00\ ;_-[$$-409]* &quot;-&quot;??_ ;_-@_ "/>
    </dxf>
    <dxf>
      <numFmt numFmtId="13" formatCode="0%"/>
    </dxf>
    <dxf>
      <numFmt numFmtId="164" formatCode="_-[$$-409]* #,##0.00_ ;_-[$$-409]* \-#,##0.00\ ;_-[$$-409]* &quot;-&quot;??_ ;_-@_ "/>
    </dxf>
    <dxf>
      <font>
        <b/>
        <color theme="1"/>
      </font>
      <fill>
        <patternFill>
          <bgColor theme="4" tint="0.79998168889431442"/>
        </patternFill>
      </fill>
      <border>
        <bottom style="thin">
          <color theme="4"/>
        </bottom>
        <vertical/>
        <horizontal/>
      </border>
    </dxf>
    <dxf>
      <font>
        <color theme="1"/>
      </font>
      <fill>
        <patternFill>
          <bgColor theme="1" tint="4.9989318521683403E-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75A9E40F-D9C2-43DC-9587-9CEF8CCCBD01}">
      <tableStyleElement type="wholeTable" dxfId="740"/>
      <tableStyleElement type="headerRow" dxfId="73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FOR DASHBOARD.xlsx]PIVOT TABLE!REGIONSALES&amp;PROFIT</c:name>
    <c:fmtId val="26"/>
  </c:pivotSource>
  <c:chart>
    <c:title>
      <c:tx>
        <c:rich>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r>
              <a:rPr lang="en-US">
                <a:solidFill>
                  <a:schemeClr val="accent1">
                    <a:lumMod val="60000"/>
                    <a:lumOff val="40000"/>
                  </a:schemeClr>
                </a:solidFill>
              </a:rPr>
              <a:t>PROFIT VS SALES</a:t>
            </a:r>
          </a:p>
        </c:rich>
      </c:tx>
      <c:layout>
        <c:manualLayout>
          <c:xMode val="edge"/>
          <c:yMode val="edge"/>
          <c:x val="0.61360254465053177"/>
          <c:y val="4.5977032300222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82550" cap="sq">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40000"/>
                      <a:lumOff val="6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20000"/>
                      <a:lumOff val="8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dLbl>
          <c:idx val="0"/>
          <c:layout>
            <c:manualLayout>
              <c:x val="-4.3165459475167679E-2"/>
              <c:y val="-3.3613460205765548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20000"/>
                      <a:lumOff val="8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75000"/>
              </a:schemeClr>
            </a:solidFill>
            <a:round/>
          </a:ln>
          <a:effectLst/>
        </c:spPr>
        <c:marker>
          <c:symbol val="none"/>
        </c:marker>
        <c:dLbl>
          <c:idx val="0"/>
          <c:layout>
            <c:manualLayout>
              <c:x val="-4.3165459475167728E-2"/>
              <c:y val="-0.13445384082306225"/>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20000"/>
                      <a:lumOff val="8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3403324584425"/>
          <c:y val="0.1836587413303078"/>
          <c:w val="0.70508748906386698"/>
          <c:h val="0.55725426553486646"/>
        </c:manualLayout>
      </c:layout>
      <c:barChart>
        <c:barDir val="col"/>
        <c:grouping val="clustered"/>
        <c:varyColors val="0"/>
        <c:ser>
          <c:idx val="0"/>
          <c:order val="0"/>
          <c:tx>
            <c:strRef>
              <c:f>'PIVOT TABLE'!$B$38</c:f>
              <c:strCache>
                <c:ptCount val="1"/>
                <c:pt idx="0">
                  <c:v>Sum of Sales</c:v>
                </c:pt>
              </c:strCache>
            </c:strRef>
          </c:tx>
          <c:spPr>
            <a:solidFill>
              <a:schemeClr val="accent1">
                <a:lumMod val="60000"/>
                <a:lumOff val="40000"/>
              </a:schemeClr>
            </a:solidFill>
            <a:ln w="82550" cap="sq">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40000"/>
                        <a:lumOff val="6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TABLE'!$A$39:$A$46</c:f>
              <c:strCache>
                <c:ptCount val="7"/>
                <c:pt idx="0">
                  <c:v>Argentina</c:v>
                </c:pt>
                <c:pt idx="1">
                  <c:v>Brazil</c:v>
                </c:pt>
                <c:pt idx="2">
                  <c:v>Chicaco</c:v>
                </c:pt>
                <c:pt idx="3">
                  <c:v>Chile</c:v>
                </c:pt>
                <c:pt idx="4">
                  <c:v>Columbia</c:v>
                </c:pt>
                <c:pt idx="5">
                  <c:v>Los Angeles</c:v>
                </c:pt>
                <c:pt idx="6">
                  <c:v>Peru</c:v>
                </c:pt>
              </c:strCache>
            </c:strRef>
          </c:cat>
          <c:val>
            <c:numRef>
              <c:f>'PIVOT TABLE'!$B$39:$B$46</c:f>
              <c:numCache>
                <c:formatCode>_-[$$-409]* #,##0_ ;_-[$$-409]* \-#,##0\ ;_-[$$-409]* "-"??_ ;_-@_ </c:formatCode>
                <c:ptCount val="7"/>
                <c:pt idx="0">
                  <c:v>79283</c:v>
                </c:pt>
                <c:pt idx="1">
                  <c:v>101609</c:v>
                </c:pt>
                <c:pt idx="2">
                  <c:v>86000</c:v>
                </c:pt>
                <c:pt idx="3">
                  <c:v>87325</c:v>
                </c:pt>
                <c:pt idx="4">
                  <c:v>92830</c:v>
                </c:pt>
                <c:pt idx="5">
                  <c:v>84614</c:v>
                </c:pt>
                <c:pt idx="6">
                  <c:v>95459</c:v>
                </c:pt>
              </c:numCache>
            </c:numRef>
          </c:val>
          <c:extLst>
            <c:ext xmlns:c16="http://schemas.microsoft.com/office/drawing/2014/chart" uri="{C3380CC4-5D6E-409C-BE32-E72D297353CC}">
              <c16:uniqueId val="{00000000-D681-4078-8BD0-9295F998C697}"/>
            </c:ext>
          </c:extLst>
        </c:ser>
        <c:dLbls>
          <c:showLegendKey val="0"/>
          <c:showVal val="1"/>
          <c:showCatName val="0"/>
          <c:showSerName val="0"/>
          <c:showPercent val="0"/>
          <c:showBubbleSize val="0"/>
        </c:dLbls>
        <c:gapWidth val="224"/>
        <c:axId val="603861759"/>
        <c:axId val="603854271"/>
      </c:barChart>
      <c:lineChart>
        <c:grouping val="standard"/>
        <c:varyColors val="0"/>
        <c:ser>
          <c:idx val="1"/>
          <c:order val="1"/>
          <c:tx>
            <c:strRef>
              <c:f>'PIVOT TABLE'!$C$38</c:f>
              <c:strCache>
                <c:ptCount val="1"/>
                <c:pt idx="0">
                  <c:v>Sum of Profit</c:v>
                </c:pt>
              </c:strCache>
            </c:strRef>
          </c:tx>
          <c:spPr>
            <a:ln w="28575" cap="rnd">
              <a:solidFill>
                <a:schemeClr val="accent1">
                  <a:lumMod val="75000"/>
                </a:schemeClr>
              </a:solidFill>
              <a:round/>
            </a:ln>
            <a:effectLst/>
          </c:spPr>
          <c:marker>
            <c:symbol val="none"/>
          </c:marker>
          <c:dPt>
            <c:idx val="2"/>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2-2F32-451D-AC0F-93A336166BAB}"/>
              </c:ext>
            </c:extLst>
          </c:dPt>
          <c:dPt>
            <c:idx val="3"/>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1-2F32-451D-AC0F-93A336166BAB}"/>
              </c:ext>
            </c:extLst>
          </c:dPt>
          <c:dLbls>
            <c:dLbl>
              <c:idx val="2"/>
              <c:layout>
                <c:manualLayout>
                  <c:x val="-4.3165459475167728E-2"/>
                  <c:y val="-0.13445384082306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32-451D-AC0F-93A336166BAB}"/>
                </c:ext>
              </c:extLst>
            </c:dLbl>
            <c:dLbl>
              <c:idx val="3"/>
              <c:layout>
                <c:manualLayout>
                  <c:x val="-4.3165459475167679E-2"/>
                  <c:y val="-3.36134602057655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32-451D-AC0F-93A336166BAB}"/>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20000"/>
                        <a:lumOff val="8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TABLE'!$A$39:$A$46</c:f>
              <c:strCache>
                <c:ptCount val="7"/>
                <c:pt idx="0">
                  <c:v>Argentina</c:v>
                </c:pt>
                <c:pt idx="1">
                  <c:v>Brazil</c:v>
                </c:pt>
                <c:pt idx="2">
                  <c:v>Chicaco</c:v>
                </c:pt>
                <c:pt idx="3">
                  <c:v>Chile</c:v>
                </c:pt>
                <c:pt idx="4">
                  <c:v>Columbia</c:v>
                </c:pt>
                <c:pt idx="5">
                  <c:v>Los Angeles</c:v>
                </c:pt>
                <c:pt idx="6">
                  <c:v>Peru</c:v>
                </c:pt>
              </c:strCache>
            </c:strRef>
          </c:cat>
          <c:val>
            <c:numRef>
              <c:f>'PIVOT TABLE'!$C$39:$C$46</c:f>
              <c:numCache>
                <c:formatCode>_-[$$-409]* #,##0_ ;_-[$$-409]* \-#,##0\ ;_-[$$-409]* "-"??_ ;_-@_ </c:formatCode>
                <c:ptCount val="7"/>
                <c:pt idx="0">
                  <c:v>141499</c:v>
                </c:pt>
                <c:pt idx="1">
                  <c:v>131243</c:v>
                </c:pt>
                <c:pt idx="2">
                  <c:v>124414</c:v>
                </c:pt>
                <c:pt idx="3">
                  <c:v>146061</c:v>
                </c:pt>
                <c:pt idx="4">
                  <c:v>120901</c:v>
                </c:pt>
                <c:pt idx="5">
                  <c:v>121987</c:v>
                </c:pt>
                <c:pt idx="6">
                  <c:v>152240</c:v>
                </c:pt>
              </c:numCache>
            </c:numRef>
          </c:val>
          <c:smooth val="0"/>
          <c:extLst>
            <c:ext xmlns:c16="http://schemas.microsoft.com/office/drawing/2014/chart" uri="{C3380CC4-5D6E-409C-BE32-E72D297353CC}">
              <c16:uniqueId val="{00000001-D681-4078-8BD0-9295F998C697}"/>
            </c:ext>
          </c:extLst>
        </c:ser>
        <c:dLbls>
          <c:showLegendKey val="0"/>
          <c:showVal val="1"/>
          <c:showCatName val="0"/>
          <c:showSerName val="0"/>
          <c:showPercent val="0"/>
          <c:showBubbleSize val="0"/>
        </c:dLbls>
        <c:marker val="1"/>
        <c:smooth val="0"/>
        <c:axId val="1099175312"/>
        <c:axId val="1099170320"/>
      </c:lineChart>
      <c:catAx>
        <c:axId val="6038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NG"/>
          </a:p>
        </c:txPr>
        <c:crossAx val="603854271"/>
        <c:crosses val="autoZero"/>
        <c:auto val="1"/>
        <c:lblAlgn val="ctr"/>
        <c:lblOffset val="100"/>
        <c:noMultiLvlLbl val="0"/>
      </c:catAx>
      <c:valAx>
        <c:axId val="603854271"/>
        <c:scaling>
          <c:orientation val="minMax"/>
          <c:min val="5000"/>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NG"/>
          </a:p>
        </c:txPr>
        <c:crossAx val="603861759"/>
        <c:crosses val="autoZero"/>
        <c:crossBetween val="between"/>
      </c:valAx>
      <c:valAx>
        <c:axId val="1099170320"/>
        <c:scaling>
          <c:orientation val="minMax"/>
          <c:min val="5000"/>
        </c:scaling>
        <c:delete val="0"/>
        <c:axPos val="r"/>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NG"/>
          </a:p>
        </c:txPr>
        <c:crossAx val="1099175312"/>
        <c:crosses val="max"/>
        <c:crossBetween val="between"/>
      </c:valAx>
      <c:catAx>
        <c:axId val="1099175312"/>
        <c:scaling>
          <c:orientation val="minMax"/>
        </c:scaling>
        <c:delete val="1"/>
        <c:axPos val="b"/>
        <c:numFmt formatCode="General" sourceLinked="1"/>
        <c:majorTickMark val="out"/>
        <c:minorTickMark val="none"/>
        <c:tickLblPos val="nextTo"/>
        <c:crossAx val="1099170320"/>
        <c:crosses val="autoZero"/>
        <c:auto val="1"/>
        <c:lblAlgn val="ctr"/>
        <c:lblOffset val="100"/>
        <c:noMultiLvlLbl val="0"/>
      </c:catAx>
      <c:spPr>
        <a:noFill/>
        <a:ln>
          <a:noFill/>
        </a:ln>
        <a:effectLst>
          <a:glow rad="25400">
            <a:schemeClr val="accent1">
              <a:alpha val="40000"/>
            </a:schemeClr>
          </a:glow>
          <a:outerShdw blurRad="50800" dist="50800" dir="5400000" sx="4000" sy="4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9296155541524"/>
          <c:y val="0.14303412073490815"/>
          <c:w val="0.54720583362563768"/>
          <c:h val="0.76344086021505375"/>
        </c:manualLayout>
      </c:layout>
      <c:doughnutChart>
        <c:varyColors val="1"/>
        <c:ser>
          <c:idx val="0"/>
          <c:order val="0"/>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F8C5-49D0-98CC-3CB0B11F8E81}"/>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F8C5-49D0-98CC-3CB0B11F8E81}"/>
              </c:ext>
            </c:extLst>
          </c:dPt>
          <c:val>
            <c:numRef>
              <c:f>'PIVOT TABLE'!$D$25:$D$26</c:f>
              <c:numCache>
                <c:formatCode>0%</c:formatCode>
                <c:ptCount val="2"/>
                <c:pt idx="0">
                  <c:v>0.85555555555555574</c:v>
                </c:pt>
                <c:pt idx="1">
                  <c:v>0.14444444444444426</c:v>
                </c:pt>
              </c:numCache>
            </c:numRef>
          </c:val>
          <c:extLst>
            <c:ext xmlns:c16="http://schemas.microsoft.com/office/drawing/2014/chart" uri="{C3380CC4-5D6E-409C-BE32-E72D297353CC}">
              <c16:uniqueId val="{00000004-F8C5-49D0-98CC-3CB0B11F8E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5006415864683574"/>
          <c:y val="0.10137326584176978"/>
          <c:w val="0.53794692330125404"/>
          <c:h val="0.6916460442444694"/>
        </c:manualLayout>
      </c:layout>
      <c:doughnutChart>
        <c:varyColors val="1"/>
        <c:ser>
          <c:idx val="0"/>
          <c:order val="0"/>
          <c:spPr>
            <a:solidFill>
              <a:schemeClr val="bg2">
                <a:lumMod val="10000"/>
              </a:schemeClr>
            </a:solidFill>
            <a:ln>
              <a:solidFill>
                <a:schemeClr val="bg1">
                  <a:lumMod val="95000"/>
                </a:schemeClr>
              </a:solidFill>
            </a:ln>
          </c:spPr>
          <c:dPt>
            <c:idx val="0"/>
            <c:bubble3D val="0"/>
            <c:spPr>
              <a:solidFill>
                <a:schemeClr val="bg2">
                  <a:lumMod val="10000"/>
                </a:schemeClr>
              </a:solidFill>
              <a:ln w="19050">
                <a:solidFill>
                  <a:schemeClr val="bg1">
                    <a:lumMod val="95000"/>
                  </a:schemeClr>
                </a:solidFill>
              </a:ln>
              <a:effectLst/>
            </c:spPr>
            <c:extLst>
              <c:ext xmlns:c16="http://schemas.microsoft.com/office/drawing/2014/chart" uri="{C3380CC4-5D6E-409C-BE32-E72D297353CC}">
                <c16:uniqueId val="{00000001-C1CF-4F06-B31D-ADADE4A7E0EC}"/>
              </c:ext>
            </c:extLst>
          </c:dPt>
          <c:dPt>
            <c:idx val="1"/>
            <c:bubble3D val="0"/>
            <c:spPr>
              <a:solidFill>
                <a:schemeClr val="accent1">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3-C1CF-4F06-B31D-ADADE4A7E0EC}"/>
              </c:ext>
            </c:extLst>
          </c:dPt>
          <c:val>
            <c:numRef>
              <c:f>'PIVOT TABLE'!$D$25:$D$26</c:f>
              <c:numCache>
                <c:formatCode>0%</c:formatCode>
                <c:ptCount val="2"/>
                <c:pt idx="0">
                  <c:v>0.85555555555555574</c:v>
                </c:pt>
                <c:pt idx="1">
                  <c:v>0.14444444444444426</c:v>
                </c:pt>
              </c:numCache>
            </c:numRef>
          </c:val>
          <c:extLst>
            <c:ext xmlns:c16="http://schemas.microsoft.com/office/drawing/2014/chart" uri="{C3380CC4-5D6E-409C-BE32-E72D297353CC}">
              <c16:uniqueId val="{00000004-C1CF-4F06-B31D-ADADE4A7E0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6434167248081332"/>
          <c:y val="0.13836477987421383"/>
          <c:w val="0.43623243297119507"/>
          <c:h val="0.65023324914574354"/>
        </c:manualLayout>
      </c:layout>
      <c:doughnutChart>
        <c:varyColors val="1"/>
        <c:ser>
          <c:idx val="0"/>
          <c:order val="0"/>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806A-4AB4-848D-0F6E66311025}"/>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806A-4AB4-848D-0F6E66311025}"/>
              </c:ext>
            </c:extLst>
          </c:dPt>
          <c:val>
            <c:numRef>
              <c:f>'PIVOT TABLE'!$D$25:$D$26</c:f>
              <c:numCache>
                <c:formatCode>0%</c:formatCode>
                <c:ptCount val="2"/>
                <c:pt idx="0">
                  <c:v>0.85555555555555574</c:v>
                </c:pt>
                <c:pt idx="1">
                  <c:v>0.14444444444444426</c:v>
                </c:pt>
              </c:numCache>
            </c:numRef>
          </c:val>
          <c:extLst>
            <c:ext xmlns:c16="http://schemas.microsoft.com/office/drawing/2014/chart" uri="{C3380CC4-5D6E-409C-BE32-E72D297353CC}">
              <c16:uniqueId val="{00000004-806A-4AB4-848D-0F6E6631102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NG"/>
        </a:p>
      </c:txPr>
    </c:title>
    <c:autoTitleDeleted val="0"/>
    <c:plotArea>
      <c:layout>
        <c:manualLayout>
          <c:layoutTarget val="inner"/>
          <c:xMode val="edge"/>
          <c:yMode val="edge"/>
          <c:x val="8.5914479440069996E-2"/>
          <c:y val="0.13619393939393939"/>
          <c:w val="0.84431474190726163"/>
          <c:h val="0.7512307038323226"/>
        </c:manualLayout>
      </c:layout>
      <c:barChart>
        <c:barDir val="bar"/>
        <c:grouping val="clustered"/>
        <c:varyColors val="0"/>
        <c:ser>
          <c:idx val="0"/>
          <c:order val="0"/>
          <c:tx>
            <c:strRef>
              <c:f>'PIVOT TABLE'!$E$72</c:f>
              <c:strCache>
                <c:ptCount val="1"/>
                <c:pt idx="0">
                  <c:v>Sum of Sales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40000"/>
                        <a:lumOff val="6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TABLE'!$D$73:$D$82</c:f>
              <c:strCache>
                <c:ptCount val="9"/>
                <c:pt idx="0">
                  <c:v>Jan</c:v>
                </c:pt>
                <c:pt idx="1">
                  <c:v>Feb</c:v>
                </c:pt>
                <c:pt idx="2">
                  <c:v>Mar</c:v>
                </c:pt>
                <c:pt idx="3">
                  <c:v>Apr</c:v>
                </c:pt>
                <c:pt idx="4">
                  <c:v>May</c:v>
                </c:pt>
                <c:pt idx="5">
                  <c:v>Jun</c:v>
                </c:pt>
                <c:pt idx="6">
                  <c:v>Jul</c:v>
                </c:pt>
                <c:pt idx="7">
                  <c:v>Aug</c:v>
                </c:pt>
                <c:pt idx="8">
                  <c:v>Sep</c:v>
                </c:pt>
              </c:strCache>
            </c:strRef>
          </c:cat>
          <c:val>
            <c:numRef>
              <c:f>'PIVOT TABLE'!$E$73:$E$82</c:f>
              <c:numCache>
                <c:formatCode>_-[$$-409]* #,##0.00_ ;_-[$$-409]* \-#,##0.00\ ;_-[$$-409]* "-"??_ ;_-@_ </c:formatCode>
                <c:ptCount val="10"/>
                <c:pt idx="0">
                  <c:v>73165</c:v>
                </c:pt>
                <c:pt idx="1">
                  <c:v>71184</c:v>
                </c:pt>
                <c:pt idx="2">
                  <c:v>66559</c:v>
                </c:pt>
                <c:pt idx="3">
                  <c:v>76702</c:v>
                </c:pt>
                <c:pt idx="4">
                  <c:v>73084</c:v>
                </c:pt>
                <c:pt idx="5">
                  <c:v>66638</c:v>
                </c:pt>
                <c:pt idx="6">
                  <c:v>69881</c:v>
                </c:pt>
                <c:pt idx="7">
                  <c:v>62240</c:v>
                </c:pt>
                <c:pt idx="8">
                  <c:v>67667</c:v>
                </c:pt>
              </c:numCache>
            </c:numRef>
          </c:val>
          <c:extLst>
            <c:ext xmlns:c16="http://schemas.microsoft.com/office/drawing/2014/chart" uri="{C3380CC4-5D6E-409C-BE32-E72D297353CC}">
              <c16:uniqueId val="{00000000-840F-44FE-93A0-025215B2810C}"/>
            </c:ext>
          </c:extLst>
        </c:ser>
        <c:dLbls>
          <c:showLegendKey val="0"/>
          <c:showVal val="0"/>
          <c:showCatName val="0"/>
          <c:showSerName val="0"/>
          <c:showPercent val="0"/>
          <c:showBubbleSize val="0"/>
        </c:dLbls>
        <c:gapWidth val="77"/>
        <c:axId val="1598918880"/>
        <c:axId val="1598923872"/>
      </c:barChart>
      <c:catAx>
        <c:axId val="1598918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NG"/>
          </a:p>
        </c:txPr>
        <c:crossAx val="1598923872"/>
        <c:crosses val="autoZero"/>
        <c:auto val="1"/>
        <c:lblAlgn val="ctr"/>
        <c:lblOffset val="100"/>
        <c:noMultiLvlLbl val="0"/>
      </c:catAx>
      <c:valAx>
        <c:axId val="1598923872"/>
        <c:scaling>
          <c:orientation val="minMax"/>
          <c:max val="80000"/>
          <c:min val="10000"/>
        </c:scaling>
        <c:delete val="1"/>
        <c:axPos val="b"/>
        <c:majorGridlines>
          <c:spPr>
            <a:ln w="9525" cap="flat" cmpd="sng" algn="ctr">
              <a:noFill/>
              <a:round/>
            </a:ln>
            <a:effectLst/>
          </c:spPr>
        </c:majorGridlines>
        <c:numFmt formatCode="_-[$$-409]* #,##0_ ;_-[$$-409]* \-#,##0\ ;_-[$$-409]* &quot;-&quot;_ ;_-@_ " sourceLinked="0"/>
        <c:majorTickMark val="out"/>
        <c:minorTickMark val="none"/>
        <c:tickLblPos val="nextTo"/>
        <c:crossAx val="1598918880"/>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FOR DASHBOARD.xlsx]PIVOT TABLE!SALESREGION</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SALES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40000"/>
                      <a:lumOff val="6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9071377139805"/>
          <c:y val="0.17490857946554153"/>
          <c:w val="0.78441223608110922"/>
          <c:h val="0.63278026955491329"/>
        </c:manualLayout>
      </c:layout>
      <c:barChart>
        <c:barDir val="col"/>
        <c:grouping val="clustered"/>
        <c:varyColors val="0"/>
        <c:ser>
          <c:idx val="0"/>
          <c:order val="0"/>
          <c:tx>
            <c:strRef>
              <c:f>'PIVOT TABLE'!$B$86</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40000"/>
                        <a:lumOff val="6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TABLE'!$A$87:$A$94</c:f>
              <c:strCache>
                <c:ptCount val="7"/>
                <c:pt idx="0">
                  <c:v>Argentina</c:v>
                </c:pt>
                <c:pt idx="1">
                  <c:v>Brazil</c:v>
                </c:pt>
                <c:pt idx="2">
                  <c:v>Chicaco</c:v>
                </c:pt>
                <c:pt idx="3">
                  <c:v>Chile</c:v>
                </c:pt>
                <c:pt idx="4">
                  <c:v>Columbia</c:v>
                </c:pt>
                <c:pt idx="5">
                  <c:v>Los Angeles</c:v>
                </c:pt>
                <c:pt idx="6">
                  <c:v>Peru</c:v>
                </c:pt>
              </c:strCache>
            </c:strRef>
          </c:cat>
          <c:val>
            <c:numRef>
              <c:f>'PIVOT TABLE'!$B$87:$B$94</c:f>
              <c:numCache>
                <c:formatCode>_-[$$-409]* #,##0_ ;_-[$$-409]* \-#,##0\ ;_-[$$-409]* "-"??_ ;_-@_ </c:formatCode>
                <c:ptCount val="7"/>
                <c:pt idx="0">
                  <c:v>79283</c:v>
                </c:pt>
                <c:pt idx="1">
                  <c:v>101609</c:v>
                </c:pt>
                <c:pt idx="2">
                  <c:v>86000</c:v>
                </c:pt>
                <c:pt idx="3">
                  <c:v>87325</c:v>
                </c:pt>
                <c:pt idx="4">
                  <c:v>92830</c:v>
                </c:pt>
                <c:pt idx="5">
                  <c:v>84614</c:v>
                </c:pt>
                <c:pt idx="6">
                  <c:v>95459</c:v>
                </c:pt>
              </c:numCache>
            </c:numRef>
          </c:val>
          <c:extLst>
            <c:ext xmlns:c16="http://schemas.microsoft.com/office/drawing/2014/chart" uri="{C3380CC4-5D6E-409C-BE32-E72D297353CC}">
              <c16:uniqueId val="{00000000-8489-4AF0-9DA2-ECD69DF152DE}"/>
            </c:ext>
          </c:extLst>
        </c:ser>
        <c:dLbls>
          <c:dLblPos val="outEnd"/>
          <c:showLegendKey val="0"/>
          <c:showVal val="1"/>
          <c:showCatName val="0"/>
          <c:showSerName val="0"/>
          <c:showPercent val="0"/>
          <c:showBubbleSize val="0"/>
        </c:dLbls>
        <c:gapWidth val="219"/>
        <c:overlap val="-27"/>
        <c:axId val="138795807"/>
        <c:axId val="138794559"/>
      </c:barChart>
      <c:catAx>
        <c:axId val="13879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NG"/>
          </a:p>
        </c:txPr>
        <c:crossAx val="138794559"/>
        <c:crosses val="autoZero"/>
        <c:auto val="1"/>
        <c:lblAlgn val="ctr"/>
        <c:lblOffset val="100"/>
        <c:noMultiLvlLbl val="0"/>
      </c:catAx>
      <c:valAx>
        <c:axId val="138794559"/>
        <c:scaling>
          <c:orientation val="minMax"/>
          <c:min val="2000"/>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NG"/>
          </a:p>
        </c:txPr>
        <c:crossAx val="13879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CUSTOMER PER MONTH</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1">
                  <a:lumMod val="40000"/>
                  <a:lumOff val="60000"/>
                </a:schemeClr>
              </a:solidFill>
              <a:latin typeface="Calibri" panose="020F0502020204030204"/>
            </a:rPr>
            <a:t>CUSTOMER PER MONTH</a:t>
          </a:r>
        </a:p>
      </cx:txPr>
    </cx:title>
    <cx:plotArea>
      <cx:plotAreaRegion>
        <cx:plotSurface>
          <cx:spPr>
            <a:noFill/>
            <a:ln>
              <a:noFill/>
            </a:ln>
          </cx:spPr>
        </cx:plotSurface>
        <cx:series layoutId="waterfall" uniqueId="{DA6BC51B-F43A-4922-A045-B2DB9FA60C38}">
          <cx:spPr>
            <a:solidFill>
              <a:schemeClr val="accent1">
                <a:lumMod val="60000"/>
                <a:lumOff val="40000"/>
              </a:schemeClr>
            </a:solidFill>
          </cx:spPr>
          <cx:dataLabels>
            <cx:txPr>
              <a:bodyPr spcFirstLastPara="1" vertOverflow="ellipsis" horzOverflow="overflow" wrap="square" lIns="0" tIns="0" rIns="0" bIns="0" anchor="ctr" anchorCtr="1"/>
              <a:lstStyle/>
              <a:p>
                <a:pPr algn="ctr" rtl="0">
                  <a:defRPr sz="700">
                    <a:solidFill>
                      <a:schemeClr val="accent1">
                        <a:lumMod val="20000"/>
                        <a:lumOff val="80000"/>
                      </a:schemeClr>
                    </a:solidFill>
                  </a:defRPr>
                </a:pPr>
                <a:endParaRPr lang="en-US" sz="700" b="0" i="0" u="none" strike="noStrike" baseline="0">
                  <a:solidFill>
                    <a:schemeClr val="accent1">
                      <a:lumMod val="20000"/>
                      <a:lumOff val="80000"/>
                    </a:schemeClr>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accent1">
                    <a:lumMod val="20000"/>
                    <a:lumOff val="80000"/>
                  </a:schemeClr>
                </a:solidFill>
              </a:defRPr>
            </a:pPr>
            <a:endParaRPr lang="en-US" sz="900" b="0" i="0" u="none" strike="noStrike" baseline="0">
              <a:solidFill>
                <a:schemeClr val="accent1">
                  <a:lumMod val="20000"/>
                  <a:lumOff val="80000"/>
                </a:schemeClr>
              </a:solidFill>
              <a:latin typeface="Calibri" panose="020F0502020204030204"/>
            </a:endParaRPr>
          </a:p>
        </cx:txPr>
      </cx:axis>
      <cx:axis id="1">
        <cx:valScaling max="8000" min="200"/>
        <cx:tickLabels/>
        <cx:numFmt formatCode="#,##0" sourceLinked="0"/>
        <cx:txPr>
          <a:bodyPr spcFirstLastPara="1" vertOverflow="ellipsis" horzOverflow="overflow" wrap="square" lIns="0" tIns="0" rIns="0" bIns="0" anchor="ctr" anchorCtr="1"/>
          <a:lstStyle/>
          <a:p>
            <a:pPr algn="ctr" rtl="0">
              <a:defRPr>
                <a:solidFill>
                  <a:schemeClr val="accent1">
                    <a:lumMod val="20000"/>
                    <a:lumOff val="80000"/>
                  </a:schemeClr>
                </a:solidFill>
              </a:defRPr>
            </a:pPr>
            <a:endParaRPr lang="en-US" sz="900" b="0" i="0" u="none" strike="noStrike" baseline="0">
              <a:solidFill>
                <a:schemeClr val="accent1">
                  <a:lumMod val="20000"/>
                  <a:lumOff val="80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228601</xdr:colOff>
      <xdr:row>0</xdr:row>
      <xdr:rowOff>66675</xdr:rowOff>
    </xdr:from>
    <xdr:to>
      <xdr:col>11</xdr:col>
      <xdr:colOff>161925</xdr:colOff>
      <xdr:row>5</xdr:row>
      <xdr:rowOff>38100</xdr:rowOff>
    </xdr:to>
    <xdr:sp macro="" textlink="">
      <xdr:nvSpPr>
        <xdr:cNvPr id="5" name="Rectangle 4">
          <a:extLst>
            <a:ext uri="{FF2B5EF4-FFF2-40B4-BE49-F238E27FC236}">
              <a16:creationId xmlns:a16="http://schemas.microsoft.com/office/drawing/2014/main" id="{E84E71FE-18BA-4673-9EDD-5F7B520EE7C8}"/>
            </a:ext>
          </a:extLst>
        </xdr:cNvPr>
        <xdr:cNvSpPr/>
      </xdr:nvSpPr>
      <xdr:spPr>
        <a:xfrm>
          <a:off x="4495801" y="66675"/>
          <a:ext cx="2371724" cy="92392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r>
            <a:rPr lang="en-US" sz="1600">
              <a:solidFill>
                <a:schemeClr val="tx1">
                  <a:lumMod val="95000"/>
                  <a:lumOff val="5000"/>
                </a:schemeClr>
              </a:solidFill>
            </a:rPr>
            <a:t>SALES</a:t>
          </a:r>
        </a:p>
      </xdr:txBody>
    </xdr:sp>
    <xdr:clientData/>
  </xdr:twoCellAnchor>
  <xdr:twoCellAnchor>
    <xdr:from>
      <xdr:col>2</xdr:col>
      <xdr:colOff>219076</xdr:colOff>
      <xdr:row>0</xdr:row>
      <xdr:rowOff>0</xdr:rowOff>
    </xdr:from>
    <xdr:to>
      <xdr:col>7</xdr:col>
      <xdr:colOff>133350</xdr:colOff>
      <xdr:row>3</xdr:row>
      <xdr:rowOff>66675</xdr:rowOff>
    </xdr:to>
    <xdr:sp macro="" textlink="">
      <xdr:nvSpPr>
        <xdr:cNvPr id="2" name="Rectangle 1">
          <a:extLst>
            <a:ext uri="{FF2B5EF4-FFF2-40B4-BE49-F238E27FC236}">
              <a16:creationId xmlns:a16="http://schemas.microsoft.com/office/drawing/2014/main" id="{7963313A-8706-48C6-9E42-09415FB02F82}"/>
            </a:ext>
          </a:extLst>
        </xdr:cNvPr>
        <xdr:cNvSpPr/>
      </xdr:nvSpPr>
      <xdr:spPr>
        <a:xfrm>
          <a:off x="1428751" y="0"/>
          <a:ext cx="2962274" cy="638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accent1">
                  <a:lumMod val="20000"/>
                  <a:lumOff val="80000"/>
                </a:schemeClr>
              </a:solidFill>
            </a:rPr>
            <a:t>QIBLAH</a:t>
          </a:r>
          <a:endParaRPr lang="en-NG" sz="4000">
            <a:solidFill>
              <a:schemeClr val="accent1">
                <a:lumMod val="20000"/>
                <a:lumOff val="80000"/>
              </a:schemeClr>
            </a:solidFill>
          </a:endParaRPr>
        </a:p>
      </xdr:txBody>
    </xdr:sp>
    <xdr:clientData/>
  </xdr:twoCellAnchor>
  <xdr:twoCellAnchor>
    <xdr:from>
      <xdr:col>2</xdr:col>
      <xdr:colOff>228600</xdr:colOff>
      <xdr:row>2</xdr:row>
      <xdr:rowOff>28576</xdr:rowOff>
    </xdr:from>
    <xdr:to>
      <xdr:col>7</xdr:col>
      <xdr:colOff>47625</xdr:colOff>
      <xdr:row>5</xdr:row>
      <xdr:rowOff>66675</xdr:rowOff>
    </xdr:to>
    <xdr:sp macro="" textlink="">
      <xdr:nvSpPr>
        <xdr:cNvPr id="3" name="Rectangle 2">
          <a:extLst>
            <a:ext uri="{FF2B5EF4-FFF2-40B4-BE49-F238E27FC236}">
              <a16:creationId xmlns:a16="http://schemas.microsoft.com/office/drawing/2014/main" id="{2781446A-F008-4023-9BA6-D92E4153A058}"/>
            </a:ext>
          </a:extLst>
        </xdr:cNvPr>
        <xdr:cNvSpPr/>
      </xdr:nvSpPr>
      <xdr:spPr>
        <a:xfrm>
          <a:off x="1447800" y="409576"/>
          <a:ext cx="2867025" cy="6095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accent1">
                  <a:lumMod val="20000"/>
                  <a:lumOff val="80000"/>
                </a:schemeClr>
              </a:solidFill>
            </a:rPr>
            <a:t>DASHBOARD</a:t>
          </a:r>
          <a:endParaRPr lang="en-NG" sz="4000">
            <a:solidFill>
              <a:schemeClr val="accent1">
                <a:lumMod val="20000"/>
                <a:lumOff val="80000"/>
              </a:schemeClr>
            </a:solidFill>
          </a:endParaRPr>
        </a:p>
      </xdr:txBody>
    </xdr:sp>
    <xdr:clientData/>
  </xdr:twoCellAnchor>
  <xdr:twoCellAnchor>
    <xdr:from>
      <xdr:col>7</xdr:col>
      <xdr:colOff>133351</xdr:colOff>
      <xdr:row>2</xdr:row>
      <xdr:rowOff>57150</xdr:rowOff>
    </xdr:from>
    <xdr:to>
      <xdr:col>10</xdr:col>
      <xdr:colOff>238125</xdr:colOff>
      <xdr:row>6</xdr:row>
      <xdr:rowOff>9525</xdr:rowOff>
    </xdr:to>
    <xdr:sp macro="" textlink="'PIVOT TABLE'!F31">
      <xdr:nvSpPr>
        <xdr:cNvPr id="13" name="TextBox 12">
          <a:extLst>
            <a:ext uri="{FF2B5EF4-FFF2-40B4-BE49-F238E27FC236}">
              <a16:creationId xmlns:a16="http://schemas.microsoft.com/office/drawing/2014/main" id="{745C5958-E803-43D7-8DDB-B340B5CC6F83}"/>
            </a:ext>
          </a:extLst>
        </xdr:cNvPr>
        <xdr:cNvSpPr txBox="1"/>
      </xdr:nvSpPr>
      <xdr:spPr>
        <a:xfrm>
          <a:off x="4400551" y="438150"/>
          <a:ext cx="1933574"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84481C-758A-4AB9-A09A-EC32B9422736}" type="TxLink">
            <a:rPr lang="en-US" sz="2800" b="0" i="0" u="none" strike="noStrike">
              <a:solidFill>
                <a:schemeClr val="tx1">
                  <a:lumMod val="95000"/>
                  <a:lumOff val="5000"/>
                </a:schemeClr>
              </a:solidFill>
              <a:latin typeface="Calibri"/>
              <a:cs typeface="Calibri"/>
            </a:rPr>
            <a:pPr/>
            <a:t> $627,120 </a:t>
          </a:fld>
          <a:endParaRPr lang="en-NG" sz="2800">
            <a:solidFill>
              <a:schemeClr val="tx1">
                <a:lumMod val="95000"/>
                <a:lumOff val="5000"/>
              </a:schemeClr>
            </a:solidFill>
          </a:endParaRPr>
        </a:p>
      </xdr:txBody>
    </xdr:sp>
    <xdr:clientData/>
  </xdr:twoCellAnchor>
  <xdr:twoCellAnchor>
    <xdr:from>
      <xdr:col>1</xdr:col>
      <xdr:colOff>581024</xdr:colOff>
      <xdr:row>16</xdr:row>
      <xdr:rowOff>76201</xdr:rowOff>
    </xdr:from>
    <xdr:to>
      <xdr:col>10</xdr:col>
      <xdr:colOff>419100</xdr:colOff>
      <xdr:row>28</xdr:row>
      <xdr:rowOff>57150</xdr:rowOff>
    </xdr:to>
    <xdr:graphicFrame macro="">
      <xdr:nvGraphicFramePr>
        <xdr:cNvPr id="20" name="Chart 19">
          <a:extLst>
            <a:ext uri="{FF2B5EF4-FFF2-40B4-BE49-F238E27FC236}">
              <a16:creationId xmlns:a16="http://schemas.microsoft.com/office/drawing/2014/main" id="{0FD3E0C5-437F-4ECB-9191-D6CF80672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0</xdr:row>
      <xdr:rowOff>76200</xdr:rowOff>
    </xdr:from>
    <xdr:to>
      <xdr:col>15</xdr:col>
      <xdr:colOff>353100</xdr:colOff>
      <xdr:row>5</xdr:row>
      <xdr:rowOff>48900</xdr:rowOff>
    </xdr:to>
    <xdr:sp macro="" textlink="">
      <xdr:nvSpPr>
        <xdr:cNvPr id="26" name="Rectangle 25">
          <a:extLst>
            <a:ext uri="{FF2B5EF4-FFF2-40B4-BE49-F238E27FC236}">
              <a16:creationId xmlns:a16="http://schemas.microsoft.com/office/drawing/2014/main" id="{DD2DD33C-1DCF-44EB-B438-2A28086ABEFB}"/>
            </a:ext>
          </a:extLst>
        </xdr:cNvPr>
        <xdr:cNvSpPr/>
      </xdr:nvSpPr>
      <xdr:spPr>
        <a:xfrm>
          <a:off x="7124700" y="76200"/>
          <a:ext cx="2372400" cy="9252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r>
            <a:rPr lang="en-US" sz="1600">
              <a:solidFill>
                <a:schemeClr val="tx1">
                  <a:lumMod val="95000"/>
                  <a:lumOff val="5000"/>
                </a:schemeClr>
              </a:solidFill>
            </a:rPr>
            <a:t>PROFIT</a:t>
          </a:r>
        </a:p>
      </xdr:txBody>
    </xdr:sp>
    <xdr:clientData/>
  </xdr:twoCellAnchor>
  <xdr:twoCellAnchor>
    <xdr:from>
      <xdr:col>11</xdr:col>
      <xdr:colOff>438150</xdr:colOff>
      <xdr:row>1</xdr:row>
      <xdr:rowOff>190499</xdr:rowOff>
    </xdr:from>
    <xdr:to>
      <xdr:col>14</xdr:col>
      <xdr:colOff>590551</xdr:colOff>
      <xdr:row>5</xdr:row>
      <xdr:rowOff>95250</xdr:rowOff>
    </xdr:to>
    <xdr:sp macro="" textlink="'PIVOT TABLE'!G31">
      <xdr:nvSpPr>
        <xdr:cNvPr id="14" name="TextBox 13">
          <a:extLst>
            <a:ext uri="{FF2B5EF4-FFF2-40B4-BE49-F238E27FC236}">
              <a16:creationId xmlns:a16="http://schemas.microsoft.com/office/drawing/2014/main" id="{77DAE453-8646-4F4B-AA58-13183A373C00}"/>
            </a:ext>
          </a:extLst>
        </xdr:cNvPr>
        <xdr:cNvSpPr txBox="1"/>
      </xdr:nvSpPr>
      <xdr:spPr>
        <a:xfrm>
          <a:off x="7143750" y="380999"/>
          <a:ext cx="1981201"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C42E67-F26B-43C5-A6A6-1A885B20CF4F}" type="TxLink">
            <a:rPr lang="en-US" sz="2800" b="0" i="0" u="none" strike="noStrike">
              <a:solidFill>
                <a:schemeClr val="tx1">
                  <a:lumMod val="95000"/>
                  <a:lumOff val="5000"/>
                </a:schemeClr>
              </a:solidFill>
              <a:latin typeface="Calibri"/>
              <a:cs typeface="Calibri"/>
            </a:rPr>
            <a:pPr/>
            <a:t> $938,345 </a:t>
          </a:fld>
          <a:endParaRPr lang="en-NG" sz="2800">
            <a:solidFill>
              <a:schemeClr val="tx1">
                <a:lumMod val="95000"/>
                <a:lumOff val="5000"/>
              </a:schemeClr>
            </a:solidFill>
          </a:endParaRPr>
        </a:p>
      </xdr:txBody>
    </xdr:sp>
    <xdr:clientData/>
  </xdr:twoCellAnchor>
  <xdr:twoCellAnchor>
    <xdr:from>
      <xdr:col>11</xdr:col>
      <xdr:colOff>466724</xdr:colOff>
      <xdr:row>6</xdr:row>
      <xdr:rowOff>0</xdr:rowOff>
    </xdr:from>
    <xdr:to>
      <xdr:col>19</xdr:col>
      <xdr:colOff>400050</xdr:colOff>
      <xdr:row>16</xdr:row>
      <xdr:rowOff>9525</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74A8BE61-8C74-4E75-B67E-219D3ED411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62799" y="1143000"/>
              <a:ext cx="4810126" cy="191452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485775</xdr:colOff>
      <xdr:row>2</xdr:row>
      <xdr:rowOff>28576</xdr:rowOff>
    </xdr:from>
    <xdr:to>
      <xdr:col>19</xdr:col>
      <xdr:colOff>266700</xdr:colOff>
      <xdr:row>4</xdr:row>
      <xdr:rowOff>180976</xdr:rowOff>
    </xdr:to>
    <xdr:sp macro="" textlink="'PIVOT TABLE'!H31">
      <xdr:nvSpPr>
        <xdr:cNvPr id="18" name="TextBox 17">
          <a:extLst>
            <a:ext uri="{FF2B5EF4-FFF2-40B4-BE49-F238E27FC236}">
              <a16:creationId xmlns:a16="http://schemas.microsoft.com/office/drawing/2014/main" id="{02B06858-24CB-4F6E-BB7D-8764B4746DD5}"/>
            </a:ext>
          </a:extLst>
        </xdr:cNvPr>
        <xdr:cNvSpPr txBox="1"/>
      </xdr:nvSpPr>
      <xdr:spPr>
        <a:xfrm>
          <a:off x="10239375" y="409576"/>
          <a:ext cx="160972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928A4D-A5C9-4C4E-BA1D-85CA1704CEB0}" type="TxLink">
            <a:rPr lang="en-US" sz="3200" b="0" i="0" u="none" strike="noStrike">
              <a:solidFill>
                <a:schemeClr val="accent2">
                  <a:lumMod val="75000"/>
                </a:schemeClr>
              </a:solidFill>
              <a:latin typeface="Calibri"/>
              <a:cs typeface="Calibri"/>
            </a:rPr>
            <a:pPr/>
            <a:t>9360</a:t>
          </a:fld>
          <a:endParaRPr lang="en-NG" sz="3200">
            <a:solidFill>
              <a:schemeClr val="accent2">
                <a:lumMod val="75000"/>
              </a:schemeClr>
            </a:solidFill>
          </a:endParaRPr>
        </a:p>
      </xdr:txBody>
    </xdr:sp>
    <xdr:clientData/>
  </xdr:twoCellAnchor>
  <xdr:twoCellAnchor>
    <xdr:from>
      <xdr:col>21</xdr:col>
      <xdr:colOff>123825</xdr:colOff>
      <xdr:row>1</xdr:row>
      <xdr:rowOff>38100</xdr:rowOff>
    </xdr:from>
    <xdr:to>
      <xdr:col>22</xdr:col>
      <xdr:colOff>247650</xdr:colOff>
      <xdr:row>3</xdr:row>
      <xdr:rowOff>66675</xdr:rowOff>
    </xdr:to>
    <xdr:sp macro="" textlink="">
      <xdr:nvSpPr>
        <xdr:cNvPr id="40" name="Rectangle 39">
          <a:extLst>
            <a:ext uri="{FF2B5EF4-FFF2-40B4-BE49-F238E27FC236}">
              <a16:creationId xmlns:a16="http://schemas.microsoft.com/office/drawing/2014/main" id="{5877C907-8BE9-4C4A-BE3A-5DBB1D7F52D3}"/>
            </a:ext>
          </a:extLst>
        </xdr:cNvPr>
        <xdr:cNvSpPr/>
      </xdr:nvSpPr>
      <xdr:spPr>
        <a:xfrm>
          <a:off x="12925425" y="228600"/>
          <a:ext cx="733425"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 </a:t>
          </a:r>
        </a:p>
      </xdr:txBody>
    </xdr:sp>
    <xdr:clientData/>
  </xdr:twoCellAnchor>
  <xdr:twoCellAnchor>
    <xdr:from>
      <xdr:col>16</xdr:col>
      <xdr:colOff>28575</xdr:colOff>
      <xdr:row>0</xdr:row>
      <xdr:rowOff>66675</xdr:rowOff>
    </xdr:from>
    <xdr:to>
      <xdr:col>19</xdr:col>
      <xdr:colOff>572175</xdr:colOff>
      <xdr:row>5</xdr:row>
      <xdr:rowOff>39375</xdr:rowOff>
    </xdr:to>
    <xdr:sp macro="" textlink="">
      <xdr:nvSpPr>
        <xdr:cNvPr id="27" name="Rectangle 26">
          <a:extLst>
            <a:ext uri="{FF2B5EF4-FFF2-40B4-BE49-F238E27FC236}">
              <a16:creationId xmlns:a16="http://schemas.microsoft.com/office/drawing/2014/main" id="{245D870A-C32A-4EE0-BC78-0D9396F3155E}"/>
            </a:ext>
          </a:extLst>
        </xdr:cNvPr>
        <xdr:cNvSpPr/>
      </xdr:nvSpPr>
      <xdr:spPr>
        <a:xfrm>
          <a:off x="9782175" y="66675"/>
          <a:ext cx="2372400" cy="9252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r>
            <a:rPr lang="en-US" sz="1600">
              <a:solidFill>
                <a:schemeClr val="tx1">
                  <a:lumMod val="95000"/>
                  <a:lumOff val="5000"/>
                </a:schemeClr>
              </a:solidFill>
            </a:rPr>
            <a:t>NUMBERS OF CUSTOMER</a:t>
          </a:r>
        </a:p>
      </xdr:txBody>
    </xdr:sp>
    <xdr:clientData/>
  </xdr:twoCellAnchor>
  <xdr:twoCellAnchor>
    <xdr:from>
      <xdr:col>16</xdr:col>
      <xdr:colOff>95250</xdr:colOff>
      <xdr:row>2</xdr:row>
      <xdr:rowOff>9525</xdr:rowOff>
    </xdr:from>
    <xdr:to>
      <xdr:col>18</xdr:col>
      <xdr:colOff>485775</xdr:colOff>
      <xdr:row>4</xdr:row>
      <xdr:rowOff>142875</xdr:rowOff>
    </xdr:to>
    <xdr:sp macro="" textlink="'PIVOT TABLE'!H31">
      <xdr:nvSpPr>
        <xdr:cNvPr id="6" name="TextBox 5">
          <a:extLst>
            <a:ext uri="{FF2B5EF4-FFF2-40B4-BE49-F238E27FC236}">
              <a16:creationId xmlns:a16="http://schemas.microsoft.com/office/drawing/2014/main" id="{F32145C2-B4AD-43E8-8989-BEEAD1BA6508}"/>
            </a:ext>
          </a:extLst>
        </xdr:cNvPr>
        <xdr:cNvSpPr txBox="1"/>
      </xdr:nvSpPr>
      <xdr:spPr>
        <a:xfrm>
          <a:off x="9848850" y="390525"/>
          <a:ext cx="16097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0E437B-3BE0-4C6F-9676-82AF307D6C67}" type="TxLink">
            <a:rPr lang="en-US" sz="2800" b="0" i="0" u="none" strike="noStrike">
              <a:solidFill>
                <a:srgbClr val="000000"/>
              </a:solidFill>
              <a:latin typeface="Calibri"/>
              <a:cs typeface="Calibri"/>
            </a:rPr>
            <a:pPr/>
            <a:t>9360</a:t>
          </a:fld>
          <a:endParaRPr lang="en-NG" sz="2800"/>
        </a:p>
      </xdr:txBody>
    </xdr:sp>
    <xdr:clientData/>
  </xdr:twoCellAnchor>
  <xdr:twoCellAnchor>
    <xdr:from>
      <xdr:col>9</xdr:col>
      <xdr:colOff>180976</xdr:colOff>
      <xdr:row>0</xdr:row>
      <xdr:rowOff>0</xdr:rowOff>
    </xdr:from>
    <xdr:to>
      <xdr:col>11</xdr:col>
      <xdr:colOff>304800</xdr:colOff>
      <xdr:row>5</xdr:row>
      <xdr:rowOff>142875</xdr:rowOff>
    </xdr:to>
    <xdr:graphicFrame macro="">
      <xdr:nvGraphicFramePr>
        <xdr:cNvPr id="43" name="Chart 42">
          <a:extLst>
            <a:ext uri="{FF2B5EF4-FFF2-40B4-BE49-F238E27FC236}">
              <a16:creationId xmlns:a16="http://schemas.microsoft.com/office/drawing/2014/main" id="{B7007095-C5FD-4E24-BE4F-2BD302315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2</xdr:row>
      <xdr:rowOff>19050</xdr:rowOff>
    </xdr:from>
    <xdr:to>
      <xdr:col>11</xdr:col>
      <xdr:colOff>76200</xdr:colOff>
      <xdr:row>3</xdr:row>
      <xdr:rowOff>171450</xdr:rowOff>
    </xdr:to>
    <xdr:sp macro="" textlink="'PIVOT TABLE'!D25">
      <xdr:nvSpPr>
        <xdr:cNvPr id="9" name="Rectangle 8">
          <a:extLst>
            <a:ext uri="{FF2B5EF4-FFF2-40B4-BE49-F238E27FC236}">
              <a16:creationId xmlns:a16="http://schemas.microsoft.com/office/drawing/2014/main" id="{C2E3D51C-A93B-4170-B24B-D61EBA8D06E4}"/>
            </a:ext>
          </a:extLst>
        </xdr:cNvPr>
        <xdr:cNvSpPr/>
      </xdr:nvSpPr>
      <xdr:spPr>
        <a:xfrm>
          <a:off x="6105525" y="400050"/>
          <a:ext cx="67627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6F455EC-BAF2-4C20-A431-9C7CF3F99B9B}" type="TxLink">
            <a:rPr lang="en-US" sz="1800" b="0" i="0" u="none" strike="noStrike">
              <a:solidFill>
                <a:srgbClr val="000000"/>
              </a:solidFill>
              <a:latin typeface="Calibri"/>
              <a:cs typeface="Calibri"/>
            </a:rPr>
            <a:pPr algn="l"/>
            <a:t>86%</a:t>
          </a:fld>
          <a:endParaRPr lang="en-NG" sz="1800"/>
        </a:p>
      </xdr:txBody>
    </xdr:sp>
    <xdr:clientData/>
  </xdr:twoCellAnchor>
  <xdr:twoCellAnchor>
    <xdr:from>
      <xdr:col>13</xdr:col>
      <xdr:colOff>171450</xdr:colOff>
      <xdr:row>0</xdr:row>
      <xdr:rowOff>114300</xdr:rowOff>
    </xdr:from>
    <xdr:to>
      <xdr:col>15</xdr:col>
      <xdr:colOff>323850</xdr:colOff>
      <xdr:row>6</xdr:row>
      <xdr:rowOff>38100</xdr:rowOff>
    </xdr:to>
    <xdr:graphicFrame macro="">
      <xdr:nvGraphicFramePr>
        <xdr:cNvPr id="45" name="Chart 44">
          <a:extLst>
            <a:ext uri="{FF2B5EF4-FFF2-40B4-BE49-F238E27FC236}">
              <a16:creationId xmlns:a16="http://schemas.microsoft.com/office/drawing/2014/main" id="{6BFE1ED5-982E-4747-A005-E3E5F6964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390525</xdr:colOff>
      <xdr:row>1</xdr:row>
      <xdr:rowOff>9525</xdr:rowOff>
    </xdr:from>
    <xdr:to>
      <xdr:col>20</xdr:col>
      <xdr:colOff>66675</xdr:colOff>
      <xdr:row>6</xdr:row>
      <xdr:rowOff>66675</xdr:rowOff>
    </xdr:to>
    <xdr:graphicFrame macro="">
      <xdr:nvGraphicFramePr>
        <xdr:cNvPr id="46" name="Chart 45">
          <a:extLst>
            <a:ext uri="{FF2B5EF4-FFF2-40B4-BE49-F238E27FC236}">
              <a16:creationId xmlns:a16="http://schemas.microsoft.com/office/drawing/2014/main" id="{CDC635A7-2242-4995-A854-D1AA0EF9C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476250</xdr:colOff>
      <xdr:row>15</xdr:row>
      <xdr:rowOff>142876</xdr:rowOff>
    </xdr:from>
    <xdr:to>
      <xdr:col>19</xdr:col>
      <xdr:colOff>171450</xdr:colOff>
      <xdr:row>28</xdr:row>
      <xdr:rowOff>28575</xdr:rowOff>
    </xdr:to>
    <xdr:graphicFrame macro="">
      <xdr:nvGraphicFramePr>
        <xdr:cNvPr id="22" name="Chart 21">
          <a:extLst>
            <a:ext uri="{FF2B5EF4-FFF2-40B4-BE49-F238E27FC236}">
              <a16:creationId xmlns:a16="http://schemas.microsoft.com/office/drawing/2014/main" id="{5480BB92-3E35-42A5-9022-96486EE94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21</xdr:row>
      <xdr:rowOff>9525</xdr:rowOff>
    </xdr:from>
    <xdr:to>
      <xdr:col>2</xdr:col>
      <xdr:colOff>0</xdr:colOff>
      <xdr:row>28</xdr:row>
      <xdr:rowOff>0</xdr:rowOff>
    </xdr:to>
    <mc:AlternateContent xmlns:mc="http://schemas.openxmlformats.org/markup-compatibility/2006" xmlns:a14="http://schemas.microsoft.com/office/drawing/2010/main">
      <mc:Choice Requires="a14">
        <xdr:graphicFrame macro="">
          <xdr:nvGraphicFramePr>
            <xdr:cNvPr id="28" name="Quarter 1">
              <a:extLst>
                <a:ext uri="{FF2B5EF4-FFF2-40B4-BE49-F238E27FC236}">
                  <a16:creationId xmlns:a16="http://schemas.microsoft.com/office/drawing/2014/main" id="{ECC167A7-B3F2-41C9-8DE0-7A630E7C519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4010025"/>
              <a:ext cx="1209675" cy="1323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47625</xdr:rowOff>
    </xdr:from>
    <xdr:to>
      <xdr:col>2</xdr:col>
      <xdr:colOff>19050</xdr:colOff>
      <xdr:row>21</xdr:row>
      <xdr:rowOff>19050</xdr:rowOff>
    </xdr:to>
    <mc:AlternateContent xmlns:mc="http://schemas.openxmlformats.org/markup-compatibility/2006" xmlns:a14="http://schemas.microsoft.com/office/drawing/2010/main">
      <mc:Choice Requires="a14">
        <xdr:graphicFrame macro="">
          <xdr:nvGraphicFramePr>
            <xdr:cNvPr id="29" name="Region 1">
              <a:extLst>
                <a:ext uri="{FF2B5EF4-FFF2-40B4-BE49-F238E27FC236}">
                  <a16:creationId xmlns:a16="http://schemas.microsoft.com/office/drawing/2014/main" id="{D16CD5AF-E325-44A7-92CA-D8AD401AFC0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762125"/>
              <a:ext cx="1228725" cy="22574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0</xdr:colOff>
      <xdr:row>9</xdr:row>
      <xdr:rowOff>57150</xdr:rowOff>
    </xdr:to>
    <mc:AlternateContent xmlns:mc="http://schemas.openxmlformats.org/markup-compatibility/2006" xmlns:a14="http://schemas.microsoft.com/office/drawing/2010/main">
      <mc:Choice Requires="a14">
        <xdr:graphicFrame macro="">
          <xdr:nvGraphicFramePr>
            <xdr:cNvPr id="23" name="Months 1">
              <a:extLst>
                <a:ext uri="{FF2B5EF4-FFF2-40B4-BE49-F238E27FC236}">
                  <a16:creationId xmlns:a16="http://schemas.microsoft.com/office/drawing/2014/main" id="{E1E2B5F3-CC02-431A-8E65-A33D6324B0F6}"/>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1"/>
              <a:ext cx="1209675" cy="2171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5</xdr:row>
      <xdr:rowOff>133350</xdr:rowOff>
    </xdr:from>
    <xdr:to>
      <xdr:col>9</xdr:col>
      <xdr:colOff>457200</xdr:colOff>
      <xdr:row>17</xdr:row>
      <xdr:rowOff>9525</xdr:rowOff>
    </xdr:to>
    <xdr:graphicFrame macro="">
      <xdr:nvGraphicFramePr>
        <xdr:cNvPr id="30" name="Chart 29">
          <a:extLst>
            <a:ext uri="{FF2B5EF4-FFF2-40B4-BE49-F238E27FC236}">
              <a16:creationId xmlns:a16="http://schemas.microsoft.com/office/drawing/2014/main" id="{3525547F-E113-4C83-9C71-4470EC880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0.51389</cdr:x>
      <cdr:y>0.27679</cdr:y>
    </cdr:from>
    <cdr:to>
      <cdr:x>1</cdr:x>
      <cdr:y>0.63393</cdr:y>
    </cdr:to>
    <cdr:sp macro="" textlink="'PIVOT TABLE'!$D$21">
      <cdr:nvSpPr>
        <cdr:cNvPr id="2" name="Rectangle 1">
          <a:extLst xmlns:a="http://schemas.openxmlformats.org/drawingml/2006/main">
            <a:ext uri="{FF2B5EF4-FFF2-40B4-BE49-F238E27FC236}">
              <a16:creationId xmlns:a16="http://schemas.microsoft.com/office/drawing/2014/main" id="{0FD6F927-FA2E-4816-B0E0-81DD735A0DB2}"/>
            </a:ext>
          </a:extLst>
        </cdr:cNvPr>
        <cdr:cNvSpPr/>
      </cdr:nvSpPr>
      <cdr:spPr>
        <a:xfrm xmlns:a="http://schemas.openxmlformats.org/drawingml/2006/main">
          <a:off x="704850" y="295275"/>
          <a:ext cx="666750" cy="3809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5F88D57-CDF4-43FE-B43F-41BFA528B354}" type="TxLink">
            <a:rPr lang="en-US" sz="1800" b="0" i="0" u="none" strike="noStrike">
              <a:solidFill>
                <a:srgbClr val="000000"/>
              </a:solidFill>
              <a:latin typeface="Calibri"/>
              <a:cs typeface="Calibri"/>
            </a:rPr>
            <a:pPr/>
            <a:t>85%</a:t>
          </a:fld>
          <a:endParaRPr lang="en-NG" sz="1800"/>
        </a:p>
      </cdr:txBody>
    </cdr:sp>
  </cdr:relSizeAnchor>
</c:userShapes>
</file>

<file path=xl/drawings/drawing3.xml><?xml version="1.0" encoding="utf-8"?>
<c:userShapes xmlns:c="http://schemas.openxmlformats.org/drawingml/2006/chart">
  <cdr:relSizeAnchor xmlns:cdr="http://schemas.openxmlformats.org/drawingml/2006/chartDrawing">
    <cdr:from>
      <cdr:x>0.49367</cdr:x>
      <cdr:y>0.26415</cdr:y>
    </cdr:from>
    <cdr:to>
      <cdr:x>0.91139</cdr:x>
      <cdr:y>0.56604</cdr:y>
    </cdr:to>
    <cdr:sp macro="" textlink="'PIVOT TABLE'!$D$17">
      <cdr:nvSpPr>
        <cdr:cNvPr id="2" name="Rectangle 1">
          <a:extLst xmlns:a="http://schemas.openxmlformats.org/drawingml/2006/main">
            <a:ext uri="{FF2B5EF4-FFF2-40B4-BE49-F238E27FC236}">
              <a16:creationId xmlns:a16="http://schemas.microsoft.com/office/drawing/2014/main" id="{931D6C82-C877-4F87-8A68-0F58B3B2C1CF}"/>
            </a:ext>
          </a:extLst>
        </cdr:cNvPr>
        <cdr:cNvSpPr/>
      </cdr:nvSpPr>
      <cdr:spPr>
        <a:xfrm xmlns:a="http://schemas.openxmlformats.org/drawingml/2006/main">
          <a:off x="742950" y="266701"/>
          <a:ext cx="628650" cy="3048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7274D8F-46E8-49D6-9B1E-302D680A6905}" type="TxLink">
            <a:rPr lang="en-US" sz="1600" b="0" i="0" u="none" strike="noStrike">
              <a:solidFill>
                <a:srgbClr val="000000"/>
              </a:solidFill>
              <a:latin typeface="Calibri"/>
              <a:cs typeface="Calibri"/>
            </a:rPr>
            <a:pPr/>
            <a:t>84%</a:t>
          </a:fld>
          <a:endParaRPr lang="en-NG" sz="16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refreshedDate="45545.459887152778" createdVersion="7" refreshedVersion="7" minRefreshableVersion="3" recordCount="63" xr:uid="{76993822-77B1-4C5B-BA38-56343F406ED2}">
  <cacheSource type="worksheet">
    <worksheetSource name="Table1"/>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6168" maxValue="14139"/>
    </cacheField>
    <cacheField name="Profit" numFmtId="3">
      <sharedItems containsSemiMixedTypes="0" containsString="0" containsNumber="1" containsInteger="1" minValue="10134" maxValue="19985"/>
    </cacheField>
    <cacheField name="Target Sales" numFmtId="0">
      <sharedItems containsSemiMixedTypes="0" containsString="0" containsNumber="1" containsInteger="1" minValue="286" maxValue="5714"/>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920743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9174"/>
    <n v="15034"/>
    <n v="2857"/>
    <n v="80"/>
    <x v="0"/>
    <n v="0.89"/>
    <n v="0.85"/>
    <n v="0.72"/>
  </r>
  <r>
    <x v="0"/>
    <x v="1"/>
    <n v="12855"/>
    <n v="16736"/>
    <n v="2857"/>
    <n v="30"/>
    <x v="0"/>
    <n v="0.94"/>
    <n v="0.95"/>
    <n v="0.86"/>
  </r>
  <r>
    <x v="0"/>
    <x v="2"/>
    <n v="11901"/>
    <n v="19772"/>
    <n v="2857"/>
    <n v="15"/>
    <x v="0"/>
    <n v="0.82"/>
    <n v="0.8"/>
    <n v="0.76"/>
  </r>
  <r>
    <x v="0"/>
    <x v="3"/>
    <n v="11831"/>
    <n v="13937"/>
    <n v="2857"/>
    <n v="40"/>
    <x v="0"/>
    <n v="0.79"/>
    <n v="0.79"/>
    <n v="0.79"/>
  </r>
  <r>
    <x v="0"/>
    <x v="4"/>
    <n v="8503"/>
    <n v="13296"/>
    <n v="2857"/>
    <n v="100"/>
    <x v="0"/>
    <n v="0.96"/>
    <n v="0.79"/>
    <n v="0.7"/>
  </r>
  <r>
    <x v="0"/>
    <x v="5"/>
    <n v="8638"/>
    <n v="10601"/>
    <n v="2857"/>
    <n v="15"/>
    <x v="0"/>
    <n v="0.79"/>
    <n v="0.79"/>
    <n v="0.77"/>
  </r>
  <r>
    <x v="0"/>
    <x v="6"/>
    <n v="10263"/>
    <n v="16253"/>
    <n v="2857"/>
    <n v="20"/>
    <x v="0"/>
    <n v="0.75"/>
    <n v="0.72"/>
    <n v="0.93"/>
  </r>
  <r>
    <x v="1"/>
    <x v="0"/>
    <n v="10564"/>
    <n v="19533"/>
    <n v="1429"/>
    <n v="90"/>
    <x v="0"/>
    <n v="0.92"/>
    <n v="0.99"/>
    <n v="0.74"/>
  </r>
  <r>
    <x v="1"/>
    <x v="1"/>
    <n v="10508"/>
    <n v="13058"/>
    <n v="1429"/>
    <n v="30"/>
    <x v="0"/>
    <n v="0.7"/>
    <n v="0.99"/>
    <n v="0.95"/>
  </r>
  <r>
    <x v="1"/>
    <x v="2"/>
    <n v="6755"/>
    <n v="16360"/>
    <n v="1429"/>
    <n v="15"/>
    <x v="0"/>
    <n v="0.91"/>
    <n v="0.98"/>
    <n v="0.89"/>
  </r>
  <r>
    <x v="1"/>
    <x v="3"/>
    <n v="9642"/>
    <n v="19197"/>
    <n v="1429"/>
    <n v="40"/>
    <x v="0"/>
    <n v="0.74"/>
    <n v="0.85"/>
    <n v="0.7"/>
  </r>
  <r>
    <x v="1"/>
    <x v="4"/>
    <n v="11071"/>
    <n v="11168"/>
    <n v="1429"/>
    <n v="100"/>
    <x v="0"/>
    <n v="0.9"/>
    <n v="0.9"/>
    <n v="0.72"/>
  </r>
  <r>
    <x v="1"/>
    <x v="5"/>
    <n v="9906"/>
    <n v="12907"/>
    <n v="1429"/>
    <n v="15"/>
    <x v="0"/>
    <n v="0.95"/>
    <n v="0.97"/>
    <n v="0.81"/>
  </r>
  <r>
    <x v="1"/>
    <x v="6"/>
    <n v="12738"/>
    <n v="17970"/>
    <n v="1429"/>
    <n v="20"/>
    <x v="0"/>
    <n v="0.99"/>
    <n v="0.79"/>
    <n v="0.75"/>
  </r>
  <r>
    <x v="2"/>
    <x v="0"/>
    <n v="7532"/>
    <n v="16024"/>
    <n v="1429"/>
    <n v="45"/>
    <x v="0"/>
    <n v="0.86"/>
    <n v="0.97"/>
    <n v="0.89"/>
  </r>
  <r>
    <x v="2"/>
    <x v="1"/>
    <n v="8498"/>
    <n v="15993"/>
    <n v="1429"/>
    <n v="43"/>
    <x v="0"/>
    <n v="0.83"/>
    <n v="0.72"/>
    <n v="0.74"/>
  </r>
  <r>
    <x v="2"/>
    <x v="2"/>
    <n v="7432"/>
    <n v="12086"/>
    <n v="1429"/>
    <n v="43"/>
    <x v="0"/>
    <n v="0.74"/>
    <n v="0.78"/>
    <n v="0.94"/>
  </r>
  <r>
    <x v="2"/>
    <x v="3"/>
    <n v="10401"/>
    <n v="19355"/>
    <n v="1429"/>
    <n v="43"/>
    <x v="0"/>
    <n v="0.8"/>
    <n v="0.84"/>
    <n v="0.81"/>
  </r>
  <r>
    <x v="2"/>
    <x v="4"/>
    <n v="13288"/>
    <n v="11916"/>
    <n v="1429"/>
    <n v="43"/>
    <x v="0"/>
    <n v="0.89"/>
    <n v="0.99"/>
    <n v="0.97"/>
  </r>
  <r>
    <x v="2"/>
    <x v="5"/>
    <n v="8285"/>
    <n v="14283"/>
    <n v="1429"/>
    <n v="40"/>
    <x v="0"/>
    <n v="0.71"/>
    <n v="0.87"/>
    <n v="0.94"/>
  </r>
  <r>
    <x v="2"/>
    <x v="6"/>
    <n v="11123"/>
    <n v="16845"/>
    <n v="1429"/>
    <n v="43"/>
    <x v="0"/>
    <n v="0.9"/>
    <n v="0.72"/>
    <n v="0.94"/>
  </r>
  <r>
    <x v="3"/>
    <x v="0"/>
    <n v="8775"/>
    <n v="12981"/>
    <n v="5714"/>
    <n v="100"/>
    <x v="1"/>
    <n v="0.89"/>
    <n v="0.85"/>
    <n v="0.87"/>
  </r>
  <r>
    <x v="3"/>
    <x v="1"/>
    <n v="13743"/>
    <n v="19533"/>
    <n v="5714"/>
    <n v="100"/>
    <x v="1"/>
    <n v="0.89"/>
    <n v="0.8"/>
    <n v="0.88"/>
  </r>
  <r>
    <x v="3"/>
    <x v="2"/>
    <n v="8540"/>
    <n v="12950"/>
    <n v="5714"/>
    <n v="100"/>
    <x v="1"/>
    <n v="0.98"/>
    <n v="0.99"/>
    <n v="0.81"/>
  </r>
  <r>
    <x v="3"/>
    <x v="3"/>
    <n v="8537"/>
    <n v="19482"/>
    <n v="5714"/>
    <n v="100"/>
    <x v="1"/>
    <n v="0.81"/>
    <n v="0.91"/>
    <n v="0.95"/>
  </r>
  <r>
    <x v="3"/>
    <x v="4"/>
    <n v="9553"/>
    <n v="10194"/>
    <n v="5714"/>
    <n v="100"/>
    <x v="1"/>
    <n v="0.97"/>
    <n v="0.85"/>
    <n v="0.85"/>
  </r>
  <r>
    <x v="3"/>
    <x v="5"/>
    <n v="13710"/>
    <n v="12939"/>
    <n v="5714"/>
    <n v="100"/>
    <x v="1"/>
    <n v="0.89"/>
    <n v="0.94"/>
    <n v="0.8"/>
  </r>
  <r>
    <x v="3"/>
    <x v="6"/>
    <n v="13844"/>
    <n v="19985"/>
    <n v="5714"/>
    <n v="100"/>
    <x v="1"/>
    <n v="0.88"/>
    <n v="0.94"/>
    <n v="0.7"/>
  </r>
  <r>
    <x v="4"/>
    <x v="0"/>
    <n v="12482"/>
    <n v="15420"/>
    <n v="2857"/>
    <n v="90"/>
    <x v="1"/>
    <n v="0.75"/>
    <n v="0.77"/>
    <n v="0.84"/>
  </r>
  <r>
    <x v="4"/>
    <x v="1"/>
    <n v="7567"/>
    <n v="12455"/>
    <n v="2857"/>
    <n v="80"/>
    <x v="1"/>
    <n v="0.73"/>
    <n v="0.96"/>
    <n v="0.93"/>
  </r>
  <r>
    <x v="4"/>
    <x v="2"/>
    <n v="14139"/>
    <n v="10215"/>
    <n v="2857"/>
    <n v="90"/>
    <x v="1"/>
    <n v="0.93"/>
    <n v="0.74"/>
    <n v="0.93"/>
  </r>
  <r>
    <x v="4"/>
    <x v="3"/>
    <n v="9313"/>
    <n v="18841"/>
    <n v="2857"/>
    <n v="110"/>
    <x v="1"/>
    <n v="0.85"/>
    <n v="0.7"/>
    <n v="0.99"/>
  </r>
  <r>
    <x v="4"/>
    <x v="4"/>
    <n v="11178"/>
    <n v="17194"/>
    <n v="2857"/>
    <n v="90"/>
    <x v="1"/>
    <n v="0.92"/>
    <n v="0.99"/>
    <n v="0.88"/>
  </r>
  <r>
    <x v="4"/>
    <x v="5"/>
    <n v="9219"/>
    <n v="13937"/>
    <n v="2857"/>
    <n v="100"/>
    <x v="1"/>
    <n v="0.75"/>
    <n v="0.97"/>
    <n v="0.83"/>
  </r>
  <r>
    <x v="4"/>
    <x v="6"/>
    <n v="9186"/>
    <n v="12921"/>
    <n v="2857"/>
    <n v="90"/>
    <x v="1"/>
    <n v="0.77"/>
    <n v="0.97"/>
    <n v="0.78"/>
  </r>
  <r>
    <x v="5"/>
    <x v="0"/>
    <n v="8323"/>
    <n v="11729"/>
    <n v="857"/>
    <n v="228"/>
    <x v="1"/>
    <n v="0.79"/>
    <n v="0.75"/>
    <n v="0.93"/>
  </r>
  <r>
    <x v="5"/>
    <x v="1"/>
    <n v="13270"/>
    <n v="13773"/>
    <n v="857"/>
    <n v="220"/>
    <x v="1"/>
    <n v="0.81"/>
    <n v="0.98"/>
    <n v="0.86"/>
  </r>
  <r>
    <x v="5"/>
    <x v="2"/>
    <n v="11095"/>
    <n v="10134"/>
    <n v="857"/>
    <n v="228"/>
    <x v="1"/>
    <n v="0.86"/>
    <n v="0.82"/>
    <n v="0.86"/>
  </r>
  <r>
    <x v="5"/>
    <x v="3"/>
    <n v="7038"/>
    <n v="11573"/>
    <n v="857"/>
    <n v="238"/>
    <x v="1"/>
    <n v="0.72"/>
    <n v="0.95"/>
    <n v="0.9"/>
  </r>
  <r>
    <x v="5"/>
    <x v="4"/>
    <n v="11440"/>
    <n v="13060"/>
    <n v="857"/>
    <n v="228"/>
    <x v="1"/>
    <n v="0.71"/>
    <n v="0.8"/>
    <n v="0.76"/>
  </r>
  <r>
    <x v="5"/>
    <x v="5"/>
    <n v="8275"/>
    <n v="14108"/>
    <n v="857"/>
    <n v="230"/>
    <x v="1"/>
    <n v="0.97"/>
    <n v="0.95"/>
    <n v="0.85"/>
  </r>
  <r>
    <x v="5"/>
    <x v="6"/>
    <n v="7197"/>
    <n v="15382"/>
    <n v="857"/>
    <n v="228"/>
    <x v="1"/>
    <n v="0.95"/>
    <n v="0.85"/>
    <n v="0.91"/>
  </r>
  <r>
    <x v="6"/>
    <x v="0"/>
    <n v="6317"/>
    <n v="17986"/>
    <n v="714"/>
    <n v="250"/>
    <x v="2"/>
    <n v="0.97"/>
    <n v="0.7"/>
    <n v="0.93"/>
  </r>
  <r>
    <x v="6"/>
    <x v="1"/>
    <n v="12943"/>
    <n v="15110"/>
    <n v="714"/>
    <n v="240"/>
    <x v="2"/>
    <n v="0.9"/>
    <n v="0.98"/>
    <n v="0.96"/>
  </r>
  <r>
    <x v="6"/>
    <x v="2"/>
    <n v="11595"/>
    <n v="13962"/>
    <n v="714"/>
    <n v="270"/>
    <x v="2"/>
    <n v="0.9"/>
    <n v="0.95"/>
    <n v="0.98"/>
  </r>
  <r>
    <x v="6"/>
    <x v="3"/>
    <n v="12456"/>
    <n v="14954"/>
    <n v="714"/>
    <n v="259"/>
    <x v="2"/>
    <n v="0.96"/>
    <n v="0.81"/>
    <n v="0.85"/>
  </r>
  <r>
    <x v="6"/>
    <x v="4"/>
    <n v="7104"/>
    <n v="11094"/>
    <n v="714"/>
    <n v="260"/>
    <x v="2"/>
    <n v="0.98"/>
    <n v="0.84"/>
    <n v="0.89"/>
  </r>
  <r>
    <x v="6"/>
    <x v="5"/>
    <n v="7146"/>
    <n v="17675"/>
    <n v="714"/>
    <n v="260"/>
    <x v="2"/>
    <n v="0.76"/>
    <n v="0.7"/>
    <n v="0.86"/>
  </r>
  <r>
    <x v="6"/>
    <x v="6"/>
    <n v="12320"/>
    <n v="18210"/>
    <n v="714"/>
    <n v="261"/>
    <x v="2"/>
    <n v="0.91"/>
    <n v="0.77"/>
    <n v="0.75"/>
  </r>
  <r>
    <x v="7"/>
    <x v="0"/>
    <n v="9387"/>
    <n v="12833"/>
    <n v="714"/>
    <n v="242"/>
    <x v="2"/>
    <n v="0.79"/>
    <n v="0.81"/>
    <n v="0.74"/>
  </r>
  <r>
    <x v="7"/>
    <x v="1"/>
    <n v="11672"/>
    <n v="10220"/>
    <n v="714"/>
    <n v="250"/>
    <x v="2"/>
    <n v="0.85"/>
    <n v="0.82"/>
    <n v="0.73"/>
  </r>
  <r>
    <x v="7"/>
    <x v="2"/>
    <n v="6645"/>
    <n v="18050"/>
    <n v="714"/>
    <n v="242"/>
    <x v="2"/>
    <n v="0.88"/>
    <n v="0.84"/>
    <n v="0.75"/>
  </r>
  <r>
    <x v="7"/>
    <x v="3"/>
    <n v="6804"/>
    <n v="10289"/>
    <n v="714"/>
    <n v="242"/>
    <x v="2"/>
    <n v="0.81"/>
    <n v="0.92"/>
    <n v="0.91"/>
  </r>
  <r>
    <x v="7"/>
    <x v="4"/>
    <n v="7263"/>
    <n v="14378"/>
    <n v="714"/>
    <n v="242"/>
    <x v="2"/>
    <n v="0.84"/>
    <n v="0.73"/>
    <n v="0.99"/>
  </r>
  <r>
    <x v="7"/>
    <x v="5"/>
    <n v="7849"/>
    <n v="10844"/>
    <n v="714"/>
    <n v="240"/>
    <x v="2"/>
    <n v="0.93"/>
    <n v="0.79"/>
    <n v="0.72"/>
  </r>
  <r>
    <x v="7"/>
    <x v="6"/>
    <n v="12620"/>
    <n v="18100"/>
    <n v="714"/>
    <n v="242"/>
    <x v="2"/>
    <n v="0.84"/>
    <n v="0.79"/>
    <n v="0.8"/>
  </r>
  <r>
    <x v="8"/>
    <x v="0"/>
    <n v="6729"/>
    <n v="19959"/>
    <n v="286"/>
    <n v="285"/>
    <x v="2"/>
    <n v="0.85"/>
    <n v="0.91"/>
    <n v="0.84"/>
  </r>
  <r>
    <x v="8"/>
    <x v="1"/>
    <n v="10553"/>
    <n v="14365"/>
    <n v="286"/>
    <n v="275"/>
    <x v="2"/>
    <n v="0.86"/>
    <n v="0.75"/>
    <n v="0.96"/>
  </r>
  <r>
    <x v="8"/>
    <x v="2"/>
    <n v="7898"/>
    <n v="10885"/>
    <n v="286"/>
    <n v="285"/>
    <x v="2"/>
    <n v="0.96"/>
    <n v="0.77"/>
    <n v="0.92"/>
  </r>
  <r>
    <x v="8"/>
    <x v="3"/>
    <n v="11303"/>
    <n v="18433"/>
    <n v="286"/>
    <n v="290"/>
    <x v="2"/>
    <n v="0.99"/>
    <n v="0.97"/>
    <n v="0.73"/>
  </r>
  <r>
    <x v="8"/>
    <x v="4"/>
    <n v="13430"/>
    <n v="18601"/>
    <n v="286"/>
    <n v="310"/>
    <x v="2"/>
    <n v="0.77"/>
    <n v="0.72"/>
    <n v="0.85"/>
  </r>
  <r>
    <x v="8"/>
    <x v="5"/>
    <n v="11586"/>
    <n v="14693"/>
    <n v="286"/>
    <n v="270"/>
    <x v="2"/>
    <n v="0.77"/>
    <n v="0.96"/>
    <n v="0.78"/>
  </r>
  <r>
    <x v="8"/>
    <x v="6"/>
    <n v="6168"/>
    <n v="16574"/>
    <n v="286"/>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1FBF1-D7C1-441D-8209-DAC12F440071}" name="AVERAGE CUSTOMER"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6:A17" firstHeaderRow="1" firstDataRow="1" firstDataCol="0"/>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numFmtId="9" showAll="0"/>
    <pivotField dataField="1"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Customer Completion Rate" fld="9" subtotal="average" baseField="0" baseItem="9"/>
  </dataFields>
  <formats count="1">
    <format dxfId="725">
      <pivotArea outline="0" collapsedLevelsAreSubtotals="1" fieldPosition="0"/>
    </format>
  </formats>
  <chartFormats count="1">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C2FE27-2C93-4FBA-93BF-BC03DABB23DE}" name="SALES&amp;profit"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B13" firstHeaderRow="1" firstDataRow="1" firstDataCol="1"/>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8">
        <item x="0"/>
        <item x="1"/>
        <item x="2"/>
        <item x="3"/>
        <item x="4"/>
        <item x="5"/>
        <item x="6"/>
        <item t="default"/>
      </items>
    </pivotField>
    <pivotField dataField="1" numFmtId="3" showAll="0"/>
    <pivotField showAll="0"/>
    <pivotField showAll="0"/>
    <pivotField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Sales" fld="2" baseField="0" baseItem="0"/>
  </dataFields>
  <formats count="3">
    <format dxfId="728">
      <pivotArea collapsedLevelsAreSubtotals="1" fieldPosition="0">
        <references count="1">
          <reference field="1" count="0"/>
        </references>
      </pivotArea>
    </format>
    <format dxfId="727">
      <pivotArea grandRow="1" outline="0" collapsedLevelsAreSubtotals="1" fieldPosition="0"/>
    </format>
    <format dxfId="7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E30A7-AE62-49D9-BFA2-08D9546E1D76}" name="CUSTOMER_MONTH"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54:B64" firstHeaderRow="1" firstDataRow="1" firstDataCol="1"/>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numFmtId="9" showAll="0"/>
    <pivotField numFmtId="9" showAll="0"/>
    <pivotField numFmtId="9" showAll="0"/>
    <pivotField axis="axisRow" showAll="0" defaultSubtotal="0">
      <items count="14">
        <item x="0"/>
        <item x="1"/>
        <item x="2"/>
        <item x="3"/>
        <item x="4"/>
        <item x="5"/>
        <item x="6"/>
        <item x="7"/>
        <item x="8"/>
        <item x="9"/>
        <item x="10"/>
        <item x="11"/>
        <item x="12"/>
        <item x="13"/>
      </items>
    </pivotField>
  </pivotFields>
  <rowFields count="1">
    <field x="10"/>
  </rowFields>
  <rowItems count="10">
    <i>
      <x v="1"/>
    </i>
    <i>
      <x v="2"/>
    </i>
    <i>
      <x v="3"/>
    </i>
    <i>
      <x v="4"/>
    </i>
    <i>
      <x v="5"/>
    </i>
    <i>
      <x v="6"/>
    </i>
    <i>
      <x v="7"/>
    </i>
    <i>
      <x v="8"/>
    </i>
    <i>
      <x v="9"/>
    </i>
    <i t="grand">
      <x/>
    </i>
  </rowItems>
  <colItems count="1">
    <i/>
  </colItems>
  <dataFields count="1">
    <dataField name="Sum of Customers" fld="5" baseField="0" baseItem="0" numFmtId="1"/>
  </dataFields>
  <formats count="1">
    <format dxfId="729">
      <pivotArea outline="0" collapsedLevelsAreSubtotals="1" fieldPosition="0"/>
    </format>
  </formats>
  <chartFormats count="1">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77805-46AD-4D4B-838E-C7C93F087BC0}" name="REGIONSALES&amp;PROFIT"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8:C46" firstHeaderRow="0" firstDataRow="1" firstDataCol="1"/>
  <pivotFields count="11">
    <pivotField numFmtId="17" showAll="0"/>
    <pivotField axis="axisRow" showAll="0">
      <items count="8">
        <item x="0"/>
        <item x="1"/>
        <item x="2"/>
        <item x="3"/>
        <item x="4"/>
        <item x="5"/>
        <item x="6"/>
        <item t="default"/>
      </items>
    </pivotField>
    <pivotField dataField="1"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Sales" fld="2" baseField="0" baseItem="0"/>
    <dataField name="Sum of Profit" fld="3" baseField="0" baseItem="0"/>
  </dataFields>
  <formats count="2">
    <format dxfId="731">
      <pivotArea collapsedLevelsAreSubtotals="1" fieldPosition="0">
        <references count="1">
          <reference field="1" count="0"/>
        </references>
      </pivotArea>
    </format>
    <format dxfId="730">
      <pivotArea outline="0" collapsedLevelsAreSubtotals="1" fieldPosition="0"/>
    </format>
  </formats>
  <chartFormats count="6">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6" format="6">
      <pivotArea type="data" outline="0" fieldPosition="0">
        <references count="2">
          <reference field="4294967294" count="1" selected="0">
            <x v="1"/>
          </reference>
          <reference field="1" count="1" selected="0">
            <x v="3"/>
          </reference>
        </references>
      </pivotArea>
    </chartFormat>
    <chartFormat chart="26" format="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EA99BD-4FAA-4D7B-99E6-3E37E21A7BF0}" name="SUMUP"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0:C31"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3" showAll="0"/>
    <pivotField dataField="1" showAll="0"/>
    <pivotField showAll="0"/>
    <pivotField dataField="1" showAll="0"/>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formats count="1">
    <format dxfId="7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31BBCA-C860-45A1-B6BF-B3E9636ABD92}" name="AVERAGE PROFIT"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20:A21" firstHeaderRow="1" firstDataRow="1" firstDataCol="0"/>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dataField="1" numFmtId="9" showAll="0"/>
    <pivotField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Profit Completion Rate" fld="8" subtotal="average" baseField="0" baseItem="9"/>
  </dataFields>
  <formats count="1">
    <format dxfId="733">
      <pivotArea outline="0" collapsedLevelsAreSubtotals="1" fieldPosition="0"/>
    </format>
  </formats>
  <chartFormats count="1">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34F59-F48F-4F21-BF9F-F82EB2F1DBCF}" name="SALESREGION"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86:B94" firstHeaderRow="1" firstDataRow="1" firstDataCol="1"/>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8">
        <item x="0"/>
        <item x="1"/>
        <item x="2"/>
        <item x="3"/>
        <item x="4"/>
        <item x="5"/>
        <item x="6"/>
        <item t="default"/>
      </items>
    </pivotField>
    <pivotField dataField="1" numFmtId="3" showAll="0"/>
    <pivotField showAll="0"/>
    <pivotField showAll="0"/>
    <pivotField showAll="0"/>
    <pivotField showAll="0"/>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Sales" fld="2" baseField="0" baseItem="0"/>
  </dataFields>
  <formats count="3">
    <format dxfId="736">
      <pivotArea collapsedLevelsAreSubtotals="1" fieldPosition="0">
        <references count="1">
          <reference field="1" count="0"/>
        </references>
      </pivotArea>
    </format>
    <format dxfId="735">
      <pivotArea grandRow="1" outline="0" collapsedLevelsAreSubtotals="1" fieldPosition="0"/>
    </format>
    <format dxfId="734">
      <pivotArea outline="0" collapsedLevelsAreSubtotals="1" fieldPosition="0"/>
    </format>
  </formats>
  <chartFormats count="2">
    <chartFormat chart="10" format="1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BAC1A6-EFD7-43B8-8E40-4C251E3B1BD2}" name="AVERAGE SALES"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4:A25" firstHeaderRow="1" firstDataRow="1" firstDataCol="0"/>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numFmtId="9" showAll="0"/>
    <pivotField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Sales Completion Rate" fld="7" subtotal="average" baseField="0" baseItem="9" numFmtId="9"/>
  </dataFields>
  <formats count="1">
    <format dxfId="737">
      <pivotArea outline="0" collapsedLevelsAreSubtotals="1" fieldPosition="0"/>
    </format>
  </formats>
  <chartFormats count="1">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6661F0-3643-46A6-92FC-831432B4F797}" name="SALES MONTH"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2:B82" firstHeaderRow="1" firstDataRow="1" firstDataCol="1"/>
  <pivotFields count="11">
    <pivotField numFmtId="17" showAll="0">
      <items count="369">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8">
        <item x="0"/>
        <item x="1"/>
        <item x="2"/>
        <item x="3"/>
        <item x="4"/>
        <item x="5"/>
        <item x="6"/>
        <item t="default"/>
      </items>
    </pivotField>
    <pivotField dataField="1" numFmtId="3" showAll="0"/>
    <pivotField showAll="0"/>
    <pivotField showAll="0"/>
    <pivotField showAll="0"/>
    <pivotField showAll="0">
      <items count="4">
        <item x="0"/>
        <item x="1"/>
        <item x="2"/>
        <item t="default"/>
      </items>
    </pivotField>
    <pivotField numFmtId="9" showAll="0"/>
    <pivotField numFmtId="9" showAll="0"/>
    <pivotField numFmtId="9" showAll="0"/>
    <pivotField axis="axisRow" showAll="0" defaultSubtotal="0">
      <items count="14">
        <item x="0"/>
        <item x="1"/>
        <item x="2"/>
        <item x="3"/>
        <item x="4"/>
        <item x="5"/>
        <item x="6"/>
        <item x="7"/>
        <item x="8"/>
        <item x="9"/>
        <item x="10"/>
        <item x="11"/>
        <item x="12"/>
        <item x="13"/>
      </items>
    </pivotField>
  </pivotFields>
  <rowFields count="1">
    <field x="10"/>
  </rowFields>
  <rowItems count="10">
    <i>
      <x v="1"/>
    </i>
    <i>
      <x v="2"/>
    </i>
    <i>
      <x v="3"/>
    </i>
    <i>
      <x v="4"/>
    </i>
    <i>
      <x v="5"/>
    </i>
    <i>
      <x v="6"/>
    </i>
    <i>
      <x v="7"/>
    </i>
    <i>
      <x v="8"/>
    </i>
    <i>
      <x v="9"/>
    </i>
    <i t="grand">
      <x/>
    </i>
  </rowItems>
  <colItems count="1">
    <i/>
  </colItems>
  <dataFields count="1">
    <dataField name="Sum of Sales" fld="2" baseField="0" baseItem="0" numFmtId="164"/>
  </dataFields>
  <formats count="1">
    <format dxfId="7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9AB71EDB-F1D7-4036-893D-21535B6F0B9E}" sourceName="Quarter">
  <pivotTables>
    <pivotTable tabId="10" name="AVERAGE CUSTOMER"/>
    <pivotTable tabId="10" name="AVERAGE PROFIT"/>
    <pivotTable tabId="10" name="AVERAGE SALES"/>
    <pivotTable tabId="10" name="CUSTOMER_MONTH"/>
    <pivotTable tabId="10" name="SALES MONTH"/>
    <pivotTable tabId="10" name="REGIONSALES&amp;PROFIT"/>
    <pivotTable tabId="10" name="SALES&amp;profit"/>
    <pivotTable tabId="10" name="SUMUP"/>
  </pivotTables>
  <data>
    <tabular pivotCacheId="9207434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C315FBB-FEE2-452B-AC39-5B226ADD6BA8}" sourceName="Region">
  <pivotTables>
    <pivotTable tabId="10" name="AVERAGE CUSTOMER"/>
    <pivotTable tabId="10" name="AVERAGE PROFIT"/>
    <pivotTable tabId="10" name="AVERAGE SALES"/>
    <pivotTable tabId="10" name="SALES&amp;profit"/>
    <pivotTable tabId="10" name="SUMUP"/>
    <pivotTable tabId="10" name="CUSTOMER_MONTH"/>
    <pivotTable tabId="10" name="SALES MONTH"/>
  </pivotTables>
  <data>
    <tabular pivotCacheId="920743498">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A4D691C4-07F5-45B5-991C-B1C75C3609B6}" sourceName="Months">
  <pivotTables>
    <pivotTable tabId="10" name="AVERAGE CUSTOMER"/>
    <pivotTable tabId="10" name="AVERAGE PROFIT"/>
    <pivotTable tabId="10" name="AVERAGE SALES"/>
    <pivotTable tabId="10" name="SUMUP"/>
    <pivotTable tabId="10" name="REGIONSALES&amp;PROFIT"/>
    <pivotTable tabId="10" name="SALES&amp;profit"/>
    <pivotTable tabId="10" name="SALESREGION"/>
  </pivotTables>
  <data>
    <tabular pivotCacheId="920743498">
      <items count="14">
        <i x="1" s="1"/>
        <i x="2" s="1"/>
        <i x="3" s="1"/>
        <i x="4" s="1"/>
        <i x="5" s="1"/>
        <i x="6" s="1"/>
        <i x="7" s="1"/>
        <i x="8" s="1"/>
        <i x="9" s="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95E1CD01-AD91-4479-9ABF-C30DB04FA5C1}" cache="Slicer_Quarter1" caption="Quarter" style="SlicerStyleLight1 2" rowHeight="241300"/>
  <slicer name="Region 1" xr10:uid="{9408828D-6E47-4700-891F-7C3EFC0AF37E}" cache="Slicer_Region1" caption="Region" style="SlicerStyleLight1 2" rowHeight="241300"/>
  <slicer name="Months 1" xr10:uid="{2DC3ED19-187F-44F2-8622-3B4D652F8A2E}" cache="Slicer_Months1" caption="Months" columnCount="2"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B7532-3086-4D70-AD5D-8F0DDA188A0D}" name="Table1" displayName="Table1" ref="A1:J64" totalsRowShown="0" headerRowDxfId="724" headerRowBorderDxfId="723" tableBorderDxfId="722" totalsRowBorderDxfId="721">
  <autoFilter ref="A1:J64" xr:uid="{A96B7532-3086-4D70-AD5D-8F0DDA188A0D}"/>
  <sortState xmlns:xlrd2="http://schemas.microsoft.com/office/spreadsheetml/2017/richdata2" ref="A2:J64">
    <sortCondition ref="G2:G64"/>
  </sortState>
  <tableColumns count="10">
    <tableColumn id="1" xr3:uid="{84610C82-D1D2-411E-95C0-DDDD85BFF6A6}" name="Month" dataDxfId="720"/>
    <tableColumn id="2" xr3:uid="{5B89E8BB-C425-4360-BC97-9E3415D5E485}" name="Region" dataDxfId="719"/>
    <tableColumn id="3" xr3:uid="{AC9F4768-7169-43B8-AF62-D2CF38538E37}" name="Sales" dataDxfId="718"/>
    <tableColumn id="4" xr3:uid="{588078FE-ABA0-4AB5-AEFC-070EC5F73CA5}" name="Profit" dataDxfId="717"/>
    <tableColumn id="5" xr3:uid="{0279B544-C391-47C6-B6C6-706031B5ACFC}" name="Target Sales" dataDxfId="716"/>
    <tableColumn id="6" xr3:uid="{A298575C-14EF-4D16-8D85-5DDCE18E5FED}" name="Customers" dataDxfId="715"/>
    <tableColumn id="7" xr3:uid="{E8BF8C69-24FC-4534-A35F-5C57D812CBE1}" name="Quarter" dataDxfId="714"/>
    <tableColumn id="8" xr3:uid="{AA9D0EEB-239A-4600-BE84-B1D78FCE8506}" name="Sales Completion Rate" dataDxfId="713"/>
    <tableColumn id="9" xr3:uid="{DC0E87A7-A320-4043-93A2-99CBA4F80F4C}" name="Profit Completion Rate" dataDxfId="712"/>
    <tableColumn id="10" xr3:uid="{467BE1D3-22A1-4EF7-AEEB-F8C0E0E5F499}" name="Customer Completion Rate" dataDxfId="7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39C7-ECB1-4F50-8CFA-70A5E645CA6F}">
  <dimension ref="A1:J33"/>
  <sheetViews>
    <sheetView showGridLines="0" tabSelected="1" zoomScaleNormal="100" workbookViewId="0">
      <selection activeCell="K10" sqref="K10"/>
    </sheetView>
  </sheetViews>
  <sheetFormatPr defaultColWidth="0" defaultRowHeight="15" zeroHeight="1" x14ac:dyDescent="0.25"/>
  <cols>
    <col min="1" max="1" width="9.140625" style="27" customWidth="1"/>
    <col min="2" max="2" width="9" style="27" customWidth="1"/>
    <col min="3" max="5" width="9.140625" style="27" customWidth="1"/>
    <col min="6" max="6" width="12.5703125" style="27" customWidth="1"/>
    <col min="7" max="14" width="9.140625" style="27" customWidth="1"/>
    <col min="15" max="15" width="10" style="27" customWidth="1"/>
    <col min="16" max="20" width="9.140625" style="27" customWidth="1"/>
    <col min="21" max="16384" width="9.140625" style="27" hidden="1"/>
  </cols>
  <sheetData>
    <row r="1" spans="1:10" x14ac:dyDescent="0.25">
      <c r="A1" s="28"/>
      <c r="B1" s="28"/>
    </row>
    <row r="2" spans="1:10" x14ac:dyDescent="0.25">
      <c r="A2" s="28"/>
      <c r="B2" s="28"/>
    </row>
    <row r="3" spans="1:10" x14ac:dyDescent="0.25">
      <c r="A3" s="28"/>
      <c r="B3" s="28"/>
    </row>
    <row r="4" spans="1:10" x14ac:dyDescent="0.25">
      <c r="A4" s="28"/>
      <c r="B4" s="28"/>
    </row>
    <row r="5" spans="1:10" x14ac:dyDescent="0.25">
      <c r="A5" s="28"/>
      <c r="B5" s="28"/>
    </row>
    <row r="6" spans="1:10" x14ac:dyDescent="0.25">
      <c r="A6" s="28"/>
      <c r="B6" s="28"/>
    </row>
    <row r="7" spans="1:10" x14ac:dyDescent="0.25">
      <c r="A7" s="28"/>
      <c r="B7" s="28"/>
    </row>
    <row r="8" spans="1:10" x14ac:dyDescent="0.25">
      <c r="A8" s="28"/>
      <c r="B8" s="28"/>
    </row>
    <row r="9" spans="1:10" x14ac:dyDescent="0.25">
      <c r="A9" s="28"/>
      <c r="B9" s="28"/>
    </row>
    <row r="10" spans="1:10" x14ac:dyDescent="0.25">
      <c r="A10" s="28"/>
      <c r="B10" s="28"/>
      <c r="J10" s="27">
        <f>GETPIVOTDATA("Sum of Sales",'PIVOT TABLE'!$A$30)</f>
        <v>627120</v>
      </c>
    </row>
    <row r="11" spans="1:10" x14ac:dyDescent="0.25">
      <c r="A11" s="28"/>
      <c r="B11" s="28"/>
    </row>
    <row r="12" spans="1:10" x14ac:dyDescent="0.25">
      <c r="A12" s="28"/>
      <c r="B12" s="28"/>
    </row>
    <row r="13" spans="1:10" x14ac:dyDescent="0.25">
      <c r="A13" s="28"/>
      <c r="B13" s="28"/>
    </row>
    <row r="14" spans="1:10" x14ac:dyDescent="0.25">
      <c r="A14" s="28"/>
      <c r="B14" s="28"/>
    </row>
    <row r="15" spans="1:10" x14ac:dyDescent="0.25">
      <c r="A15" s="28"/>
      <c r="B15" s="28"/>
    </row>
    <row r="16" spans="1:10" x14ac:dyDescent="0.25">
      <c r="A16" s="28"/>
      <c r="B16" s="28"/>
    </row>
    <row r="17" spans="1:2" x14ac:dyDescent="0.25">
      <c r="A17" s="28"/>
      <c r="B17" s="28"/>
    </row>
    <row r="18" spans="1:2" x14ac:dyDescent="0.25">
      <c r="A18" s="28"/>
      <c r="B18" s="28"/>
    </row>
    <row r="19" spans="1:2" x14ac:dyDescent="0.25">
      <c r="A19" s="28"/>
      <c r="B19" s="28"/>
    </row>
    <row r="20" spans="1:2" x14ac:dyDescent="0.25">
      <c r="A20" s="28"/>
      <c r="B20" s="28"/>
    </row>
    <row r="21" spans="1:2" x14ac:dyDescent="0.25">
      <c r="A21" s="28"/>
      <c r="B21" s="28"/>
    </row>
    <row r="22" spans="1:2" x14ac:dyDescent="0.25">
      <c r="A22" s="28"/>
      <c r="B22" s="28"/>
    </row>
    <row r="23" spans="1:2" x14ac:dyDescent="0.25">
      <c r="A23" s="28"/>
      <c r="B23" s="28"/>
    </row>
    <row r="24" spans="1:2" x14ac:dyDescent="0.25">
      <c r="A24" s="28"/>
      <c r="B24" s="28"/>
    </row>
    <row r="25" spans="1:2" x14ac:dyDescent="0.25">
      <c r="A25" s="28"/>
      <c r="B25" s="28"/>
    </row>
    <row r="26" spans="1:2" x14ac:dyDescent="0.25">
      <c r="A26" s="28"/>
      <c r="B26" s="28"/>
    </row>
    <row r="27" spans="1:2" x14ac:dyDescent="0.25">
      <c r="A27" s="28"/>
      <c r="B27" s="28"/>
    </row>
    <row r="28" spans="1:2" x14ac:dyDescent="0.25">
      <c r="A28" s="28"/>
      <c r="B28" s="28"/>
    </row>
    <row r="33" s="27"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3AEC-E421-4E28-9508-B9B7A31CFD69}">
  <dimension ref="A5:Q109"/>
  <sheetViews>
    <sheetView topLeftCell="A40" workbookViewId="0">
      <selection activeCell="F26" sqref="A26:F30"/>
    </sheetView>
  </sheetViews>
  <sheetFormatPr defaultRowHeight="15" x14ac:dyDescent="0.25"/>
  <cols>
    <col min="1" max="1" width="12.140625" bestFit="1" customWidth="1"/>
    <col min="2" max="2" width="12.5703125" bestFit="1" customWidth="1"/>
    <col min="3" max="3" width="17.28515625" bestFit="1" customWidth="1"/>
    <col min="4" max="4" width="9.85546875" customWidth="1"/>
    <col min="5" max="5" width="12.5703125" bestFit="1" customWidth="1"/>
    <col min="6" max="6" width="19.5703125" bestFit="1" customWidth="1"/>
    <col min="7" max="7" width="13.85546875" bestFit="1" customWidth="1"/>
    <col min="8" max="10" width="5" bestFit="1" customWidth="1"/>
    <col min="11" max="11" width="11.28515625" bestFit="1" customWidth="1"/>
    <col min="12" max="12" width="11.5703125" bestFit="1" customWidth="1"/>
    <col min="13" max="16" width="6.5703125" bestFit="1" customWidth="1"/>
    <col min="17" max="17" width="11.28515625" bestFit="1" customWidth="1"/>
    <col min="18" max="24" width="4.5703125" bestFit="1" customWidth="1"/>
    <col min="25" max="25" width="11.28515625" bestFit="1" customWidth="1"/>
    <col min="26" max="26" width="8.7109375" bestFit="1" customWidth="1"/>
    <col min="27" max="27" width="11.28515625" bestFit="1" customWidth="1"/>
  </cols>
  <sheetData>
    <row r="5" spans="1:7" x14ac:dyDescent="0.25">
      <c r="A5" s="22" t="s">
        <v>20</v>
      </c>
      <c r="B5" t="s">
        <v>32</v>
      </c>
      <c r="E5" t="s">
        <v>20</v>
      </c>
      <c r="F5" t="s">
        <v>33</v>
      </c>
      <c r="G5" t="s">
        <v>32</v>
      </c>
    </row>
    <row r="6" spans="1:7" x14ac:dyDescent="0.25">
      <c r="A6" s="23" t="s">
        <v>10</v>
      </c>
      <c r="B6" s="24">
        <v>79283</v>
      </c>
      <c r="E6" t="s">
        <v>10</v>
      </c>
      <c r="F6" s="24">
        <f>_xlfn.XLOOKUP(E6,A6:A12,B6:B12,0)</f>
        <v>79283</v>
      </c>
      <c r="G6" s="24">
        <f>_xlfn.XLOOKUP(E6,$A$6:$A$12,$C$6:$C$12,0)</f>
        <v>0</v>
      </c>
    </row>
    <row r="7" spans="1:7" x14ac:dyDescent="0.25">
      <c r="A7" s="23" t="s">
        <v>12</v>
      </c>
      <c r="B7" s="24">
        <v>101609</v>
      </c>
      <c r="E7" t="s">
        <v>12</v>
      </c>
      <c r="F7" s="24">
        <f t="shared" ref="F7:F13" si="0">_xlfn.XLOOKUP(E7,A7:A13,B7:B13,0)</f>
        <v>101609</v>
      </c>
      <c r="G7" s="24">
        <f t="shared" ref="G7:G12" si="1">_xlfn.XLOOKUP(E7,$A$6:$A$12,$C$6:$C$12,0)</f>
        <v>0</v>
      </c>
    </row>
    <row r="8" spans="1:7" x14ac:dyDescent="0.25">
      <c r="A8" s="23" t="s">
        <v>13</v>
      </c>
      <c r="B8" s="24">
        <v>86000</v>
      </c>
      <c r="E8" t="s">
        <v>13</v>
      </c>
      <c r="F8" s="24">
        <f t="shared" si="0"/>
        <v>86000</v>
      </c>
      <c r="G8" s="24">
        <f t="shared" si="1"/>
        <v>0</v>
      </c>
    </row>
    <row r="9" spans="1:7" x14ac:dyDescent="0.25">
      <c r="A9" s="23" t="s">
        <v>14</v>
      </c>
      <c r="B9" s="24">
        <v>87325</v>
      </c>
      <c r="E9" t="s">
        <v>14</v>
      </c>
      <c r="F9" s="24">
        <f t="shared" si="0"/>
        <v>87325</v>
      </c>
      <c r="G9" s="24">
        <f t="shared" si="1"/>
        <v>0</v>
      </c>
    </row>
    <row r="10" spans="1:7" x14ac:dyDescent="0.25">
      <c r="A10" s="23" t="s">
        <v>15</v>
      </c>
      <c r="B10" s="24">
        <v>92830</v>
      </c>
      <c r="E10" t="s">
        <v>15</v>
      </c>
      <c r="F10" s="24">
        <f t="shared" si="0"/>
        <v>92830</v>
      </c>
      <c r="G10" s="24">
        <f t="shared" si="1"/>
        <v>0</v>
      </c>
    </row>
    <row r="11" spans="1:7" x14ac:dyDescent="0.25">
      <c r="A11" s="23" t="s">
        <v>16</v>
      </c>
      <c r="B11" s="24">
        <v>84614</v>
      </c>
      <c r="E11" t="s">
        <v>16</v>
      </c>
      <c r="F11" s="24">
        <f t="shared" si="0"/>
        <v>84614</v>
      </c>
      <c r="G11" s="24">
        <f t="shared" si="1"/>
        <v>0</v>
      </c>
    </row>
    <row r="12" spans="1:7" x14ac:dyDescent="0.25">
      <c r="A12" s="23" t="s">
        <v>17</v>
      </c>
      <c r="B12" s="24">
        <v>95459</v>
      </c>
      <c r="E12" t="s">
        <v>17</v>
      </c>
      <c r="F12" s="24">
        <f t="shared" si="0"/>
        <v>95459</v>
      </c>
      <c r="G12" s="24">
        <f t="shared" si="1"/>
        <v>0</v>
      </c>
    </row>
    <row r="13" spans="1:7" x14ac:dyDescent="0.25">
      <c r="A13" s="23" t="s">
        <v>21</v>
      </c>
      <c r="B13" s="24">
        <v>627120</v>
      </c>
      <c r="E13" t="s">
        <v>21</v>
      </c>
      <c r="F13" s="24">
        <f t="shared" si="0"/>
        <v>627120</v>
      </c>
      <c r="G13" s="24">
        <f>SUM(G6:G12)</f>
        <v>0</v>
      </c>
    </row>
    <row r="16" spans="1:7" x14ac:dyDescent="0.25">
      <c r="A16" t="s">
        <v>37</v>
      </c>
      <c r="D16" t="str">
        <f>A16</f>
        <v>Average of Customer Completion Rate</v>
      </c>
    </row>
    <row r="17" spans="1:8" x14ac:dyDescent="0.25">
      <c r="A17" s="29">
        <v>0.8447619047619046</v>
      </c>
      <c r="D17" s="30">
        <f>GETPIVOTDATA("Customer Completion Rate",$A$16)</f>
        <v>0.8447619047619046</v>
      </c>
    </row>
    <row r="18" spans="1:8" x14ac:dyDescent="0.25">
      <c r="A18" s="30">
        <f>100%-GETPIVOTDATA("Customer Completion Rate",$A$16)</f>
        <v>0.1552380952380954</v>
      </c>
      <c r="D18" s="30">
        <f>_xlfn.XLOOKUP(D16,A16,A18,0)</f>
        <v>0.1552380952380954</v>
      </c>
    </row>
    <row r="19" spans="1:8" x14ac:dyDescent="0.25">
      <c r="A19" s="30"/>
    </row>
    <row r="20" spans="1:8" x14ac:dyDescent="0.25">
      <c r="A20" t="s">
        <v>36</v>
      </c>
      <c r="D20" t="str">
        <f>A20</f>
        <v>Average of Profit Completion Rate</v>
      </c>
    </row>
    <row r="21" spans="1:8" x14ac:dyDescent="0.25">
      <c r="A21" s="29">
        <v>0.85492063492063519</v>
      </c>
      <c r="D21" s="30">
        <f>GETPIVOTDATA("Profit Completion Rate",$A$20)</f>
        <v>0.85492063492063519</v>
      </c>
    </row>
    <row r="22" spans="1:8" x14ac:dyDescent="0.25">
      <c r="A22" s="30">
        <f>100%-GETPIVOTDATA("Profit Completion Rate",$A$20)</f>
        <v>0.14507936507936481</v>
      </c>
      <c r="D22" s="30">
        <f>_xlfn.XLOOKUP(D20,A20,A22,0)</f>
        <v>0.14507936507936481</v>
      </c>
    </row>
    <row r="24" spans="1:8" x14ac:dyDescent="0.25">
      <c r="A24" t="s">
        <v>35</v>
      </c>
      <c r="D24" t="str">
        <f>A24</f>
        <v>Average of Sales Completion Rate</v>
      </c>
    </row>
    <row r="25" spans="1:8" x14ac:dyDescent="0.25">
      <c r="A25" s="29">
        <v>0.85555555555555574</v>
      </c>
      <c r="D25" s="30">
        <f>GETPIVOTDATA("Sales Completion Rate",$A$24)</f>
        <v>0.85555555555555574</v>
      </c>
    </row>
    <row r="26" spans="1:8" x14ac:dyDescent="0.25">
      <c r="A26" s="29">
        <f>100%-GETPIVOTDATA("Sales Completion Rate",$A$24)</f>
        <v>0.14444444444444426</v>
      </c>
      <c r="D26" s="30">
        <f>_xlfn.XLOOKUP(D24,A24,A26,0)</f>
        <v>0.14444444444444426</v>
      </c>
    </row>
    <row r="28" spans="1:8" x14ac:dyDescent="0.25">
      <c r="A28" s="29">
        <f>100%-A27</f>
        <v>1</v>
      </c>
    </row>
    <row r="30" spans="1:8" x14ac:dyDescent="0.25">
      <c r="A30" t="s">
        <v>32</v>
      </c>
      <c r="B30" t="s">
        <v>31</v>
      </c>
      <c r="C30" t="s">
        <v>34</v>
      </c>
      <c r="F30" s="26" t="str">
        <f t="shared" ref="F30:H30" si="2">A30</f>
        <v>Sum of Sales</v>
      </c>
      <c r="G30" s="26" t="str">
        <f t="shared" si="2"/>
        <v>Sum of Profit</v>
      </c>
      <c r="H30" s="26" t="str">
        <f t="shared" si="2"/>
        <v>Sum of Customers</v>
      </c>
    </row>
    <row r="31" spans="1:8" x14ac:dyDescent="0.25">
      <c r="A31" s="26">
        <v>627120</v>
      </c>
      <c r="B31" s="26">
        <v>938345</v>
      </c>
      <c r="C31" s="26">
        <v>9360</v>
      </c>
      <c r="F31" s="26">
        <f>GETPIVOTDATA("Sum of Sales",$A$30)</f>
        <v>627120</v>
      </c>
      <c r="G31" s="26">
        <f>GETPIVOTDATA("Sum of Profit",$A$30)</f>
        <v>938345</v>
      </c>
      <c r="H31" s="31">
        <f>_xlfn.XLOOKUP(H30,C30,GETPIVOTDATA("Sum of Customers",$A$30),0)</f>
        <v>9360</v>
      </c>
    </row>
    <row r="38" spans="1:7" x14ac:dyDescent="0.25">
      <c r="A38" s="22" t="s">
        <v>20</v>
      </c>
      <c r="B38" t="s">
        <v>32</v>
      </c>
      <c r="C38" t="s">
        <v>31</v>
      </c>
      <c r="E38" t="s">
        <v>20</v>
      </c>
      <c r="F38" t="s">
        <v>32</v>
      </c>
      <c r="G38" t="s">
        <v>31</v>
      </c>
    </row>
    <row r="39" spans="1:7" x14ac:dyDescent="0.25">
      <c r="A39" s="23" t="s">
        <v>10</v>
      </c>
      <c r="B39" s="26">
        <v>79283</v>
      </c>
      <c r="C39" s="26">
        <v>141499</v>
      </c>
      <c r="E39" t="s">
        <v>10</v>
      </c>
      <c r="F39" s="32">
        <f>_xlfn.XLOOKUP(E39,$A$39:$A$45,$B$39:$B$45,0)</f>
        <v>79283</v>
      </c>
      <c r="G39" s="26">
        <f>_xlfn.XLOOKUP(E39,$A$39:$A$45,$C$39:$C$45,0)</f>
        <v>141499</v>
      </c>
    </row>
    <row r="40" spans="1:7" x14ac:dyDescent="0.25">
      <c r="A40" s="23" t="s">
        <v>12</v>
      </c>
      <c r="B40" s="26">
        <v>101609</v>
      </c>
      <c r="C40" s="26">
        <v>131243</v>
      </c>
      <c r="E40" t="s">
        <v>12</v>
      </c>
      <c r="F40" s="32">
        <f t="shared" ref="F40:F45" si="3">_xlfn.XLOOKUP(E40,$A$39:$A$45,$B$39:$B$45,0)</f>
        <v>101609</v>
      </c>
      <c r="G40" s="26">
        <f t="shared" ref="G40:G45" si="4">_xlfn.XLOOKUP(E40,$A$39:$A$45,$C$39:$C$45,0)</f>
        <v>131243</v>
      </c>
    </row>
    <row r="41" spans="1:7" x14ac:dyDescent="0.25">
      <c r="A41" s="23" t="s">
        <v>13</v>
      </c>
      <c r="B41" s="26">
        <v>86000</v>
      </c>
      <c r="C41" s="26">
        <v>124414</v>
      </c>
      <c r="E41" t="s">
        <v>13</v>
      </c>
      <c r="F41" s="32">
        <f t="shared" si="3"/>
        <v>86000</v>
      </c>
      <c r="G41" s="26">
        <f t="shared" si="4"/>
        <v>124414</v>
      </c>
    </row>
    <row r="42" spans="1:7" x14ac:dyDescent="0.25">
      <c r="A42" s="23" t="s">
        <v>14</v>
      </c>
      <c r="B42" s="26">
        <v>87325</v>
      </c>
      <c r="C42" s="26">
        <v>146061</v>
      </c>
      <c r="E42" t="s">
        <v>14</v>
      </c>
      <c r="F42" s="32">
        <f t="shared" si="3"/>
        <v>87325</v>
      </c>
      <c r="G42" s="26">
        <f t="shared" si="4"/>
        <v>146061</v>
      </c>
    </row>
    <row r="43" spans="1:7" x14ac:dyDescent="0.25">
      <c r="A43" s="23" t="s">
        <v>15</v>
      </c>
      <c r="B43" s="26">
        <v>92830</v>
      </c>
      <c r="C43" s="26">
        <v>120901</v>
      </c>
      <c r="E43" t="s">
        <v>15</v>
      </c>
      <c r="F43" s="32">
        <f t="shared" si="3"/>
        <v>92830</v>
      </c>
      <c r="G43" s="26">
        <f t="shared" si="4"/>
        <v>120901</v>
      </c>
    </row>
    <row r="44" spans="1:7" x14ac:dyDescent="0.25">
      <c r="A44" s="23" t="s">
        <v>16</v>
      </c>
      <c r="B44" s="26">
        <v>84614</v>
      </c>
      <c r="C44" s="26">
        <v>121987</v>
      </c>
      <c r="E44" t="s">
        <v>16</v>
      </c>
      <c r="F44" s="32">
        <f t="shared" si="3"/>
        <v>84614</v>
      </c>
      <c r="G44" s="26">
        <f t="shared" si="4"/>
        <v>121987</v>
      </c>
    </row>
    <row r="45" spans="1:7" x14ac:dyDescent="0.25">
      <c r="A45" s="23" t="s">
        <v>17</v>
      </c>
      <c r="B45" s="26">
        <v>95459</v>
      </c>
      <c r="C45" s="26">
        <v>152240</v>
      </c>
      <c r="E45" t="s">
        <v>17</v>
      </c>
      <c r="F45" s="32">
        <f t="shared" si="3"/>
        <v>95459</v>
      </c>
      <c r="G45" s="26">
        <f t="shared" si="4"/>
        <v>152240</v>
      </c>
    </row>
    <row r="46" spans="1:7" x14ac:dyDescent="0.25">
      <c r="A46" s="23" t="s">
        <v>21</v>
      </c>
      <c r="B46" s="26">
        <v>627120</v>
      </c>
      <c r="C46" s="26">
        <v>938345</v>
      </c>
      <c r="E46" t="s">
        <v>21</v>
      </c>
      <c r="F46" s="32">
        <f>SUM(F39:F45)</f>
        <v>627120</v>
      </c>
      <c r="G46" s="26">
        <f>SUM(G39:G45)</f>
        <v>938345</v>
      </c>
    </row>
    <row r="54" spans="1:5" x14ac:dyDescent="0.25">
      <c r="A54" s="22" t="s">
        <v>20</v>
      </c>
      <c r="B54" t="s">
        <v>34</v>
      </c>
      <c r="D54" t="s">
        <v>20</v>
      </c>
      <c r="E54" t="s">
        <v>34</v>
      </c>
    </row>
    <row r="55" spans="1:5" x14ac:dyDescent="0.25">
      <c r="A55" s="23" t="s">
        <v>22</v>
      </c>
      <c r="B55" s="31">
        <v>300</v>
      </c>
      <c r="D55" t="s">
        <v>22</v>
      </c>
      <c r="E55">
        <f>_xlfn.XLOOKUP(D55,$A$55:$A$63,$B$55:$B$63,0)</f>
        <v>300</v>
      </c>
    </row>
    <row r="56" spans="1:5" x14ac:dyDescent="0.25">
      <c r="A56" s="23" t="s">
        <v>23</v>
      </c>
      <c r="B56" s="31">
        <v>310</v>
      </c>
      <c r="D56" t="s">
        <v>23</v>
      </c>
      <c r="E56">
        <f t="shared" ref="E56:E63" si="5">_xlfn.XLOOKUP(D56,$A$55:$A$63,$B$55:$B$63,0)</f>
        <v>310</v>
      </c>
    </row>
    <row r="57" spans="1:5" x14ac:dyDescent="0.25">
      <c r="A57" s="23" t="s">
        <v>24</v>
      </c>
      <c r="B57" s="31">
        <v>300</v>
      </c>
      <c r="D57" t="s">
        <v>24</v>
      </c>
      <c r="E57">
        <f t="shared" si="5"/>
        <v>300</v>
      </c>
    </row>
    <row r="58" spans="1:5" x14ac:dyDescent="0.25">
      <c r="A58" s="23" t="s">
        <v>25</v>
      </c>
      <c r="B58" s="31">
        <v>700</v>
      </c>
      <c r="D58" t="s">
        <v>25</v>
      </c>
      <c r="E58">
        <f t="shared" si="5"/>
        <v>700</v>
      </c>
    </row>
    <row r="59" spans="1:5" x14ac:dyDescent="0.25">
      <c r="A59" s="23" t="s">
        <v>26</v>
      </c>
      <c r="B59" s="31">
        <v>650</v>
      </c>
      <c r="D59" t="s">
        <v>26</v>
      </c>
      <c r="E59">
        <f t="shared" si="5"/>
        <v>650</v>
      </c>
    </row>
    <row r="60" spans="1:5" x14ac:dyDescent="0.25">
      <c r="A60" s="23" t="s">
        <v>27</v>
      </c>
      <c r="B60" s="31">
        <v>1600</v>
      </c>
      <c r="D60" t="s">
        <v>27</v>
      </c>
      <c r="E60">
        <f t="shared" si="5"/>
        <v>1600</v>
      </c>
    </row>
    <row r="61" spans="1:5" x14ac:dyDescent="0.25">
      <c r="A61" s="23" t="s">
        <v>28</v>
      </c>
      <c r="B61" s="31">
        <v>1800</v>
      </c>
      <c r="D61" t="s">
        <v>28</v>
      </c>
      <c r="E61">
        <f t="shared" si="5"/>
        <v>1800</v>
      </c>
    </row>
    <row r="62" spans="1:5" x14ac:dyDescent="0.25">
      <c r="A62" s="23" t="s">
        <v>29</v>
      </c>
      <c r="B62" s="31">
        <v>1700</v>
      </c>
      <c r="D62" t="s">
        <v>29</v>
      </c>
      <c r="E62">
        <f t="shared" si="5"/>
        <v>1700</v>
      </c>
    </row>
    <row r="63" spans="1:5" x14ac:dyDescent="0.25">
      <c r="A63" s="23" t="s">
        <v>30</v>
      </c>
      <c r="B63" s="31">
        <v>2000</v>
      </c>
      <c r="D63" t="s">
        <v>30</v>
      </c>
      <c r="E63">
        <f t="shared" si="5"/>
        <v>2000</v>
      </c>
    </row>
    <row r="64" spans="1:5" x14ac:dyDescent="0.25">
      <c r="A64" s="23" t="s">
        <v>21</v>
      </c>
      <c r="B64" s="31">
        <v>9360</v>
      </c>
      <c r="D64" t="s">
        <v>21</v>
      </c>
      <c r="E64" s="31">
        <f>SUM(E55:E63)</f>
        <v>9360</v>
      </c>
    </row>
    <row r="72" spans="1:5" x14ac:dyDescent="0.25">
      <c r="A72" s="22" t="s">
        <v>20</v>
      </c>
      <c r="B72" t="s">
        <v>32</v>
      </c>
      <c r="D72" t="s">
        <v>20</v>
      </c>
      <c r="E72" t="s">
        <v>32</v>
      </c>
    </row>
    <row r="73" spans="1:5" x14ac:dyDescent="0.25">
      <c r="A73" s="23" t="s">
        <v>22</v>
      </c>
      <c r="B73" s="24">
        <v>73165</v>
      </c>
      <c r="D73" t="s">
        <v>22</v>
      </c>
      <c r="E73" s="24">
        <f>_xlfn.XLOOKUP(D73,$A$73:$A$81,$B$73:$B$81,0)</f>
        <v>73165</v>
      </c>
    </row>
    <row r="74" spans="1:5" x14ac:dyDescent="0.25">
      <c r="A74" s="23" t="s">
        <v>23</v>
      </c>
      <c r="B74" s="24">
        <v>71184</v>
      </c>
      <c r="D74" t="s">
        <v>23</v>
      </c>
      <c r="E74" s="24">
        <f t="shared" ref="E74:E81" si="6">_xlfn.XLOOKUP(D74,$A$73:$A$81,$B$73:$B$81,0)</f>
        <v>71184</v>
      </c>
    </row>
    <row r="75" spans="1:5" x14ac:dyDescent="0.25">
      <c r="A75" s="23" t="s">
        <v>24</v>
      </c>
      <c r="B75" s="24">
        <v>66559</v>
      </c>
      <c r="D75" t="s">
        <v>24</v>
      </c>
      <c r="E75" s="24">
        <f t="shared" si="6"/>
        <v>66559</v>
      </c>
    </row>
    <row r="76" spans="1:5" x14ac:dyDescent="0.25">
      <c r="A76" s="23" t="s">
        <v>25</v>
      </c>
      <c r="B76" s="24">
        <v>76702</v>
      </c>
      <c r="D76" t="s">
        <v>25</v>
      </c>
      <c r="E76" s="24">
        <f t="shared" si="6"/>
        <v>76702</v>
      </c>
    </row>
    <row r="77" spans="1:5" x14ac:dyDescent="0.25">
      <c r="A77" s="23" t="s">
        <v>26</v>
      </c>
      <c r="B77" s="24">
        <v>73084</v>
      </c>
      <c r="D77" t="s">
        <v>26</v>
      </c>
      <c r="E77" s="24">
        <f t="shared" si="6"/>
        <v>73084</v>
      </c>
    </row>
    <row r="78" spans="1:5" x14ac:dyDescent="0.25">
      <c r="A78" s="23" t="s">
        <v>27</v>
      </c>
      <c r="B78" s="24">
        <v>66638</v>
      </c>
      <c r="D78" t="s">
        <v>27</v>
      </c>
      <c r="E78" s="24">
        <f t="shared" si="6"/>
        <v>66638</v>
      </c>
    </row>
    <row r="79" spans="1:5" x14ac:dyDescent="0.25">
      <c r="A79" s="23" t="s">
        <v>28</v>
      </c>
      <c r="B79" s="24">
        <v>69881</v>
      </c>
      <c r="D79" t="s">
        <v>28</v>
      </c>
      <c r="E79" s="24">
        <f t="shared" si="6"/>
        <v>69881</v>
      </c>
    </row>
    <row r="80" spans="1:5" x14ac:dyDescent="0.25">
      <c r="A80" s="23" t="s">
        <v>29</v>
      </c>
      <c r="B80" s="24">
        <v>62240</v>
      </c>
      <c r="D80" t="s">
        <v>29</v>
      </c>
      <c r="E80" s="24">
        <f t="shared" si="6"/>
        <v>62240</v>
      </c>
    </row>
    <row r="81" spans="1:17" x14ac:dyDescent="0.25">
      <c r="A81" s="23" t="s">
        <v>30</v>
      </c>
      <c r="B81" s="24">
        <v>67667</v>
      </c>
      <c r="D81" t="s">
        <v>30</v>
      </c>
      <c r="E81" s="24">
        <f t="shared" si="6"/>
        <v>67667</v>
      </c>
    </row>
    <row r="82" spans="1:17" x14ac:dyDescent="0.25">
      <c r="A82" s="23" t="s">
        <v>21</v>
      </c>
      <c r="B82" s="24">
        <v>627120</v>
      </c>
      <c r="E82" s="24"/>
    </row>
    <row r="85" spans="1:17" x14ac:dyDescent="0.25">
      <c r="Q85" s="33"/>
    </row>
    <row r="86" spans="1:17" x14ac:dyDescent="0.25">
      <c r="A86" s="22" t="s">
        <v>20</v>
      </c>
      <c r="B86" t="s">
        <v>32</v>
      </c>
      <c r="E86" s="24" t="str">
        <f>A86</f>
        <v>Row Labels</v>
      </c>
      <c r="F86" s="24" t="str">
        <f>B86</f>
        <v>Sum of Sales</v>
      </c>
      <c r="G86" s="24"/>
    </row>
    <row r="87" spans="1:17" x14ac:dyDescent="0.25">
      <c r="A87" s="23" t="s">
        <v>10</v>
      </c>
      <c r="B87" s="26">
        <v>79283</v>
      </c>
      <c r="E87" s="24" t="s">
        <v>10</v>
      </c>
      <c r="F87" s="26">
        <f t="shared" ref="F87:F93" si="7">_xlfn.XLOOKUP(E87,$A$87:$A$93,$B$87:$B$93,0)</f>
        <v>79283</v>
      </c>
      <c r="G87" s="26"/>
    </row>
    <row r="88" spans="1:17" x14ac:dyDescent="0.25">
      <c r="A88" s="23" t="s">
        <v>12</v>
      </c>
      <c r="B88" s="26">
        <v>101609</v>
      </c>
      <c r="E88" s="24" t="s">
        <v>12</v>
      </c>
      <c r="F88" s="26">
        <f t="shared" si="7"/>
        <v>101609</v>
      </c>
      <c r="G88" s="26"/>
    </row>
    <row r="89" spans="1:17" x14ac:dyDescent="0.25">
      <c r="A89" s="23" t="s">
        <v>13</v>
      </c>
      <c r="B89" s="26">
        <v>86000</v>
      </c>
      <c r="E89" s="24" t="s">
        <v>13</v>
      </c>
      <c r="F89" s="26">
        <f t="shared" si="7"/>
        <v>86000</v>
      </c>
      <c r="G89" s="26"/>
    </row>
    <row r="90" spans="1:17" x14ac:dyDescent="0.25">
      <c r="A90" s="23" t="s">
        <v>14</v>
      </c>
      <c r="B90" s="26">
        <v>87325</v>
      </c>
      <c r="E90" s="24" t="s">
        <v>14</v>
      </c>
      <c r="F90" s="26">
        <f t="shared" si="7"/>
        <v>87325</v>
      </c>
      <c r="G90" s="26"/>
    </row>
    <row r="91" spans="1:17" x14ac:dyDescent="0.25">
      <c r="A91" s="23" t="s">
        <v>15</v>
      </c>
      <c r="B91" s="26">
        <v>92830</v>
      </c>
      <c r="E91" s="24" t="s">
        <v>15</v>
      </c>
      <c r="F91" s="26">
        <f t="shared" si="7"/>
        <v>92830</v>
      </c>
      <c r="G91" s="26"/>
    </row>
    <row r="92" spans="1:17" x14ac:dyDescent="0.25">
      <c r="A92" s="23" t="s">
        <v>16</v>
      </c>
      <c r="B92" s="26">
        <v>84614</v>
      </c>
      <c r="E92" s="24" t="s">
        <v>16</v>
      </c>
      <c r="F92" s="26">
        <f t="shared" si="7"/>
        <v>84614</v>
      </c>
      <c r="G92" s="26"/>
    </row>
    <row r="93" spans="1:17" x14ac:dyDescent="0.25">
      <c r="A93" s="23" t="s">
        <v>17</v>
      </c>
      <c r="B93" s="26">
        <v>95459</v>
      </c>
      <c r="E93" s="24" t="s">
        <v>17</v>
      </c>
      <c r="F93" s="26">
        <f t="shared" si="7"/>
        <v>95459</v>
      </c>
      <c r="G93" s="26"/>
    </row>
    <row r="94" spans="1:17" x14ac:dyDescent="0.25">
      <c r="A94" s="23" t="s">
        <v>21</v>
      </c>
      <c r="B94" s="26">
        <v>627120</v>
      </c>
      <c r="E94" s="24" t="s">
        <v>21</v>
      </c>
      <c r="F94" s="26">
        <f>_xlfn.XLOOKUP(E94,A94:A118,B94:B118,)</f>
        <v>627120</v>
      </c>
      <c r="G94" s="26"/>
    </row>
    <row r="109" spans="12:12" x14ac:dyDescent="0.25">
      <c r="L109" s="25"/>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2CF52-0341-42AA-A366-9D8DAEACF481}">
  <dimension ref="A1:Z1000"/>
  <sheetViews>
    <sheetView zoomScale="85" zoomScaleNormal="85" workbookViewId="0">
      <selection activeCell="B29" sqref="B29"/>
    </sheetView>
  </sheetViews>
  <sheetFormatPr defaultRowHeight="15" x14ac:dyDescent="0.25"/>
  <cols>
    <col min="1" max="1" width="9.85546875" customWidth="1"/>
    <col min="2" max="2" width="12.140625" bestFit="1" customWidth="1"/>
    <col min="5" max="5" width="14.85546875" customWidth="1"/>
    <col min="6" max="6" width="13.28515625" customWidth="1"/>
    <col min="7" max="7" width="10.85546875" customWidth="1"/>
    <col min="8" max="8" width="24.85546875" customWidth="1"/>
    <col min="9" max="9" width="25.5703125" customWidth="1"/>
    <col min="10" max="10" width="29.28515625" customWidth="1"/>
    <col min="12" max="12" width="16.140625" customWidth="1"/>
  </cols>
  <sheetData>
    <row r="1" spans="1:26" ht="16.5" thickBot="1" x14ac:dyDescent="0.3">
      <c r="A1" s="14" t="s">
        <v>0</v>
      </c>
      <c r="B1" s="15" t="s">
        <v>1</v>
      </c>
      <c r="C1" s="15" t="s">
        <v>2</v>
      </c>
      <c r="D1" s="15" t="s">
        <v>3</v>
      </c>
      <c r="E1" s="15" t="s">
        <v>4</v>
      </c>
      <c r="F1" s="15" t="s">
        <v>5</v>
      </c>
      <c r="G1" s="15" t="s">
        <v>6</v>
      </c>
      <c r="H1" s="15" t="s">
        <v>7</v>
      </c>
      <c r="I1" s="15" t="s">
        <v>8</v>
      </c>
      <c r="J1" s="16" t="s">
        <v>9</v>
      </c>
      <c r="K1" s="1"/>
      <c r="L1" s="1"/>
      <c r="M1" s="1"/>
      <c r="N1" s="1"/>
      <c r="O1" s="1"/>
      <c r="P1" s="1"/>
      <c r="Q1" s="1"/>
      <c r="R1" s="1"/>
      <c r="S1" s="1"/>
      <c r="T1" s="1"/>
      <c r="U1" s="1"/>
      <c r="V1" s="1"/>
      <c r="W1" s="1"/>
      <c r="X1" s="1"/>
      <c r="Y1" s="1"/>
      <c r="Z1" s="1"/>
    </row>
    <row r="2" spans="1:26" ht="16.5" thickBot="1" x14ac:dyDescent="0.3">
      <c r="A2" s="10">
        <v>44927</v>
      </c>
      <c r="B2" s="2" t="s">
        <v>10</v>
      </c>
      <c r="C2" s="3">
        <v>9174</v>
      </c>
      <c r="D2" s="3">
        <v>15034</v>
      </c>
      <c r="E2" s="3">
        <v>2857</v>
      </c>
      <c r="F2" s="4">
        <v>80</v>
      </c>
      <c r="G2" s="2" t="s">
        <v>11</v>
      </c>
      <c r="H2" s="5">
        <v>0.89</v>
      </c>
      <c r="I2" s="5">
        <v>0.85</v>
      </c>
      <c r="J2" s="12">
        <v>0.72</v>
      </c>
      <c r="K2" s="1"/>
      <c r="L2" s="1"/>
      <c r="M2" s="1"/>
      <c r="N2" s="1"/>
      <c r="O2" s="1"/>
      <c r="P2" s="1"/>
      <c r="Q2" s="1"/>
      <c r="R2" s="1"/>
      <c r="S2" s="1"/>
      <c r="T2" s="1"/>
      <c r="U2" s="1"/>
      <c r="V2" s="1"/>
      <c r="W2" s="1"/>
      <c r="X2" s="1"/>
      <c r="Y2" s="1"/>
      <c r="Z2" s="1"/>
    </row>
    <row r="3" spans="1:26" ht="16.5" thickBot="1" x14ac:dyDescent="0.3">
      <c r="A3" s="11">
        <v>44927</v>
      </c>
      <c r="B3" s="6" t="s">
        <v>12</v>
      </c>
      <c r="C3" s="3">
        <v>12855</v>
      </c>
      <c r="D3" s="3">
        <v>16736</v>
      </c>
      <c r="E3" s="7">
        <v>2857</v>
      </c>
      <c r="F3" s="8">
        <v>30</v>
      </c>
      <c r="G3" s="6" t="s">
        <v>11</v>
      </c>
      <c r="H3" s="9">
        <v>0.94</v>
      </c>
      <c r="I3" s="9">
        <v>0.95</v>
      </c>
      <c r="J3" s="13">
        <v>0.86</v>
      </c>
      <c r="K3" s="1"/>
      <c r="L3" s="1"/>
      <c r="M3" s="1"/>
      <c r="N3" s="1"/>
      <c r="O3" s="1"/>
      <c r="P3" s="1"/>
      <c r="Q3" s="1"/>
      <c r="R3" s="1"/>
      <c r="S3" s="1"/>
      <c r="T3" s="1"/>
      <c r="U3" s="1"/>
      <c r="V3" s="1"/>
      <c r="W3" s="1"/>
      <c r="X3" s="1"/>
      <c r="Y3" s="1"/>
      <c r="Z3" s="1"/>
    </row>
    <row r="4" spans="1:26" ht="16.5" thickBot="1" x14ac:dyDescent="0.3">
      <c r="A4" s="10">
        <v>44927</v>
      </c>
      <c r="B4" s="2" t="s">
        <v>13</v>
      </c>
      <c r="C4" s="3">
        <v>11901</v>
      </c>
      <c r="D4" s="3">
        <v>19772</v>
      </c>
      <c r="E4" s="3">
        <v>2857</v>
      </c>
      <c r="F4" s="4">
        <v>15</v>
      </c>
      <c r="G4" s="2" t="s">
        <v>11</v>
      </c>
      <c r="H4" s="5">
        <v>0.82</v>
      </c>
      <c r="I4" s="5">
        <v>0.8</v>
      </c>
      <c r="J4" s="12">
        <v>0.76</v>
      </c>
      <c r="K4" s="1"/>
      <c r="L4" s="1" t="s">
        <v>1</v>
      </c>
      <c r="M4" s="1" t="s">
        <v>3</v>
      </c>
      <c r="N4" s="1"/>
      <c r="O4" s="1"/>
      <c r="P4" s="1"/>
      <c r="Q4" s="1"/>
      <c r="R4" s="1"/>
      <c r="S4" s="1"/>
      <c r="T4" s="1"/>
      <c r="U4" s="1"/>
      <c r="V4" s="1"/>
      <c r="W4" s="1"/>
      <c r="X4" s="1"/>
      <c r="Y4" s="1"/>
      <c r="Z4" s="1"/>
    </row>
    <row r="5" spans="1:26" ht="16.5" thickBot="1" x14ac:dyDescent="0.3">
      <c r="A5" s="11">
        <v>44927</v>
      </c>
      <c r="B5" s="6" t="s">
        <v>14</v>
      </c>
      <c r="C5" s="3">
        <v>11831</v>
      </c>
      <c r="D5" s="3">
        <v>13937</v>
      </c>
      <c r="E5" s="7">
        <v>2857</v>
      </c>
      <c r="F5" s="8">
        <v>40</v>
      </c>
      <c r="G5" s="6" t="s">
        <v>11</v>
      </c>
      <c r="H5" s="9">
        <v>0.79</v>
      </c>
      <c r="I5" s="9">
        <v>0.79</v>
      </c>
      <c r="J5" s="13">
        <v>0.79</v>
      </c>
      <c r="K5" s="1"/>
      <c r="L5" s="1" t="s">
        <v>16</v>
      </c>
      <c r="M5" s="1"/>
      <c r="N5" s="1"/>
      <c r="O5" s="1"/>
      <c r="P5" s="1"/>
      <c r="Q5" s="1"/>
      <c r="R5" s="1"/>
      <c r="S5" s="1"/>
      <c r="T5" s="1"/>
      <c r="U5" s="1"/>
      <c r="V5" s="1"/>
      <c r="W5" s="1"/>
      <c r="X5" s="1"/>
      <c r="Y5" s="1"/>
      <c r="Z5" s="1"/>
    </row>
    <row r="6" spans="1:26" ht="16.5" thickBot="1" x14ac:dyDescent="0.3">
      <c r="A6" s="10">
        <v>44927</v>
      </c>
      <c r="B6" s="2" t="s">
        <v>15</v>
      </c>
      <c r="C6" s="3">
        <v>8503</v>
      </c>
      <c r="D6" s="3">
        <v>13296</v>
      </c>
      <c r="E6" s="3">
        <v>2857</v>
      </c>
      <c r="F6" s="4">
        <v>100</v>
      </c>
      <c r="G6" s="2" t="s">
        <v>11</v>
      </c>
      <c r="H6" s="5">
        <v>0.96</v>
      </c>
      <c r="I6" s="5">
        <v>0.79</v>
      </c>
      <c r="J6" s="12">
        <v>0.7</v>
      </c>
      <c r="K6" s="1"/>
      <c r="L6" s="1"/>
      <c r="M6" s="1"/>
      <c r="N6" s="1"/>
      <c r="O6" s="1"/>
      <c r="P6" s="1"/>
      <c r="Q6" s="1"/>
      <c r="R6" s="1"/>
      <c r="S6" s="1"/>
      <c r="T6" s="1"/>
      <c r="U6" s="1"/>
      <c r="V6" s="1"/>
      <c r="W6" s="1"/>
      <c r="X6" s="1"/>
      <c r="Y6" s="1"/>
      <c r="Z6" s="1"/>
    </row>
    <row r="7" spans="1:26" ht="16.5" thickBot="1" x14ac:dyDescent="0.3">
      <c r="A7" s="11">
        <v>44927</v>
      </c>
      <c r="B7" s="6" t="s">
        <v>16</v>
      </c>
      <c r="C7" s="3">
        <v>8638</v>
      </c>
      <c r="D7" s="3">
        <v>10601</v>
      </c>
      <c r="E7" s="7">
        <v>2857</v>
      </c>
      <c r="F7" s="8">
        <v>15</v>
      </c>
      <c r="G7" s="6" t="s">
        <v>11</v>
      </c>
      <c r="H7" s="9">
        <v>0.79</v>
      </c>
      <c r="I7" s="9">
        <v>0.79</v>
      </c>
      <c r="J7" s="13">
        <v>0.77</v>
      </c>
      <c r="K7" s="1"/>
      <c r="L7" s="1"/>
      <c r="M7" s="1"/>
      <c r="N7" s="1"/>
      <c r="O7" s="1"/>
      <c r="P7" s="1"/>
      <c r="Q7" s="1"/>
      <c r="R7" s="1"/>
      <c r="S7" s="1"/>
      <c r="T7" s="1"/>
      <c r="U7" s="1"/>
      <c r="V7" s="1"/>
      <c r="W7" s="1"/>
      <c r="X7" s="1"/>
      <c r="Y7" s="1"/>
      <c r="Z7" s="1"/>
    </row>
    <row r="8" spans="1:26" ht="16.5" thickBot="1" x14ac:dyDescent="0.3">
      <c r="A8" s="10">
        <v>44927</v>
      </c>
      <c r="B8" s="2" t="s">
        <v>17</v>
      </c>
      <c r="C8" s="3">
        <v>10263</v>
      </c>
      <c r="D8" s="3">
        <v>16253</v>
      </c>
      <c r="E8" s="3">
        <v>2857</v>
      </c>
      <c r="F8" s="4">
        <v>20</v>
      </c>
      <c r="G8" s="2" t="s">
        <v>11</v>
      </c>
      <c r="H8" s="5">
        <v>0.75</v>
      </c>
      <c r="I8" s="5">
        <v>0.72</v>
      </c>
      <c r="J8" s="12">
        <v>0.93</v>
      </c>
      <c r="K8" s="1"/>
      <c r="L8" s="1"/>
      <c r="M8" s="1"/>
      <c r="N8" s="1"/>
      <c r="O8" s="1"/>
      <c r="P8" s="1"/>
      <c r="Q8" s="1"/>
      <c r="R8" s="1"/>
      <c r="S8" s="1"/>
      <c r="T8" s="1"/>
      <c r="U8" s="1"/>
      <c r="V8" s="1"/>
      <c r="W8" s="1"/>
      <c r="X8" s="1"/>
      <c r="Y8" s="1"/>
      <c r="Z8" s="1"/>
    </row>
    <row r="9" spans="1:26" ht="16.5" thickBot="1" x14ac:dyDescent="0.3">
      <c r="A9" s="11">
        <v>44958</v>
      </c>
      <c r="B9" s="6" t="s">
        <v>10</v>
      </c>
      <c r="C9" s="3">
        <v>10564</v>
      </c>
      <c r="D9" s="3">
        <v>19533</v>
      </c>
      <c r="E9" s="7">
        <v>1429</v>
      </c>
      <c r="F9" s="8">
        <v>90</v>
      </c>
      <c r="G9" s="6" t="s">
        <v>11</v>
      </c>
      <c r="H9" s="9">
        <v>0.92</v>
      </c>
      <c r="I9" s="9">
        <v>0.99</v>
      </c>
      <c r="J9" s="13">
        <v>0.74</v>
      </c>
      <c r="K9" s="1"/>
      <c r="L9" s="1"/>
      <c r="M9" s="1"/>
      <c r="N9" s="1"/>
      <c r="O9" s="1"/>
      <c r="P9" s="1"/>
      <c r="Q9" s="1"/>
      <c r="R9" s="1"/>
      <c r="S9" s="1"/>
      <c r="T9" s="1"/>
      <c r="U9" s="1"/>
      <c r="V9" s="1"/>
      <c r="W9" s="1"/>
      <c r="X9" s="1"/>
      <c r="Y9" s="1"/>
      <c r="Z9" s="1"/>
    </row>
    <row r="10" spans="1:26" ht="16.5" thickBot="1" x14ac:dyDescent="0.3">
      <c r="A10" s="10">
        <v>44958</v>
      </c>
      <c r="B10" s="2" t="s">
        <v>12</v>
      </c>
      <c r="C10" s="3">
        <v>10508</v>
      </c>
      <c r="D10" s="3">
        <v>13058</v>
      </c>
      <c r="E10" s="3">
        <v>1429</v>
      </c>
      <c r="F10" s="4">
        <v>30</v>
      </c>
      <c r="G10" s="2" t="s">
        <v>11</v>
      </c>
      <c r="H10" s="5">
        <v>0.7</v>
      </c>
      <c r="I10" s="5">
        <v>0.99</v>
      </c>
      <c r="J10" s="12">
        <v>0.95</v>
      </c>
      <c r="K10" s="1"/>
      <c r="L10" s="1"/>
      <c r="M10" s="1"/>
      <c r="N10" s="1"/>
      <c r="O10" s="1"/>
      <c r="P10" s="1"/>
      <c r="Q10" s="1"/>
      <c r="R10" s="1"/>
      <c r="S10" s="1"/>
      <c r="T10" s="1"/>
      <c r="U10" s="1"/>
      <c r="V10" s="1"/>
      <c r="W10" s="1"/>
      <c r="X10" s="1"/>
      <c r="Y10" s="1"/>
      <c r="Z10" s="1"/>
    </row>
    <row r="11" spans="1:26" ht="16.5" thickBot="1" x14ac:dyDescent="0.3">
      <c r="A11" s="11">
        <v>44958</v>
      </c>
      <c r="B11" s="6" t="s">
        <v>13</v>
      </c>
      <c r="C11" s="3">
        <v>6755</v>
      </c>
      <c r="D11" s="3">
        <v>16360</v>
      </c>
      <c r="E11" s="7">
        <v>1429</v>
      </c>
      <c r="F11" s="8">
        <v>15</v>
      </c>
      <c r="G11" s="6" t="s">
        <v>11</v>
      </c>
      <c r="H11" s="9">
        <v>0.91</v>
      </c>
      <c r="I11" s="9">
        <v>0.98</v>
      </c>
      <c r="J11" s="13">
        <v>0.89</v>
      </c>
      <c r="K11" s="1"/>
      <c r="L11" s="1"/>
      <c r="M11" s="1"/>
      <c r="N11" s="1"/>
      <c r="O11" s="1"/>
      <c r="P11" s="1"/>
      <c r="Q11" s="1"/>
      <c r="R11" s="1"/>
      <c r="S11" s="1"/>
      <c r="T11" s="1"/>
      <c r="U11" s="1"/>
      <c r="V11" s="1"/>
      <c r="W11" s="1"/>
      <c r="X11" s="1"/>
      <c r="Y11" s="1"/>
      <c r="Z11" s="1"/>
    </row>
    <row r="12" spans="1:26" ht="16.5" thickBot="1" x14ac:dyDescent="0.3">
      <c r="A12" s="10">
        <v>44958</v>
      </c>
      <c r="B12" s="2" t="s">
        <v>14</v>
      </c>
      <c r="C12" s="3">
        <v>9642</v>
      </c>
      <c r="D12" s="3">
        <v>19197</v>
      </c>
      <c r="E12" s="3">
        <v>1429</v>
      </c>
      <c r="F12" s="4">
        <v>40</v>
      </c>
      <c r="G12" s="2" t="s">
        <v>11</v>
      </c>
      <c r="H12" s="5">
        <v>0.74</v>
      </c>
      <c r="I12" s="5">
        <v>0.85</v>
      </c>
      <c r="J12" s="12">
        <v>0.7</v>
      </c>
      <c r="K12" s="1"/>
      <c r="L12" s="1"/>
      <c r="M12" s="1"/>
      <c r="N12" s="1"/>
      <c r="O12" s="1"/>
      <c r="P12" s="1"/>
      <c r="Q12" s="1"/>
      <c r="R12" s="1"/>
      <c r="S12" s="1"/>
      <c r="T12" s="1"/>
      <c r="U12" s="1"/>
      <c r="V12" s="1"/>
      <c r="W12" s="1"/>
      <c r="X12" s="1"/>
      <c r="Y12" s="1"/>
      <c r="Z12" s="1"/>
    </row>
    <row r="13" spans="1:26" ht="16.5" thickBot="1" x14ac:dyDescent="0.3">
      <c r="A13" s="11">
        <v>44958</v>
      </c>
      <c r="B13" s="6" t="s">
        <v>15</v>
      </c>
      <c r="C13" s="3">
        <v>11071</v>
      </c>
      <c r="D13" s="3">
        <v>11168</v>
      </c>
      <c r="E13" s="7">
        <v>1429</v>
      </c>
      <c r="F13" s="8">
        <v>100</v>
      </c>
      <c r="G13" s="6" t="s">
        <v>11</v>
      </c>
      <c r="H13" s="9">
        <v>0.9</v>
      </c>
      <c r="I13" s="9">
        <v>0.9</v>
      </c>
      <c r="J13" s="13">
        <v>0.72</v>
      </c>
      <c r="K13" s="1"/>
      <c r="L13" s="1"/>
      <c r="M13" s="1"/>
      <c r="N13" s="1"/>
      <c r="O13" s="1"/>
      <c r="P13" s="1"/>
      <c r="Q13" s="1"/>
      <c r="R13" s="1"/>
      <c r="S13" s="1"/>
      <c r="T13" s="1"/>
      <c r="U13" s="1"/>
      <c r="V13" s="1"/>
      <c r="W13" s="1"/>
      <c r="X13" s="1"/>
      <c r="Y13" s="1"/>
      <c r="Z13" s="1"/>
    </row>
    <row r="14" spans="1:26" ht="16.5" thickBot="1" x14ac:dyDescent="0.3">
      <c r="A14" s="10">
        <v>44958</v>
      </c>
      <c r="B14" s="2" t="s">
        <v>16</v>
      </c>
      <c r="C14" s="3">
        <v>9906</v>
      </c>
      <c r="D14" s="3">
        <v>12907</v>
      </c>
      <c r="E14" s="3">
        <v>1429</v>
      </c>
      <c r="F14" s="4">
        <v>15</v>
      </c>
      <c r="G14" s="2" t="s">
        <v>11</v>
      </c>
      <c r="H14" s="5">
        <v>0.95</v>
      </c>
      <c r="I14" s="5">
        <v>0.97</v>
      </c>
      <c r="J14" s="12">
        <v>0.81</v>
      </c>
      <c r="K14" s="1"/>
      <c r="L14" s="1"/>
      <c r="M14" s="1"/>
      <c r="N14" s="1"/>
      <c r="O14" s="1"/>
      <c r="P14" s="1"/>
      <c r="Q14" s="1"/>
      <c r="R14" s="1"/>
      <c r="S14" s="1"/>
      <c r="T14" s="1"/>
      <c r="U14" s="1"/>
      <c r="V14" s="1"/>
      <c r="W14" s="1"/>
      <c r="X14" s="1"/>
      <c r="Y14" s="1"/>
      <c r="Z14" s="1"/>
    </row>
    <row r="15" spans="1:26" ht="16.5" thickBot="1" x14ac:dyDescent="0.3">
      <c r="A15" s="11">
        <v>44958</v>
      </c>
      <c r="B15" s="6" t="s">
        <v>17</v>
      </c>
      <c r="C15" s="3">
        <v>12738</v>
      </c>
      <c r="D15" s="3">
        <v>17970</v>
      </c>
      <c r="E15" s="7">
        <v>1429</v>
      </c>
      <c r="F15" s="8">
        <v>20</v>
      </c>
      <c r="G15" s="6" t="s">
        <v>11</v>
      </c>
      <c r="H15" s="9">
        <v>0.99</v>
      </c>
      <c r="I15" s="9">
        <v>0.79</v>
      </c>
      <c r="J15" s="13">
        <v>0.75</v>
      </c>
      <c r="K15" s="1"/>
      <c r="L15" s="1"/>
      <c r="M15" s="1"/>
      <c r="N15" s="1"/>
      <c r="O15" s="1"/>
      <c r="P15" s="1"/>
      <c r="Q15" s="1"/>
      <c r="R15" s="1"/>
      <c r="S15" s="1"/>
      <c r="T15" s="1"/>
      <c r="U15" s="1"/>
      <c r="V15" s="1"/>
      <c r="W15" s="1"/>
      <c r="X15" s="1"/>
      <c r="Y15" s="1"/>
      <c r="Z15" s="1"/>
    </row>
    <row r="16" spans="1:26" ht="16.5" thickBot="1" x14ac:dyDescent="0.3">
      <c r="A16" s="10">
        <v>44986</v>
      </c>
      <c r="B16" s="2" t="s">
        <v>10</v>
      </c>
      <c r="C16" s="3">
        <v>7532</v>
      </c>
      <c r="D16" s="3">
        <v>16024</v>
      </c>
      <c r="E16" s="3">
        <v>1429</v>
      </c>
      <c r="F16" s="4">
        <v>45</v>
      </c>
      <c r="G16" s="2" t="s">
        <v>11</v>
      </c>
      <c r="H16" s="5">
        <v>0.86</v>
      </c>
      <c r="I16" s="5">
        <v>0.97</v>
      </c>
      <c r="J16" s="12">
        <v>0.89</v>
      </c>
      <c r="K16" s="1"/>
      <c r="L16" s="1"/>
      <c r="M16" s="1"/>
      <c r="N16" s="1"/>
      <c r="O16" s="1"/>
      <c r="P16" s="1"/>
      <c r="Q16" s="1"/>
      <c r="R16" s="1"/>
      <c r="S16" s="1"/>
      <c r="T16" s="1"/>
      <c r="U16" s="1"/>
      <c r="V16" s="1"/>
      <c r="W16" s="1"/>
      <c r="X16" s="1"/>
      <c r="Y16" s="1"/>
      <c r="Z16" s="1"/>
    </row>
    <row r="17" spans="1:26" ht="16.5" thickBot="1" x14ac:dyDescent="0.3">
      <c r="A17" s="11">
        <v>44986</v>
      </c>
      <c r="B17" s="6" t="s">
        <v>12</v>
      </c>
      <c r="C17" s="3">
        <v>8498</v>
      </c>
      <c r="D17" s="3">
        <v>15993</v>
      </c>
      <c r="E17" s="7">
        <v>1429</v>
      </c>
      <c r="F17" s="8">
        <v>43</v>
      </c>
      <c r="G17" s="6" t="s">
        <v>11</v>
      </c>
      <c r="H17" s="9">
        <v>0.83</v>
      </c>
      <c r="I17" s="9">
        <v>0.72</v>
      </c>
      <c r="J17" s="13">
        <v>0.74</v>
      </c>
      <c r="K17" s="1"/>
      <c r="L17" s="1"/>
      <c r="M17" s="1"/>
      <c r="N17" s="1"/>
      <c r="O17" s="1"/>
      <c r="P17" s="1"/>
      <c r="Q17" s="1"/>
      <c r="R17" s="1"/>
      <c r="S17" s="1"/>
      <c r="T17" s="1"/>
      <c r="U17" s="1"/>
      <c r="V17" s="1"/>
      <c r="W17" s="1"/>
      <c r="X17" s="1"/>
      <c r="Y17" s="1"/>
      <c r="Z17" s="1"/>
    </row>
    <row r="18" spans="1:26" ht="16.5" thickBot="1" x14ac:dyDescent="0.3">
      <c r="A18" s="10">
        <v>44986</v>
      </c>
      <c r="B18" s="2" t="s">
        <v>13</v>
      </c>
      <c r="C18" s="3">
        <v>7432</v>
      </c>
      <c r="D18" s="3">
        <v>12086</v>
      </c>
      <c r="E18" s="3">
        <v>1429</v>
      </c>
      <c r="F18" s="4">
        <v>43</v>
      </c>
      <c r="G18" s="2" t="s">
        <v>11</v>
      </c>
      <c r="H18" s="5">
        <v>0.74</v>
      </c>
      <c r="I18" s="5">
        <v>0.78</v>
      </c>
      <c r="J18" s="12">
        <v>0.94</v>
      </c>
      <c r="K18" s="1"/>
      <c r="L18" s="1"/>
      <c r="M18" s="1"/>
      <c r="N18" s="1"/>
      <c r="O18" s="1"/>
      <c r="P18" s="1"/>
      <c r="Q18" s="1"/>
      <c r="R18" s="1"/>
      <c r="S18" s="1"/>
      <c r="T18" s="1"/>
      <c r="U18" s="1"/>
      <c r="V18" s="1"/>
      <c r="W18" s="1"/>
      <c r="X18" s="1"/>
      <c r="Y18" s="1"/>
      <c r="Z18" s="1"/>
    </row>
    <row r="19" spans="1:26" ht="16.5" thickBot="1" x14ac:dyDescent="0.3">
      <c r="A19" s="11">
        <v>44986</v>
      </c>
      <c r="B19" s="6" t="s">
        <v>14</v>
      </c>
      <c r="C19" s="3">
        <v>10401</v>
      </c>
      <c r="D19" s="3">
        <v>19355</v>
      </c>
      <c r="E19" s="7">
        <v>1429</v>
      </c>
      <c r="F19" s="8">
        <v>43</v>
      </c>
      <c r="G19" s="6" t="s">
        <v>11</v>
      </c>
      <c r="H19" s="9">
        <v>0.8</v>
      </c>
      <c r="I19" s="9">
        <v>0.84</v>
      </c>
      <c r="J19" s="13">
        <v>0.81</v>
      </c>
      <c r="K19" s="1"/>
      <c r="L19" s="1"/>
      <c r="M19" s="1"/>
      <c r="N19" s="1"/>
      <c r="O19" s="1"/>
      <c r="P19" s="1"/>
      <c r="Q19" s="1"/>
      <c r="R19" s="1"/>
      <c r="S19" s="1"/>
      <c r="T19" s="1"/>
      <c r="U19" s="1"/>
      <c r="V19" s="1"/>
      <c r="W19" s="1"/>
      <c r="X19" s="1"/>
      <c r="Y19" s="1"/>
      <c r="Z19" s="1"/>
    </row>
    <row r="20" spans="1:26" ht="16.5" thickBot="1" x14ac:dyDescent="0.3">
      <c r="A20" s="10">
        <v>44986</v>
      </c>
      <c r="B20" s="2" t="s">
        <v>15</v>
      </c>
      <c r="C20" s="3">
        <v>13288</v>
      </c>
      <c r="D20" s="3">
        <v>11916</v>
      </c>
      <c r="E20" s="3">
        <v>1429</v>
      </c>
      <c r="F20" s="4">
        <v>43</v>
      </c>
      <c r="G20" s="2" t="s">
        <v>11</v>
      </c>
      <c r="H20" s="5">
        <v>0.89</v>
      </c>
      <c r="I20" s="5">
        <v>0.99</v>
      </c>
      <c r="J20" s="12">
        <v>0.97</v>
      </c>
      <c r="K20" s="1"/>
      <c r="L20" s="1"/>
      <c r="M20" s="1"/>
      <c r="N20" s="1"/>
      <c r="O20" s="1"/>
      <c r="P20" s="1"/>
      <c r="Q20" s="1"/>
      <c r="R20" s="1"/>
      <c r="S20" s="1"/>
      <c r="T20" s="1"/>
      <c r="U20" s="1"/>
      <c r="V20" s="1"/>
      <c r="W20" s="1"/>
      <c r="X20" s="1"/>
      <c r="Y20" s="1"/>
      <c r="Z20" s="1"/>
    </row>
    <row r="21" spans="1:26" ht="16.5" thickBot="1" x14ac:dyDescent="0.3">
      <c r="A21" s="11">
        <v>44986</v>
      </c>
      <c r="B21" s="6" t="s">
        <v>16</v>
      </c>
      <c r="C21" s="3">
        <v>8285</v>
      </c>
      <c r="D21" s="3">
        <v>14283</v>
      </c>
      <c r="E21" s="7">
        <v>1429</v>
      </c>
      <c r="F21" s="8">
        <v>40</v>
      </c>
      <c r="G21" s="6" t="s">
        <v>11</v>
      </c>
      <c r="H21" s="9">
        <v>0.71</v>
      </c>
      <c r="I21" s="9">
        <v>0.87</v>
      </c>
      <c r="J21" s="13">
        <v>0.94</v>
      </c>
      <c r="K21" s="1"/>
      <c r="L21" s="1"/>
      <c r="M21" s="1"/>
      <c r="N21" s="1"/>
      <c r="O21" s="1"/>
      <c r="P21" s="1"/>
      <c r="Q21" s="1"/>
      <c r="R21" s="1"/>
      <c r="S21" s="1"/>
      <c r="T21" s="1"/>
      <c r="U21" s="1"/>
      <c r="V21" s="1"/>
      <c r="W21" s="1"/>
      <c r="X21" s="1"/>
      <c r="Y21" s="1"/>
      <c r="Z21" s="1"/>
    </row>
    <row r="22" spans="1:26" ht="16.5" thickBot="1" x14ac:dyDescent="0.3">
      <c r="A22" s="10">
        <v>44986</v>
      </c>
      <c r="B22" s="2" t="s">
        <v>17</v>
      </c>
      <c r="C22" s="3">
        <v>11123</v>
      </c>
      <c r="D22" s="3">
        <v>16845</v>
      </c>
      <c r="E22" s="3">
        <v>1429</v>
      </c>
      <c r="F22" s="4">
        <v>43</v>
      </c>
      <c r="G22" s="2" t="s">
        <v>11</v>
      </c>
      <c r="H22" s="5">
        <v>0.9</v>
      </c>
      <c r="I22" s="5">
        <v>0.72</v>
      </c>
      <c r="J22" s="12">
        <v>0.94</v>
      </c>
      <c r="K22" s="1"/>
      <c r="L22" s="1"/>
      <c r="M22" s="1"/>
      <c r="N22" s="1"/>
      <c r="O22" s="1"/>
      <c r="P22" s="1"/>
      <c r="Q22" s="1"/>
      <c r="R22" s="1"/>
      <c r="S22" s="1"/>
      <c r="T22" s="1"/>
      <c r="U22" s="1"/>
      <c r="V22" s="1"/>
      <c r="W22" s="1"/>
      <c r="X22" s="1"/>
      <c r="Y22" s="1"/>
      <c r="Z22" s="1"/>
    </row>
    <row r="23" spans="1:26" ht="16.5" thickBot="1" x14ac:dyDescent="0.3">
      <c r="A23" s="11">
        <v>45017</v>
      </c>
      <c r="B23" s="6" t="s">
        <v>10</v>
      </c>
      <c r="C23" s="3">
        <v>8775</v>
      </c>
      <c r="D23" s="3">
        <v>12981</v>
      </c>
      <c r="E23" s="7">
        <v>5714</v>
      </c>
      <c r="F23" s="8">
        <v>100</v>
      </c>
      <c r="G23" s="6" t="s">
        <v>18</v>
      </c>
      <c r="H23" s="9">
        <v>0.89</v>
      </c>
      <c r="I23" s="9">
        <v>0.85</v>
      </c>
      <c r="J23" s="13">
        <v>0.87</v>
      </c>
      <c r="K23" s="1"/>
      <c r="L23" s="1"/>
      <c r="M23" s="1"/>
      <c r="N23" s="1"/>
      <c r="O23" s="1"/>
      <c r="P23" s="1"/>
      <c r="Q23" s="1"/>
      <c r="R23" s="1"/>
      <c r="S23" s="1"/>
      <c r="T23" s="1"/>
      <c r="U23" s="1"/>
      <c r="V23" s="1"/>
      <c r="W23" s="1"/>
      <c r="X23" s="1"/>
      <c r="Y23" s="1"/>
      <c r="Z23" s="1"/>
    </row>
    <row r="24" spans="1:26" ht="16.5" thickBot="1" x14ac:dyDescent="0.3">
      <c r="A24" s="10">
        <v>45017</v>
      </c>
      <c r="B24" s="2" t="s">
        <v>12</v>
      </c>
      <c r="C24" s="3">
        <v>13743</v>
      </c>
      <c r="D24" s="3">
        <v>19533</v>
      </c>
      <c r="E24" s="3">
        <v>5714</v>
      </c>
      <c r="F24" s="4">
        <v>100</v>
      </c>
      <c r="G24" s="2" t="s">
        <v>18</v>
      </c>
      <c r="H24" s="5">
        <v>0.89</v>
      </c>
      <c r="I24" s="5">
        <v>0.8</v>
      </c>
      <c r="J24" s="12">
        <v>0.88</v>
      </c>
      <c r="K24" s="1"/>
      <c r="L24" s="1"/>
      <c r="M24" s="1"/>
      <c r="N24" s="1"/>
      <c r="O24" s="1"/>
      <c r="P24" s="1"/>
      <c r="Q24" s="1"/>
      <c r="R24" s="1"/>
      <c r="S24" s="1"/>
      <c r="T24" s="1"/>
      <c r="U24" s="1"/>
      <c r="V24" s="1"/>
      <c r="W24" s="1"/>
      <c r="X24" s="1"/>
      <c r="Y24" s="1"/>
      <c r="Z24" s="1"/>
    </row>
    <row r="25" spans="1:26" ht="16.5" thickBot="1" x14ac:dyDescent="0.3">
      <c r="A25" s="11">
        <v>45017</v>
      </c>
      <c r="B25" s="6" t="s">
        <v>13</v>
      </c>
      <c r="C25" s="3">
        <v>8540</v>
      </c>
      <c r="D25" s="3">
        <v>12950</v>
      </c>
      <c r="E25" s="7">
        <v>5714</v>
      </c>
      <c r="F25" s="8">
        <v>100</v>
      </c>
      <c r="G25" s="6" t="s">
        <v>18</v>
      </c>
      <c r="H25" s="9">
        <v>0.98</v>
      </c>
      <c r="I25" s="9">
        <v>0.99</v>
      </c>
      <c r="J25" s="13">
        <v>0.81</v>
      </c>
      <c r="K25" s="1"/>
      <c r="L25" s="1"/>
      <c r="M25" s="1"/>
      <c r="N25" s="1"/>
      <c r="O25" s="1"/>
      <c r="P25" s="1"/>
      <c r="Q25" s="1"/>
      <c r="R25" s="1"/>
      <c r="S25" s="1"/>
      <c r="T25" s="1"/>
      <c r="U25" s="1"/>
      <c r="V25" s="1"/>
      <c r="W25" s="1"/>
      <c r="X25" s="1"/>
      <c r="Y25" s="1"/>
      <c r="Z25" s="1"/>
    </row>
    <row r="26" spans="1:26" ht="16.5" thickBot="1" x14ac:dyDescent="0.3">
      <c r="A26" s="10">
        <v>45017</v>
      </c>
      <c r="B26" s="2" t="s">
        <v>14</v>
      </c>
      <c r="C26" s="3">
        <v>8537</v>
      </c>
      <c r="D26" s="3">
        <v>19482</v>
      </c>
      <c r="E26" s="3">
        <v>5714</v>
      </c>
      <c r="F26" s="4">
        <v>100</v>
      </c>
      <c r="G26" s="2" t="s">
        <v>18</v>
      </c>
      <c r="H26" s="5">
        <v>0.81</v>
      </c>
      <c r="I26" s="5">
        <v>0.91</v>
      </c>
      <c r="J26" s="12">
        <v>0.95</v>
      </c>
      <c r="K26" s="1"/>
      <c r="L26" s="1"/>
      <c r="M26" s="1"/>
      <c r="N26" s="1"/>
      <c r="O26" s="1"/>
      <c r="P26" s="1"/>
      <c r="Q26" s="1"/>
      <c r="R26" s="1"/>
      <c r="S26" s="1"/>
      <c r="T26" s="1"/>
      <c r="U26" s="1"/>
      <c r="V26" s="1"/>
      <c r="W26" s="1"/>
      <c r="X26" s="1"/>
      <c r="Y26" s="1"/>
      <c r="Z26" s="1"/>
    </row>
    <row r="27" spans="1:26" ht="16.5" thickBot="1" x14ac:dyDescent="0.3">
      <c r="A27" s="11">
        <v>45017</v>
      </c>
      <c r="B27" s="6" t="s">
        <v>15</v>
      </c>
      <c r="C27" s="3">
        <v>9553</v>
      </c>
      <c r="D27" s="3">
        <v>10194</v>
      </c>
      <c r="E27" s="7">
        <v>5714</v>
      </c>
      <c r="F27" s="8">
        <v>100</v>
      </c>
      <c r="G27" s="6" t="s">
        <v>18</v>
      </c>
      <c r="H27" s="9">
        <v>0.97</v>
      </c>
      <c r="I27" s="9">
        <v>0.85</v>
      </c>
      <c r="J27" s="13">
        <v>0.85</v>
      </c>
      <c r="K27" s="1"/>
      <c r="L27" s="1"/>
      <c r="M27" s="1"/>
      <c r="N27" s="1"/>
      <c r="O27" s="1"/>
      <c r="P27" s="1"/>
      <c r="Q27" s="1"/>
      <c r="R27" s="1"/>
      <c r="S27" s="1"/>
      <c r="T27" s="1"/>
      <c r="U27" s="1"/>
      <c r="V27" s="1"/>
      <c r="W27" s="1"/>
      <c r="X27" s="1"/>
      <c r="Y27" s="1"/>
      <c r="Z27" s="1"/>
    </row>
    <row r="28" spans="1:26" ht="16.5" thickBot="1" x14ac:dyDescent="0.3">
      <c r="A28" s="10">
        <v>45017</v>
      </c>
      <c r="B28" s="2" t="s">
        <v>16</v>
      </c>
      <c r="C28" s="3">
        <v>13710</v>
      </c>
      <c r="D28" s="3">
        <v>12939</v>
      </c>
      <c r="E28" s="3">
        <v>5714</v>
      </c>
      <c r="F28" s="4">
        <v>100</v>
      </c>
      <c r="G28" s="2" t="s">
        <v>18</v>
      </c>
      <c r="H28" s="5">
        <v>0.89</v>
      </c>
      <c r="I28" s="5">
        <v>0.94</v>
      </c>
      <c r="J28" s="12">
        <v>0.8</v>
      </c>
      <c r="K28" s="1"/>
      <c r="L28" s="1"/>
      <c r="M28" s="1"/>
      <c r="N28" s="1"/>
      <c r="O28" s="1"/>
      <c r="P28" s="1"/>
      <c r="Q28" s="1"/>
      <c r="R28" s="1"/>
      <c r="S28" s="1"/>
      <c r="T28" s="1"/>
      <c r="U28" s="1"/>
      <c r="V28" s="1"/>
      <c r="W28" s="1"/>
      <c r="X28" s="1"/>
      <c r="Y28" s="1"/>
      <c r="Z28" s="1"/>
    </row>
    <row r="29" spans="1:26" ht="16.5" thickBot="1" x14ac:dyDescent="0.3">
      <c r="A29" s="11">
        <v>45017</v>
      </c>
      <c r="B29" s="6" t="s">
        <v>17</v>
      </c>
      <c r="C29" s="3">
        <v>13844</v>
      </c>
      <c r="D29" s="3">
        <v>19985</v>
      </c>
      <c r="E29" s="7">
        <v>5714</v>
      </c>
      <c r="F29" s="8">
        <v>100</v>
      </c>
      <c r="G29" s="6" t="s">
        <v>18</v>
      </c>
      <c r="H29" s="9">
        <v>0.88</v>
      </c>
      <c r="I29" s="9">
        <v>0.94</v>
      </c>
      <c r="J29" s="13">
        <v>0.7</v>
      </c>
      <c r="K29" s="1"/>
      <c r="L29" s="1"/>
      <c r="M29" s="1"/>
      <c r="N29" s="1"/>
      <c r="O29" s="1"/>
      <c r="P29" s="1"/>
      <c r="Q29" s="1"/>
      <c r="R29" s="1"/>
      <c r="S29" s="1"/>
      <c r="T29" s="1"/>
      <c r="U29" s="1"/>
      <c r="V29" s="1"/>
      <c r="W29" s="1"/>
      <c r="X29" s="1"/>
      <c r="Y29" s="1"/>
      <c r="Z29" s="1"/>
    </row>
    <row r="30" spans="1:26" ht="16.5" thickBot="1" x14ac:dyDescent="0.3">
      <c r="A30" s="10">
        <v>45047</v>
      </c>
      <c r="B30" s="2" t="s">
        <v>10</v>
      </c>
      <c r="C30" s="3">
        <v>12482</v>
      </c>
      <c r="D30" s="3">
        <v>15420</v>
      </c>
      <c r="E30" s="3">
        <v>2857</v>
      </c>
      <c r="F30" s="4">
        <v>90</v>
      </c>
      <c r="G30" s="2" t="s">
        <v>18</v>
      </c>
      <c r="H30" s="5">
        <v>0.75</v>
      </c>
      <c r="I30" s="5">
        <v>0.77</v>
      </c>
      <c r="J30" s="12">
        <v>0.84</v>
      </c>
      <c r="K30" s="1"/>
      <c r="L30" s="1"/>
      <c r="M30" s="1"/>
      <c r="N30" s="1"/>
      <c r="O30" s="1"/>
      <c r="P30" s="1"/>
      <c r="Q30" s="1"/>
      <c r="R30" s="1"/>
      <c r="S30" s="1"/>
      <c r="T30" s="1"/>
      <c r="U30" s="1"/>
      <c r="V30" s="1"/>
      <c r="W30" s="1"/>
      <c r="X30" s="1"/>
      <c r="Y30" s="1"/>
      <c r="Z30" s="1"/>
    </row>
    <row r="31" spans="1:26" ht="16.5" thickBot="1" x14ac:dyDescent="0.3">
      <c r="A31" s="11">
        <v>45047</v>
      </c>
      <c r="B31" s="6" t="s">
        <v>12</v>
      </c>
      <c r="C31" s="3">
        <v>7567</v>
      </c>
      <c r="D31" s="3">
        <v>12455</v>
      </c>
      <c r="E31" s="7">
        <v>2857</v>
      </c>
      <c r="F31" s="8">
        <v>80</v>
      </c>
      <c r="G31" s="6" t="s">
        <v>18</v>
      </c>
      <c r="H31" s="9">
        <v>0.73</v>
      </c>
      <c r="I31" s="9">
        <v>0.96</v>
      </c>
      <c r="J31" s="13">
        <v>0.93</v>
      </c>
      <c r="K31" s="1"/>
      <c r="L31" s="1"/>
      <c r="M31" s="1"/>
      <c r="N31" s="1"/>
      <c r="O31" s="1"/>
      <c r="P31" s="1"/>
      <c r="Q31" s="1"/>
      <c r="R31" s="1"/>
      <c r="S31" s="1"/>
      <c r="T31" s="1"/>
      <c r="U31" s="1"/>
      <c r="V31" s="1"/>
      <c r="W31" s="1"/>
      <c r="X31" s="1"/>
      <c r="Y31" s="1"/>
      <c r="Z31" s="1"/>
    </row>
    <row r="32" spans="1:26" ht="16.5" thickBot="1" x14ac:dyDescent="0.3">
      <c r="A32" s="10">
        <v>45047</v>
      </c>
      <c r="B32" s="2" t="s">
        <v>13</v>
      </c>
      <c r="C32" s="3">
        <v>14139</v>
      </c>
      <c r="D32" s="3">
        <v>10215</v>
      </c>
      <c r="E32" s="3">
        <v>2857</v>
      </c>
      <c r="F32" s="4">
        <v>90</v>
      </c>
      <c r="G32" s="2" t="s">
        <v>18</v>
      </c>
      <c r="H32" s="5">
        <v>0.93</v>
      </c>
      <c r="I32" s="5">
        <v>0.74</v>
      </c>
      <c r="J32" s="12">
        <v>0.93</v>
      </c>
      <c r="K32" s="1"/>
      <c r="L32" s="1"/>
      <c r="M32" s="1"/>
      <c r="N32" s="1"/>
      <c r="O32" s="1"/>
      <c r="P32" s="1"/>
      <c r="Q32" s="1"/>
      <c r="R32" s="1"/>
      <c r="S32" s="1"/>
      <c r="T32" s="1"/>
      <c r="U32" s="1"/>
      <c r="V32" s="1"/>
      <c r="W32" s="1"/>
      <c r="X32" s="1"/>
      <c r="Y32" s="1"/>
      <c r="Z32" s="1"/>
    </row>
    <row r="33" spans="1:26" ht="16.5" thickBot="1" x14ac:dyDescent="0.3">
      <c r="A33" s="11">
        <v>45047</v>
      </c>
      <c r="B33" s="6" t="s">
        <v>14</v>
      </c>
      <c r="C33" s="3">
        <v>9313</v>
      </c>
      <c r="D33" s="3">
        <v>18841</v>
      </c>
      <c r="E33" s="7">
        <v>2857</v>
      </c>
      <c r="F33" s="8">
        <v>110</v>
      </c>
      <c r="G33" s="6" t="s">
        <v>18</v>
      </c>
      <c r="H33" s="9">
        <v>0.85</v>
      </c>
      <c r="I33" s="9">
        <v>0.7</v>
      </c>
      <c r="J33" s="13">
        <v>0.99</v>
      </c>
      <c r="K33" s="1"/>
      <c r="L33" s="1"/>
      <c r="M33" s="1"/>
      <c r="N33" s="1"/>
      <c r="O33" s="1"/>
      <c r="P33" s="1"/>
      <c r="Q33" s="1"/>
      <c r="R33" s="1"/>
      <c r="S33" s="1"/>
      <c r="T33" s="1"/>
      <c r="U33" s="1"/>
      <c r="V33" s="1"/>
      <c r="W33" s="1"/>
      <c r="X33" s="1"/>
      <c r="Y33" s="1"/>
      <c r="Z33" s="1"/>
    </row>
    <row r="34" spans="1:26" ht="16.5" thickBot="1" x14ac:dyDescent="0.3">
      <c r="A34" s="10">
        <v>45047</v>
      </c>
      <c r="B34" s="2" t="s">
        <v>15</v>
      </c>
      <c r="C34" s="3">
        <v>11178</v>
      </c>
      <c r="D34" s="3">
        <v>17194</v>
      </c>
      <c r="E34" s="3">
        <v>2857</v>
      </c>
      <c r="F34" s="4">
        <v>90</v>
      </c>
      <c r="G34" s="2" t="s">
        <v>18</v>
      </c>
      <c r="H34" s="5">
        <v>0.92</v>
      </c>
      <c r="I34" s="5">
        <v>0.99</v>
      </c>
      <c r="J34" s="12">
        <v>0.88</v>
      </c>
      <c r="K34" s="1"/>
      <c r="L34" s="1"/>
      <c r="M34" s="1"/>
      <c r="N34" s="1"/>
      <c r="O34" s="1"/>
      <c r="P34" s="1"/>
      <c r="Q34" s="1"/>
      <c r="R34" s="1"/>
      <c r="S34" s="1"/>
      <c r="T34" s="1"/>
      <c r="U34" s="1"/>
      <c r="V34" s="1"/>
      <c r="W34" s="1"/>
      <c r="X34" s="1"/>
      <c r="Y34" s="1"/>
      <c r="Z34" s="1"/>
    </row>
    <row r="35" spans="1:26" ht="16.5" thickBot="1" x14ac:dyDescent="0.3">
      <c r="A35" s="11">
        <v>45047</v>
      </c>
      <c r="B35" s="6" t="s">
        <v>16</v>
      </c>
      <c r="C35" s="3">
        <v>9219</v>
      </c>
      <c r="D35" s="3">
        <v>13937</v>
      </c>
      <c r="E35" s="7">
        <v>2857</v>
      </c>
      <c r="F35" s="8">
        <v>100</v>
      </c>
      <c r="G35" s="6" t="s">
        <v>18</v>
      </c>
      <c r="H35" s="9">
        <v>0.75</v>
      </c>
      <c r="I35" s="9">
        <v>0.97</v>
      </c>
      <c r="J35" s="13">
        <v>0.83</v>
      </c>
      <c r="K35" s="1"/>
      <c r="L35" s="1"/>
      <c r="M35" s="1"/>
      <c r="N35" s="1"/>
      <c r="O35" s="1"/>
      <c r="P35" s="1"/>
      <c r="Q35" s="1"/>
      <c r="R35" s="1"/>
      <c r="S35" s="1"/>
      <c r="T35" s="1"/>
      <c r="U35" s="1"/>
      <c r="V35" s="1"/>
      <c r="W35" s="1"/>
      <c r="X35" s="1"/>
      <c r="Y35" s="1"/>
      <c r="Z35" s="1"/>
    </row>
    <row r="36" spans="1:26" ht="16.5" thickBot="1" x14ac:dyDescent="0.3">
      <c r="A36" s="10">
        <v>45047</v>
      </c>
      <c r="B36" s="2" t="s">
        <v>17</v>
      </c>
      <c r="C36" s="3">
        <v>9186</v>
      </c>
      <c r="D36" s="3">
        <v>12921</v>
      </c>
      <c r="E36" s="3">
        <v>2857</v>
      </c>
      <c r="F36" s="4">
        <v>90</v>
      </c>
      <c r="G36" s="2" t="s">
        <v>18</v>
      </c>
      <c r="H36" s="5">
        <v>0.77</v>
      </c>
      <c r="I36" s="5">
        <v>0.97</v>
      </c>
      <c r="J36" s="12">
        <v>0.78</v>
      </c>
      <c r="K36" s="1"/>
      <c r="L36" s="1"/>
      <c r="M36" s="1"/>
      <c r="N36" s="1"/>
      <c r="O36" s="1"/>
      <c r="P36" s="1"/>
      <c r="Q36" s="1"/>
      <c r="R36" s="1"/>
      <c r="S36" s="1"/>
      <c r="T36" s="1"/>
      <c r="U36" s="1"/>
      <c r="V36" s="1"/>
      <c r="W36" s="1"/>
      <c r="X36" s="1"/>
      <c r="Y36" s="1"/>
      <c r="Z36" s="1"/>
    </row>
    <row r="37" spans="1:26" ht="16.5" thickBot="1" x14ac:dyDescent="0.3">
      <c r="A37" s="11">
        <v>45078</v>
      </c>
      <c r="B37" s="6" t="s">
        <v>10</v>
      </c>
      <c r="C37" s="3">
        <v>8323</v>
      </c>
      <c r="D37" s="3">
        <v>11729</v>
      </c>
      <c r="E37" s="8">
        <v>857</v>
      </c>
      <c r="F37" s="8">
        <v>228</v>
      </c>
      <c r="G37" s="6" t="s">
        <v>18</v>
      </c>
      <c r="H37" s="9">
        <v>0.79</v>
      </c>
      <c r="I37" s="9">
        <v>0.75</v>
      </c>
      <c r="J37" s="13">
        <v>0.93</v>
      </c>
      <c r="K37" s="1"/>
      <c r="L37" s="1"/>
      <c r="M37" s="1"/>
      <c r="N37" s="1"/>
      <c r="O37" s="1"/>
      <c r="P37" s="1"/>
      <c r="Q37" s="1"/>
      <c r="R37" s="1"/>
      <c r="S37" s="1"/>
      <c r="T37" s="1"/>
      <c r="U37" s="1"/>
      <c r="V37" s="1"/>
      <c r="W37" s="1"/>
      <c r="X37" s="1"/>
      <c r="Y37" s="1"/>
      <c r="Z37" s="1"/>
    </row>
    <row r="38" spans="1:26" ht="16.5" thickBot="1" x14ac:dyDescent="0.3">
      <c r="A38" s="10">
        <v>45078</v>
      </c>
      <c r="B38" s="2" t="s">
        <v>12</v>
      </c>
      <c r="C38" s="3">
        <v>13270</v>
      </c>
      <c r="D38" s="3">
        <v>13773</v>
      </c>
      <c r="E38" s="4">
        <v>857</v>
      </c>
      <c r="F38" s="4">
        <v>220</v>
      </c>
      <c r="G38" s="2" t="s">
        <v>18</v>
      </c>
      <c r="H38" s="5">
        <v>0.81</v>
      </c>
      <c r="I38" s="5">
        <v>0.98</v>
      </c>
      <c r="J38" s="12">
        <v>0.86</v>
      </c>
      <c r="K38" s="1"/>
      <c r="L38" s="1"/>
      <c r="M38" s="1"/>
      <c r="N38" s="1"/>
      <c r="O38" s="1"/>
      <c r="P38" s="1"/>
      <c r="Q38" s="1"/>
      <c r="R38" s="1"/>
      <c r="S38" s="1"/>
      <c r="T38" s="1"/>
      <c r="U38" s="1"/>
      <c r="V38" s="1"/>
      <c r="W38" s="1"/>
      <c r="X38" s="1"/>
      <c r="Y38" s="1"/>
      <c r="Z38" s="1"/>
    </row>
    <row r="39" spans="1:26" ht="16.5" thickBot="1" x14ac:dyDescent="0.3">
      <c r="A39" s="11">
        <v>45078</v>
      </c>
      <c r="B39" s="6" t="s">
        <v>13</v>
      </c>
      <c r="C39" s="3">
        <v>11095</v>
      </c>
      <c r="D39" s="3">
        <v>10134</v>
      </c>
      <c r="E39" s="8">
        <v>857</v>
      </c>
      <c r="F39" s="8">
        <v>228</v>
      </c>
      <c r="G39" s="6" t="s">
        <v>18</v>
      </c>
      <c r="H39" s="9">
        <v>0.86</v>
      </c>
      <c r="I39" s="9">
        <v>0.82</v>
      </c>
      <c r="J39" s="13">
        <v>0.86</v>
      </c>
      <c r="K39" s="1"/>
      <c r="L39" s="1"/>
      <c r="M39" s="1"/>
      <c r="N39" s="1"/>
      <c r="O39" s="1"/>
      <c r="P39" s="1"/>
      <c r="Q39" s="1"/>
      <c r="R39" s="1"/>
      <c r="S39" s="1"/>
      <c r="T39" s="1"/>
      <c r="U39" s="1"/>
      <c r="V39" s="1"/>
      <c r="W39" s="1"/>
      <c r="X39" s="1"/>
      <c r="Y39" s="1"/>
      <c r="Z39" s="1"/>
    </row>
    <row r="40" spans="1:26" ht="16.5" thickBot="1" x14ac:dyDescent="0.3">
      <c r="A40" s="10">
        <v>45078</v>
      </c>
      <c r="B40" s="2" t="s">
        <v>14</v>
      </c>
      <c r="C40" s="3">
        <v>7038</v>
      </c>
      <c r="D40" s="3">
        <v>11573</v>
      </c>
      <c r="E40" s="4">
        <v>857</v>
      </c>
      <c r="F40" s="4">
        <v>238</v>
      </c>
      <c r="G40" s="2" t="s">
        <v>18</v>
      </c>
      <c r="H40" s="5">
        <v>0.72</v>
      </c>
      <c r="I40" s="5">
        <v>0.95</v>
      </c>
      <c r="J40" s="12">
        <v>0.9</v>
      </c>
      <c r="K40" s="1"/>
      <c r="L40" s="1"/>
      <c r="M40" s="1"/>
      <c r="N40" s="1"/>
      <c r="O40" s="1"/>
      <c r="P40" s="1"/>
      <c r="Q40" s="1"/>
      <c r="R40" s="1"/>
      <c r="S40" s="1"/>
      <c r="T40" s="1"/>
      <c r="U40" s="1"/>
      <c r="V40" s="1"/>
      <c r="W40" s="1"/>
      <c r="X40" s="1"/>
      <c r="Y40" s="1"/>
      <c r="Z40" s="1"/>
    </row>
    <row r="41" spans="1:26" ht="16.5" thickBot="1" x14ac:dyDescent="0.3">
      <c r="A41" s="11">
        <v>45078</v>
      </c>
      <c r="B41" s="6" t="s">
        <v>15</v>
      </c>
      <c r="C41" s="3">
        <v>11440</v>
      </c>
      <c r="D41" s="3">
        <v>13060</v>
      </c>
      <c r="E41" s="8">
        <v>857</v>
      </c>
      <c r="F41" s="8">
        <v>228</v>
      </c>
      <c r="G41" s="6" t="s">
        <v>18</v>
      </c>
      <c r="H41" s="9">
        <v>0.71</v>
      </c>
      <c r="I41" s="9">
        <v>0.8</v>
      </c>
      <c r="J41" s="13">
        <v>0.76</v>
      </c>
      <c r="K41" s="1"/>
      <c r="L41" s="1"/>
      <c r="M41" s="1"/>
      <c r="N41" s="1"/>
      <c r="O41" s="1"/>
      <c r="P41" s="1"/>
      <c r="Q41" s="1"/>
      <c r="R41" s="1"/>
      <c r="S41" s="1"/>
      <c r="T41" s="1"/>
      <c r="U41" s="1"/>
      <c r="V41" s="1"/>
      <c r="W41" s="1"/>
      <c r="X41" s="1"/>
      <c r="Y41" s="1"/>
      <c r="Z41" s="1"/>
    </row>
    <row r="42" spans="1:26" ht="16.5" thickBot="1" x14ac:dyDescent="0.3">
      <c r="A42" s="10">
        <v>45078</v>
      </c>
      <c r="B42" s="2" t="s">
        <v>16</v>
      </c>
      <c r="C42" s="3">
        <v>8275</v>
      </c>
      <c r="D42" s="3">
        <v>14108</v>
      </c>
      <c r="E42" s="4">
        <v>857</v>
      </c>
      <c r="F42" s="4">
        <v>230</v>
      </c>
      <c r="G42" s="2" t="s">
        <v>18</v>
      </c>
      <c r="H42" s="5">
        <v>0.97</v>
      </c>
      <c r="I42" s="5">
        <v>0.95</v>
      </c>
      <c r="J42" s="12">
        <v>0.85</v>
      </c>
      <c r="K42" s="1"/>
      <c r="L42" s="1"/>
      <c r="M42" s="1"/>
      <c r="N42" s="1"/>
      <c r="O42" s="1"/>
      <c r="P42" s="1"/>
      <c r="Q42" s="1"/>
      <c r="R42" s="1"/>
      <c r="S42" s="1"/>
      <c r="T42" s="1"/>
      <c r="U42" s="1"/>
      <c r="V42" s="1"/>
      <c r="W42" s="1"/>
      <c r="X42" s="1"/>
      <c r="Y42" s="1"/>
      <c r="Z42" s="1"/>
    </row>
    <row r="43" spans="1:26" ht="16.5" thickBot="1" x14ac:dyDescent="0.3">
      <c r="A43" s="11">
        <v>45078</v>
      </c>
      <c r="B43" s="6" t="s">
        <v>17</v>
      </c>
      <c r="C43" s="3">
        <v>7197</v>
      </c>
      <c r="D43" s="3">
        <v>15382</v>
      </c>
      <c r="E43" s="8">
        <v>857</v>
      </c>
      <c r="F43" s="8">
        <v>228</v>
      </c>
      <c r="G43" s="6" t="s">
        <v>18</v>
      </c>
      <c r="H43" s="9">
        <v>0.95</v>
      </c>
      <c r="I43" s="9">
        <v>0.85</v>
      </c>
      <c r="J43" s="13">
        <v>0.91</v>
      </c>
      <c r="K43" s="1"/>
      <c r="L43" s="1"/>
      <c r="M43" s="1"/>
      <c r="N43" s="1"/>
      <c r="O43" s="1"/>
      <c r="P43" s="1"/>
      <c r="Q43" s="1"/>
      <c r="R43" s="1"/>
      <c r="S43" s="1"/>
      <c r="T43" s="1"/>
      <c r="U43" s="1"/>
      <c r="V43" s="1"/>
      <c r="W43" s="1"/>
      <c r="X43" s="1"/>
      <c r="Y43" s="1"/>
      <c r="Z43" s="1"/>
    </row>
    <row r="44" spans="1:26" ht="16.5" thickBot="1" x14ac:dyDescent="0.3">
      <c r="A44" s="10">
        <v>45108</v>
      </c>
      <c r="B44" s="2" t="s">
        <v>10</v>
      </c>
      <c r="C44" s="3">
        <v>6317</v>
      </c>
      <c r="D44" s="3">
        <v>17986</v>
      </c>
      <c r="E44" s="4">
        <v>714</v>
      </c>
      <c r="F44" s="4">
        <v>250</v>
      </c>
      <c r="G44" s="2" t="s">
        <v>19</v>
      </c>
      <c r="H44" s="5">
        <v>0.97</v>
      </c>
      <c r="I44" s="5">
        <v>0.7</v>
      </c>
      <c r="J44" s="12">
        <v>0.93</v>
      </c>
      <c r="K44" s="1"/>
      <c r="L44" s="1"/>
      <c r="M44" s="1"/>
      <c r="N44" s="1"/>
      <c r="O44" s="1"/>
      <c r="P44" s="1"/>
      <c r="Q44" s="1"/>
      <c r="R44" s="1"/>
      <c r="S44" s="1"/>
      <c r="T44" s="1"/>
      <c r="U44" s="1"/>
      <c r="V44" s="1"/>
      <c r="W44" s="1"/>
      <c r="X44" s="1"/>
      <c r="Y44" s="1"/>
      <c r="Z44" s="1"/>
    </row>
    <row r="45" spans="1:26" ht="16.5" thickBot="1" x14ac:dyDescent="0.3">
      <c r="A45" s="11">
        <v>45108</v>
      </c>
      <c r="B45" s="6" t="s">
        <v>12</v>
      </c>
      <c r="C45" s="3">
        <v>12943</v>
      </c>
      <c r="D45" s="3">
        <v>15110</v>
      </c>
      <c r="E45" s="8">
        <v>714</v>
      </c>
      <c r="F45" s="8">
        <v>240</v>
      </c>
      <c r="G45" s="6" t="s">
        <v>19</v>
      </c>
      <c r="H45" s="9">
        <v>0.9</v>
      </c>
      <c r="I45" s="9">
        <v>0.98</v>
      </c>
      <c r="J45" s="13">
        <v>0.96</v>
      </c>
      <c r="K45" s="1"/>
      <c r="L45" s="1"/>
      <c r="M45" s="1"/>
      <c r="N45" s="1"/>
      <c r="O45" s="1"/>
      <c r="P45" s="1"/>
      <c r="Q45" s="1"/>
      <c r="R45" s="1"/>
      <c r="S45" s="1"/>
      <c r="T45" s="1"/>
      <c r="U45" s="1"/>
      <c r="V45" s="1"/>
      <c r="W45" s="1"/>
      <c r="X45" s="1"/>
      <c r="Y45" s="1"/>
      <c r="Z45" s="1"/>
    </row>
    <row r="46" spans="1:26" ht="16.5" thickBot="1" x14ac:dyDescent="0.3">
      <c r="A46" s="10">
        <v>45108</v>
      </c>
      <c r="B46" s="2" t="s">
        <v>13</v>
      </c>
      <c r="C46" s="3">
        <v>11595</v>
      </c>
      <c r="D46" s="3">
        <v>13962</v>
      </c>
      <c r="E46" s="4">
        <v>714</v>
      </c>
      <c r="F46" s="4">
        <v>270</v>
      </c>
      <c r="G46" s="2" t="s">
        <v>19</v>
      </c>
      <c r="H46" s="5">
        <v>0.9</v>
      </c>
      <c r="I46" s="5">
        <v>0.95</v>
      </c>
      <c r="J46" s="12">
        <v>0.98</v>
      </c>
      <c r="K46" s="1"/>
      <c r="L46" s="1"/>
      <c r="M46" s="1"/>
      <c r="N46" s="1"/>
      <c r="O46" s="1"/>
      <c r="P46" s="1"/>
      <c r="Q46" s="1"/>
      <c r="R46" s="1"/>
      <c r="S46" s="1"/>
      <c r="T46" s="1"/>
      <c r="U46" s="1"/>
      <c r="V46" s="1"/>
      <c r="W46" s="1"/>
      <c r="X46" s="1"/>
      <c r="Y46" s="1"/>
      <c r="Z46" s="1"/>
    </row>
    <row r="47" spans="1:26" ht="16.5" thickBot="1" x14ac:dyDescent="0.3">
      <c r="A47" s="11">
        <v>45108</v>
      </c>
      <c r="B47" s="6" t="s">
        <v>14</v>
      </c>
      <c r="C47" s="3">
        <v>12456</v>
      </c>
      <c r="D47" s="3">
        <v>14954</v>
      </c>
      <c r="E47" s="8">
        <v>714</v>
      </c>
      <c r="F47" s="8">
        <v>259</v>
      </c>
      <c r="G47" s="6" t="s">
        <v>19</v>
      </c>
      <c r="H47" s="9">
        <v>0.96</v>
      </c>
      <c r="I47" s="9">
        <v>0.81</v>
      </c>
      <c r="J47" s="13">
        <v>0.85</v>
      </c>
      <c r="K47" s="1"/>
      <c r="L47" s="1"/>
      <c r="M47" s="1"/>
      <c r="N47" s="1"/>
      <c r="O47" s="1"/>
      <c r="P47" s="1"/>
      <c r="Q47" s="1"/>
      <c r="R47" s="1"/>
      <c r="S47" s="1"/>
      <c r="T47" s="1"/>
      <c r="U47" s="1"/>
      <c r="V47" s="1"/>
      <c r="W47" s="1"/>
      <c r="X47" s="1"/>
      <c r="Y47" s="1"/>
      <c r="Z47" s="1"/>
    </row>
    <row r="48" spans="1:26" ht="16.5" thickBot="1" x14ac:dyDescent="0.3">
      <c r="A48" s="10">
        <v>45108</v>
      </c>
      <c r="B48" s="2" t="s">
        <v>15</v>
      </c>
      <c r="C48" s="3">
        <v>7104</v>
      </c>
      <c r="D48" s="3">
        <v>11094</v>
      </c>
      <c r="E48" s="4">
        <v>714</v>
      </c>
      <c r="F48" s="4">
        <v>260</v>
      </c>
      <c r="G48" s="2" t="s">
        <v>19</v>
      </c>
      <c r="H48" s="5">
        <v>0.98</v>
      </c>
      <c r="I48" s="5">
        <v>0.84</v>
      </c>
      <c r="J48" s="12">
        <v>0.89</v>
      </c>
      <c r="K48" s="1"/>
      <c r="L48" s="1"/>
      <c r="M48" s="1"/>
      <c r="N48" s="1"/>
      <c r="O48" s="1"/>
      <c r="P48" s="1"/>
      <c r="Q48" s="1"/>
      <c r="R48" s="1"/>
      <c r="S48" s="1"/>
      <c r="T48" s="1"/>
      <c r="U48" s="1"/>
      <c r="V48" s="1"/>
      <c r="W48" s="1"/>
      <c r="X48" s="1"/>
      <c r="Y48" s="1"/>
      <c r="Z48" s="1"/>
    </row>
    <row r="49" spans="1:26" ht="16.5" thickBot="1" x14ac:dyDescent="0.3">
      <c r="A49" s="11">
        <v>45108</v>
      </c>
      <c r="B49" s="6" t="s">
        <v>16</v>
      </c>
      <c r="C49" s="3">
        <v>7146</v>
      </c>
      <c r="D49" s="3">
        <v>17675</v>
      </c>
      <c r="E49" s="8">
        <v>714</v>
      </c>
      <c r="F49" s="8">
        <v>260</v>
      </c>
      <c r="G49" s="6" t="s">
        <v>19</v>
      </c>
      <c r="H49" s="9">
        <v>0.76</v>
      </c>
      <c r="I49" s="9">
        <v>0.7</v>
      </c>
      <c r="J49" s="13">
        <v>0.86</v>
      </c>
      <c r="K49" s="1"/>
      <c r="L49" s="1"/>
      <c r="M49" s="1"/>
      <c r="N49" s="1"/>
      <c r="O49" s="1"/>
      <c r="P49" s="1"/>
      <c r="Q49" s="1"/>
      <c r="R49" s="1"/>
      <c r="S49" s="1"/>
      <c r="T49" s="1"/>
      <c r="U49" s="1"/>
      <c r="V49" s="1"/>
      <c r="W49" s="1"/>
      <c r="X49" s="1"/>
      <c r="Y49" s="1"/>
      <c r="Z49" s="1"/>
    </row>
    <row r="50" spans="1:26" ht="16.5" thickBot="1" x14ac:dyDescent="0.3">
      <c r="A50" s="10">
        <v>45108</v>
      </c>
      <c r="B50" s="2" t="s">
        <v>17</v>
      </c>
      <c r="C50" s="3">
        <v>12320</v>
      </c>
      <c r="D50" s="3">
        <v>18210</v>
      </c>
      <c r="E50" s="4">
        <v>714</v>
      </c>
      <c r="F50" s="4">
        <v>261</v>
      </c>
      <c r="G50" s="2" t="s">
        <v>19</v>
      </c>
      <c r="H50" s="5">
        <v>0.91</v>
      </c>
      <c r="I50" s="5">
        <v>0.77</v>
      </c>
      <c r="J50" s="12">
        <v>0.75</v>
      </c>
      <c r="K50" s="1"/>
      <c r="L50" s="1"/>
      <c r="M50" s="1"/>
      <c r="N50" s="1"/>
      <c r="O50" s="1"/>
      <c r="P50" s="1"/>
      <c r="Q50" s="1"/>
      <c r="R50" s="1"/>
      <c r="S50" s="1"/>
      <c r="T50" s="1"/>
      <c r="U50" s="1"/>
      <c r="V50" s="1"/>
      <c r="W50" s="1"/>
      <c r="X50" s="1"/>
      <c r="Y50" s="1"/>
      <c r="Z50" s="1"/>
    </row>
    <row r="51" spans="1:26" ht="16.5" thickBot="1" x14ac:dyDescent="0.3">
      <c r="A51" s="11">
        <v>45139</v>
      </c>
      <c r="B51" s="6" t="s">
        <v>10</v>
      </c>
      <c r="C51" s="3">
        <v>9387</v>
      </c>
      <c r="D51" s="3">
        <v>12833</v>
      </c>
      <c r="E51" s="8">
        <v>714</v>
      </c>
      <c r="F51" s="8">
        <v>242</v>
      </c>
      <c r="G51" s="6" t="s">
        <v>19</v>
      </c>
      <c r="H51" s="9">
        <v>0.79</v>
      </c>
      <c r="I51" s="9">
        <v>0.81</v>
      </c>
      <c r="J51" s="13">
        <v>0.74</v>
      </c>
      <c r="K51" s="1"/>
      <c r="L51" s="1"/>
      <c r="M51" s="1"/>
      <c r="N51" s="1"/>
      <c r="O51" s="1"/>
      <c r="P51" s="1"/>
      <c r="Q51" s="1"/>
      <c r="R51" s="1"/>
      <c r="S51" s="1"/>
      <c r="T51" s="1"/>
      <c r="U51" s="1"/>
      <c r="V51" s="1"/>
      <c r="W51" s="1"/>
      <c r="X51" s="1"/>
      <c r="Y51" s="1"/>
      <c r="Z51" s="1"/>
    </row>
    <row r="52" spans="1:26" ht="16.5" thickBot="1" x14ac:dyDescent="0.3">
      <c r="A52" s="10">
        <v>45139</v>
      </c>
      <c r="B52" s="2" t="s">
        <v>12</v>
      </c>
      <c r="C52" s="3">
        <v>11672</v>
      </c>
      <c r="D52" s="3">
        <v>10220</v>
      </c>
      <c r="E52" s="4">
        <v>714</v>
      </c>
      <c r="F52" s="4">
        <v>250</v>
      </c>
      <c r="G52" s="2" t="s">
        <v>19</v>
      </c>
      <c r="H52" s="5">
        <v>0.85</v>
      </c>
      <c r="I52" s="5">
        <v>0.82</v>
      </c>
      <c r="J52" s="12">
        <v>0.73</v>
      </c>
      <c r="K52" s="1"/>
      <c r="L52" s="1"/>
      <c r="M52" s="1"/>
      <c r="N52" s="1"/>
      <c r="O52" s="1"/>
      <c r="P52" s="1"/>
      <c r="Q52" s="1"/>
      <c r="R52" s="1"/>
      <c r="S52" s="1"/>
      <c r="T52" s="1"/>
      <c r="U52" s="1"/>
      <c r="V52" s="1"/>
      <c r="W52" s="1"/>
      <c r="X52" s="1"/>
      <c r="Y52" s="1"/>
      <c r="Z52" s="1"/>
    </row>
    <row r="53" spans="1:26" ht="16.5" thickBot="1" x14ac:dyDescent="0.3">
      <c r="A53" s="11">
        <v>45139</v>
      </c>
      <c r="B53" s="6" t="s">
        <v>13</v>
      </c>
      <c r="C53" s="3">
        <v>6645</v>
      </c>
      <c r="D53" s="3">
        <v>18050</v>
      </c>
      <c r="E53" s="8">
        <v>714</v>
      </c>
      <c r="F53" s="8">
        <v>242</v>
      </c>
      <c r="G53" s="6" t="s">
        <v>19</v>
      </c>
      <c r="H53" s="9">
        <v>0.88</v>
      </c>
      <c r="I53" s="9">
        <v>0.84</v>
      </c>
      <c r="J53" s="13">
        <v>0.75</v>
      </c>
      <c r="K53" s="1"/>
      <c r="L53" s="1"/>
      <c r="M53" s="1"/>
      <c r="N53" s="1"/>
      <c r="O53" s="1"/>
      <c r="P53" s="1"/>
      <c r="Q53" s="1"/>
      <c r="R53" s="1"/>
      <c r="S53" s="1"/>
      <c r="T53" s="1"/>
      <c r="U53" s="1"/>
      <c r="V53" s="1"/>
      <c r="W53" s="1"/>
      <c r="X53" s="1"/>
      <c r="Y53" s="1"/>
      <c r="Z53" s="1"/>
    </row>
    <row r="54" spans="1:26" ht="16.5" thickBot="1" x14ac:dyDescent="0.3">
      <c r="A54" s="10">
        <v>45139</v>
      </c>
      <c r="B54" s="2" t="s">
        <v>14</v>
      </c>
      <c r="C54" s="3">
        <v>6804</v>
      </c>
      <c r="D54" s="3">
        <v>10289</v>
      </c>
      <c r="E54" s="4">
        <v>714</v>
      </c>
      <c r="F54" s="4">
        <v>242</v>
      </c>
      <c r="G54" s="2" t="s">
        <v>19</v>
      </c>
      <c r="H54" s="5">
        <v>0.81</v>
      </c>
      <c r="I54" s="5">
        <v>0.92</v>
      </c>
      <c r="J54" s="12">
        <v>0.91</v>
      </c>
      <c r="K54" s="1"/>
      <c r="L54" s="1"/>
      <c r="M54" s="1"/>
      <c r="N54" s="1"/>
      <c r="O54" s="1"/>
      <c r="P54" s="1"/>
      <c r="Q54" s="1"/>
      <c r="R54" s="1"/>
      <c r="S54" s="1"/>
      <c r="T54" s="1"/>
      <c r="U54" s="1"/>
      <c r="V54" s="1"/>
      <c r="W54" s="1"/>
      <c r="X54" s="1"/>
      <c r="Y54" s="1"/>
      <c r="Z54" s="1"/>
    </row>
    <row r="55" spans="1:26" ht="16.5" thickBot="1" x14ac:dyDescent="0.3">
      <c r="A55" s="11">
        <v>45139</v>
      </c>
      <c r="B55" s="6" t="s">
        <v>15</v>
      </c>
      <c r="C55" s="3">
        <v>7263</v>
      </c>
      <c r="D55" s="3">
        <v>14378</v>
      </c>
      <c r="E55" s="8">
        <v>714</v>
      </c>
      <c r="F55" s="8">
        <v>242</v>
      </c>
      <c r="G55" s="6" t="s">
        <v>19</v>
      </c>
      <c r="H55" s="9">
        <v>0.84</v>
      </c>
      <c r="I55" s="9">
        <v>0.73</v>
      </c>
      <c r="J55" s="13">
        <v>0.99</v>
      </c>
      <c r="K55" s="1"/>
      <c r="L55" s="1"/>
      <c r="M55" s="1"/>
      <c r="N55" s="1"/>
      <c r="O55" s="1"/>
      <c r="P55" s="1"/>
      <c r="Q55" s="1"/>
      <c r="R55" s="1"/>
      <c r="S55" s="1"/>
      <c r="T55" s="1"/>
      <c r="U55" s="1"/>
      <c r="V55" s="1"/>
      <c r="W55" s="1"/>
      <c r="X55" s="1"/>
      <c r="Y55" s="1"/>
      <c r="Z55" s="1"/>
    </row>
    <row r="56" spans="1:26" ht="16.5" thickBot="1" x14ac:dyDescent="0.3">
      <c r="A56" s="10">
        <v>45139</v>
      </c>
      <c r="B56" s="2" t="s">
        <v>16</v>
      </c>
      <c r="C56" s="3">
        <v>7849</v>
      </c>
      <c r="D56" s="3">
        <v>10844</v>
      </c>
      <c r="E56" s="4">
        <v>714</v>
      </c>
      <c r="F56" s="4">
        <v>240</v>
      </c>
      <c r="G56" s="2" t="s">
        <v>19</v>
      </c>
      <c r="H56" s="5">
        <v>0.93</v>
      </c>
      <c r="I56" s="5">
        <v>0.79</v>
      </c>
      <c r="J56" s="12">
        <v>0.72</v>
      </c>
      <c r="K56" s="1"/>
      <c r="L56" s="1"/>
      <c r="M56" s="1"/>
      <c r="N56" s="1"/>
      <c r="O56" s="1"/>
      <c r="P56" s="1"/>
      <c r="Q56" s="1"/>
      <c r="R56" s="1"/>
      <c r="S56" s="1"/>
      <c r="T56" s="1"/>
      <c r="U56" s="1"/>
      <c r="V56" s="1"/>
      <c r="W56" s="1"/>
      <c r="X56" s="1"/>
      <c r="Y56" s="1"/>
      <c r="Z56" s="1"/>
    </row>
    <row r="57" spans="1:26" ht="16.5" thickBot="1" x14ac:dyDescent="0.3">
      <c r="A57" s="11">
        <v>45139</v>
      </c>
      <c r="B57" s="6" t="s">
        <v>17</v>
      </c>
      <c r="C57" s="3">
        <v>12620</v>
      </c>
      <c r="D57" s="3">
        <v>18100</v>
      </c>
      <c r="E57" s="8">
        <v>714</v>
      </c>
      <c r="F57" s="8">
        <v>242</v>
      </c>
      <c r="G57" s="6" t="s">
        <v>19</v>
      </c>
      <c r="H57" s="9">
        <v>0.84</v>
      </c>
      <c r="I57" s="9">
        <v>0.79</v>
      </c>
      <c r="J57" s="13">
        <v>0.8</v>
      </c>
      <c r="K57" s="1"/>
      <c r="L57" s="1"/>
      <c r="M57" s="1"/>
      <c r="N57" s="1"/>
      <c r="O57" s="1"/>
      <c r="P57" s="1"/>
      <c r="Q57" s="1"/>
      <c r="R57" s="1"/>
      <c r="S57" s="1"/>
      <c r="T57" s="1"/>
      <c r="U57" s="1"/>
      <c r="V57" s="1"/>
      <c r="W57" s="1"/>
      <c r="X57" s="1"/>
      <c r="Y57" s="1"/>
      <c r="Z57" s="1"/>
    </row>
    <row r="58" spans="1:26" ht="16.5" thickBot="1" x14ac:dyDescent="0.3">
      <c r="A58" s="10">
        <v>45170</v>
      </c>
      <c r="B58" s="2" t="s">
        <v>10</v>
      </c>
      <c r="C58" s="3">
        <v>6729</v>
      </c>
      <c r="D58" s="3">
        <v>19959</v>
      </c>
      <c r="E58" s="4">
        <v>286</v>
      </c>
      <c r="F58" s="4">
        <v>285</v>
      </c>
      <c r="G58" s="2" t="s">
        <v>19</v>
      </c>
      <c r="H58" s="5">
        <v>0.85</v>
      </c>
      <c r="I58" s="5">
        <v>0.91</v>
      </c>
      <c r="J58" s="12">
        <v>0.84</v>
      </c>
      <c r="K58" s="1"/>
      <c r="L58" s="1"/>
      <c r="M58" s="1"/>
      <c r="N58" s="1"/>
      <c r="O58" s="1"/>
      <c r="P58" s="1"/>
      <c r="Q58" s="1"/>
      <c r="R58" s="1"/>
      <c r="S58" s="1"/>
      <c r="T58" s="1"/>
      <c r="U58" s="1"/>
      <c r="V58" s="1"/>
      <c r="W58" s="1"/>
      <c r="X58" s="1"/>
      <c r="Y58" s="1"/>
      <c r="Z58" s="1"/>
    </row>
    <row r="59" spans="1:26" ht="16.5" thickBot="1" x14ac:dyDescent="0.3">
      <c r="A59" s="11">
        <v>45170</v>
      </c>
      <c r="B59" s="6" t="s">
        <v>12</v>
      </c>
      <c r="C59" s="3">
        <v>10553</v>
      </c>
      <c r="D59" s="3">
        <v>14365</v>
      </c>
      <c r="E59" s="8">
        <v>286</v>
      </c>
      <c r="F59" s="8">
        <v>275</v>
      </c>
      <c r="G59" s="6" t="s">
        <v>19</v>
      </c>
      <c r="H59" s="9">
        <v>0.86</v>
      </c>
      <c r="I59" s="9">
        <v>0.75</v>
      </c>
      <c r="J59" s="13">
        <v>0.96</v>
      </c>
      <c r="K59" s="1"/>
      <c r="L59" s="1"/>
      <c r="M59" s="1"/>
      <c r="N59" s="1"/>
      <c r="O59" s="1"/>
      <c r="P59" s="1"/>
      <c r="Q59" s="1"/>
      <c r="R59" s="1"/>
      <c r="S59" s="1"/>
      <c r="T59" s="1"/>
      <c r="U59" s="1"/>
      <c r="V59" s="1"/>
      <c r="W59" s="1"/>
      <c r="X59" s="1"/>
      <c r="Y59" s="1"/>
      <c r="Z59" s="1"/>
    </row>
    <row r="60" spans="1:26" ht="16.5" thickBot="1" x14ac:dyDescent="0.3">
      <c r="A60" s="10">
        <v>45170</v>
      </c>
      <c r="B60" s="2" t="s">
        <v>13</v>
      </c>
      <c r="C60" s="3">
        <v>7898</v>
      </c>
      <c r="D60" s="3">
        <v>10885</v>
      </c>
      <c r="E60" s="4">
        <v>286</v>
      </c>
      <c r="F60" s="4">
        <v>285</v>
      </c>
      <c r="G60" s="2" t="s">
        <v>19</v>
      </c>
      <c r="H60" s="5">
        <v>0.96</v>
      </c>
      <c r="I60" s="5">
        <v>0.77</v>
      </c>
      <c r="J60" s="12">
        <v>0.92</v>
      </c>
      <c r="K60" s="1"/>
      <c r="L60" s="1"/>
      <c r="M60" s="1"/>
      <c r="N60" s="1"/>
      <c r="O60" s="1"/>
      <c r="P60" s="1"/>
      <c r="Q60" s="1"/>
      <c r="R60" s="1"/>
      <c r="S60" s="1"/>
      <c r="T60" s="1"/>
      <c r="U60" s="1"/>
      <c r="V60" s="1"/>
      <c r="W60" s="1"/>
      <c r="X60" s="1"/>
      <c r="Y60" s="1"/>
      <c r="Z60" s="1"/>
    </row>
    <row r="61" spans="1:26" ht="16.5" thickBot="1" x14ac:dyDescent="0.3">
      <c r="A61" s="11">
        <v>45170</v>
      </c>
      <c r="B61" s="6" t="s">
        <v>14</v>
      </c>
      <c r="C61" s="3">
        <v>11303</v>
      </c>
      <c r="D61" s="3">
        <v>18433</v>
      </c>
      <c r="E61" s="8">
        <v>286</v>
      </c>
      <c r="F61" s="8">
        <v>290</v>
      </c>
      <c r="G61" s="6" t="s">
        <v>19</v>
      </c>
      <c r="H61" s="9">
        <v>0.99</v>
      </c>
      <c r="I61" s="9">
        <v>0.97</v>
      </c>
      <c r="J61" s="13">
        <v>0.73</v>
      </c>
      <c r="K61" s="1"/>
      <c r="L61" s="1"/>
      <c r="M61" s="1"/>
      <c r="N61" s="1"/>
      <c r="O61" s="1"/>
      <c r="P61" s="1"/>
      <c r="Q61" s="1"/>
      <c r="R61" s="1"/>
      <c r="S61" s="1"/>
      <c r="T61" s="1"/>
      <c r="U61" s="1"/>
      <c r="V61" s="1"/>
      <c r="W61" s="1"/>
      <c r="X61" s="1"/>
      <c r="Y61" s="1"/>
      <c r="Z61" s="1"/>
    </row>
    <row r="62" spans="1:26" ht="16.5" thickBot="1" x14ac:dyDescent="0.3">
      <c r="A62" s="10">
        <v>45170</v>
      </c>
      <c r="B62" s="2" t="s">
        <v>15</v>
      </c>
      <c r="C62" s="3">
        <v>13430</v>
      </c>
      <c r="D62" s="3">
        <v>18601</v>
      </c>
      <c r="E62" s="4">
        <v>286</v>
      </c>
      <c r="F62" s="4">
        <v>310</v>
      </c>
      <c r="G62" s="2" t="s">
        <v>19</v>
      </c>
      <c r="H62" s="5">
        <v>0.77</v>
      </c>
      <c r="I62" s="5">
        <v>0.72</v>
      </c>
      <c r="J62" s="12">
        <v>0.85</v>
      </c>
      <c r="K62" s="1"/>
      <c r="L62" s="1"/>
      <c r="M62" s="1"/>
      <c r="N62" s="1"/>
      <c r="O62" s="1"/>
      <c r="P62" s="1"/>
      <c r="Q62" s="1"/>
      <c r="R62" s="1"/>
      <c r="S62" s="1"/>
      <c r="T62" s="1"/>
      <c r="U62" s="1"/>
      <c r="V62" s="1"/>
      <c r="W62" s="1"/>
      <c r="X62" s="1"/>
      <c r="Y62" s="1"/>
      <c r="Z62" s="1"/>
    </row>
    <row r="63" spans="1:26" ht="16.5" thickBot="1" x14ac:dyDescent="0.3">
      <c r="A63" s="11">
        <v>45170</v>
      </c>
      <c r="B63" s="6" t="s">
        <v>16</v>
      </c>
      <c r="C63" s="3">
        <v>11586</v>
      </c>
      <c r="D63" s="3">
        <v>14693</v>
      </c>
      <c r="E63" s="8">
        <v>286</v>
      </c>
      <c r="F63" s="8">
        <v>270</v>
      </c>
      <c r="G63" s="6" t="s">
        <v>19</v>
      </c>
      <c r="H63" s="9">
        <v>0.77</v>
      </c>
      <c r="I63" s="9">
        <v>0.96</v>
      </c>
      <c r="J63" s="13">
        <v>0.78</v>
      </c>
      <c r="K63" s="1"/>
      <c r="L63" s="1"/>
      <c r="M63" s="1"/>
      <c r="N63" s="1"/>
      <c r="O63" s="1"/>
      <c r="P63" s="1"/>
      <c r="Q63" s="1"/>
      <c r="R63" s="1"/>
      <c r="S63" s="1"/>
      <c r="T63" s="1"/>
      <c r="U63" s="1"/>
      <c r="V63" s="1"/>
      <c r="W63" s="1"/>
      <c r="X63" s="1"/>
      <c r="Y63" s="1"/>
      <c r="Z63" s="1"/>
    </row>
    <row r="64" spans="1:26" ht="16.5" thickBot="1" x14ac:dyDescent="0.3">
      <c r="A64" s="17">
        <v>45170</v>
      </c>
      <c r="B64" s="18" t="s">
        <v>17</v>
      </c>
      <c r="C64" s="3">
        <v>6168</v>
      </c>
      <c r="D64" s="3">
        <v>16574</v>
      </c>
      <c r="E64" s="19">
        <v>286</v>
      </c>
      <c r="F64" s="19">
        <v>285</v>
      </c>
      <c r="G64" s="18" t="s">
        <v>19</v>
      </c>
      <c r="H64" s="20">
        <v>0.78</v>
      </c>
      <c r="I64" s="20">
        <v>0.8</v>
      </c>
      <c r="J64" s="21">
        <v>0.85</v>
      </c>
      <c r="K64" s="1"/>
      <c r="L64" s="1"/>
      <c r="M64" s="1"/>
      <c r="N64" s="1"/>
      <c r="O64" s="1"/>
      <c r="P64" s="1"/>
      <c r="Q64" s="1"/>
      <c r="R64" s="1"/>
      <c r="S64" s="1"/>
      <c r="T64" s="1"/>
      <c r="U64" s="1"/>
      <c r="V64" s="1"/>
      <c r="W64" s="1"/>
      <c r="X64" s="1"/>
      <c r="Y64" s="1"/>
      <c r="Z64" s="1"/>
    </row>
    <row r="65" spans="1:26" ht="16.5"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thickBo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thickBo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thickBo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thickBo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thickBo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thickBo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thickBo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thickBo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thickBo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thickBo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thickBo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thickBo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thickBo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thickBo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thickBo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thickBo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thickBo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thickBo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thickBo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thickBo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thickBo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thickBo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thickBo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thickBo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thickBo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thickBo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thickBo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thickBo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thickBo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thickBo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thickBo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thickBo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thickBo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thickBo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thickBo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thickBo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thickBo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thickBo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thickBo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thickBo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thickBo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thickBo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thickBo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thickBo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thickBo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thickBo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thickBo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thickBo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thickBo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thickBo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thickBo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thickBo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thickBo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thickBo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thickBo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thickBo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thickBo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thickBo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thickBo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thickBo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thickBo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thickBo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thickBo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thickBo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thickBo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thickBo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thickBo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thickBo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thickBo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thickBo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thickBo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thickBo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thickBo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thickBo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thickBo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thickBo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thickBo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thickBo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thickBo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thickBo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thickBo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thickBo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thickBo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thickBo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thickBo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thickBo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thickBo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thickBo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thickBo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thickBo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thickBo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thickBo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thickBo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thickBo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thickBo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thickBo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thickBo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thickBo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thickBo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thickBo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thickBo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thickBo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thickBo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thickBo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thickBo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thickBo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thickBo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thickBo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thickBo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thickBo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thickBo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thickBo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thickBo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thickBo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thickBo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thickBo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thickBo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thickBo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thickBo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thickBo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thickBo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thickBo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thickBo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thickBo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thickBo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thickBo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thickBo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thickBo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thickBo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thickBo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thickBo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thickBo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thickBo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thickBo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thickBo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thickBo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thickBo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thickBo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thickBo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thickBo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thickBo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thickBo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thickBo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thickBo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thickBo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thickBo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thickBo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thickBo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thickBo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thickBo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thickBo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thickBo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thickBo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thickBo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thickBo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thickBo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thickBo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thickBo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thickBo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thickBo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thickBo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thickBo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thickBo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thickBo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thickBo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thickBo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thickBo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thickBo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thickBo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thickBo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thickBo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thickBo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thickBo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thickBo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thickBo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thickBo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thickBo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thickBo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thickBo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thickBo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thickBo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thickBo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thickBo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thickBo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thickBo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thickBo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thickBo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thickBo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thickBo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thickBo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thickBo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thickBo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thickBo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thickBo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thickBo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thickBo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thickBo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thickBo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thickBo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thickBo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thickBo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thickBo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thickBo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thickBo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thickBo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thickBo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thickBo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thickBo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thickBo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thickBo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thickBo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thickBo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thickBo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thickBo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thickBo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thickBo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thickBo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thickBo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thickBo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thickBo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thickBo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thickBo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thickBo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thickBo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thickBo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thickBo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thickBo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thickBo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thickBo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thickBo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thickBo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thickBo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thickBo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thickBo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thickBo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thickBo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thickBo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thickBo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thickBo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thickBo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thickBo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thickBo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thickBo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thickBo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thickBo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thickBo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thickBo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thickBo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thickBo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thickBo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thickBo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thickBo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thickBo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thickBo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thickBo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thickBo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thickBo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thickBo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thickBo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thickBo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thickBo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thickBo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thickBo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thickBo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thickBo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thickBo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thickBo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thickBo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thickBo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thickBo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thickBo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thickBo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thickBo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thickBo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thickBo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thickBo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thickBo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thickBo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thickBo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thickBo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thickBo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thickBo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thickBo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thickBo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thickBo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thickBo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thickBo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thickBo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thickBo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thickBo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thickBo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thickBo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thickBo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thickBo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thickBo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thickBo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thickBo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thickBo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thickBo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thickBo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thickBo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thickBo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thickBo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thickBo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thickBo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thickBo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thickBo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thickBo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thickBo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thickBo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thickBo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thickBo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thickBo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thickBo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thickBo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thickBo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thickBo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thickBo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thickBo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thickBo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thickBo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thickBo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thickBo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thickBo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thickBo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thickBo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thickBo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thickBo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thickBo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thickBo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thickBo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thickBo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thickBo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thickBo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thickBo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thickBo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thickBo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thickBo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thickBo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thickBo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thickBo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thickBo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thickBo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thickBo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thickBo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thickBo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thickBo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thickBo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thickBo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thickBo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thickBo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thickBo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thickBo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thickBo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thickBo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thickBo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thickBo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thickBo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thickBo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thickBo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thickBo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thickBo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thickBo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thickBo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thickBo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thickBo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thickBo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thickBo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thickBo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thickBo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thickBo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thickBo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thickBo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thickBo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thickBo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thickBo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thickBo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thickBo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thickBo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thickBo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thickBo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thickBo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thickBo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thickBo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thickBo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thickBo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thickBo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thickBo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thickBo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thickBo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thickBo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thickBo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thickBo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thickBo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thickBo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thickBo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thickBo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thickBo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thickBo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thickBo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thickBo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thickBo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thickBo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thickBo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thickBo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thickBo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thickBo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thickBo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thickBo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thickBo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thickBo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thickBo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thickBo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thickBo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thickBo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thickBo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thickBo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thickBo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thickBo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thickBo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thickBo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thickBo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thickBo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thickBo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thickBo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thickBo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thickBo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thickBo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thickBo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thickBo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thickBo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thickBo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thickBo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thickBo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thickBo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thickBo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thickBo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thickBo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thickBo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thickBo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thickBo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thickBo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thickBo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thickBo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thickBo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thickBo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thickBo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thickBo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thickBo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thickBo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thickBo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thickBo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thickBo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thickBo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thickBo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thickBo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thickBo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thickBo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thickBo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thickBo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thickBo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thickBo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thickBo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thickBo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thickBo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thickBo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thickBo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thickBo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thickBo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thickBo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thickBo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thickBo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thickBo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thickBo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thickBo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thickBo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thickBo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thickBo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thickBo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thickBo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thickBo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thickBo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thickBo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thickBo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thickBo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thickBo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thickBo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thickBo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thickBo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thickBo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thickBo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thickBo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thickBo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thickBo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thickBo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thickBo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thickBo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thickBo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thickBo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thickBo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thickBo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thickBo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thickBo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thickBo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thickBo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thickBo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thickBo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thickBo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thickBo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thickBo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thickBo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thickBo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thickBo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thickBo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thickBo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thickBo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thickBo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thickBo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thickBo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thickBo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thickBo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thickBo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thickBo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thickBo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thickBo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thickBo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thickBo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thickBo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thickBo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thickBo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thickBo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thickBo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thickBo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thickBo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thickBo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thickBo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thickBo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thickBo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thickBo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thickBo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thickBo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thickBo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thickBo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thickBo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thickBo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thickBo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thickBo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thickBo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thickBo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thickBo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thickBo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thickBo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thickBo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thickBo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thickBo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thickBo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thickBo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thickBo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thickBo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thickBo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thickBo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thickBo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thickBo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thickBo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thickBo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thickBo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thickBo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thickBo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thickBo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thickBo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thickBo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thickBo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thickBo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thickBo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thickBo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thickBo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thickBo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thickBo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thickBo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thickBo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thickBo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thickBo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thickBo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thickBo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thickBo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thickBo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thickBo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thickBo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thickBo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thickBo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thickBo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thickBo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thickBo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thickBo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thickBo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thickBo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thickBo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thickBo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thickBo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thickBo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thickBo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thickBo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thickBo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thickBo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thickBo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thickBo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thickBo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thickBo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thickBo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thickBo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thickBo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thickBo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thickBo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thickBo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thickBo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thickBo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thickBo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thickBo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thickBo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thickBo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thickBo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thickBo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thickBo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thickBo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thickBo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thickBo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thickBo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thickBo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thickBo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thickBo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thickBo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thickBo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thickBo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thickBo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thickBo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thickBo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thickBo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thickBo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thickBo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thickBo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thickBo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thickBo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thickBo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thickBo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thickBo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thickBo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thickBo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thickBo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thickBo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thickBo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thickBo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thickBo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thickBo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thickBo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thickBo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thickBo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thickBo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thickBo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thickBo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thickBo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thickBo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thickBo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thickBo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thickBo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thickBo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thickBo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thickBo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thickBo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thickBo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thickBo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thickBo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thickBo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thickBo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thickBo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thickBo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thickBo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thickBo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thickBo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thickBo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thickBo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thickBo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thickBo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thickBo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thickBo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thickBo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thickBo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thickBo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thickBo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thickBo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thickBo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thickBo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thickBo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thickBo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thickBo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thickBo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thickBo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thickBo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thickBo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thickBo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thickBo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thickBo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thickBo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thickBo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thickBo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thickBo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thickBo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thickBo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thickBo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thickBo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thickBo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thickBo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thickBo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thickBo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thickBo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thickBo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thickBo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thickBo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thickBo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thickBo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thickBo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thickBo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thickBo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thickBo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thickBo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thickBo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thickBo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thickBo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thickBo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thickBo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thickBo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thickBo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thickBo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thickBo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thickBo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thickBo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thickBo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thickBo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thickBo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thickBo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thickBo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thickBo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thickBo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thickBo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thickBo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thickBo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thickBo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thickBo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thickBo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thickBo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thickBo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thickBo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thickBo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thickBo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thickBo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thickBo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thickBo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thickBo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thickBo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thickBo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thickBo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thickBo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thickBo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thickBo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thickBo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thickBo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thickBo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thickBo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thickBo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thickBo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thickBo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thickBo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thickBo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thickBo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thickBo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thickBo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thickBo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thickBo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thickBo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thickBo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thickBo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thickBo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thickBo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thickBo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thickBo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thickBo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thickBo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thickBo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thickBo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thickBo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thickBo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thickBo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thickBo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thickBo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thickBo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thickBo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thickBo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thickBo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thickBo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thickBo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thickBo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thickBo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thickBo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thickBo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thickBo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thickBo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thickBo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thickBo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thickBo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thickBo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thickBo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thickBo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thickBo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thickBo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thickBo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thickBo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thickBo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thickBo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JENRADE SEIDAH</dc:creator>
  <cp:lastModifiedBy>JENRADE SEIDAH</cp:lastModifiedBy>
  <dcterms:created xsi:type="dcterms:W3CDTF">2024-08-28T12:48:40Z</dcterms:created>
  <dcterms:modified xsi:type="dcterms:W3CDTF">2024-09-10T11:53:18Z</dcterms:modified>
</cp:coreProperties>
</file>