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E:\AAAA SENIOR 2\SPM\Project\Done\"/>
    </mc:Choice>
  </mc:AlternateContent>
  <xr:revisionPtr revIDLastSave="0" documentId="13_ncr:1_{353F0733-C9A7-4180-A5A6-E107A2BCED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 l="1"/>
  <c r="E10" i="1" s="1"/>
  <c r="D10" i="1"/>
  <c r="G14" i="1"/>
  <c r="F14" i="1"/>
  <c r="G10" i="1"/>
  <c r="F10" i="1"/>
  <c r="E13" i="1"/>
  <c r="E14" i="1" s="1"/>
  <c r="D13" i="1"/>
  <c r="D14" i="1" s="1"/>
  <c r="C13" i="1"/>
  <c r="C14" i="1" s="1"/>
  <c r="B13" i="1"/>
  <c r="B14" i="1" s="1"/>
  <c r="C9" i="1"/>
  <c r="C10" i="1" s="1"/>
  <c r="B9" i="1"/>
  <c r="B10" i="1" s="1"/>
  <c r="H15" i="1" l="1"/>
  <c r="G16" i="1"/>
  <c r="F16" i="1"/>
  <c r="C16" i="1"/>
  <c r="B16" i="1"/>
  <c r="B17" i="1" s="1"/>
  <c r="D16" i="1"/>
  <c r="E16" i="1"/>
  <c r="H11" i="1"/>
  <c r="B19" i="1" l="1"/>
  <c r="C17" i="1"/>
  <c r="D17" i="1" s="1"/>
  <c r="E17" i="1" s="1"/>
  <c r="F17" i="1" s="1"/>
  <c r="G17" i="1" s="1"/>
  <c r="H17" i="1"/>
</calcChain>
</file>

<file path=xl/sharedStrings.xml><?xml version="1.0" encoding="utf-8"?>
<sst xmlns="http://schemas.openxmlformats.org/spreadsheetml/2006/main" count="34" uniqueCount="33">
  <si>
    <t>Discount rate</t>
  </si>
  <si>
    <t>Costs</t>
  </si>
  <si>
    <t>Discount factor</t>
  </si>
  <si>
    <t>Discounted costs</t>
  </si>
  <si>
    <t>Year</t>
  </si>
  <si>
    <t>NPV</t>
  </si>
  <si>
    <t>Total</t>
  </si>
  <si>
    <t>ROI</t>
  </si>
  <si>
    <t>Assumptions</t>
  </si>
  <si>
    <t>Enter assumptions here</t>
  </si>
  <si>
    <t>Date:</t>
  </si>
  <si>
    <t>Financial Analysis for Web Publishing System</t>
  </si>
  <si>
    <t>Created by: Mohamed Adel Lotfy</t>
  </si>
  <si>
    <t>Gains</t>
  </si>
  <si>
    <t>Discounted Gains</t>
  </si>
  <si>
    <t>Discounted gains - costs</t>
  </si>
  <si>
    <t>Cumulative gains - costs</t>
  </si>
  <si>
    <t>Payback in Year 2</t>
  </si>
  <si>
    <r>
      <t>2- Initial costs</t>
    </r>
    <r>
      <rPr>
        <b/>
        <sz val="10"/>
        <rFont val="Arial"/>
        <family val="2"/>
      </rPr>
      <t xml:space="preserve"> (year 0)</t>
    </r>
    <r>
      <rPr>
        <sz val="10"/>
        <rFont val="Arial"/>
        <family val="2"/>
      </rPr>
      <t xml:space="preserve"> are the costs of buying the server and paying for the development</t>
    </r>
  </si>
  <si>
    <r>
      <t xml:space="preserve">1- The project is completed in </t>
    </r>
    <r>
      <rPr>
        <b/>
        <sz val="10"/>
        <rFont val="Arial"/>
        <family val="2"/>
      </rPr>
      <t>year 0</t>
    </r>
  </si>
  <si>
    <r>
      <t xml:space="preserve">5- Front-End and Back-End developers take </t>
    </r>
    <r>
      <rPr>
        <b/>
        <sz val="10"/>
        <rFont val="Arial"/>
        <family val="2"/>
      </rPr>
      <t>$70</t>
    </r>
    <r>
      <rPr>
        <sz val="10"/>
        <rFont val="Arial"/>
        <family val="2"/>
      </rPr>
      <t xml:space="preserve"> per hour so the total of their (four developers) payment is  </t>
    </r>
    <r>
      <rPr>
        <b/>
        <sz val="10"/>
        <color rgb="FFFF0000"/>
        <rFont val="Arial"/>
        <family val="2"/>
      </rPr>
      <t>$250,936</t>
    </r>
  </si>
  <si>
    <r>
      <t xml:space="preserve">6- Project manager takes </t>
    </r>
    <r>
      <rPr>
        <b/>
        <sz val="10"/>
        <rFont val="Arial"/>
        <family val="2"/>
      </rPr>
      <t>$65</t>
    </r>
    <r>
      <rPr>
        <sz val="10"/>
        <rFont val="Arial"/>
        <family val="2"/>
      </rPr>
      <t xml:space="preserve"> per hour so the total payment for his four months of work is</t>
    </r>
    <r>
      <rPr>
        <b/>
        <sz val="10"/>
        <color rgb="FFFF0000"/>
        <rFont val="Arial"/>
        <family val="2"/>
      </rPr>
      <t xml:space="preserve"> $30,472</t>
    </r>
  </si>
  <si>
    <r>
      <t>8- Security engineer takes</t>
    </r>
    <r>
      <rPr>
        <b/>
        <sz val="10"/>
        <rFont val="Arial"/>
        <family val="2"/>
      </rPr>
      <t xml:space="preserve"> $55 per hour</t>
    </r>
    <r>
      <rPr>
        <sz val="10"/>
        <rFont val="Arial"/>
        <family val="2"/>
      </rPr>
      <t xml:space="preserve">  so the total payment for his two months of work is </t>
    </r>
    <r>
      <rPr>
        <b/>
        <sz val="10"/>
        <color rgb="FFFF0000"/>
        <rFont val="Arial"/>
        <family val="2"/>
      </rPr>
      <t>$18,480</t>
    </r>
  </si>
  <si>
    <r>
      <t xml:space="preserve">9- Domain Analyst takes </t>
    </r>
    <r>
      <rPr>
        <b/>
        <sz val="10"/>
        <rFont val="Arial"/>
        <family val="2"/>
      </rPr>
      <t>$75 per hour</t>
    </r>
    <r>
      <rPr>
        <sz val="10"/>
        <rFont val="Arial"/>
        <family val="2"/>
      </rPr>
      <t xml:space="preserve"> so the total payment for his month </t>
    </r>
    <r>
      <rPr>
        <b/>
        <sz val="10"/>
        <color rgb="FFFF0000"/>
        <rFont val="Arial"/>
        <family val="2"/>
      </rPr>
      <t>$12,000</t>
    </r>
  </si>
  <si>
    <r>
      <t xml:space="preserve">4- Cost of buying a server </t>
    </r>
    <r>
      <rPr>
        <b/>
        <sz val="10"/>
        <rFont val="Arial"/>
        <family val="2"/>
      </rPr>
      <t>(Hardware)</t>
    </r>
    <r>
      <rPr>
        <sz val="10"/>
        <rFont val="Arial"/>
        <family val="2"/>
      </rPr>
      <t xml:space="preserve"> is </t>
    </r>
    <r>
      <rPr>
        <b/>
        <sz val="10"/>
        <color rgb="FFFF0000"/>
        <rFont val="Arial"/>
        <family val="2"/>
      </rPr>
      <t>$50,000</t>
    </r>
  </si>
  <si>
    <r>
      <t xml:space="preserve">10- Cost of buying the Licensed softwares is </t>
    </r>
    <r>
      <rPr>
        <b/>
        <sz val="10"/>
        <color rgb="FFFF0000"/>
        <rFont val="Arial"/>
        <family val="2"/>
      </rPr>
      <t>$4,060</t>
    </r>
  </si>
  <si>
    <r>
      <t xml:space="preserve">7- Database Analyst takes </t>
    </r>
    <r>
      <rPr>
        <b/>
        <sz val="10"/>
        <rFont val="Arial"/>
        <family val="2"/>
      </rPr>
      <t>$75 per hour</t>
    </r>
    <r>
      <rPr>
        <sz val="10"/>
        <rFont val="Arial"/>
        <family val="2"/>
      </rPr>
      <t xml:space="preserve"> so the total of their (two employees) payment is</t>
    </r>
    <r>
      <rPr>
        <b/>
        <sz val="10"/>
        <color rgb="FFFF0000"/>
        <rFont val="Arial"/>
        <family val="2"/>
      </rPr>
      <t xml:space="preserve"> $67,200</t>
    </r>
  </si>
  <si>
    <r>
      <t xml:space="preserve">11- Cost of Software Development </t>
    </r>
    <r>
      <rPr>
        <b/>
        <sz val="10"/>
        <rFont val="Arial"/>
        <family val="2"/>
      </rPr>
      <t>(See the cost estimate document for details)</t>
    </r>
    <r>
      <rPr>
        <sz val="10"/>
        <rFont val="Arial"/>
        <family val="2"/>
      </rPr>
      <t xml:space="preserve"> is </t>
    </r>
    <r>
      <rPr>
        <b/>
        <sz val="10"/>
        <color rgb="FFFF0000"/>
        <rFont val="Arial"/>
        <family val="2"/>
      </rPr>
      <t>$224,280</t>
    </r>
  </si>
  <si>
    <r>
      <t xml:space="preserve">13- Total of project cost is the summation of all the previous costs = </t>
    </r>
    <r>
      <rPr>
        <b/>
        <sz val="10"/>
        <color rgb="FFFF0000"/>
        <rFont val="Arial"/>
        <family val="2"/>
      </rPr>
      <t>$723,171</t>
    </r>
  </si>
  <si>
    <r>
      <t xml:space="preserve">12- Cost of testing is 10% of the total hardware and software costs is </t>
    </r>
    <r>
      <rPr>
        <b/>
        <sz val="10"/>
        <color rgb="FFFF0000"/>
        <rFont val="Arial"/>
        <family val="2"/>
      </rPr>
      <t>$65,743</t>
    </r>
  </si>
  <si>
    <r>
      <t xml:space="preserve">3- Each year the cost increases as there is an annual increase in the salary of the editor by 10% of the base salary </t>
    </r>
    <r>
      <rPr>
        <b/>
        <sz val="10"/>
        <rFont val="Arial"/>
        <family val="2"/>
      </rPr>
      <t xml:space="preserve">($8.8k per month </t>
    </r>
    <r>
      <rPr>
        <sz val="10"/>
        <rFont val="Arial"/>
        <family val="2"/>
      </rPr>
      <t xml:space="preserve">or </t>
    </r>
    <r>
      <rPr>
        <b/>
        <sz val="10"/>
        <rFont val="Arial"/>
        <family val="2"/>
      </rPr>
      <t>$105,600 per year)</t>
    </r>
  </si>
  <si>
    <r>
      <t xml:space="preserve">and Access database costs </t>
    </r>
    <r>
      <rPr>
        <b/>
        <sz val="10"/>
        <rFont val="Arial"/>
        <family val="2"/>
      </rPr>
      <t xml:space="preserve">$130 per month </t>
    </r>
    <r>
      <rPr>
        <sz val="10"/>
        <rFont val="Arial"/>
        <family val="2"/>
      </rPr>
      <t xml:space="preserve">or </t>
    </r>
    <r>
      <rPr>
        <b/>
        <sz val="10"/>
        <rFont val="Arial"/>
        <family val="2"/>
      </rPr>
      <t>$1400 per year</t>
    </r>
  </si>
  <si>
    <r>
      <t xml:space="preserve">14- This is a financial analysis for the whole project, its costs and benefits, the development company will benefit from the software development money </t>
    </r>
    <r>
      <rPr>
        <b/>
        <sz val="10"/>
        <rFont val="Arial"/>
        <family val="2"/>
      </rPr>
      <t xml:space="preserve">$224,280, </t>
    </r>
    <r>
      <rPr>
        <sz val="10"/>
        <rFont val="Arial"/>
        <family val="2"/>
      </rPr>
      <t xml:space="preserve">while the client will benefit from the NPV </t>
    </r>
    <r>
      <rPr>
        <b/>
        <sz val="10"/>
        <rFont val="Arial"/>
        <family val="2"/>
      </rPr>
      <t>$465,260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</si>
</sst>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0" fontId="2" fillId="0" borderId="0" xfId="1" applyNumberFormat="1" applyFont="1"/>
    <xf numFmtId="0" fontId="2" fillId="0" borderId="0" xfId="0" applyFont="1" applyAlignment="1">
      <alignment horizontal="right"/>
    </xf>
    <xf numFmtId="9" fontId="2" fillId="0" borderId="0" xfId="3" applyFont="1"/>
    <xf numFmtId="9" fontId="2" fillId="0" borderId="0" xfId="0" applyNumberFormat="1" applyFont="1"/>
    <xf numFmtId="164" fontId="3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0" fontId="2" fillId="0" borderId="0" xfId="0" applyNumberFormat="1" applyFont="1"/>
    <xf numFmtId="0" fontId="2" fillId="0" borderId="0" xfId="2" applyNumberFormat="1" applyFont="1" applyAlignment="1">
      <alignment horizontal="center" vertical="center"/>
    </xf>
    <xf numFmtId="37" fontId="2" fillId="0" borderId="0" xfId="1" applyNumberFormat="1" applyFont="1"/>
    <xf numFmtId="3" fontId="6" fillId="0" borderId="0" xfId="0" applyNumberFormat="1" applyFont="1"/>
    <xf numFmtId="164" fontId="6" fillId="0" borderId="0" xfId="1" applyNumberFormat="1" applyFont="1"/>
    <xf numFmtId="164" fontId="6" fillId="0" borderId="0" xfId="0" applyNumberFormat="1" applyFont="1"/>
    <xf numFmtId="164" fontId="7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17</xdr:row>
      <xdr:rowOff>28575</xdr:rowOff>
    </xdr:from>
    <xdr:to>
      <xdr:col>3</xdr:col>
      <xdr:colOff>276225</xdr:colOff>
      <xdr:row>18</xdr:row>
      <xdr:rowOff>152400</xdr:rowOff>
    </xdr:to>
    <xdr:sp macro="" textlink="">
      <xdr:nvSpPr>
        <xdr:cNvPr id="1045" name="Line 3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ShapeType="1"/>
        </xdr:cNvSpPr>
      </xdr:nvSpPr>
      <xdr:spPr bwMode="auto">
        <a:xfrm flipV="1">
          <a:off x="4095750" y="3429000"/>
          <a:ext cx="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18</xdr:row>
      <xdr:rowOff>85725</xdr:rowOff>
    </xdr:from>
    <xdr:to>
      <xdr:col>0</xdr:col>
      <xdr:colOff>2371725</xdr:colOff>
      <xdr:row>18</xdr:row>
      <xdr:rowOff>85725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0</xdr:colOff>
      <xdr:row>16</xdr:row>
      <xdr:rowOff>85725</xdr:rowOff>
    </xdr:from>
    <xdr:to>
      <xdr:col>8</xdr:col>
      <xdr:colOff>276225</xdr:colOff>
      <xdr:row>16</xdr:row>
      <xdr:rowOff>85725</xdr:rowOff>
    </xdr:to>
    <xdr:sp macro="" textlink="">
      <xdr:nvSpPr>
        <xdr:cNvPr id="23" name="Line 2">
          <a:extLst>
            <a:ext uri="{FF2B5EF4-FFF2-40B4-BE49-F238E27FC236}">
              <a16:creationId xmlns:a16="http://schemas.microsoft.com/office/drawing/2014/main" id="{BEE29B00-EBE0-4A9D-B817-0E539B7A5466}"/>
            </a:ext>
          </a:extLst>
        </xdr:cNvPr>
        <xdr:cNvSpPr>
          <a:spLocks noChangeShapeType="1"/>
        </xdr:cNvSpPr>
      </xdr:nvSpPr>
      <xdr:spPr bwMode="auto">
        <a:xfrm flipH="1">
          <a:off x="5591175" y="7210425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7"/>
  <sheetViews>
    <sheetView tabSelected="1" workbookViewId="0">
      <selection activeCell="C40" sqref="C40"/>
    </sheetView>
  </sheetViews>
  <sheetFormatPr defaultRowHeight="12.75" x14ac:dyDescent="0.2"/>
  <cols>
    <col min="1" max="1" width="37.140625" bestFit="1" customWidth="1"/>
    <col min="2" max="2" width="11.42578125" bestFit="1" customWidth="1"/>
    <col min="3" max="3" width="11.140625" customWidth="1"/>
    <col min="4" max="4" width="11.28515625" customWidth="1"/>
    <col min="5" max="5" width="12.42578125" customWidth="1"/>
    <col min="8" max="8" width="11.5703125" customWidth="1"/>
  </cols>
  <sheetData>
    <row r="1" spans="1:8" ht="23.25" x14ac:dyDescent="0.35">
      <c r="A1" s="20" t="s">
        <v>11</v>
      </c>
      <c r="B1" s="20"/>
      <c r="C1" s="20"/>
      <c r="D1" s="20"/>
      <c r="E1" s="20"/>
      <c r="F1" s="20"/>
      <c r="G1" s="20"/>
    </row>
    <row r="2" spans="1:8" ht="23.25" x14ac:dyDescent="0.35">
      <c r="A2" s="13" t="s">
        <v>12</v>
      </c>
      <c r="B2" s="13"/>
      <c r="C2" s="13" t="s">
        <v>10</v>
      </c>
      <c r="D2" s="21">
        <v>44915</v>
      </c>
      <c r="E2" s="20"/>
      <c r="F2" s="12"/>
      <c r="G2" s="12"/>
    </row>
    <row r="3" spans="1:8" ht="30" customHeight="1" x14ac:dyDescent="0.2">
      <c r="A3" s="11"/>
      <c r="B3" s="11"/>
      <c r="C3" s="11"/>
      <c r="D3" s="11"/>
      <c r="E3" s="11"/>
      <c r="F3" s="11"/>
      <c r="G3" s="11"/>
    </row>
    <row r="4" spans="1:8" x14ac:dyDescent="0.2">
      <c r="A4" s="2" t="s">
        <v>0</v>
      </c>
      <c r="B4" s="22">
        <v>7.0000000000000007E-2</v>
      </c>
    </row>
    <row r="5" spans="1:8" x14ac:dyDescent="0.2">
      <c r="A5" s="2"/>
      <c r="B5" s="8"/>
    </row>
    <row r="6" spans="1:8" x14ac:dyDescent="0.2">
      <c r="A6" s="14"/>
      <c r="B6" s="19" t="s">
        <v>4</v>
      </c>
      <c r="C6" s="19"/>
      <c r="D6" s="19"/>
      <c r="E6" s="19"/>
      <c r="F6" s="19"/>
      <c r="G6" s="19"/>
    </row>
    <row r="7" spans="1:8" x14ac:dyDescent="0.2">
      <c r="B7" s="23">
        <v>0</v>
      </c>
      <c r="C7" s="16">
        <v>1</v>
      </c>
      <c r="D7" s="16">
        <v>2</v>
      </c>
      <c r="E7" s="16">
        <v>3</v>
      </c>
      <c r="F7" s="16">
        <v>4</v>
      </c>
      <c r="G7" s="16">
        <v>5</v>
      </c>
    </row>
    <row r="8" spans="1:8" x14ac:dyDescent="0.2">
      <c r="A8" t="s">
        <v>1</v>
      </c>
      <c r="B8" s="25">
        <v>830171</v>
      </c>
      <c r="C8" s="25">
        <v>116160</v>
      </c>
      <c r="D8" s="25">
        <v>127776</v>
      </c>
      <c r="E8" s="25">
        <v>140553</v>
      </c>
      <c r="F8" s="25">
        <v>154608</v>
      </c>
      <c r="G8" s="25">
        <v>170068</v>
      </c>
      <c r="H8" s="16" t="s">
        <v>6</v>
      </c>
    </row>
    <row r="9" spans="1:8" x14ac:dyDescent="0.2">
      <c r="A9" t="s">
        <v>2</v>
      </c>
      <c r="B9" s="10">
        <f>ROUND(1/(1+$B$4)^B$7,2)</f>
        <v>1</v>
      </c>
      <c r="C9" s="10">
        <f>ROUND(1/(1+$B$4)^C$7,2)</f>
        <v>0.93</v>
      </c>
      <c r="D9" s="10">
        <f>ROUND(1/(1+$B$4)^D$7,2)</f>
        <v>0.87</v>
      </c>
      <c r="E9" s="10">
        <f>ROUND(1/(1+$B$4)^E$7,2)</f>
        <v>0.82</v>
      </c>
      <c r="F9">
        <v>0.72</v>
      </c>
      <c r="G9">
        <v>0.65</v>
      </c>
    </row>
    <row r="10" spans="1:8" x14ac:dyDescent="0.2">
      <c r="A10" s="2" t="s">
        <v>3</v>
      </c>
      <c r="B10" s="26">
        <f t="shared" ref="B10:G10" si="0">B8*B9</f>
        <v>830171</v>
      </c>
      <c r="C10" s="26">
        <f t="shared" si="0"/>
        <v>108028.8</v>
      </c>
      <c r="D10" s="26">
        <f t="shared" si="0"/>
        <v>111165.12</v>
      </c>
      <c r="E10" s="26">
        <f t="shared" si="0"/>
        <v>115253.45999999999</v>
      </c>
      <c r="F10" s="27">
        <f t="shared" si="0"/>
        <v>111317.75999999999</v>
      </c>
      <c r="G10" s="27">
        <f t="shared" si="0"/>
        <v>110544.2</v>
      </c>
    </row>
    <row r="11" spans="1:8" x14ac:dyDescent="0.2">
      <c r="H11" s="4">
        <f>SUM(B10:G10)</f>
        <v>1386480.3399999999</v>
      </c>
    </row>
    <row r="12" spans="1:8" x14ac:dyDescent="0.2">
      <c r="A12" t="s">
        <v>13</v>
      </c>
      <c r="B12" s="24">
        <v>370000</v>
      </c>
      <c r="C12" s="24">
        <v>430000</v>
      </c>
      <c r="D12" s="24">
        <v>420000</v>
      </c>
      <c r="E12" s="24">
        <v>210000</v>
      </c>
      <c r="F12" s="24">
        <v>304500</v>
      </c>
      <c r="G12" s="24">
        <v>500000</v>
      </c>
    </row>
    <row r="13" spans="1:8" x14ac:dyDescent="0.2">
      <c r="A13" t="s">
        <v>2</v>
      </c>
      <c r="B13" s="10">
        <f>ROUND(1/(1+$B$4)^B$7,2)</f>
        <v>1</v>
      </c>
      <c r="C13" s="10">
        <f>ROUND(1/(1+$B$4)^C$7,2)</f>
        <v>0.93</v>
      </c>
      <c r="D13" s="10">
        <f>ROUND(1/(1+$B$4)^D$7,2)</f>
        <v>0.87</v>
      </c>
      <c r="E13" s="10">
        <f>ROUND(1/(1+$B$4)^E$7,2)</f>
        <v>0.82</v>
      </c>
      <c r="F13">
        <v>0.72</v>
      </c>
      <c r="G13">
        <v>0.65</v>
      </c>
    </row>
    <row r="14" spans="1:8" x14ac:dyDescent="0.2">
      <c r="A14" s="2" t="s">
        <v>14</v>
      </c>
      <c r="B14" s="5">
        <f t="shared" ref="B14:G14" si="1">B12*B13</f>
        <v>370000</v>
      </c>
      <c r="C14" s="3">
        <f t="shared" si="1"/>
        <v>399900</v>
      </c>
      <c r="D14" s="3">
        <f t="shared" si="1"/>
        <v>365400</v>
      </c>
      <c r="E14" s="3">
        <f t="shared" si="1"/>
        <v>172200</v>
      </c>
      <c r="F14" s="3">
        <f t="shared" si="1"/>
        <v>219240</v>
      </c>
      <c r="G14" s="3">
        <f t="shared" si="1"/>
        <v>325000</v>
      </c>
    </row>
    <row r="15" spans="1:8" x14ac:dyDescent="0.2">
      <c r="H15" s="3">
        <f>SUM(B14:G14)</f>
        <v>1851740</v>
      </c>
    </row>
    <row r="16" spans="1:8" x14ac:dyDescent="0.2">
      <c r="A16" t="s">
        <v>15</v>
      </c>
      <c r="B16" s="28">
        <f t="shared" ref="B16:H17" si="2">B14-B10</f>
        <v>-460171</v>
      </c>
      <c r="C16" s="1">
        <f t="shared" si="2"/>
        <v>291871.2</v>
      </c>
      <c r="D16" s="1">
        <f t="shared" si="2"/>
        <v>254234.88</v>
      </c>
      <c r="E16" s="1">
        <f t="shared" si="2"/>
        <v>56946.540000000008</v>
      </c>
      <c r="F16" s="9">
        <f t="shared" si="2"/>
        <v>107922.24000000001</v>
      </c>
      <c r="G16" s="1">
        <f t="shared" si="2"/>
        <v>214455.8</v>
      </c>
    </row>
    <row r="17" spans="1:9" x14ac:dyDescent="0.2">
      <c r="A17" t="s">
        <v>16</v>
      </c>
      <c r="B17" s="28">
        <f>B16</f>
        <v>-460171</v>
      </c>
      <c r="C17" s="28">
        <f>B17+C16</f>
        <v>-168299.8</v>
      </c>
      <c r="D17" s="1">
        <f>C17+D16</f>
        <v>85935.080000000016</v>
      </c>
      <c r="E17" s="9">
        <f>D17+E16</f>
        <v>142881.62000000002</v>
      </c>
      <c r="F17" s="1">
        <f>E17+F16</f>
        <v>250803.86000000004</v>
      </c>
      <c r="G17" s="1">
        <f>F17+G16</f>
        <v>465259.66000000003</v>
      </c>
      <c r="H17" s="4">
        <f t="shared" si="2"/>
        <v>465259.66000000015</v>
      </c>
      <c r="I17" s="6" t="s">
        <v>5</v>
      </c>
    </row>
    <row r="19" spans="1:9" x14ac:dyDescent="0.2">
      <c r="A19" s="2" t="s">
        <v>7</v>
      </c>
      <c r="B19" s="7">
        <f>(H15-H11)/H11</f>
        <v>0.33556888372466948</v>
      </c>
    </row>
    <row r="20" spans="1:9" x14ac:dyDescent="0.2">
      <c r="B20" s="19" t="s">
        <v>17</v>
      </c>
      <c r="C20" s="19"/>
      <c r="D20" s="19"/>
    </row>
    <row r="21" spans="1:9" x14ac:dyDescent="0.2">
      <c r="A21" s="2" t="s">
        <v>8</v>
      </c>
    </row>
    <row r="22" spans="1:9" x14ac:dyDescent="0.2">
      <c r="A22" t="s">
        <v>9</v>
      </c>
      <c r="B22" s="17" t="s">
        <v>19</v>
      </c>
      <c r="C22" s="18"/>
      <c r="D22" s="18"/>
      <c r="E22" s="18"/>
      <c r="F22" s="18"/>
    </row>
    <row r="23" spans="1:9" x14ac:dyDescent="0.2">
      <c r="B23" s="15" t="s">
        <v>18</v>
      </c>
      <c r="C23" s="14"/>
      <c r="D23" s="14"/>
      <c r="E23" s="14"/>
      <c r="F23" s="14"/>
    </row>
    <row r="24" spans="1:9" x14ac:dyDescent="0.2">
      <c r="B24" s="14" t="s">
        <v>30</v>
      </c>
    </row>
    <row r="25" spans="1:9" x14ac:dyDescent="0.2">
      <c r="B25" s="14"/>
      <c r="C25" s="14" t="s">
        <v>31</v>
      </c>
    </row>
    <row r="26" spans="1:9" x14ac:dyDescent="0.2">
      <c r="B26" s="14" t="s">
        <v>24</v>
      </c>
    </row>
    <row r="27" spans="1:9" x14ac:dyDescent="0.2">
      <c r="B27" s="14" t="s">
        <v>20</v>
      </c>
    </row>
    <row r="28" spans="1:9" x14ac:dyDescent="0.2">
      <c r="B28" s="14" t="s">
        <v>21</v>
      </c>
    </row>
    <row r="29" spans="1:9" x14ac:dyDescent="0.2">
      <c r="B29" s="14" t="s">
        <v>26</v>
      </c>
    </row>
    <row r="30" spans="1:9" x14ac:dyDescent="0.2">
      <c r="B30" s="14" t="s">
        <v>22</v>
      </c>
    </row>
    <row r="31" spans="1:9" x14ac:dyDescent="0.2">
      <c r="B31" s="14" t="s">
        <v>23</v>
      </c>
    </row>
    <row r="32" spans="1:9" x14ac:dyDescent="0.2">
      <c r="B32" s="14" t="s">
        <v>25</v>
      </c>
    </row>
    <row r="33" spans="1:2" x14ac:dyDescent="0.2">
      <c r="B33" s="14" t="s">
        <v>27</v>
      </c>
    </row>
    <row r="34" spans="1:2" x14ac:dyDescent="0.2">
      <c r="B34" s="14" t="s">
        <v>29</v>
      </c>
    </row>
    <row r="35" spans="1:2" x14ac:dyDescent="0.2">
      <c r="A35" s="2"/>
      <c r="B35" s="14" t="s">
        <v>28</v>
      </c>
    </row>
    <row r="37" spans="1:2" x14ac:dyDescent="0.2">
      <c r="B37" s="14" t="s">
        <v>32</v>
      </c>
    </row>
  </sheetData>
  <mergeCells count="5">
    <mergeCell ref="B22:F22"/>
    <mergeCell ref="B20:D20"/>
    <mergeCell ref="A1:G1"/>
    <mergeCell ref="D2:E2"/>
    <mergeCell ref="B6:G6"/>
  </mergeCells>
  <phoneticPr fontId="0" type="noConversion"/>
  <printOptions gridLines="1"/>
  <pageMargins left="0.75" right="0.75" top="1" bottom="1" header="0.5" footer="0.5"/>
  <pageSetup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pc</cp:lastModifiedBy>
  <cp:lastPrinted>2005-03-27T16:41:45Z</cp:lastPrinted>
  <dcterms:created xsi:type="dcterms:W3CDTF">2003-02-20T16:30:31Z</dcterms:created>
  <dcterms:modified xsi:type="dcterms:W3CDTF">2023-01-08T21:10:46Z</dcterms:modified>
</cp:coreProperties>
</file>