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eliagridint-my.sharepoint.com/personal/adel_gamal_eliagrid-int_com1/Documents/Desktop/SEC AIS Phase 2/Calculation Sheet/DashBoard/Plotly-Dash/"/>
    </mc:Choice>
  </mc:AlternateContent>
  <xr:revisionPtr revIDLastSave="4" documentId="13_ncr:1_{AA0C31FB-2F00-4429-9832-D50BFACCEB64}" xr6:coauthVersionLast="47" xr6:coauthVersionMax="47" xr10:uidLastSave="{43FC18AF-4BDA-4E3D-AD46-31A3726F4CF9}"/>
  <bookViews>
    <workbookView xWindow="-110" yWindow="-110" windowWidth="22780" windowHeight="14540" activeTab="1" xr2:uid="{00000000-000D-0000-FFFF-FFFF00000000}"/>
  </bookViews>
  <sheets>
    <sheet name="Workstreams" sheetId="1" r:id="rId1"/>
    <sheet name="Resources" sheetId="2" r:id="rId2"/>
    <sheet name="Budget_vs_Actual" sheetId="8" r:id="rId3"/>
    <sheet name="Risk_Register" sheetId="4" r:id="rId4"/>
    <sheet name="Issue_Tracker" sheetId="5" r:id="rId5"/>
    <sheet name="Milestones" sheetId="6" r:id="rId6"/>
    <sheet name="Sheet1" sheetId="7" state="hidden" r:id="rId7"/>
  </sheets>
  <definedNames>
    <definedName name="ExternalData_1" localSheetId="2" hidden="1">Budget_vs_Actual!$A$1:$C$60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2" i="4"/>
  <c r="I2" i="4" s="1"/>
  <c r="E11" i="2"/>
  <c r="C2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10" i="2" l="1"/>
  <c r="E9" i="2"/>
  <c r="E8" i="2"/>
  <c r="E7" i="2"/>
  <c r="E6" i="2"/>
  <c r="E5" i="2"/>
  <c r="E4" i="2"/>
  <c r="E3" i="2"/>
  <c r="E2" i="2"/>
  <c r="L2" i="2"/>
  <c r="I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A8148-FB15-4917-9EC7-B8A8AB4BABB1}" keepAlive="1" name="Query - workstreams_Table" description="Connection to the 'workstreams_Table' query in the workbook." type="5" refreshedVersion="8" background="1" saveData="1">
    <dbPr connection="Provider=Microsoft.Mashup.OleDb.1;Data Source=$Workbook$;Location=workstreams_Table;Extended Properties=&quot;&quot;" command="SELECT * FROM [workstreams_Table]"/>
  </connection>
</connections>
</file>

<file path=xl/sharedStrings.xml><?xml version="1.0" encoding="utf-8"?>
<sst xmlns="http://schemas.openxmlformats.org/spreadsheetml/2006/main" count="661" uniqueCount="288">
  <si>
    <t>Workstream</t>
  </si>
  <si>
    <t>Activity Name</t>
  </si>
  <si>
    <t>Planned Start Date</t>
  </si>
  <si>
    <t>Planned End Date</t>
  </si>
  <si>
    <t>Actual Start Date</t>
  </si>
  <si>
    <t>Actual End Date</t>
  </si>
  <si>
    <t>Progress %</t>
  </si>
  <si>
    <t>Hourly Rate ($)</t>
  </si>
  <si>
    <t>Actual Cost ($)</t>
  </si>
  <si>
    <t>Status</t>
  </si>
  <si>
    <t>Predecessor Activity</t>
  </si>
  <si>
    <t>Dependency Type</t>
  </si>
  <si>
    <t>Priority</t>
  </si>
  <si>
    <t>Risk Level</t>
  </si>
  <si>
    <t>Comments / Notes</t>
  </si>
  <si>
    <t>Person Name</t>
  </si>
  <si>
    <t>Role</t>
  </si>
  <si>
    <t>Total Available Hours</t>
  </si>
  <si>
    <t>Utilization (%)</t>
  </si>
  <si>
    <t>Comments</t>
  </si>
  <si>
    <t>Planned Budget ($)</t>
  </si>
  <si>
    <t>Variance ($)</t>
  </si>
  <si>
    <t>Risk ID</t>
  </si>
  <si>
    <t>Risk Description</t>
  </si>
  <si>
    <t>Risk Category</t>
  </si>
  <si>
    <t>Likelihood (1-5)</t>
  </si>
  <si>
    <t>Impact (1-5)</t>
  </si>
  <si>
    <t>Risk Score</t>
  </si>
  <si>
    <t>Mitigation Plan</t>
  </si>
  <si>
    <t>Contingency Plan</t>
  </si>
  <si>
    <t>Owner</t>
  </si>
  <si>
    <t>Target Resolution Date</t>
  </si>
  <si>
    <t>Last Updated</t>
  </si>
  <si>
    <t>Issue ID</t>
  </si>
  <si>
    <t>Issue Description</t>
  </si>
  <si>
    <t>Reported By</t>
  </si>
  <si>
    <t>Assigned To</t>
  </si>
  <si>
    <t>Date Reported</t>
  </si>
  <si>
    <t>Severity</t>
  </si>
  <si>
    <t>Impact Area</t>
  </si>
  <si>
    <t>Root Cause</t>
  </si>
  <si>
    <t>Resolution Plan</t>
  </si>
  <si>
    <t>Actual Resolution Date</t>
  </si>
  <si>
    <t>Escalated (Yes/No)</t>
  </si>
  <si>
    <t>Comments / Updates</t>
  </si>
  <si>
    <t>Milestone ID</t>
  </si>
  <si>
    <t>Milestone Name</t>
  </si>
  <si>
    <t>Linked Activities</t>
  </si>
  <si>
    <t>Planned Date</t>
  </si>
  <si>
    <t>Actual Date</t>
  </si>
  <si>
    <t>Delay (Days)</t>
  </si>
  <si>
    <t>Critical (Yes/No)</t>
  </si>
  <si>
    <t>Dependencies</t>
  </si>
  <si>
    <t>Lavjit Singh</t>
  </si>
  <si>
    <t>Adel Gamal</t>
  </si>
  <si>
    <t>Don Sunny</t>
  </si>
  <si>
    <t>Ganesh Shinde</t>
  </si>
  <si>
    <t>Stefan Stroobants</t>
  </si>
  <si>
    <t>Jaco Roesch</t>
  </si>
  <si>
    <t>Gustav Brand</t>
  </si>
  <si>
    <t>External Consultant</t>
  </si>
  <si>
    <t>PD</t>
  </si>
  <si>
    <t>PM</t>
  </si>
  <si>
    <t>Senior Consultant</t>
  </si>
  <si>
    <t>Consultant</t>
  </si>
  <si>
    <t>Modeling Expert</t>
  </si>
  <si>
    <t>Data Archiect</t>
  </si>
  <si>
    <t>Company</t>
  </si>
  <si>
    <t>EGI</t>
  </si>
  <si>
    <t>Xtensible</t>
  </si>
  <si>
    <t>Abjyon</t>
  </si>
  <si>
    <t xml:space="preserve">Hours Per Day </t>
  </si>
  <si>
    <t>Allocated/Used Hours</t>
  </si>
  <si>
    <t>WS1.1.1</t>
  </si>
  <si>
    <t>WS1</t>
  </si>
  <si>
    <t>Work-stream</t>
  </si>
  <si>
    <t>Activity Code</t>
  </si>
  <si>
    <t>WS1.1.2</t>
  </si>
  <si>
    <t>WS2.1</t>
  </si>
  <si>
    <t>WS2.2</t>
  </si>
  <si>
    <t>WS2.3</t>
  </si>
  <si>
    <t>WS3.1.1</t>
  </si>
  <si>
    <t>WS3.1.2</t>
  </si>
  <si>
    <t>WS3.1.3</t>
  </si>
  <si>
    <t>WS3.1.4</t>
  </si>
  <si>
    <t>WS3.1.5</t>
  </si>
  <si>
    <t>WS3.2.1</t>
  </si>
  <si>
    <t>WS3.2.2</t>
  </si>
  <si>
    <t>WS3.3.1</t>
  </si>
  <si>
    <t>WS3.3.2</t>
  </si>
  <si>
    <t>WS3.3.3</t>
  </si>
  <si>
    <t>WS3.4.1</t>
  </si>
  <si>
    <t>WS3.4.2</t>
  </si>
  <si>
    <t>WS3.4.3</t>
  </si>
  <si>
    <t>WS3.5.1</t>
  </si>
  <si>
    <t>WS3.5.2</t>
  </si>
  <si>
    <t>WS3.5.3</t>
  </si>
  <si>
    <t>WS3.6.1</t>
  </si>
  <si>
    <t>WS3.6.2</t>
  </si>
  <si>
    <t>WS3.6.3</t>
  </si>
  <si>
    <t>WS3.7.1</t>
  </si>
  <si>
    <t>WS3.7.2</t>
  </si>
  <si>
    <t>WS3.8.1</t>
  </si>
  <si>
    <t>WS3.8.2</t>
  </si>
  <si>
    <t>WS3.8.3</t>
  </si>
  <si>
    <t>WS3.8.4</t>
  </si>
  <si>
    <t>Conduct Change Readiness Assessment &amp; Stakeholder Alignment</t>
  </si>
  <si>
    <t xml:space="preserve">Develop AIS Change Strategy </t>
  </si>
  <si>
    <t>Develop AIS Messaging Framework</t>
  </si>
  <si>
    <t>WS1.2.1</t>
  </si>
  <si>
    <t>Identify &amp; Design Structured Communication Channels</t>
  </si>
  <si>
    <t>WS1.3.1</t>
  </si>
  <si>
    <t>WS1.3.2</t>
  </si>
  <si>
    <t>WS1.3.3</t>
  </si>
  <si>
    <t>AIS Executive Briefing Deck</t>
  </si>
  <si>
    <t>AIS Awareness Email Campaign</t>
  </si>
  <si>
    <t>AIS Infographic for Quick Reference</t>
  </si>
  <si>
    <t>WS1.3.4</t>
  </si>
  <si>
    <t>WS1.3.5</t>
  </si>
  <si>
    <t>WS1.3.6</t>
  </si>
  <si>
    <t>WS1.3.7</t>
  </si>
  <si>
    <t>AIS Business Line Impact Reports</t>
  </si>
  <si>
    <t>AIS Pilot Success Story Report</t>
  </si>
  <si>
    <t>AIS Change Adoption Dashboard</t>
  </si>
  <si>
    <t>AIS Transformation Newsletter</t>
  </si>
  <si>
    <t>WS1.4.1</t>
  </si>
  <si>
    <t>WS1.4.2</t>
  </si>
  <si>
    <t>WS1.4.3</t>
  </si>
  <si>
    <t>Phase 1: Awareness &amp; Basic Training</t>
  </si>
  <si>
    <t>Phase 2: Business Line-Specific Deep Dives</t>
  </si>
  <si>
    <t>Phase 3: Advanced &amp; Technical Training</t>
  </si>
  <si>
    <t>Align with SEC AIS &amp; Goals</t>
  </si>
  <si>
    <t>AIS Governance Charter</t>
  </si>
  <si>
    <t>AIS CE Governance Support</t>
  </si>
  <si>
    <t>Identify Data Gaps &amp; Completeness Issues</t>
  </si>
  <si>
    <t>Assess Data Standardization &amp; Consistency</t>
  </si>
  <si>
    <t>Evaluate Integration &amp; Interoperability Gaps</t>
  </si>
  <si>
    <t>Validate Data Governance &amp; Ownership Framework</t>
  </si>
  <si>
    <t>Develop AHI Data Framework Operational Gap Report</t>
  </si>
  <si>
    <t>Define Target Data Flow &amp; Integration</t>
  </si>
  <si>
    <t>Develop Integration Workflow Blueprint</t>
  </si>
  <si>
    <t>Pilot Use Case Identification and Prioritization</t>
  </si>
  <si>
    <t>Define Pilot Scope &amp; Execution Plan</t>
  </si>
  <si>
    <t>Risk Identification &amp; Mitigation Planning</t>
  </si>
  <si>
    <t>Assess Existing Data Quality &amp; Completeness</t>
  </si>
  <si>
    <t>Develop Data Profiling Reports &amp; Metadata Catalog</t>
  </si>
  <si>
    <t>Prepare Business Line Data for Mapping to the CE Unified Model</t>
  </si>
  <si>
    <t>Assess Existing Business Line Data Models</t>
  </si>
  <si>
    <t>Develop a Unified Logical Data Model Using UML</t>
  </si>
  <si>
    <t>Map Business Line-Specific Attributes to the Unified Model</t>
  </si>
  <si>
    <t>Develop Data-in-Motion &amp; Data-at-Rest Schemas</t>
  </si>
  <si>
    <t>Physical Model Design &amp; Database Implementation</t>
  </si>
  <si>
    <t>Coordinate with Digital for Setup</t>
  </si>
  <si>
    <t>Support in streaming Data Flow</t>
  </si>
  <si>
    <t>Future support for AIS Governance Framework</t>
  </si>
  <si>
    <t>Propose Scalable Data Architecture requirements</t>
  </si>
  <si>
    <t>Define a Business Line Specific AIS Interoperability Strategy</t>
  </si>
  <si>
    <t>Propose Phased Implementation &amp; Scaling Plan</t>
  </si>
  <si>
    <t>WS2</t>
  </si>
  <si>
    <t>WS3</t>
  </si>
  <si>
    <t>Assigned Person 1</t>
  </si>
  <si>
    <t>Assigned Person 2</t>
  </si>
  <si>
    <t>Allocated Hours Person 1</t>
  </si>
  <si>
    <t>Allocated Hours Person 2</t>
  </si>
  <si>
    <t>Spent Hours Person 1</t>
  </si>
  <si>
    <t>Spent Hours Person 2</t>
  </si>
  <si>
    <t>Seyed Khali</t>
  </si>
  <si>
    <t>Change Mgmt Expert</t>
  </si>
  <si>
    <t>Samuel Ezannaya</t>
  </si>
  <si>
    <t>R-001</t>
  </si>
  <si>
    <t>Governance Charter</t>
  </si>
  <si>
    <t>Lack of clear data ownership across business lines</t>
  </si>
  <si>
    <t>Governance</t>
  </si>
  <si>
    <t>Define and agree on data ownership roles with CE and business lines early in the project</t>
  </si>
  <si>
    <t>Escalate unclear ownership cases to the steering committee for resolution</t>
  </si>
  <si>
    <t>Data Governance Lead</t>
  </si>
  <si>
    <t>Open</t>
  </si>
  <si>
    <t>2025-06-15</t>
  </si>
  <si>
    <t>2025-05-01</t>
  </si>
  <si>
    <t>R-002</t>
  </si>
  <si>
    <t>Weak data stewardship practices or untrained stewards</t>
  </si>
  <si>
    <t>Deliver training and onboarding for data stewards as part of Change Management</t>
  </si>
  <si>
    <t>Assign temporary stewards from CE for critical activities</t>
  </si>
  <si>
    <t>Change Management Lead</t>
  </si>
  <si>
    <t>2025-07-01</t>
  </si>
  <si>
    <t>R-003</t>
  </si>
  <si>
    <t>Data Profiling</t>
  </si>
  <si>
    <t>Unidentified data quality issues in legacy systems</t>
  </si>
  <si>
    <t>Data Quality</t>
  </si>
  <si>
    <t>Start profiling early and prioritize critical asset classes</t>
  </si>
  <si>
    <t>Scope additional cleansing activities and extend profiling effort if needed</t>
  </si>
  <si>
    <t>Data Profiling Lead</t>
  </si>
  <si>
    <t>2025-08-01</t>
  </si>
  <si>
    <t>R-004</t>
  </si>
  <si>
    <t>Inadequate cleansing and validation tools</t>
  </si>
  <si>
    <t>Tooling</t>
  </si>
  <si>
    <t>Evaluate profiling toolkits in month 2 and procure early</t>
  </si>
  <si>
    <t>Use custom scripts and manual validation where needed</t>
  </si>
  <si>
    <t>IT Integration Lead</t>
  </si>
  <si>
    <t>2025-07-15</t>
  </si>
  <si>
    <t>R-005</t>
  </si>
  <si>
    <t>Integration Blueprint</t>
  </si>
  <si>
    <t>OT/IT system incompatibility or protocol mismatch</t>
  </si>
  <si>
    <t>Integration</t>
  </si>
  <si>
    <t>Validate interfaces and protocol compatibility in the design phase</t>
  </si>
  <si>
    <t>Introduce middleware solutions to enable translation</t>
  </si>
  <si>
    <t>Integration Architect</t>
  </si>
  <si>
    <t>2025-07-30</t>
  </si>
  <si>
    <t>R-006</t>
  </si>
  <si>
    <t>Push-Pull Integration</t>
  </si>
  <si>
    <t>Lack of real-time integration capability</t>
  </si>
  <si>
    <t>Define push/pull architecture and run a pilot with sample data</t>
  </si>
  <si>
    <t>Use batch processing or partial real-time updates where needed</t>
  </si>
  <si>
    <t>Systems Engineer</t>
  </si>
  <si>
    <t>2025-09-01</t>
  </si>
  <si>
    <t>R-007</t>
  </si>
  <si>
    <t>Model Customization</t>
  </si>
  <si>
    <t>Incorrect or incomplete semantic model mapping</t>
  </si>
  <si>
    <t>Modeling</t>
  </si>
  <si>
    <t>Review mappings with CE and validate against IEC CIM</t>
  </si>
  <si>
    <t>Allow rework cycles with change control</t>
  </si>
  <si>
    <t>Data Architect</t>
  </si>
  <si>
    <t>2025-10-01</t>
  </si>
  <si>
    <t>R-008</t>
  </si>
  <si>
    <t>Scalability Planning</t>
  </si>
  <si>
    <t>Scalability of pilot results not guaranteed</t>
  </si>
  <si>
    <t>Deployment</t>
  </si>
  <si>
    <t>Capture scalability indicators during PoC and standardize templates</t>
  </si>
  <si>
    <t>Plan redesign activities post-pilot with sufficient buffer</t>
  </si>
  <si>
    <t>Pilot Coordinator</t>
  </si>
  <si>
    <t>2026-01-30</t>
  </si>
  <si>
    <t>R-009</t>
  </si>
  <si>
    <t>Change Management</t>
  </si>
  <si>
    <t>Business resistance to new roles and responsibilities</t>
  </si>
  <si>
    <t>Organizational</t>
  </si>
  <si>
    <t>Engage stakeholders early and reinforce role clarity in communications</t>
  </si>
  <si>
    <t>Adjust role assignments and introduce change champions</t>
  </si>
  <si>
    <t>Change Lead</t>
  </si>
  <si>
    <t>R-010</t>
  </si>
  <si>
    <t>Communication Strategy</t>
  </si>
  <si>
    <t>Communication plan is not effectively executed</t>
  </si>
  <si>
    <t>Define message cadence and use multi-channel engagement</t>
  </si>
  <si>
    <t>Trigger intensive sessions or campaign relaunch</t>
  </si>
  <si>
    <t>Comms Lead</t>
  </si>
  <si>
    <t>2025-06-30</t>
  </si>
  <si>
    <t>R-011</t>
  </si>
  <si>
    <t>Staffing &amp; Delivery</t>
  </si>
  <si>
    <t>Limited availability of skilled consultants or SMEs</t>
  </si>
  <si>
    <t>Resourcing</t>
  </si>
  <si>
    <t>Pre-confirm availability and assign backups in contract</t>
  </si>
  <si>
    <t>Use external support or adjust timeline milestones</t>
  </si>
  <si>
    <t>PMO</t>
  </si>
  <si>
    <t>2025-06-01</t>
  </si>
  <si>
    <t>R-012</t>
  </si>
  <si>
    <t>Tooling &amp; Profiling</t>
  </si>
  <si>
    <t>Tooling limitations for data profiling or integration</t>
  </si>
  <si>
    <t>Technology</t>
  </si>
  <si>
    <t>Assess tool requirements early and secure access in Phase 1</t>
  </si>
  <si>
    <t>Implement Python/Excel workarounds or explore open-source tools</t>
  </si>
  <si>
    <t>Tech Lead</t>
  </si>
  <si>
    <t>Basic Awareness / Executive Awareness CE Communication Engagement Materials</t>
  </si>
  <si>
    <t xml:space="preserve">D2.1 AIS Implementation Governance Charter  </t>
  </si>
  <si>
    <t>D1.1</t>
  </si>
  <si>
    <t>D1.2</t>
  </si>
  <si>
    <t>D3.2</t>
  </si>
  <si>
    <t>D3.4</t>
  </si>
  <si>
    <t>D1.3</t>
  </si>
  <si>
    <t>Basic Awareness  and CE Training Materials</t>
  </si>
  <si>
    <t>D1.4</t>
  </si>
  <si>
    <t>D1.5</t>
  </si>
  <si>
    <t>Business Deep Dive amd CE Communication Engagement Materials</t>
  </si>
  <si>
    <t>D1.6</t>
  </si>
  <si>
    <t>Advanced / Technical CE  and Communication Engagement Materials</t>
  </si>
  <si>
    <t>D2</t>
  </si>
  <si>
    <t>D3.1</t>
  </si>
  <si>
    <t xml:space="preserve"> AHI Data Framework Operational Gap and Integration Assessment (Report / Presentation)  </t>
  </si>
  <si>
    <t>D3.3</t>
  </si>
  <si>
    <t>Pilot Selection &amp; Execution Planning Blueprint</t>
  </si>
  <si>
    <t>Data Flow &amp; Workflow Integration Blueprint</t>
  </si>
  <si>
    <t xml:space="preserve"> BL Data Catalog Report  </t>
  </si>
  <si>
    <t>D3.5</t>
  </si>
  <si>
    <t xml:space="preserve">Push Pull Integration Workflow &amp; Integration Validation Report </t>
  </si>
  <si>
    <t>D3.6</t>
  </si>
  <si>
    <t xml:space="preserve">Data Architecture Blueprint / Guideline as annexure to System Integration/Procurement </t>
  </si>
  <si>
    <t>D3.7</t>
  </si>
  <si>
    <t>CE – BL Unified Model (UML Diagram)</t>
  </si>
  <si>
    <t>CE AIS Communication Strategy (report)</t>
  </si>
  <si>
    <t>Change Management Plan (report)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</si>
</sst>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14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indexed="64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337D89-5D10-4003-9D3E-C506C917C995}" autoFormatId="16" applyNumberFormats="0" applyBorderFormats="0" applyFontFormats="0" applyPatternFormats="0" applyAlignmentFormats="0" applyWidthHeightFormats="0">
  <queryTableRefresh nextId="14" unboundColumnsRight="10">
    <queryTableFields count="13">
      <queryTableField id="1" name="Work-stream" tableColumnId="1"/>
      <queryTableField id="2" name="Activity Code" tableColumnId="2"/>
      <queryTableField id="3" name="Activity Name" tableColumnId="3"/>
      <queryTableField id="4" dataBound="0" tableColumnId="4"/>
      <queryTableField id="11" dataBound="0" tableColumnId="11"/>
      <queryTableField id="12" dataBound="0" tableColumnId="12"/>
      <queryTableField id="10" dataBound="0" tableColumnId="10"/>
      <queryTableField id="9" dataBound="0" tableColumnId="9"/>
      <queryTableField id="13" dataBound="0" tableColumnId="13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0844D0-FB40-47A8-9FE6-77AF08D909BA}" name="workstreams_Table" displayName="workstreams_Table" ref="A1:I60" totalsRowShown="0" headerRowDxfId="25" dataDxfId="23" headerRowBorderDxfId="24" tableBorderDxfId="22">
  <autoFilter ref="A1:I60" xr:uid="{8A0844D0-FB40-47A8-9FE6-77AF08D909BA}"/>
  <tableColumns count="9">
    <tableColumn id="1" xr3:uid="{2F4EC8A0-74E1-4973-9B5A-E44F7B76F261}" name="Work-stream" dataDxfId="21"/>
    <tableColumn id="2" xr3:uid="{B77485F3-2500-492E-8DA2-F45CE762299D}" name="Activity Code" dataDxfId="20"/>
    <tableColumn id="3" xr3:uid="{83F9037D-8CDE-4C35-89C5-EE893A771568}" name="Activity Name" dataDxfId="19"/>
    <tableColumn id="4" xr3:uid="{AA7B180E-6916-4145-B0FF-BF2EF9903C80}" name="Planned Start Date" dataDxfId="18"/>
    <tableColumn id="5" xr3:uid="{B6ACAAA9-61AB-4E00-8F9B-6929659893C0}" name="Planned End Date" dataDxfId="17"/>
    <tableColumn id="6" xr3:uid="{34AAF949-7EA1-4DAC-9322-808E5837A4F0}" name="Actual Start Date" dataDxfId="16"/>
    <tableColumn id="7" xr3:uid="{B1975305-F05F-4264-8248-16F2EA08BAED}" name="Actual End Date" dataDxfId="15"/>
    <tableColumn id="9" xr3:uid="{82324A27-F60D-49AD-A8BA-2752AB7FD4CB}" name="Progress %" dataDxfId="14"/>
    <tableColumn id="10" xr3:uid="{A6E22BD5-18F4-4CBF-829E-B9A620DAB193}" name="Predecessor Activity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11A43E-8779-455C-8ECA-0606A589E02A}" name="workstreams_Table_1" displayName="workstreams_Table_1" ref="A1:M60" tableType="queryTable" totalsRowShown="0">
  <autoFilter ref="A1:M60" xr:uid="{8711A43E-8779-455C-8ECA-0606A589E02A}"/>
  <tableColumns count="13">
    <tableColumn id="1" xr3:uid="{A3907369-C28C-48E1-B0DA-35814B361F18}" uniqueName="1" name="Work-stream" queryTableFieldId="1" dataDxfId="12"/>
    <tableColumn id="2" xr3:uid="{3214E219-34C0-4DDB-ADAB-BC79B5FED6A0}" uniqueName="2" name="Activity Code" queryTableFieldId="2" dataDxfId="11"/>
    <tableColumn id="3" xr3:uid="{7122EE25-3093-4014-AE91-A0058DA5C633}" uniqueName="3" name="Activity Name" queryTableFieldId="3" dataDxfId="10"/>
    <tableColumn id="4" xr3:uid="{BB106272-BB5A-416C-A484-3D26A0BA1412}" uniqueName="4" name="Assigned Person 1" queryTableFieldId="4" dataDxfId="9"/>
    <tableColumn id="11" xr3:uid="{0EFC7866-7A8F-4DA9-ADDD-435912DC0A13}" uniqueName="11" name="Allocated Hours Person 1" queryTableFieldId="11" dataDxfId="8"/>
    <tableColumn id="12" xr3:uid="{0418D26A-5D77-4ABF-B193-AE9EB6129006}" uniqueName="12" name="Spent Hours Person 1" queryTableFieldId="12" dataDxfId="7"/>
    <tableColumn id="10" xr3:uid="{00E567FA-702E-47C5-AA0E-2B5D0F2B0032}" uniqueName="10" name="Assigned Person 2" queryTableFieldId="10" dataDxfId="6"/>
    <tableColumn id="9" xr3:uid="{03E7EF19-4262-46FE-BC33-6D6208D9CE31}" uniqueName="9" name="Allocated Hours Person 2" queryTableFieldId="9" dataDxfId="5"/>
    <tableColumn id="13" xr3:uid="{1DC9E1F2-7D9C-4D39-AF09-8A8109F0552F}" uniqueName="13" name="Spent Hours Person 2" queryTableFieldId="13" dataDxfId="4"/>
    <tableColumn id="5" xr3:uid="{9DE63375-ECFD-4F87-83A6-23B74285CBDE}" uniqueName="5" name="Planned Budget ($)" queryTableFieldId="5" dataDxfId="3"/>
    <tableColumn id="6" xr3:uid="{C8149AB8-AC6C-468E-B945-509CA2193F86}" uniqueName="6" name="Actual Cost ($)" queryTableFieldId="6" dataDxfId="2"/>
    <tableColumn id="7" xr3:uid="{391EAD46-7A1B-424F-A410-68001177EE94}" uniqueName="7" name="Variance ($)" queryTableFieldId="7" dataDxfId="1"/>
    <tableColumn id="8" xr3:uid="{573F07A2-E427-424D-A0DC-F988FECF2005}" uniqueName="8" name="Progress %" queryTableFieldId="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zoomScaleNormal="100" workbookViewId="0">
      <selection activeCell="A2" sqref="A2"/>
    </sheetView>
  </sheetViews>
  <sheetFormatPr defaultRowHeight="14.5" x14ac:dyDescent="0.35"/>
  <cols>
    <col min="1" max="2" width="12.08984375" style="1" customWidth="1"/>
    <col min="3" max="3" width="45.36328125" style="1" customWidth="1"/>
    <col min="4" max="4" width="16.36328125" style="1" customWidth="1"/>
    <col min="5" max="5" width="15.6328125" style="1" customWidth="1"/>
    <col min="6" max="6" width="15" style="1" customWidth="1"/>
    <col min="7" max="7" width="14.26953125" style="1" customWidth="1"/>
    <col min="8" max="8" width="13.6328125" style="1" bestFit="1" customWidth="1"/>
    <col min="9" max="9" width="52" style="1" customWidth="1"/>
    <col min="10" max="10" width="14.453125" style="1" bestFit="1" customWidth="1"/>
    <col min="11" max="11" width="6.453125" style="1" bestFit="1" customWidth="1"/>
    <col min="12" max="12" width="8.1796875" style="1" bestFit="1" customWidth="1"/>
    <col min="13" max="13" width="15.26953125" style="1" bestFit="1" customWidth="1"/>
    <col min="14" max="14" width="11.26953125" style="1" customWidth="1"/>
  </cols>
  <sheetData>
    <row r="1" spans="1:14" s="3" customFormat="1" ht="13" x14ac:dyDescent="0.3">
      <c r="A1" s="6" t="s">
        <v>75</v>
      </c>
      <c r="B1" s="6" t="s">
        <v>76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2"/>
    </row>
    <row r="2" spans="1:14" x14ac:dyDescent="0.35">
      <c r="A2" s="1" t="s">
        <v>74</v>
      </c>
      <c r="B2" s="1" t="s">
        <v>73</v>
      </c>
      <c r="C2" s="1" t="str">
        <f>VLOOKUP(B2,Sheet1!A1:B42,2,TRUE)</f>
        <v>Conduct Change Readiness Assessment &amp; Stakeholder Alignment</v>
      </c>
      <c r="D2" s="11">
        <v>45792</v>
      </c>
      <c r="E2" s="11">
        <v>45823</v>
      </c>
    </row>
    <row r="3" spans="1:14" x14ac:dyDescent="0.35">
      <c r="A3" s="1" t="s">
        <v>74</v>
      </c>
      <c r="B3" s="1" t="s">
        <v>77</v>
      </c>
      <c r="C3" s="12" t="str">
        <f>VLOOKUP(B3,Sheet1!A2:B43,2,TRUE)</f>
        <v xml:space="preserve">Develop AIS Change Strategy </v>
      </c>
      <c r="D3" s="11">
        <v>45807</v>
      </c>
      <c r="E3" s="11">
        <v>45868</v>
      </c>
    </row>
    <row r="4" spans="1:14" x14ac:dyDescent="0.35">
      <c r="A4" s="1" t="s">
        <v>74</v>
      </c>
      <c r="B4" s="1" t="s">
        <v>109</v>
      </c>
      <c r="C4" s="1" t="str">
        <f>VLOOKUP(B4,Sheet1!A3:B44,2,TRUE)</f>
        <v>Identify &amp; Design Structured Communication Channels</v>
      </c>
      <c r="D4" s="11">
        <v>45870</v>
      </c>
      <c r="E4" s="11">
        <v>45899</v>
      </c>
    </row>
    <row r="5" spans="1:14" x14ac:dyDescent="0.35">
      <c r="A5" s="1" t="s">
        <v>74</v>
      </c>
      <c r="B5" s="1" t="s">
        <v>111</v>
      </c>
      <c r="C5" s="12" t="str">
        <f>VLOOKUP(B5,Sheet1!A4:B45,2,TRUE)</f>
        <v>AIS Executive Briefing Deck</v>
      </c>
      <c r="D5" s="11">
        <v>45931</v>
      </c>
      <c r="E5" s="11">
        <v>45991</v>
      </c>
    </row>
    <row r="6" spans="1:14" x14ac:dyDescent="0.35">
      <c r="A6" s="1" t="s">
        <v>74</v>
      </c>
      <c r="B6" s="1" t="s">
        <v>112</v>
      </c>
      <c r="C6" s="1" t="str">
        <f>VLOOKUP(B6,Sheet1!A5:B46,2,TRUE)</f>
        <v>AIS Awareness Email Campaign</v>
      </c>
      <c r="D6" s="11">
        <v>45931</v>
      </c>
      <c r="E6" s="11">
        <v>45991</v>
      </c>
      <c r="I6" s="1" t="s">
        <v>110</v>
      </c>
    </row>
    <row r="7" spans="1:14" x14ac:dyDescent="0.35">
      <c r="A7" s="1" t="s">
        <v>74</v>
      </c>
      <c r="B7" s="1" t="s">
        <v>113</v>
      </c>
      <c r="C7" s="1" t="str">
        <f>VLOOKUP(B7,Sheet1!A6:B47,2,TRUE)</f>
        <v>AIS Infographic for Quick Reference</v>
      </c>
      <c r="D7" s="11">
        <v>45931</v>
      </c>
      <c r="E7" s="11">
        <v>45991</v>
      </c>
      <c r="I7" s="1" t="s">
        <v>110</v>
      </c>
    </row>
    <row r="8" spans="1:14" x14ac:dyDescent="0.35">
      <c r="A8" s="1" t="s">
        <v>74</v>
      </c>
      <c r="B8" s="1" t="s">
        <v>117</v>
      </c>
      <c r="C8" s="12" t="str">
        <f>VLOOKUP(B8,Sheet1!A7:B48,2,TRUE)</f>
        <v>AIS Business Line Impact Reports</v>
      </c>
      <c r="D8" s="11">
        <v>45962</v>
      </c>
      <c r="E8" s="11">
        <v>46022</v>
      </c>
    </row>
    <row r="9" spans="1:14" x14ac:dyDescent="0.35">
      <c r="A9" s="1" t="s">
        <v>74</v>
      </c>
      <c r="B9" s="1" t="s">
        <v>118</v>
      </c>
      <c r="C9" s="1" t="str">
        <f>VLOOKUP(B9,Sheet1!A8:B49,2,TRUE)</f>
        <v>AIS Pilot Success Story Report</v>
      </c>
      <c r="D9" s="11">
        <v>46235</v>
      </c>
      <c r="E9" s="11">
        <v>46387</v>
      </c>
      <c r="I9" s="1" t="s">
        <v>141</v>
      </c>
    </row>
    <row r="10" spans="1:14" x14ac:dyDescent="0.35">
      <c r="A10" s="1" t="s">
        <v>74</v>
      </c>
      <c r="B10" s="1" t="s">
        <v>119</v>
      </c>
      <c r="C10" s="1" t="str">
        <f>VLOOKUP(B10,Sheet1!A9:B50,2,TRUE)</f>
        <v>AIS Change Adoption Dashboard</v>
      </c>
      <c r="D10" s="11">
        <v>45931</v>
      </c>
      <c r="E10" s="11">
        <v>45991</v>
      </c>
      <c r="I10" s="1" t="s">
        <v>107</v>
      </c>
    </row>
    <row r="11" spans="1:14" x14ac:dyDescent="0.35">
      <c r="A11" s="1" t="s">
        <v>74</v>
      </c>
      <c r="B11" s="1" t="s">
        <v>120</v>
      </c>
      <c r="C11" s="1" t="str">
        <f>VLOOKUP(B11,Sheet1!A10:B51,2,TRUE)</f>
        <v>AIS Transformation Newsletter</v>
      </c>
      <c r="D11" s="11">
        <v>45931</v>
      </c>
      <c r="E11" s="11">
        <v>45991</v>
      </c>
      <c r="I11" s="1" t="s">
        <v>110</v>
      </c>
    </row>
    <row r="12" spans="1:14" x14ac:dyDescent="0.35">
      <c r="A12" s="1" t="s">
        <v>74</v>
      </c>
      <c r="B12" s="1" t="s">
        <v>125</v>
      </c>
      <c r="C12" s="12" t="str">
        <f>VLOOKUP(B12,Sheet1!A11:B52,2,TRUE)</f>
        <v>Phase 1: Awareness &amp; Basic Training</v>
      </c>
      <c r="D12" s="11">
        <v>45858</v>
      </c>
      <c r="E12" s="11">
        <v>45862</v>
      </c>
    </row>
    <row r="13" spans="1:14" x14ac:dyDescent="0.35">
      <c r="A13" s="1" t="s">
        <v>74</v>
      </c>
      <c r="B13" s="1" t="s">
        <v>126</v>
      </c>
      <c r="C13" s="12" t="str">
        <f>VLOOKUP(B13,Sheet1!A12:B53,2,TRUE)</f>
        <v>Phase 2: Business Line-Specific Deep Dives</v>
      </c>
      <c r="D13" s="11">
        <v>46007</v>
      </c>
      <c r="E13" s="11">
        <v>46011</v>
      </c>
    </row>
    <row r="14" spans="1:14" x14ac:dyDescent="0.35">
      <c r="A14" s="1" t="s">
        <v>74</v>
      </c>
      <c r="B14" s="1" t="s">
        <v>127</v>
      </c>
      <c r="C14" s="12" t="str">
        <f>VLOOKUP(B14,Sheet1!A13:B54,2,TRUE)</f>
        <v>Phase 3: Advanced &amp; Technical Training</v>
      </c>
      <c r="D14" s="11">
        <v>46372</v>
      </c>
      <c r="E14" s="11">
        <v>46376</v>
      </c>
    </row>
    <row r="15" spans="1:14" x14ac:dyDescent="0.35">
      <c r="A15" s="1" t="s">
        <v>158</v>
      </c>
      <c r="B15" s="1" t="s">
        <v>78</v>
      </c>
      <c r="C15" s="1" t="str">
        <f>VLOOKUP(B15,Sheet1!A14:B55,2,TRUE)</f>
        <v>Align with SEC AIS &amp; Goals</v>
      </c>
      <c r="D15" s="11">
        <v>45823</v>
      </c>
      <c r="E15" s="11">
        <v>46233</v>
      </c>
      <c r="I15" s="1" t="s">
        <v>107</v>
      </c>
    </row>
    <row r="16" spans="1:14" x14ac:dyDescent="0.35">
      <c r="A16" s="1" t="s">
        <v>158</v>
      </c>
      <c r="B16" s="1" t="s">
        <v>79</v>
      </c>
      <c r="C16" s="12" t="str">
        <f>VLOOKUP(B16,Sheet1!A15:B56,2,TRUE)</f>
        <v>AIS Governance Charter</v>
      </c>
      <c r="D16" s="11">
        <v>45792</v>
      </c>
      <c r="E16" s="11">
        <v>45853</v>
      </c>
    </row>
    <row r="17" spans="1:5" x14ac:dyDescent="0.35">
      <c r="A17" s="1" t="s">
        <v>158</v>
      </c>
      <c r="B17" s="1" t="s">
        <v>80</v>
      </c>
      <c r="C17" s="1" t="str">
        <f>VLOOKUP(B17,Sheet1!A16:B57,2,TRUE)</f>
        <v>AIS CE Governance Support</v>
      </c>
      <c r="D17" s="11">
        <v>45853</v>
      </c>
      <c r="E17" s="11">
        <v>46477</v>
      </c>
    </row>
    <row r="18" spans="1:5" x14ac:dyDescent="0.35">
      <c r="A18" s="1" t="s">
        <v>159</v>
      </c>
      <c r="B18" s="1" t="s">
        <v>81</v>
      </c>
      <c r="C18" s="1" t="str">
        <f>VLOOKUP(B18,Sheet1!A17:B58,2,TRUE)</f>
        <v>Identify Data Gaps &amp; Completeness Issues</v>
      </c>
      <c r="D18" s="11">
        <v>45839</v>
      </c>
      <c r="E18" s="11">
        <v>45945</v>
      </c>
    </row>
    <row r="19" spans="1:5" x14ac:dyDescent="0.35">
      <c r="A19" s="1" t="s">
        <v>159</v>
      </c>
      <c r="B19" s="1" t="s">
        <v>82</v>
      </c>
      <c r="C19" s="1" t="str">
        <f>VLOOKUP(B19,Sheet1!A18:B59,2,TRUE)</f>
        <v>Assess Data Standardization &amp; Consistency</v>
      </c>
      <c r="D19" s="11">
        <v>45839</v>
      </c>
      <c r="E19" s="11">
        <v>45945</v>
      </c>
    </row>
    <row r="20" spans="1:5" x14ac:dyDescent="0.35">
      <c r="A20" s="1" t="s">
        <v>159</v>
      </c>
      <c r="B20" s="1" t="s">
        <v>83</v>
      </c>
      <c r="C20" s="1" t="str">
        <f>VLOOKUP(B20,Sheet1!A19:B60,2,TRUE)</f>
        <v>Evaluate Integration &amp; Interoperability Gaps</v>
      </c>
      <c r="D20" s="11">
        <v>45839</v>
      </c>
      <c r="E20" s="11">
        <v>45945</v>
      </c>
    </row>
    <row r="21" spans="1:5" x14ac:dyDescent="0.35">
      <c r="A21" s="1" t="s">
        <v>159</v>
      </c>
      <c r="B21" s="1" t="s">
        <v>84</v>
      </c>
      <c r="C21" s="1" t="str">
        <f>VLOOKUP(B21,Sheet1!A20:B61,2,TRUE)</f>
        <v>Validate Data Governance &amp; Ownership Framework</v>
      </c>
      <c r="D21" s="11">
        <v>45839</v>
      </c>
      <c r="E21" s="11">
        <v>45945</v>
      </c>
    </row>
    <row r="22" spans="1:5" ht="29" x14ac:dyDescent="0.35">
      <c r="A22" s="1" t="s">
        <v>159</v>
      </c>
      <c r="B22" s="1" t="s">
        <v>85</v>
      </c>
      <c r="C22" s="1" t="str">
        <f>VLOOKUP(B22,Sheet1!A21:B62,2,TRUE)</f>
        <v>Develop AHI Data Framework Operational Gap Report</v>
      </c>
      <c r="D22" s="11">
        <v>45945</v>
      </c>
      <c r="E22" s="11">
        <v>45976</v>
      </c>
    </row>
    <row r="23" spans="1:5" x14ac:dyDescent="0.35">
      <c r="A23" s="1" t="s">
        <v>159</v>
      </c>
      <c r="B23" s="1" t="s">
        <v>86</v>
      </c>
      <c r="C23" s="1" t="str">
        <f>VLOOKUP(B23,Sheet1!A22:B63,2,TRUE)</f>
        <v>Define Target Data Flow &amp; Integration</v>
      </c>
      <c r="D23" s="11">
        <v>45931</v>
      </c>
      <c r="E23" s="11">
        <v>45976</v>
      </c>
    </row>
    <row r="24" spans="1:5" x14ac:dyDescent="0.35">
      <c r="A24" s="1" t="s">
        <v>159</v>
      </c>
      <c r="B24" s="1" t="s">
        <v>87</v>
      </c>
      <c r="C24" s="1" t="str">
        <f>VLOOKUP(B24,Sheet1!A23:B64,2,TRUE)</f>
        <v>Develop Integration Workflow Blueprint</v>
      </c>
      <c r="D24" s="11">
        <v>45931</v>
      </c>
      <c r="E24" s="11">
        <v>45976</v>
      </c>
    </row>
    <row r="25" spans="1:5" x14ac:dyDescent="0.35">
      <c r="A25" s="1" t="s">
        <v>159</v>
      </c>
      <c r="B25" s="1" t="s">
        <v>88</v>
      </c>
      <c r="C25" s="1" t="str">
        <f>VLOOKUP(B25,Sheet1!A24:B65,2,TRUE)</f>
        <v>Pilot Use Case Identification and Prioritization</v>
      </c>
      <c r="D25" s="11">
        <v>45870</v>
      </c>
      <c r="E25" s="11">
        <v>45915</v>
      </c>
    </row>
    <row r="26" spans="1:5" x14ac:dyDescent="0.35">
      <c r="A26" s="1" t="s">
        <v>159</v>
      </c>
      <c r="B26" s="1" t="s">
        <v>89</v>
      </c>
      <c r="C26" s="12" t="str">
        <f>VLOOKUP(B26,Sheet1!A25:B66,2,TRUE)</f>
        <v>Define Pilot Scope &amp; Execution Plan</v>
      </c>
      <c r="D26" s="11">
        <v>45915</v>
      </c>
      <c r="E26" s="11">
        <v>45945</v>
      </c>
    </row>
    <row r="27" spans="1:5" x14ac:dyDescent="0.35">
      <c r="A27" s="1" t="s">
        <v>159</v>
      </c>
      <c r="B27" s="1" t="s">
        <v>90</v>
      </c>
      <c r="C27" s="1" t="str">
        <f>VLOOKUP(B27,Sheet1!A26:B67,2,TRUE)</f>
        <v>Risk Identification &amp; Mitigation Planning</v>
      </c>
      <c r="D27" s="11">
        <v>45930</v>
      </c>
      <c r="E27" s="11">
        <v>45960</v>
      </c>
    </row>
    <row r="28" spans="1:5" x14ac:dyDescent="0.35">
      <c r="A28" s="1" t="s">
        <v>159</v>
      </c>
      <c r="B28" s="1" t="s">
        <v>91</v>
      </c>
      <c r="C28" s="1" t="str">
        <f>VLOOKUP(B28,Sheet1!A27:B68,2,TRUE)</f>
        <v>Assess Existing Data Quality &amp; Completeness</v>
      </c>
      <c r="D28" s="11">
        <v>45931</v>
      </c>
      <c r="E28" s="11">
        <v>46387</v>
      </c>
    </row>
    <row r="29" spans="1:5" x14ac:dyDescent="0.35">
      <c r="A29" s="1" t="s">
        <v>159</v>
      </c>
      <c r="B29" s="1" t="s">
        <v>92</v>
      </c>
      <c r="C29" s="1" t="str">
        <f>VLOOKUP(B29,Sheet1!A28:B69,2,TRUE)</f>
        <v>Develop Data Profiling Reports &amp; Metadata Catalog</v>
      </c>
      <c r="D29" s="11">
        <v>45962</v>
      </c>
      <c r="E29" s="11">
        <v>46053</v>
      </c>
    </row>
    <row r="30" spans="1:5" ht="29" x14ac:dyDescent="0.35">
      <c r="A30" s="1" t="s">
        <v>159</v>
      </c>
      <c r="B30" s="1" t="s">
        <v>93</v>
      </c>
      <c r="C30" s="1" t="str">
        <f>VLOOKUP(B30,Sheet1!A29:B70,2,TRUE)</f>
        <v>Prepare Business Line Data for Mapping to the CE Unified Model</v>
      </c>
      <c r="D30" s="11">
        <v>46023</v>
      </c>
      <c r="E30" s="11">
        <v>46111</v>
      </c>
    </row>
    <row r="31" spans="1:5" x14ac:dyDescent="0.35">
      <c r="A31" s="1" t="s">
        <v>159</v>
      </c>
      <c r="B31" s="1" t="s">
        <v>94</v>
      </c>
      <c r="C31" s="1" t="str">
        <f>VLOOKUP(B31,Sheet1!A30:B71,2,TRUE)</f>
        <v>Assess Existing Business Line Data Models</v>
      </c>
      <c r="D31" s="11">
        <v>46023</v>
      </c>
      <c r="E31" s="11">
        <v>46111</v>
      </c>
    </row>
    <row r="32" spans="1:5" x14ac:dyDescent="0.35">
      <c r="A32" s="1" t="s">
        <v>159</v>
      </c>
      <c r="B32" s="1" t="s">
        <v>95</v>
      </c>
      <c r="C32" s="1" t="str">
        <f>VLOOKUP(B32,Sheet1!A31:B72,2,TRUE)</f>
        <v>Develop a Unified Logical Data Model Using UML</v>
      </c>
      <c r="D32" s="11">
        <v>46023</v>
      </c>
      <c r="E32" s="11">
        <v>46081</v>
      </c>
    </row>
    <row r="33" spans="1:5" ht="29" x14ac:dyDescent="0.35">
      <c r="A33" s="1" t="s">
        <v>159</v>
      </c>
      <c r="B33" s="1" t="s">
        <v>96</v>
      </c>
      <c r="C33" s="1" t="str">
        <f>VLOOKUP(B33,Sheet1!A32:B73,2,TRUE)</f>
        <v>Map Business Line-Specific Attributes to the Unified Model</v>
      </c>
      <c r="D33" s="11">
        <v>46054</v>
      </c>
      <c r="E33" s="11">
        <v>46142</v>
      </c>
    </row>
    <row r="34" spans="1:5" x14ac:dyDescent="0.35">
      <c r="A34" s="1" t="s">
        <v>159</v>
      </c>
      <c r="B34" s="1" t="s">
        <v>97</v>
      </c>
      <c r="C34" s="1" t="str">
        <f>VLOOKUP(B34,Sheet1!A33:B74,2,TRUE)</f>
        <v>Develop Data-in-Motion &amp; Data-at-Rest Schemas</v>
      </c>
      <c r="D34" s="11">
        <v>46082</v>
      </c>
      <c r="E34" s="11">
        <v>46127</v>
      </c>
    </row>
    <row r="35" spans="1:5" x14ac:dyDescent="0.35">
      <c r="A35" s="1" t="s">
        <v>159</v>
      </c>
      <c r="B35" s="1" t="s">
        <v>98</v>
      </c>
      <c r="C35" s="1" t="str">
        <f>VLOOKUP(B35,Sheet1!A34:B75,2,TRUE)</f>
        <v>Physical Model Design &amp; Database Implementation</v>
      </c>
      <c r="D35" s="11">
        <v>46082</v>
      </c>
      <c r="E35" s="11">
        <v>46142</v>
      </c>
    </row>
    <row r="36" spans="1:5" ht="29" x14ac:dyDescent="0.35">
      <c r="A36" s="1" t="s">
        <v>159</v>
      </c>
      <c r="B36" s="1" t="s">
        <v>99</v>
      </c>
      <c r="C36" s="12" t="str">
        <f>VLOOKUP(B36,Sheet1!A35:B76,2,TRUE)</f>
        <v>Map Business Line-Specific Attributes to the Unified Model</v>
      </c>
      <c r="D36" s="11">
        <v>46023</v>
      </c>
      <c r="E36" s="11">
        <v>46173</v>
      </c>
    </row>
    <row r="37" spans="1:5" x14ac:dyDescent="0.35">
      <c r="A37" s="1" t="s">
        <v>159</v>
      </c>
      <c r="B37" s="1" t="s">
        <v>100</v>
      </c>
      <c r="C37" s="1" t="str">
        <f>VLOOKUP(B37,Sheet1!A36:B77,2,TRUE)</f>
        <v>Coordinate with Digital for Setup</v>
      </c>
      <c r="D37" s="11">
        <v>45962</v>
      </c>
      <c r="E37" s="11">
        <v>46203</v>
      </c>
    </row>
    <row r="38" spans="1:5" x14ac:dyDescent="0.35">
      <c r="A38" s="1" t="s">
        <v>159</v>
      </c>
      <c r="B38" s="1" t="s">
        <v>101</v>
      </c>
      <c r="C38" s="1" t="str">
        <f>VLOOKUP(B38,Sheet1!A37:B78,2,TRUE)</f>
        <v>Support in streaming Data Flow</v>
      </c>
      <c r="D38" s="11">
        <v>46082</v>
      </c>
      <c r="E38" s="11">
        <v>46203</v>
      </c>
    </row>
    <row r="39" spans="1:5" x14ac:dyDescent="0.35">
      <c r="A39" s="1" t="s">
        <v>159</v>
      </c>
      <c r="B39" s="1" t="s">
        <v>102</v>
      </c>
      <c r="C39" s="1" t="str">
        <f>VLOOKUP(B39,Sheet1!A38:B79,2,TRUE)</f>
        <v>Future support for AIS Governance Framework</v>
      </c>
      <c r="D39" s="11">
        <v>46357</v>
      </c>
      <c r="E39" s="11">
        <v>46417</v>
      </c>
    </row>
    <row r="40" spans="1:5" x14ac:dyDescent="0.35">
      <c r="A40" s="1" t="s">
        <v>159</v>
      </c>
      <c r="B40" s="1" t="s">
        <v>103</v>
      </c>
      <c r="C40" s="1" t="str">
        <f>VLOOKUP(B40,Sheet1!A39:B80,2,TRUE)</f>
        <v>Propose Scalable Data Architecture requirements</v>
      </c>
      <c r="D40" s="11">
        <v>46357</v>
      </c>
      <c r="E40" s="11">
        <v>46417</v>
      </c>
    </row>
    <row r="41" spans="1:5" ht="29" x14ac:dyDescent="0.35">
      <c r="A41" s="1" t="s">
        <v>159</v>
      </c>
      <c r="B41" s="1" t="s">
        <v>104</v>
      </c>
      <c r="C41" s="1" t="str">
        <f>VLOOKUP(B41,Sheet1!A40:B81,2,TRUE)</f>
        <v>Define a Business Line Specific AIS Interoperability Strategy</v>
      </c>
      <c r="D41" s="11">
        <v>46388</v>
      </c>
      <c r="E41" s="11">
        <v>46433</v>
      </c>
    </row>
    <row r="42" spans="1:5" x14ac:dyDescent="0.35">
      <c r="A42" s="1" t="s">
        <v>159</v>
      </c>
      <c r="B42" s="1" t="s">
        <v>105</v>
      </c>
      <c r="C42" s="12" t="str">
        <f>VLOOKUP(B42,Sheet1!A41:B82,2,TRUE)</f>
        <v>Propose Phased Implementation &amp; Scaling Plan</v>
      </c>
      <c r="D42" s="11">
        <v>46388</v>
      </c>
      <c r="E42" s="11">
        <v>46433</v>
      </c>
    </row>
  </sheetData>
  <phoneticPr fontId="3" type="noConversion"/>
  <dataValidations count="3">
    <dataValidation type="list" allowBlank="1" showInputMessage="1" showErrorMessage="1" sqref="A2:A61" xr:uid="{F0A3062B-145A-41F1-B5F1-B809E16725FD}">
      <formula1>"WS1, WS2,WS3"</formula1>
    </dataValidation>
    <dataValidation type="date" allowBlank="1" showInputMessage="1" showErrorMessage="1" sqref="D2:E60" xr:uid="{F8E2DCE8-AE75-495C-B2C9-01966649BFA5}">
      <formula1>45792</formula1>
      <formula2>46477</formula2>
    </dataValidation>
    <dataValidation type="list" allowBlank="1" showInputMessage="1" showErrorMessage="1" sqref="I2:I60" xr:uid="{C12658D6-6B2B-45DA-9934-1AB15D717399}">
      <formula1>$C$2:$C$60</formula1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DDF94A-5DE7-4412-84B5-95747FEC3378}">
          <x14:formula1>
            <xm:f>Sheet1!$A$1:$A$42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F7" sqref="F7"/>
    </sheetView>
  </sheetViews>
  <sheetFormatPr defaultRowHeight="14.5" x14ac:dyDescent="0.35"/>
  <cols>
    <col min="1" max="4" width="17.90625" customWidth="1"/>
    <col min="5" max="5" width="18.7265625" bestFit="1" customWidth="1"/>
    <col min="6" max="8" width="17.90625" customWidth="1"/>
    <col min="11" max="11" width="13.1796875" bestFit="1" customWidth="1"/>
  </cols>
  <sheetData>
    <row r="1" spans="1:12" x14ac:dyDescent="0.35">
      <c r="A1" s="5" t="s">
        <v>15</v>
      </c>
      <c r="B1" s="5" t="s">
        <v>16</v>
      </c>
      <c r="C1" s="5" t="s">
        <v>67</v>
      </c>
      <c r="D1" s="5" t="s">
        <v>7</v>
      </c>
      <c r="E1" s="5" t="s">
        <v>17</v>
      </c>
      <c r="F1" s="5" t="s">
        <v>72</v>
      </c>
      <c r="G1" s="5" t="s">
        <v>18</v>
      </c>
      <c r="H1" s="5" t="s">
        <v>19</v>
      </c>
    </row>
    <row r="2" spans="1:12" x14ac:dyDescent="0.35">
      <c r="A2" t="s">
        <v>53</v>
      </c>
      <c r="B2" t="s">
        <v>61</v>
      </c>
      <c r="C2" t="s">
        <v>68</v>
      </c>
      <c r="E2">
        <f>144*L2</f>
        <v>1152</v>
      </c>
      <c r="F2">
        <v>25</v>
      </c>
      <c r="K2" t="s">
        <v>71</v>
      </c>
      <c r="L2">
        <f>8</f>
        <v>8</v>
      </c>
    </row>
    <row r="3" spans="1:12" x14ac:dyDescent="0.35">
      <c r="A3" t="s">
        <v>54</v>
      </c>
      <c r="B3" t="s">
        <v>62</v>
      </c>
      <c r="C3" t="s">
        <v>68</v>
      </c>
      <c r="E3">
        <f>191*L2</f>
        <v>1528</v>
      </c>
      <c r="F3">
        <v>25</v>
      </c>
    </row>
    <row r="4" spans="1:12" x14ac:dyDescent="0.35">
      <c r="A4" t="s">
        <v>55</v>
      </c>
      <c r="B4" t="s">
        <v>63</v>
      </c>
      <c r="C4" t="s">
        <v>68</v>
      </c>
      <c r="E4">
        <f>119*L2</f>
        <v>952</v>
      </c>
      <c r="F4">
        <v>25</v>
      </c>
    </row>
    <row r="5" spans="1:12" x14ac:dyDescent="0.35">
      <c r="A5" t="s">
        <v>56</v>
      </c>
      <c r="B5" t="s">
        <v>64</v>
      </c>
      <c r="C5" t="s">
        <v>68</v>
      </c>
      <c r="E5">
        <f>119*L2</f>
        <v>952</v>
      </c>
      <c r="F5">
        <v>25</v>
      </c>
    </row>
    <row r="6" spans="1:12" x14ac:dyDescent="0.35">
      <c r="A6" t="s">
        <v>168</v>
      </c>
      <c r="B6" t="s">
        <v>64</v>
      </c>
      <c r="C6" t="s">
        <v>68</v>
      </c>
      <c r="E6">
        <f>192*L2</f>
        <v>1536</v>
      </c>
    </row>
    <row r="7" spans="1:12" x14ac:dyDescent="0.35">
      <c r="A7" t="s">
        <v>57</v>
      </c>
      <c r="B7" t="s">
        <v>65</v>
      </c>
      <c r="C7" t="s">
        <v>68</v>
      </c>
      <c r="E7">
        <f>75*L2</f>
        <v>600</v>
      </c>
    </row>
    <row r="8" spans="1:12" x14ac:dyDescent="0.35">
      <c r="A8" t="s">
        <v>58</v>
      </c>
      <c r="B8" t="s">
        <v>65</v>
      </c>
      <c r="C8" t="s">
        <v>69</v>
      </c>
      <c r="E8">
        <f>118*L2</f>
        <v>944</v>
      </c>
    </row>
    <row r="9" spans="1:12" x14ac:dyDescent="0.35">
      <c r="A9" t="s">
        <v>59</v>
      </c>
      <c r="B9" t="s">
        <v>66</v>
      </c>
      <c r="C9" t="s">
        <v>69</v>
      </c>
      <c r="E9">
        <f>118*L2</f>
        <v>944</v>
      </c>
    </row>
    <row r="10" spans="1:12" x14ac:dyDescent="0.35">
      <c r="A10" t="s">
        <v>60</v>
      </c>
      <c r="B10" t="s">
        <v>65</v>
      </c>
      <c r="C10" t="s">
        <v>70</v>
      </c>
      <c r="E10">
        <f>85*L2</f>
        <v>680</v>
      </c>
    </row>
    <row r="11" spans="1:12" x14ac:dyDescent="0.35">
      <c r="A11" t="s">
        <v>166</v>
      </c>
      <c r="B11" t="s">
        <v>167</v>
      </c>
      <c r="C11" t="s">
        <v>68</v>
      </c>
      <c r="E11">
        <f>87*L2</f>
        <v>696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F665-D397-4756-9716-FE8DA0A0F4B8}">
  <dimension ref="A1:M42"/>
  <sheetViews>
    <sheetView topLeftCell="A8" workbookViewId="0">
      <selection activeCell="C33" sqref="C33"/>
    </sheetView>
  </sheetViews>
  <sheetFormatPr defaultRowHeight="14.5" x14ac:dyDescent="0.35"/>
  <cols>
    <col min="1" max="1" width="14.26953125" bestFit="1" customWidth="1"/>
    <col min="2" max="2" width="14" bestFit="1" customWidth="1"/>
    <col min="3" max="3" width="55.54296875" bestFit="1" customWidth="1"/>
    <col min="4" max="4" width="12.08984375" bestFit="1" customWidth="1"/>
    <col min="5" max="6" width="12.08984375" customWidth="1"/>
    <col min="7" max="7" width="17.26953125" bestFit="1" customWidth="1"/>
    <col min="8" max="8" width="12.08984375" customWidth="1"/>
    <col min="9" max="9" width="12.1796875" customWidth="1"/>
    <col min="10" max="10" width="11.1796875" bestFit="1" customWidth="1"/>
    <col min="11" max="11" width="12" bestFit="1" customWidth="1"/>
    <col min="12" max="12" width="11.81640625" bestFit="1" customWidth="1"/>
  </cols>
  <sheetData>
    <row r="1" spans="1:13" ht="39" x14ac:dyDescent="0.35">
      <c r="A1" s="5" t="s">
        <v>75</v>
      </c>
      <c r="B1" s="5" t="s">
        <v>76</v>
      </c>
      <c r="C1" s="5" t="s">
        <v>1</v>
      </c>
      <c r="D1" s="8" t="s">
        <v>160</v>
      </c>
      <c r="E1" s="8" t="s">
        <v>162</v>
      </c>
      <c r="F1" s="8" t="s">
        <v>164</v>
      </c>
      <c r="G1" s="7" t="s">
        <v>161</v>
      </c>
      <c r="H1" s="7" t="s">
        <v>163</v>
      </c>
      <c r="I1" s="7" t="s">
        <v>165</v>
      </c>
      <c r="J1" s="5" t="s">
        <v>20</v>
      </c>
      <c r="K1" s="5" t="s">
        <v>8</v>
      </c>
      <c r="L1" s="5" t="s">
        <v>21</v>
      </c>
      <c r="M1" s="5" t="s">
        <v>6</v>
      </c>
    </row>
    <row r="2" spans="1:13" x14ac:dyDescent="0.35">
      <c r="A2" t="s">
        <v>74</v>
      </c>
      <c r="B2" t="s">
        <v>73</v>
      </c>
      <c r="C2" t="s">
        <v>106</v>
      </c>
      <c r="D2" t="s">
        <v>53</v>
      </c>
      <c r="E2">
        <v>100</v>
      </c>
      <c r="G2" t="s">
        <v>54</v>
      </c>
    </row>
    <row r="3" spans="1:13" x14ac:dyDescent="0.35">
      <c r="A3" t="s">
        <v>74</v>
      </c>
      <c r="B3" t="s">
        <v>77</v>
      </c>
      <c r="C3" t="s">
        <v>107</v>
      </c>
      <c r="D3" t="s">
        <v>53</v>
      </c>
      <c r="G3" t="s">
        <v>54</v>
      </c>
    </row>
    <row r="4" spans="1:13" x14ac:dyDescent="0.35">
      <c r="A4" t="s">
        <v>74</v>
      </c>
      <c r="B4" t="s">
        <v>109</v>
      </c>
      <c r="C4" t="s">
        <v>110</v>
      </c>
      <c r="D4" t="s">
        <v>53</v>
      </c>
      <c r="G4" t="s">
        <v>54</v>
      </c>
    </row>
    <row r="5" spans="1:13" x14ac:dyDescent="0.35">
      <c r="A5" t="s">
        <v>74</v>
      </c>
      <c r="B5" t="s">
        <v>111</v>
      </c>
      <c r="C5" t="s">
        <v>114</v>
      </c>
      <c r="D5" t="s">
        <v>53</v>
      </c>
      <c r="G5" t="s">
        <v>54</v>
      </c>
    </row>
    <row r="6" spans="1:13" x14ac:dyDescent="0.35">
      <c r="A6" t="s">
        <v>74</v>
      </c>
      <c r="B6" t="s">
        <v>112</v>
      </c>
      <c r="C6" t="s">
        <v>115</v>
      </c>
      <c r="D6" t="s">
        <v>56</v>
      </c>
      <c r="G6" t="s">
        <v>168</v>
      </c>
    </row>
    <row r="7" spans="1:13" x14ac:dyDescent="0.35">
      <c r="A7" t="s">
        <v>74</v>
      </c>
      <c r="B7" t="s">
        <v>113</v>
      </c>
      <c r="C7" t="s">
        <v>116</v>
      </c>
      <c r="D7" t="s">
        <v>56</v>
      </c>
      <c r="G7" t="s">
        <v>168</v>
      </c>
    </row>
    <row r="8" spans="1:13" x14ac:dyDescent="0.35">
      <c r="A8" t="s">
        <v>74</v>
      </c>
      <c r="B8" t="s">
        <v>117</v>
      </c>
      <c r="C8" t="s">
        <v>121</v>
      </c>
      <c r="D8" t="s">
        <v>53</v>
      </c>
      <c r="G8" t="s">
        <v>54</v>
      </c>
    </row>
    <row r="9" spans="1:13" x14ac:dyDescent="0.35">
      <c r="A9" t="s">
        <v>74</v>
      </c>
      <c r="B9" t="s">
        <v>118</v>
      </c>
      <c r="C9" t="s">
        <v>122</v>
      </c>
      <c r="D9" t="s">
        <v>53</v>
      </c>
      <c r="G9" t="s">
        <v>54</v>
      </c>
    </row>
    <row r="10" spans="1:13" x14ac:dyDescent="0.35">
      <c r="A10" t="s">
        <v>74</v>
      </c>
      <c r="B10" t="s">
        <v>119</v>
      </c>
      <c r="C10" t="s">
        <v>123</v>
      </c>
      <c r="D10" t="s">
        <v>53</v>
      </c>
      <c r="G10" t="s">
        <v>54</v>
      </c>
    </row>
    <row r="11" spans="1:13" x14ac:dyDescent="0.35">
      <c r="A11" t="s">
        <v>74</v>
      </c>
      <c r="B11" t="s">
        <v>120</v>
      </c>
      <c r="C11" t="s">
        <v>124</v>
      </c>
      <c r="D11" t="s">
        <v>53</v>
      </c>
      <c r="G11" t="s">
        <v>54</v>
      </c>
    </row>
    <row r="12" spans="1:13" x14ac:dyDescent="0.35">
      <c r="A12" t="s">
        <v>74</v>
      </c>
      <c r="B12" t="s">
        <v>125</v>
      </c>
      <c r="C12" t="s">
        <v>128</v>
      </c>
      <c r="D12" t="s">
        <v>53</v>
      </c>
      <c r="G12" t="s">
        <v>59</v>
      </c>
    </row>
    <row r="13" spans="1:13" x14ac:dyDescent="0.35">
      <c r="A13" t="s">
        <v>74</v>
      </c>
      <c r="B13" t="s">
        <v>126</v>
      </c>
      <c r="C13" t="s">
        <v>129</v>
      </c>
      <c r="D13" t="s">
        <v>53</v>
      </c>
      <c r="G13" t="s">
        <v>59</v>
      </c>
    </row>
    <row r="14" spans="1:13" x14ac:dyDescent="0.35">
      <c r="A14" t="s">
        <v>74</v>
      </c>
      <c r="B14" t="s">
        <v>127</v>
      </c>
      <c r="C14" t="s">
        <v>130</v>
      </c>
      <c r="D14" t="s">
        <v>53</v>
      </c>
      <c r="G14" t="s">
        <v>59</v>
      </c>
    </row>
    <row r="15" spans="1:13" x14ac:dyDescent="0.35">
      <c r="A15" t="s">
        <v>158</v>
      </c>
      <c r="B15" t="s">
        <v>78</v>
      </c>
      <c r="C15" t="s">
        <v>131</v>
      </c>
      <c r="D15" t="s">
        <v>53</v>
      </c>
      <c r="G15" t="s">
        <v>54</v>
      </c>
    </row>
    <row r="16" spans="1:13" x14ac:dyDescent="0.35">
      <c r="A16" t="s">
        <v>158</v>
      </c>
      <c r="B16" t="s">
        <v>79</v>
      </c>
      <c r="C16" t="s">
        <v>132</v>
      </c>
      <c r="D16" t="s">
        <v>54</v>
      </c>
      <c r="G16" t="s">
        <v>168</v>
      </c>
    </row>
    <row r="17" spans="1:7" x14ac:dyDescent="0.35">
      <c r="A17" t="s">
        <v>158</v>
      </c>
      <c r="B17" t="s">
        <v>80</v>
      </c>
      <c r="C17" t="s">
        <v>133</v>
      </c>
      <c r="D17" t="s">
        <v>54</v>
      </c>
      <c r="G17" t="s">
        <v>168</v>
      </c>
    </row>
    <row r="18" spans="1:7" x14ac:dyDescent="0.35">
      <c r="A18" t="s">
        <v>159</v>
      </c>
      <c r="B18" t="s">
        <v>81</v>
      </c>
      <c r="C18" t="s">
        <v>134</v>
      </c>
      <c r="D18" t="s">
        <v>55</v>
      </c>
      <c r="G18" t="s">
        <v>60</v>
      </c>
    </row>
    <row r="19" spans="1:7" x14ac:dyDescent="0.35">
      <c r="A19" t="s">
        <v>159</v>
      </c>
      <c r="B19" t="s">
        <v>82</v>
      </c>
      <c r="C19" t="s">
        <v>135</v>
      </c>
      <c r="D19" t="s">
        <v>55</v>
      </c>
      <c r="G19" t="s">
        <v>60</v>
      </c>
    </row>
    <row r="20" spans="1:7" x14ac:dyDescent="0.35">
      <c r="A20" t="s">
        <v>159</v>
      </c>
      <c r="B20" t="s">
        <v>83</v>
      </c>
      <c r="C20" t="s">
        <v>136</v>
      </c>
      <c r="D20" t="s">
        <v>55</v>
      </c>
      <c r="G20" t="s">
        <v>60</v>
      </c>
    </row>
    <row r="21" spans="1:7" x14ac:dyDescent="0.35">
      <c r="A21" t="s">
        <v>159</v>
      </c>
      <c r="B21" t="s">
        <v>84</v>
      </c>
      <c r="C21" t="s">
        <v>137</v>
      </c>
      <c r="D21" t="s">
        <v>55</v>
      </c>
      <c r="G21" t="s">
        <v>60</v>
      </c>
    </row>
    <row r="22" spans="1:7" x14ac:dyDescent="0.35">
      <c r="A22" t="s">
        <v>159</v>
      </c>
      <c r="B22" t="s">
        <v>85</v>
      </c>
      <c r="C22" t="s">
        <v>138</v>
      </c>
      <c r="D22" t="s">
        <v>55</v>
      </c>
      <c r="G22" t="s">
        <v>60</v>
      </c>
    </row>
    <row r="23" spans="1:7" x14ac:dyDescent="0.35">
      <c r="A23" t="s">
        <v>159</v>
      </c>
      <c r="B23" t="s">
        <v>86</v>
      </c>
      <c r="C23" t="s">
        <v>139</v>
      </c>
      <c r="D23" t="s">
        <v>59</v>
      </c>
      <c r="G23" t="s">
        <v>60</v>
      </c>
    </row>
    <row r="24" spans="1:7" x14ac:dyDescent="0.35">
      <c r="A24" t="s">
        <v>159</v>
      </c>
      <c r="B24" t="s">
        <v>87</v>
      </c>
      <c r="C24" t="s">
        <v>140</v>
      </c>
      <c r="D24" t="s">
        <v>59</v>
      </c>
      <c r="G24" t="s">
        <v>60</v>
      </c>
    </row>
    <row r="25" spans="1:7" x14ac:dyDescent="0.35">
      <c r="A25" t="s">
        <v>159</v>
      </c>
      <c r="B25" t="s">
        <v>88</v>
      </c>
      <c r="C25" t="s">
        <v>141</v>
      </c>
      <c r="D25" t="s">
        <v>54</v>
      </c>
      <c r="G25" t="s">
        <v>168</v>
      </c>
    </row>
    <row r="26" spans="1:7" x14ac:dyDescent="0.35">
      <c r="A26" t="s">
        <v>159</v>
      </c>
      <c r="B26" t="s">
        <v>89</v>
      </c>
      <c r="C26" t="s">
        <v>142</v>
      </c>
      <c r="D26" t="s">
        <v>53</v>
      </c>
      <c r="G26" t="s">
        <v>54</v>
      </c>
    </row>
    <row r="27" spans="1:7" x14ac:dyDescent="0.35">
      <c r="A27" t="s">
        <v>159</v>
      </c>
      <c r="B27" t="s">
        <v>90</v>
      </c>
      <c r="C27" t="s">
        <v>143</v>
      </c>
      <c r="D27" t="s">
        <v>53</v>
      </c>
      <c r="G27" t="s">
        <v>54</v>
      </c>
    </row>
    <row r="28" spans="1:7" x14ac:dyDescent="0.35">
      <c r="A28" t="s">
        <v>159</v>
      </c>
      <c r="B28" t="s">
        <v>91</v>
      </c>
      <c r="C28" t="s">
        <v>144</v>
      </c>
      <c r="D28" t="s">
        <v>59</v>
      </c>
      <c r="G28" t="s">
        <v>60</v>
      </c>
    </row>
    <row r="29" spans="1:7" x14ac:dyDescent="0.35">
      <c r="A29" t="s">
        <v>159</v>
      </c>
      <c r="B29" t="s">
        <v>92</v>
      </c>
      <c r="C29" t="s">
        <v>145</v>
      </c>
      <c r="D29" t="s">
        <v>59</v>
      </c>
      <c r="G29" t="s">
        <v>60</v>
      </c>
    </row>
    <row r="30" spans="1:7" x14ac:dyDescent="0.35">
      <c r="A30" t="s">
        <v>159</v>
      </c>
      <c r="B30" t="s">
        <v>93</v>
      </c>
      <c r="C30" t="s">
        <v>146</v>
      </c>
      <c r="D30" t="s">
        <v>59</v>
      </c>
      <c r="G30" t="s">
        <v>57</v>
      </c>
    </row>
    <row r="31" spans="1:7" x14ac:dyDescent="0.35">
      <c r="A31" t="s">
        <v>159</v>
      </c>
      <c r="B31" t="s">
        <v>94</v>
      </c>
      <c r="C31" t="s">
        <v>147</v>
      </c>
      <c r="D31" t="s">
        <v>59</v>
      </c>
      <c r="G31" t="s">
        <v>57</v>
      </c>
    </row>
    <row r="32" spans="1:7" x14ac:dyDescent="0.35">
      <c r="A32" t="s">
        <v>159</v>
      </c>
      <c r="B32" t="s">
        <v>95</v>
      </c>
      <c r="C32" t="s">
        <v>148</v>
      </c>
      <c r="D32" t="s">
        <v>59</v>
      </c>
      <c r="G32" t="s">
        <v>57</v>
      </c>
    </row>
    <row r="33" spans="1:7" x14ac:dyDescent="0.35">
      <c r="A33" t="s">
        <v>159</v>
      </c>
      <c r="B33" t="s">
        <v>96</v>
      </c>
      <c r="C33" t="s">
        <v>149</v>
      </c>
      <c r="D33" t="s">
        <v>59</v>
      </c>
      <c r="G33" t="s">
        <v>58</v>
      </c>
    </row>
    <row r="34" spans="1:7" x14ac:dyDescent="0.35">
      <c r="A34" t="s">
        <v>159</v>
      </c>
      <c r="B34" t="s">
        <v>97</v>
      </c>
      <c r="C34" t="s">
        <v>150</v>
      </c>
      <c r="D34" t="s">
        <v>59</v>
      </c>
      <c r="G34" t="s">
        <v>58</v>
      </c>
    </row>
    <row r="35" spans="1:7" x14ac:dyDescent="0.35">
      <c r="A35" t="s">
        <v>159</v>
      </c>
      <c r="B35" t="s">
        <v>98</v>
      </c>
      <c r="C35" t="s">
        <v>151</v>
      </c>
      <c r="D35" t="s">
        <v>59</v>
      </c>
      <c r="G35" t="s">
        <v>58</v>
      </c>
    </row>
    <row r="36" spans="1:7" x14ac:dyDescent="0.35">
      <c r="A36" t="s">
        <v>159</v>
      </c>
      <c r="B36" t="s">
        <v>99</v>
      </c>
      <c r="C36" t="s">
        <v>149</v>
      </c>
      <c r="D36" t="s">
        <v>59</v>
      </c>
      <c r="G36" t="s">
        <v>58</v>
      </c>
    </row>
    <row r="37" spans="1:7" x14ac:dyDescent="0.35">
      <c r="A37" t="s">
        <v>159</v>
      </c>
      <c r="B37" t="s">
        <v>100</v>
      </c>
      <c r="C37" t="s">
        <v>152</v>
      </c>
      <c r="D37" t="s">
        <v>54</v>
      </c>
      <c r="G37" t="s">
        <v>168</v>
      </c>
    </row>
    <row r="38" spans="1:7" x14ac:dyDescent="0.35">
      <c r="A38" t="s">
        <v>159</v>
      </c>
      <c r="B38" t="s">
        <v>101</v>
      </c>
      <c r="C38" t="s">
        <v>153</v>
      </c>
      <c r="D38" t="s">
        <v>54</v>
      </c>
      <c r="G38" t="s">
        <v>168</v>
      </c>
    </row>
    <row r="39" spans="1:7" x14ac:dyDescent="0.35">
      <c r="A39" t="s">
        <v>159</v>
      </c>
      <c r="B39" t="s">
        <v>102</v>
      </c>
      <c r="C39" t="s">
        <v>154</v>
      </c>
      <c r="D39" t="s">
        <v>53</v>
      </c>
      <c r="G39" t="s">
        <v>54</v>
      </c>
    </row>
    <row r="40" spans="1:7" x14ac:dyDescent="0.35">
      <c r="A40" t="s">
        <v>159</v>
      </c>
      <c r="B40" t="s">
        <v>103</v>
      </c>
      <c r="C40" t="s">
        <v>155</v>
      </c>
      <c r="D40" t="s">
        <v>53</v>
      </c>
      <c r="G40" t="s">
        <v>54</v>
      </c>
    </row>
    <row r="41" spans="1:7" x14ac:dyDescent="0.35">
      <c r="A41" t="s">
        <v>159</v>
      </c>
      <c r="B41" t="s">
        <v>104</v>
      </c>
      <c r="C41" t="s">
        <v>156</v>
      </c>
      <c r="D41" t="s">
        <v>53</v>
      </c>
      <c r="G41" t="s">
        <v>54</v>
      </c>
    </row>
    <row r="42" spans="1:7" x14ac:dyDescent="0.35">
      <c r="A42" t="s">
        <v>159</v>
      </c>
      <c r="B42" t="s">
        <v>105</v>
      </c>
      <c r="C42" t="s">
        <v>157</v>
      </c>
      <c r="D42" t="s">
        <v>53</v>
      </c>
      <c r="G42" t="s">
        <v>54</v>
      </c>
    </row>
  </sheetData>
  <phoneticPr fontId="3" type="noConversion"/>
  <dataValidations disablePrompts="1" count="1">
    <dataValidation type="whole" allowBlank="1" showInputMessage="1" showErrorMessage="1" sqref="E2:F60 H2:I60" xr:uid="{A8E5507F-F357-46CD-9289-0010C9DCA782}">
      <formula1>1</formula1>
      <formula2>1000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CAC6B3-C9E2-4E19-9E9C-55481B9FEE53}">
          <x14:formula1>
            <xm:f>Resources!$A$2:$A$11</xm:f>
          </x14:formula1>
          <xm:sqref>D2:D60</xm:sqref>
        </x14:dataValidation>
        <x14:dataValidation type="list" allowBlank="1" showInputMessage="1" showErrorMessage="1" xr:uid="{54EB151F-51F1-495A-8D56-9B219A130FF9}">
          <x14:formula1>
            <xm:f>Resources!$A$2:$A$10</xm:f>
          </x14:formula1>
          <xm:sqref>G11:G42 G2:G9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3"/>
  <sheetViews>
    <sheetView workbookViewId="0">
      <selection activeCell="C1" sqref="C1"/>
    </sheetView>
  </sheetViews>
  <sheetFormatPr defaultRowHeight="14.5" x14ac:dyDescent="0.35"/>
  <cols>
    <col min="1" max="2" width="12.36328125" customWidth="1"/>
    <col min="3" max="3" width="21.453125" bestFit="1" customWidth="1"/>
    <col min="4" max="4" width="47.90625" bestFit="1" customWidth="1"/>
    <col min="5" max="5" width="12.36328125" customWidth="1"/>
    <col min="6" max="6" width="12.6328125" style="4" bestFit="1" customWidth="1"/>
    <col min="7" max="7" width="9.90625" style="4" bestFit="1" customWidth="1"/>
    <col min="8" max="8" width="8.453125" style="4" bestFit="1" customWidth="1"/>
    <col min="9" max="9" width="8.1796875" style="4" bestFit="1" customWidth="1"/>
    <col min="10" max="16" width="12.36328125" customWidth="1"/>
  </cols>
  <sheetData>
    <row r="1" spans="1:17" x14ac:dyDescent="0.35">
      <c r="A1" s="9" t="s">
        <v>22</v>
      </c>
      <c r="B1" s="9" t="s">
        <v>0</v>
      </c>
      <c r="C1" s="5" t="s">
        <v>76</v>
      </c>
      <c r="D1" s="9" t="s">
        <v>1</v>
      </c>
      <c r="E1" s="9" t="s">
        <v>23</v>
      </c>
      <c r="F1" s="9" t="s">
        <v>24</v>
      </c>
      <c r="G1" s="10" t="s">
        <v>25</v>
      </c>
      <c r="H1" s="10" t="s">
        <v>26</v>
      </c>
      <c r="I1" s="10" t="s">
        <v>27</v>
      </c>
      <c r="J1" s="10" t="s">
        <v>13</v>
      </c>
      <c r="K1" s="9" t="s">
        <v>28</v>
      </c>
      <c r="L1" s="9" t="s">
        <v>29</v>
      </c>
      <c r="M1" s="9" t="s">
        <v>30</v>
      </c>
      <c r="N1" s="9" t="s">
        <v>9</v>
      </c>
      <c r="O1" s="9" t="s">
        <v>31</v>
      </c>
      <c r="P1" s="9" t="s">
        <v>32</v>
      </c>
      <c r="Q1" s="9" t="s">
        <v>19</v>
      </c>
    </row>
    <row r="2" spans="1:17" x14ac:dyDescent="0.35">
      <c r="A2" t="s">
        <v>169</v>
      </c>
      <c r="B2" t="s">
        <v>158</v>
      </c>
      <c r="C2" t="s">
        <v>170</v>
      </c>
      <c r="D2" t="s">
        <v>171</v>
      </c>
      <c r="E2" t="s">
        <v>172</v>
      </c>
      <c r="F2" s="4">
        <v>4</v>
      </c>
      <c r="G2" s="4">
        <v>4</v>
      </c>
      <c r="H2" s="4">
        <f>IFERROR(F2*G2,"")</f>
        <v>16</v>
      </c>
      <c r="I2" s="4" t="str">
        <f>IFERROR(IF(H2&gt;=11,"High",IF(H2&gt;=6,"Medium","Low")),"")</f>
        <v>High</v>
      </c>
      <c r="J2" t="s">
        <v>173</v>
      </c>
      <c r="K2" t="s">
        <v>174</v>
      </c>
      <c r="L2" t="s">
        <v>175</v>
      </c>
      <c r="M2" t="s">
        <v>176</v>
      </c>
      <c r="N2" t="s">
        <v>177</v>
      </c>
      <c r="O2" t="s">
        <v>178</v>
      </c>
    </row>
    <row r="3" spans="1:17" x14ac:dyDescent="0.35">
      <c r="A3" t="s">
        <v>179</v>
      </c>
      <c r="B3" t="s">
        <v>158</v>
      </c>
      <c r="C3" t="s">
        <v>170</v>
      </c>
      <c r="D3" t="s">
        <v>180</v>
      </c>
      <c r="E3" t="s">
        <v>172</v>
      </c>
      <c r="F3" s="4">
        <v>3</v>
      </c>
      <c r="G3" s="4">
        <v>3</v>
      </c>
      <c r="H3" s="4">
        <f t="shared" ref="H3:H13" si="0">IFERROR(F3*G3,"")</f>
        <v>9</v>
      </c>
      <c r="I3" s="4" t="str">
        <f t="shared" ref="I3:I13" si="1">IFERROR(IF(H3&gt;=11,"High",IF(H3&gt;=6,"Medium","Low")),"")</f>
        <v>Medium</v>
      </c>
      <c r="J3" t="s">
        <v>181</v>
      </c>
      <c r="K3" t="s">
        <v>182</v>
      </c>
      <c r="L3" t="s">
        <v>183</v>
      </c>
      <c r="M3" t="s">
        <v>176</v>
      </c>
      <c r="N3" t="s">
        <v>184</v>
      </c>
      <c r="O3" t="s">
        <v>178</v>
      </c>
    </row>
    <row r="4" spans="1:17" x14ac:dyDescent="0.35">
      <c r="A4" t="s">
        <v>185</v>
      </c>
      <c r="B4" t="s">
        <v>159</v>
      </c>
      <c r="C4" t="s">
        <v>186</v>
      </c>
      <c r="D4" t="s">
        <v>187</v>
      </c>
      <c r="E4" t="s">
        <v>188</v>
      </c>
      <c r="F4" s="4">
        <v>4</v>
      </c>
      <c r="G4" s="4">
        <v>4</v>
      </c>
      <c r="H4" s="4">
        <f t="shared" si="0"/>
        <v>16</v>
      </c>
      <c r="I4" s="4" t="str">
        <f t="shared" si="1"/>
        <v>High</v>
      </c>
      <c r="J4" t="s">
        <v>189</v>
      </c>
      <c r="K4" t="s">
        <v>190</v>
      </c>
      <c r="L4" t="s">
        <v>191</v>
      </c>
      <c r="M4" t="s">
        <v>176</v>
      </c>
      <c r="N4" t="s">
        <v>192</v>
      </c>
      <c r="O4" t="s">
        <v>178</v>
      </c>
    </row>
    <row r="5" spans="1:17" x14ac:dyDescent="0.35">
      <c r="A5" t="s">
        <v>193</v>
      </c>
      <c r="B5" t="s">
        <v>159</v>
      </c>
      <c r="C5" t="s">
        <v>186</v>
      </c>
      <c r="D5" t="s">
        <v>194</v>
      </c>
      <c r="E5" t="s">
        <v>195</v>
      </c>
      <c r="F5" s="4">
        <v>3</v>
      </c>
      <c r="G5" s="4">
        <v>4</v>
      </c>
      <c r="H5" s="4">
        <f t="shared" si="0"/>
        <v>12</v>
      </c>
      <c r="I5" s="4" t="str">
        <f t="shared" si="1"/>
        <v>High</v>
      </c>
      <c r="J5" t="s">
        <v>196</v>
      </c>
      <c r="K5" t="s">
        <v>197</v>
      </c>
      <c r="L5" t="s">
        <v>198</v>
      </c>
      <c r="M5" t="s">
        <v>176</v>
      </c>
      <c r="N5" t="s">
        <v>199</v>
      </c>
      <c r="O5" t="s">
        <v>178</v>
      </c>
    </row>
    <row r="6" spans="1:17" x14ac:dyDescent="0.35">
      <c r="A6" t="s">
        <v>200</v>
      </c>
      <c r="B6" t="s">
        <v>158</v>
      </c>
      <c r="C6" t="s">
        <v>201</v>
      </c>
      <c r="D6" t="s">
        <v>202</v>
      </c>
      <c r="E6" t="s">
        <v>203</v>
      </c>
      <c r="F6" s="4">
        <v>4</v>
      </c>
      <c r="G6" s="4">
        <v>4</v>
      </c>
      <c r="H6" s="4">
        <f t="shared" si="0"/>
        <v>16</v>
      </c>
      <c r="I6" s="4" t="str">
        <f t="shared" si="1"/>
        <v>High</v>
      </c>
      <c r="J6" t="s">
        <v>204</v>
      </c>
      <c r="K6" t="s">
        <v>205</v>
      </c>
      <c r="L6" t="s">
        <v>206</v>
      </c>
      <c r="M6" t="s">
        <v>176</v>
      </c>
      <c r="N6" t="s">
        <v>207</v>
      </c>
      <c r="O6" t="s">
        <v>178</v>
      </c>
    </row>
    <row r="7" spans="1:17" x14ac:dyDescent="0.35">
      <c r="A7" t="s">
        <v>208</v>
      </c>
      <c r="B7" t="s">
        <v>159</v>
      </c>
      <c r="C7" t="s">
        <v>209</v>
      </c>
      <c r="D7" t="s">
        <v>210</v>
      </c>
      <c r="E7" t="s">
        <v>203</v>
      </c>
      <c r="F7" s="4">
        <v>3</v>
      </c>
      <c r="G7" s="4">
        <v>4</v>
      </c>
      <c r="H7" s="4">
        <f t="shared" si="0"/>
        <v>12</v>
      </c>
      <c r="I7" s="4" t="str">
        <f t="shared" si="1"/>
        <v>High</v>
      </c>
      <c r="J7" t="s">
        <v>211</v>
      </c>
      <c r="K7" t="s">
        <v>212</v>
      </c>
      <c r="L7" t="s">
        <v>213</v>
      </c>
      <c r="M7" t="s">
        <v>176</v>
      </c>
      <c r="N7" t="s">
        <v>214</v>
      </c>
      <c r="O7" t="s">
        <v>178</v>
      </c>
    </row>
    <row r="8" spans="1:17" x14ac:dyDescent="0.35">
      <c r="A8" t="s">
        <v>215</v>
      </c>
      <c r="B8" t="s">
        <v>159</v>
      </c>
      <c r="C8" t="s">
        <v>216</v>
      </c>
      <c r="D8" t="s">
        <v>217</v>
      </c>
      <c r="E8" t="s">
        <v>218</v>
      </c>
      <c r="F8" s="4">
        <v>3</v>
      </c>
      <c r="G8" s="4">
        <v>5</v>
      </c>
      <c r="H8" s="4">
        <f t="shared" si="0"/>
        <v>15</v>
      </c>
      <c r="I8" s="4" t="str">
        <f t="shared" si="1"/>
        <v>High</v>
      </c>
      <c r="J8" t="s">
        <v>219</v>
      </c>
      <c r="K8" t="s">
        <v>220</v>
      </c>
      <c r="L8" t="s">
        <v>221</v>
      </c>
      <c r="M8" t="s">
        <v>176</v>
      </c>
      <c r="N8" t="s">
        <v>222</v>
      </c>
      <c r="O8" t="s">
        <v>178</v>
      </c>
    </row>
    <row r="9" spans="1:17" x14ac:dyDescent="0.35">
      <c r="A9" t="s">
        <v>223</v>
      </c>
      <c r="B9" t="s">
        <v>159</v>
      </c>
      <c r="C9" t="s">
        <v>224</v>
      </c>
      <c r="D9" t="s">
        <v>225</v>
      </c>
      <c r="E9" t="s">
        <v>226</v>
      </c>
      <c r="F9" s="4">
        <v>3</v>
      </c>
      <c r="G9" s="4">
        <v>4</v>
      </c>
      <c r="H9" s="4">
        <f t="shared" si="0"/>
        <v>12</v>
      </c>
      <c r="I9" s="4" t="str">
        <f t="shared" si="1"/>
        <v>High</v>
      </c>
      <c r="J9" t="s">
        <v>227</v>
      </c>
      <c r="K9" t="s">
        <v>228</v>
      </c>
      <c r="L9" t="s">
        <v>229</v>
      </c>
      <c r="M9" t="s">
        <v>176</v>
      </c>
      <c r="N9" t="s">
        <v>230</v>
      </c>
      <c r="O9" t="s">
        <v>178</v>
      </c>
    </row>
    <row r="10" spans="1:17" x14ac:dyDescent="0.35">
      <c r="A10" t="s">
        <v>231</v>
      </c>
      <c r="B10" t="s">
        <v>158</v>
      </c>
      <c r="C10" t="s">
        <v>232</v>
      </c>
      <c r="D10" t="s">
        <v>233</v>
      </c>
      <c r="E10" t="s">
        <v>234</v>
      </c>
      <c r="F10" s="4">
        <v>3</v>
      </c>
      <c r="G10" s="4">
        <v>4</v>
      </c>
      <c r="H10" s="4">
        <f t="shared" si="0"/>
        <v>12</v>
      </c>
      <c r="I10" s="4" t="str">
        <f t="shared" si="1"/>
        <v>High</v>
      </c>
      <c r="J10" t="s">
        <v>235</v>
      </c>
      <c r="K10" t="s">
        <v>236</v>
      </c>
      <c r="L10" t="s">
        <v>237</v>
      </c>
      <c r="M10" t="s">
        <v>176</v>
      </c>
      <c r="N10" t="s">
        <v>184</v>
      </c>
      <c r="O10" t="s">
        <v>178</v>
      </c>
    </row>
    <row r="11" spans="1:17" x14ac:dyDescent="0.35">
      <c r="A11" t="s">
        <v>238</v>
      </c>
      <c r="B11" t="s">
        <v>158</v>
      </c>
      <c r="C11" t="s">
        <v>239</v>
      </c>
      <c r="D11" t="s">
        <v>240</v>
      </c>
      <c r="E11" t="s">
        <v>232</v>
      </c>
      <c r="F11" s="4">
        <v>2</v>
      </c>
      <c r="G11" s="4">
        <v>4</v>
      </c>
      <c r="H11" s="4">
        <f t="shared" si="0"/>
        <v>8</v>
      </c>
      <c r="I11" s="4" t="str">
        <f t="shared" si="1"/>
        <v>Medium</v>
      </c>
      <c r="J11" t="s">
        <v>241</v>
      </c>
      <c r="K11" t="s">
        <v>242</v>
      </c>
      <c r="L11" t="s">
        <v>243</v>
      </c>
      <c r="M11" t="s">
        <v>176</v>
      </c>
      <c r="N11" t="s">
        <v>244</v>
      </c>
      <c r="O11" t="s">
        <v>178</v>
      </c>
    </row>
    <row r="12" spans="1:17" x14ac:dyDescent="0.35">
      <c r="A12" t="s">
        <v>245</v>
      </c>
      <c r="B12" t="s">
        <v>158</v>
      </c>
      <c r="C12" t="s">
        <v>246</v>
      </c>
      <c r="D12" t="s">
        <v>247</v>
      </c>
      <c r="E12" t="s">
        <v>248</v>
      </c>
      <c r="F12" s="4">
        <v>4</v>
      </c>
      <c r="G12" s="4">
        <v>4</v>
      </c>
      <c r="H12" s="4">
        <f t="shared" si="0"/>
        <v>16</v>
      </c>
      <c r="I12" s="4" t="str">
        <f t="shared" si="1"/>
        <v>High</v>
      </c>
      <c r="J12" t="s">
        <v>249</v>
      </c>
      <c r="K12" t="s">
        <v>250</v>
      </c>
      <c r="L12" t="s">
        <v>251</v>
      </c>
      <c r="M12" t="s">
        <v>176</v>
      </c>
      <c r="N12" t="s">
        <v>252</v>
      </c>
      <c r="O12" t="s">
        <v>178</v>
      </c>
    </row>
    <row r="13" spans="1:17" x14ac:dyDescent="0.35">
      <c r="A13" t="s">
        <v>253</v>
      </c>
      <c r="B13" t="s">
        <v>159</v>
      </c>
      <c r="C13" t="s">
        <v>254</v>
      </c>
      <c r="D13" t="s">
        <v>255</v>
      </c>
      <c r="E13" t="s">
        <v>256</v>
      </c>
      <c r="F13" s="4">
        <v>3</v>
      </c>
      <c r="G13" s="4">
        <v>4</v>
      </c>
      <c r="H13" s="4">
        <f t="shared" si="0"/>
        <v>12</v>
      </c>
      <c r="I13" s="4" t="str">
        <f t="shared" si="1"/>
        <v>High</v>
      </c>
      <c r="J13" t="s">
        <v>257</v>
      </c>
      <c r="K13" t="s">
        <v>258</v>
      </c>
      <c r="L13" t="s">
        <v>259</v>
      </c>
      <c r="M13" t="s">
        <v>176</v>
      </c>
      <c r="N13" t="s">
        <v>199</v>
      </c>
      <c r="O13" t="s">
        <v>178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"/>
  <sheetViews>
    <sheetView workbookViewId="0">
      <selection activeCell="S6" sqref="S6"/>
    </sheetView>
  </sheetViews>
  <sheetFormatPr defaultRowHeight="14.5" x14ac:dyDescent="0.35"/>
  <sheetData>
    <row r="1" spans="1:16" ht="39" x14ac:dyDescent="0.35">
      <c r="A1" s="5" t="s">
        <v>33</v>
      </c>
      <c r="B1" s="5" t="s">
        <v>0</v>
      </c>
      <c r="C1" s="5" t="s">
        <v>1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  <c r="L1" s="5" t="s">
        <v>31</v>
      </c>
      <c r="M1" s="5" t="s">
        <v>9</v>
      </c>
      <c r="N1" s="5" t="s">
        <v>42</v>
      </c>
      <c r="O1" s="5" t="s">
        <v>43</v>
      </c>
      <c r="P1" s="5" t="s">
        <v>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workbookViewId="0">
      <selection activeCell="E17" sqref="E17"/>
    </sheetView>
  </sheetViews>
  <sheetFormatPr defaultRowHeight="14.5" x14ac:dyDescent="0.35"/>
  <cols>
    <col min="1" max="1" width="18.453125" customWidth="1"/>
    <col min="2" max="2" width="70.1796875" bestFit="1" customWidth="1"/>
    <col min="3" max="13" width="18.453125" customWidth="1"/>
  </cols>
  <sheetData>
    <row r="1" spans="1:12" x14ac:dyDescent="0.35">
      <c r="A1" s="5" t="s">
        <v>45</v>
      </c>
      <c r="B1" s="5" t="s">
        <v>46</v>
      </c>
      <c r="C1" s="5" t="s">
        <v>0</v>
      </c>
      <c r="D1" s="5" t="s">
        <v>47</v>
      </c>
      <c r="E1" s="5" t="s">
        <v>48</v>
      </c>
      <c r="F1" s="5" t="s">
        <v>49</v>
      </c>
      <c r="G1" s="5" t="s">
        <v>30</v>
      </c>
      <c r="H1" s="5" t="s">
        <v>9</v>
      </c>
      <c r="I1" s="5" t="s">
        <v>50</v>
      </c>
      <c r="J1" s="5" t="s">
        <v>51</v>
      </c>
      <c r="K1" s="5" t="s">
        <v>52</v>
      </c>
      <c r="L1" s="5" t="s">
        <v>14</v>
      </c>
    </row>
    <row r="2" spans="1:12" x14ac:dyDescent="0.35">
      <c r="A2" t="s">
        <v>262</v>
      </c>
      <c r="B2" t="s">
        <v>287</v>
      </c>
      <c r="C2" t="s">
        <v>74</v>
      </c>
      <c r="E2" s="13">
        <v>45853</v>
      </c>
      <c r="I2" t="str">
        <f>IFERROR(#REF!-#REF!,"")</f>
        <v/>
      </c>
    </row>
    <row r="3" spans="1:12" x14ac:dyDescent="0.35">
      <c r="A3" t="s">
        <v>263</v>
      </c>
      <c r="B3" t="s">
        <v>286</v>
      </c>
      <c r="C3" t="s">
        <v>74</v>
      </c>
      <c r="E3" s="13">
        <v>45930</v>
      </c>
    </row>
    <row r="4" spans="1:12" x14ac:dyDescent="0.35">
      <c r="A4" t="s">
        <v>266</v>
      </c>
      <c r="B4" t="s">
        <v>260</v>
      </c>
      <c r="C4" t="s">
        <v>74</v>
      </c>
      <c r="E4" s="13">
        <v>45991</v>
      </c>
    </row>
    <row r="5" spans="1:12" x14ac:dyDescent="0.35">
      <c r="A5" t="s">
        <v>268</v>
      </c>
      <c r="B5" s="1" t="s">
        <v>267</v>
      </c>
      <c r="C5" t="s">
        <v>74</v>
      </c>
      <c r="E5" s="13">
        <v>46021</v>
      </c>
    </row>
    <row r="6" spans="1:12" x14ac:dyDescent="0.35">
      <c r="A6" t="s">
        <v>269</v>
      </c>
      <c r="B6" s="1" t="s">
        <v>270</v>
      </c>
      <c r="C6" t="s">
        <v>74</v>
      </c>
      <c r="E6" s="13">
        <v>46203</v>
      </c>
    </row>
    <row r="7" spans="1:12" x14ac:dyDescent="0.35">
      <c r="A7" t="s">
        <v>271</v>
      </c>
      <c r="B7" s="1" t="s">
        <v>272</v>
      </c>
      <c r="C7" t="s">
        <v>74</v>
      </c>
      <c r="E7" s="13">
        <v>46356</v>
      </c>
    </row>
    <row r="8" spans="1:12" x14ac:dyDescent="0.35">
      <c r="A8" t="s">
        <v>273</v>
      </c>
      <c r="B8" s="1" t="s">
        <v>261</v>
      </c>
      <c r="C8" t="s">
        <v>158</v>
      </c>
      <c r="E8" s="13">
        <v>45899</v>
      </c>
    </row>
    <row r="9" spans="1:12" ht="29" x14ac:dyDescent="0.35">
      <c r="A9" t="s">
        <v>274</v>
      </c>
      <c r="B9" s="1" t="s">
        <v>275</v>
      </c>
      <c r="C9" t="s">
        <v>159</v>
      </c>
      <c r="E9" s="13">
        <v>45991</v>
      </c>
    </row>
    <row r="10" spans="1:12" x14ac:dyDescent="0.35">
      <c r="A10" t="s">
        <v>264</v>
      </c>
      <c r="B10" s="1" t="s">
        <v>278</v>
      </c>
      <c r="C10" t="s">
        <v>159</v>
      </c>
      <c r="E10" s="13">
        <v>46052</v>
      </c>
    </row>
    <row r="11" spans="1:12" x14ac:dyDescent="0.35">
      <c r="A11" t="s">
        <v>276</v>
      </c>
      <c r="B11" s="1" t="s">
        <v>277</v>
      </c>
      <c r="C11" t="s">
        <v>159</v>
      </c>
      <c r="E11" s="13">
        <v>46023</v>
      </c>
    </row>
    <row r="12" spans="1:12" x14ac:dyDescent="0.35">
      <c r="A12" t="s">
        <v>265</v>
      </c>
      <c r="B12" s="1" t="s">
        <v>279</v>
      </c>
      <c r="C12" t="s">
        <v>159</v>
      </c>
      <c r="E12" s="13">
        <v>46082</v>
      </c>
    </row>
    <row r="13" spans="1:12" x14ac:dyDescent="0.35">
      <c r="A13" t="s">
        <v>280</v>
      </c>
      <c r="B13" s="1" t="s">
        <v>285</v>
      </c>
      <c r="C13" t="s">
        <v>159</v>
      </c>
      <c r="E13" s="13">
        <v>46172</v>
      </c>
    </row>
    <row r="14" spans="1:12" x14ac:dyDescent="0.35">
      <c r="A14" t="s">
        <v>282</v>
      </c>
      <c r="B14" s="1" t="s">
        <v>281</v>
      </c>
      <c r="C14" t="s">
        <v>159</v>
      </c>
      <c r="E14" s="13">
        <v>46233</v>
      </c>
    </row>
    <row r="15" spans="1:12" ht="29" x14ac:dyDescent="0.35">
      <c r="A15" t="s">
        <v>284</v>
      </c>
      <c r="B15" s="1" t="s">
        <v>283</v>
      </c>
      <c r="C15" t="s">
        <v>159</v>
      </c>
      <c r="E15" s="13">
        <v>46417</v>
      </c>
    </row>
  </sheetData>
  <dataValidations count="3">
    <dataValidation type="list" allowBlank="1" showInputMessage="1" showErrorMessage="1" sqref="C2:C59" xr:uid="{5CB2F72D-E8EB-4B47-8C71-90470F573C4D}">
      <formula1>"WS1, WS2, WS3"</formula1>
    </dataValidation>
    <dataValidation type="list" allowBlank="1" showInputMessage="1" showErrorMessage="1" sqref="H2:H60" xr:uid="{C5C2EFC4-6273-4460-A691-73B0A1D0C6CF}">
      <formula1>"To Start, In Progress, Completed"</formula1>
    </dataValidation>
    <dataValidation type="date" allowBlank="1" showInputMessage="1" showErrorMessage="1" sqref="E2:E60" xr:uid="{B49CE981-26FB-4339-9720-69897C2E376F}">
      <formula1>45778</formula1>
      <formula2>46477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F2C0-E6CC-422A-9C99-9E5BF3690E06}">
  <dimension ref="A1:B42"/>
  <sheetViews>
    <sheetView topLeftCell="A10" workbookViewId="0">
      <selection sqref="A1:B2"/>
    </sheetView>
  </sheetViews>
  <sheetFormatPr defaultRowHeight="14.5" x14ac:dyDescent="0.35"/>
  <cols>
    <col min="2" max="2" width="55.54296875" bestFit="1" customWidth="1"/>
  </cols>
  <sheetData>
    <row r="1" spans="1:2" x14ac:dyDescent="0.35">
      <c r="A1" t="s">
        <v>73</v>
      </c>
      <c r="B1" t="s">
        <v>106</v>
      </c>
    </row>
    <row r="2" spans="1:2" x14ac:dyDescent="0.35">
      <c r="A2" t="s">
        <v>77</v>
      </c>
      <c r="B2" t="s">
        <v>107</v>
      </c>
    </row>
    <row r="3" spans="1:2" x14ac:dyDescent="0.35">
      <c r="A3" t="s">
        <v>109</v>
      </c>
      <c r="B3" t="s">
        <v>108</v>
      </c>
    </row>
    <row r="4" spans="1:2" x14ac:dyDescent="0.35">
      <c r="A4" t="s">
        <v>109</v>
      </c>
      <c r="B4" t="s">
        <v>110</v>
      </c>
    </row>
    <row r="5" spans="1:2" x14ac:dyDescent="0.35">
      <c r="A5" t="s">
        <v>111</v>
      </c>
      <c r="B5" t="s">
        <v>114</v>
      </c>
    </row>
    <row r="6" spans="1:2" x14ac:dyDescent="0.35">
      <c r="A6" t="s">
        <v>112</v>
      </c>
      <c r="B6" t="s">
        <v>115</v>
      </c>
    </row>
    <row r="7" spans="1:2" x14ac:dyDescent="0.35">
      <c r="A7" t="s">
        <v>113</v>
      </c>
      <c r="B7" t="s">
        <v>116</v>
      </c>
    </row>
    <row r="8" spans="1:2" x14ac:dyDescent="0.35">
      <c r="A8" t="s">
        <v>117</v>
      </c>
      <c r="B8" t="s">
        <v>121</v>
      </c>
    </row>
    <row r="9" spans="1:2" x14ac:dyDescent="0.35">
      <c r="A9" t="s">
        <v>118</v>
      </c>
      <c r="B9" t="s">
        <v>122</v>
      </c>
    </row>
    <row r="10" spans="1:2" x14ac:dyDescent="0.35">
      <c r="A10" t="s">
        <v>119</v>
      </c>
      <c r="B10" t="s">
        <v>123</v>
      </c>
    </row>
    <row r="11" spans="1:2" x14ac:dyDescent="0.35">
      <c r="A11" t="s">
        <v>120</v>
      </c>
      <c r="B11" t="s">
        <v>124</v>
      </c>
    </row>
    <row r="12" spans="1:2" x14ac:dyDescent="0.35">
      <c r="A12" t="s">
        <v>125</v>
      </c>
      <c r="B12" t="s">
        <v>128</v>
      </c>
    </row>
    <row r="13" spans="1:2" x14ac:dyDescent="0.35">
      <c r="A13" t="s">
        <v>126</v>
      </c>
      <c r="B13" t="s">
        <v>129</v>
      </c>
    </row>
    <row r="14" spans="1:2" x14ac:dyDescent="0.35">
      <c r="A14" t="s">
        <v>127</v>
      </c>
      <c r="B14" t="s">
        <v>130</v>
      </c>
    </row>
    <row r="15" spans="1:2" x14ac:dyDescent="0.35">
      <c r="A15" t="s">
        <v>78</v>
      </c>
      <c r="B15" t="s">
        <v>131</v>
      </c>
    </row>
    <row r="16" spans="1:2" x14ac:dyDescent="0.35">
      <c r="A16" t="s">
        <v>79</v>
      </c>
      <c r="B16" t="s">
        <v>132</v>
      </c>
    </row>
    <row r="17" spans="1:2" x14ac:dyDescent="0.35">
      <c r="A17" t="s">
        <v>80</v>
      </c>
      <c r="B17" t="s">
        <v>133</v>
      </c>
    </row>
    <row r="18" spans="1:2" x14ac:dyDescent="0.35">
      <c r="A18" t="s">
        <v>81</v>
      </c>
      <c r="B18" t="s">
        <v>134</v>
      </c>
    </row>
    <row r="19" spans="1:2" x14ac:dyDescent="0.35">
      <c r="A19" t="s">
        <v>82</v>
      </c>
      <c r="B19" t="s">
        <v>135</v>
      </c>
    </row>
    <row r="20" spans="1:2" x14ac:dyDescent="0.35">
      <c r="A20" t="s">
        <v>83</v>
      </c>
      <c r="B20" t="s">
        <v>136</v>
      </c>
    </row>
    <row r="21" spans="1:2" x14ac:dyDescent="0.35">
      <c r="A21" t="s">
        <v>84</v>
      </c>
      <c r="B21" t="s">
        <v>137</v>
      </c>
    </row>
    <row r="22" spans="1:2" x14ac:dyDescent="0.35">
      <c r="A22" t="s">
        <v>85</v>
      </c>
      <c r="B22" t="s">
        <v>138</v>
      </c>
    </row>
    <row r="23" spans="1:2" x14ac:dyDescent="0.35">
      <c r="A23" t="s">
        <v>86</v>
      </c>
      <c r="B23" t="s">
        <v>139</v>
      </c>
    </row>
    <row r="24" spans="1:2" x14ac:dyDescent="0.35">
      <c r="A24" t="s">
        <v>87</v>
      </c>
      <c r="B24" t="s">
        <v>140</v>
      </c>
    </row>
    <row r="25" spans="1:2" x14ac:dyDescent="0.35">
      <c r="A25" t="s">
        <v>88</v>
      </c>
      <c r="B25" t="s">
        <v>141</v>
      </c>
    </row>
    <row r="26" spans="1:2" x14ac:dyDescent="0.35">
      <c r="A26" t="s">
        <v>89</v>
      </c>
      <c r="B26" t="s">
        <v>142</v>
      </c>
    </row>
    <row r="27" spans="1:2" x14ac:dyDescent="0.35">
      <c r="A27" t="s">
        <v>90</v>
      </c>
      <c r="B27" t="s">
        <v>143</v>
      </c>
    </row>
    <row r="28" spans="1:2" x14ac:dyDescent="0.35">
      <c r="A28" t="s">
        <v>91</v>
      </c>
      <c r="B28" t="s">
        <v>144</v>
      </c>
    </row>
    <row r="29" spans="1:2" x14ac:dyDescent="0.35">
      <c r="A29" t="s">
        <v>92</v>
      </c>
      <c r="B29" t="s">
        <v>145</v>
      </c>
    </row>
    <row r="30" spans="1:2" x14ac:dyDescent="0.35">
      <c r="A30" t="s">
        <v>93</v>
      </c>
      <c r="B30" t="s">
        <v>146</v>
      </c>
    </row>
    <row r="31" spans="1:2" x14ac:dyDescent="0.35">
      <c r="A31" t="s">
        <v>94</v>
      </c>
      <c r="B31" t="s">
        <v>147</v>
      </c>
    </row>
    <row r="32" spans="1:2" x14ac:dyDescent="0.35">
      <c r="A32" t="s">
        <v>95</v>
      </c>
      <c r="B32" t="s">
        <v>148</v>
      </c>
    </row>
    <row r="33" spans="1:2" x14ac:dyDescent="0.35">
      <c r="A33" t="s">
        <v>96</v>
      </c>
      <c r="B33" t="s">
        <v>149</v>
      </c>
    </row>
    <row r="34" spans="1:2" x14ac:dyDescent="0.35">
      <c r="A34" t="s">
        <v>97</v>
      </c>
      <c r="B34" t="s">
        <v>150</v>
      </c>
    </row>
    <row r="35" spans="1:2" x14ac:dyDescent="0.35">
      <c r="A35" t="s">
        <v>98</v>
      </c>
      <c r="B35" t="s">
        <v>151</v>
      </c>
    </row>
    <row r="36" spans="1:2" x14ac:dyDescent="0.35">
      <c r="A36" t="s">
        <v>99</v>
      </c>
      <c r="B36" t="s">
        <v>149</v>
      </c>
    </row>
    <row r="37" spans="1:2" x14ac:dyDescent="0.35">
      <c r="A37" t="s">
        <v>100</v>
      </c>
      <c r="B37" t="s">
        <v>152</v>
      </c>
    </row>
    <row r="38" spans="1:2" x14ac:dyDescent="0.35">
      <c r="A38" t="s">
        <v>101</v>
      </c>
      <c r="B38" t="s">
        <v>153</v>
      </c>
    </row>
    <row r="39" spans="1:2" x14ac:dyDescent="0.35">
      <c r="A39" t="s">
        <v>102</v>
      </c>
      <c r="B39" t="s">
        <v>154</v>
      </c>
    </row>
    <row r="40" spans="1:2" x14ac:dyDescent="0.35">
      <c r="A40" t="s">
        <v>103</v>
      </c>
      <c r="B40" t="s">
        <v>155</v>
      </c>
    </row>
    <row r="41" spans="1:2" x14ac:dyDescent="0.35">
      <c r="A41" t="s">
        <v>104</v>
      </c>
      <c r="B41" t="s">
        <v>156</v>
      </c>
    </row>
    <row r="42" spans="1:2" x14ac:dyDescent="0.35">
      <c r="A42" t="s">
        <v>105</v>
      </c>
      <c r="B42" t="s">
        <v>157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U 3 q k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U 3 q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6 p F q H h C 1 P I w E A A N o C A A A T A B w A R m 9 y b X V s Y X M v U 2 V j d G l v b j E u b S C i G A A o o B Q A A A A A A A A A A A A A A A A A A A A A A A A A A A B 9 U d F K w z A U f S / 0 H 0 J E W K E O f B 5 7 k L p X G b b g w x i S t d e u L M 2 V m 3 S u l P 6 7 q Z n T 2 d S 8 B O 4 5 O e e e E w 2 5 q V C x 1 N 3 3 i z A I A 7 0 X B A X 7 Q D p o Q y B q / Z q J n Q S 2 Z B J M G D B 7 U m w o H y a r U w 5 y n j R E o M y L f b J D P M y i b v M k a l j y k Q j f 9 p s E l b H s b e y 0 b n i y F 6 q 0 l l n 7 D t y K f j H n G Q m l 3 5 D q B G V T q w H U M 2 c c d x 0 f z O 6 c N o + Z s S g z c D J 9 z D r + Y O M c K 9 O y B A u Y R o c d R + h a C q X s M q k R Z N i j M B e K U O 0 V Y 6 U K L 2 7 1 G y H / E T g T J t 9 r X Z W D w R p I o x r Z E 5 Y E W r P b M Q I F 5 B Z C Y t 8 h f 3 P 6 6 F L 5 M 9 R 4 t B a u W / 3 T u g P O 4 9 m f v 4 k n 6 v F V 4 q 3 B E 9 0 T 9 z q i P 1 Y f h U G l p u I s P g F Q S w E C L Q A U A A I A C A B T e q R a S 0 D A 4 6 Q A A A D 2 A A A A E g A A A A A A A A A A A A A A A A A A A A A A Q 2 9 u Z m l n L 1 B h Y 2 t h Z 2 U u e G 1 s U E s B A i 0 A F A A C A A g A U 3 q k W g / K 6 a u k A A A A 6 Q A A A B M A A A A A A A A A A A A A A A A A 8 A A A A F t D b 2 5 0 Z W 5 0 X 1 R 5 c G V z X S 5 4 b W x Q S w E C L Q A U A A I A C A B T e q R a h 4 Q t T y M B A A D a A g A A E w A A A A A A A A A A A A A A A A D h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C g A A A A A A A F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3 N 0 c m V h b X N f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D E 4 N T k x N S 0 5 Z j d h L T Q 0 Y W U t Y T E 0 N C 1 m Y W R k M D Y x N D B l M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d v c m t z d H J l Y W 1 z X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R U M T I 6 M T g 6 M z g u N j E 4 N z E 3 M F o i I C 8 + P E V u d H J 5 I F R 5 c G U 9 I k Z p b G x D b 2 x 1 b W 5 U e X B l c y I g V m F s d W U 9 I n N C Z 1 l H I i A v P j x F b n R y e S B U e X B l P S J G a W x s Q 2 9 s d W 1 u T m F t Z X M i I F Z h b H V l P S J z W y Z x d W 9 0 O 1 d v c m s t c 3 R y Z W F t J n F 1 b 3 Q 7 L C Z x d W 9 0 O 0 F j d G l 2 a X R 5 I E N v Z G U m c X V v d D s s J n F 1 b 3 Q 7 Q W N 0 a X Z p d H k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t z d H J l Y W 1 z X 1 R h Y m x l L 0 F 1 d G 9 S Z W 1 v d m V k Q 2 9 s d W 1 u c z E u e 1 d v c m s t c 3 R y Z W F t L D B 9 J n F 1 b 3 Q 7 L C Z x d W 9 0 O 1 N l Y 3 R p b 2 4 x L 3 d v c m t z d H J l Y W 1 z X 1 R h Y m x l L 0 F 1 d G 9 S Z W 1 v d m V k Q 2 9 s d W 1 u c z E u e 0 F j d G l 2 a X R 5 I E N v Z G U s M X 0 m c X V v d D s s J n F 1 b 3 Q 7 U 2 V j d G l v b j E v d 2 9 y a 3 N 0 c m V h b X N f V G F i b G U v Q X V 0 b 1 J l b W 9 2 Z W R D b 2 x 1 b W 5 z M S 5 7 Q W N 0 a X Z p d H k g T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b 3 J r c 3 R y Z W F t c 1 9 U Y W J s Z S 9 B d X R v U m V t b 3 Z l Z E N v b H V t b n M x L n t X b 3 J r L X N 0 c m V h b S w w f S Z x d W 9 0 O y w m c X V v d D t T Z W N 0 a W 9 u M S 9 3 b 3 J r c 3 R y Z W F t c 1 9 U Y W J s Z S 9 B d X R v U m V t b 3 Z l Z E N v b H V t b n M x L n t B Y 3 R p d m l 0 e S B D b 2 R l L D F 9 J n F 1 b 3 Q 7 L C Z x d W 9 0 O 1 N l Y 3 R p b 2 4 x L 3 d v c m t z d H J l Y W 1 z X 1 R h Y m x l L 0 F 1 d G 9 S Z W 1 v d m V k Q 2 9 s d W 1 u c z E u e 0 F j d G l 2 a X R 5 I E 5 h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t z d H J l Y W 1 z X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t z d H J l Y W 1 z X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3 N 0 c m V h b X N f V G F i b G U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d t U T l q J t k 6 c n 3 D 7 V v v x X Q A A A A A C A A A A A A A Q Z g A A A A E A A C A A A A C 7 s 0 p + Q Z p R d R W L Y U 5 L V J F S C j + 1 D 7 6 J N y Q s f 9 0 1 x 6 c K g g A A A A A O g A A A A A I A A C A A A A C p 9 6 O I 4 n d Y 5 V M E a r t l n H V Q Z b h y y R U I / S + G J o F r + 8 P D F F A A A A B P v M 7 T k 5 Z w 3 A F 3 3 7 i a O q V H Q k Q U i n 8 P Y q a H 5 a N L 8 h o U J e D 8 l W n o h x m i i L e 3 0 e l j m L W h q A k M + l L x X k Y q h Y N Z H 6 v k 4 1 V k e a P 0 p H k / J y 7 S Y L E L g U A A A A A A 9 6 H B t P D x W 4 z X 0 m X 7 N x R m R j 8 Q h Q N i f L D h m J T B a k n N z e Y v k V 9 2 2 i 1 c U f Y H G J 3 v 4 Q 9 L E / A W S r F 6 4 8 w C J 1 3 W s 3 m P < / D a t a M a s h u p > 
</file>

<file path=customXml/itemProps1.xml><?xml version="1.0" encoding="utf-8"?>
<ds:datastoreItem xmlns:ds="http://schemas.openxmlformats.org/officeDocument/2006/customXml" ds:itemID="{3896B77F-E253-406B-8FB7-D8AB9B1D6C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Workstreams</vt:lpstr>
      <vt:lpstr>Resources</vt:lpstr>
      <vt:lpstr>Budget_vs_Actual</vt:lpstr>
      <vt:lpstr>Risk_Register</vt:lpstr>
      <vt:lpstr>Issue_Tracker</vt:lpstr>
      <vt:lpstr>Milestones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Gamal Adel (EXT)</cp:lastModifiedBy>
  <dcterms:created xsi:type="dcterms:W3CDTF">2025-05-01T11:40:06Z</dcterms:created>
  <dcterms:modified xsi:type="dcterms:W3CDTF">2025-05-15T11:40:33Z</dcterms:modified>
</cp:coreProperties>
</file>