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60" windowHeight="11535" tabRatio="677"/>
  </bookViews>
  <sheets>
    <sheet name="Presupuesto" sheetId="21" r:id="rId1"/>
    <sheet name="pasar balance" sheetId="20" r:id="rId2"/>
    <sheet name="Contabilidad" sheetId="2" r:id="rId3"/>
    <sheet name="balanza c." sheetId="4" r:id="rId4"/>
    <sheet name="Mayo " sheetId="5" r:id="rId5"/>
    <sheet name="Junio" sheetId="13" r:id="rId6"/>
    <sheet name="Julio" sheetId="14" r:id="rId7"/>
    <sheet name="Agosto" sheetId="19" r:id="rId8"/>
    <sheet name="Septiembre" sheetId="24" r:id="rId9"/>
    <sheet name="Grafico" sheetId="22" r:id="rId10"/>
  </sheets>
  <calcPr calcId="124519"/>
</workbook>
</file>

<file path=xl/calcChain.xml><?xml version="1.0" encoding="utf-8"?>
<calcChain xmlns="http://schemas.openxmlformats.org/spreadsheetml/2006/main">
  <c r="B4" i="21"/>
  <c r="B1"/>
  <c r="G26" i="24"/>
  <c r="C26" s="1"/>
  <c r="C25"/>
  <c r="C24"/>
  <c r="C22"/>
  <c r="C21"/>
  <c r="C20"/>
  <c r="C19"/>
  <c r="C18"/>
  <c r="C17"/>
  <c r="C16"/>
  <c r="C15"/>
  <c r="C14"/>
  <c r="C13"/>
  <c r="C12"/>
  <c r="C11" s="1"/>
  <c r="C10" s="1"/>
  <c r="C9"/>
  <c r="C8"/>
  <c r="C7"/>
  <c r="C6"/>
  <c r="D5"/>
  <c r="C5"/>
  <c r="C4"/>
  <c r="C3"/>
  <c r="C16" i="2"/>
  <c r="C21"/>
  <c r="C20"/>
  <c r="C19"/>
  <c r="C18"/>
  <c r="C17"/>
  <c r="C15"/>
  <c r="C14"/>
  <c r="C12"/>
  <c r="C6"/>
  <c r="C4"/>
  <c r="C7"/>
  <c r="C8"/>
  <c r="C9"/>
  <c r="C24"/>
  <c r="C22" s="1"/>
  <c r="C25"/>
  <c r="C26"/>
  <c r="B1" i="20"/>
  <c r="B16"/>
  <c r="B10"/>
  <c r="C71" i="19"/>
  <c r="C70"/>
  <c r="C69"/>
  <c r="C68"/>
  <c r="C67"/>
  <c r="C66"/>
  <c r="C65"/>
  <c r="C64"/>
  <c r="C63"/>
  <c r="C62"/>
  <c r="C61"/>
  <c r="C60"/>
  <c r="C59"/>
  <c r="C58"/>
  <c r="C57"/>
  <c r="C56"/>
  <c r="D55"/>
  <c r="C54"/>
  <c r="C53"/>
  <c r="C52"/>
  <c r="C51"/>
  <c r="C50"/>
  <c r="C49"/>
  <c r="D48"/>
  <c r="C48"/>
  <c r="D47"/>
  <c r="C46"/>
  <c r="C45"/>
  <c r="C44"/>
  <c r="C43"/>
  <c r="C42"/>
  <c r="C41"/>
  <c r="D40"/>
  <c r="C40"/>
  <c r="C39"/>
  <c r="C38"/>
  <c r="D37"/>
  <c r="C37"/>
  <c r="D36"/>
  <c r="C36"/>
  <c r="C35"/>
  <c r="C33" s="1"/>
  <c r="C32"/>
  <c r="C31"/>
  <c r="C30"/>
  <c r="C29"/>
  <c r="C28"/>
  <c r="C27"/>
  <c r="C26"/>
  <c r="C25"/>
  <c r="C24"/>
  <c r="C23"/>
  <c r="C22"/>
  <c r="C21"/>
  <c r="C20" s="1"/>
  <c r="C19" s="1"/>
  <c r="C18"/>
  <c r="C17"/>
  <c r="C16"/>
  <c r="C15"/>
  <c r="C14"/>
  <c r="C13"/>
  <c r="C12"/>
  <c r="C11" s="1"/>
  <c r="C10"/>
  <c r="C9"/>
  <c r="C8"/>
  <c r="C7"/>
  <c r="C6"/>
  <c r="C5"/>
  <c r="C4"/>
  <c r="C3" s="1"/>
  <c r="C57" i="14"/>
  <c r="C56"/>
  <c r="C55"/>
  <c r="C54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2" s="1"/>
  <c r="C31"/>
  <c r="C30"/>
  <c r="C29"/>
  <c r="C28"/>
  <c r="C27"/>
  <c r="C26"/>
  <c r="C25"/>
  <c r="C24"/>
  <c r="C23"/>
  <c r="C22"/>
  <c r="C21"/>
  <c r="C20" s="1"/>
  <c r="C19"/>
  <c r="C18"/>
  <c r="C17"/>
  <c r="C16"/>
  <c r="C15"/>
  <c r="C14"/>
  <c r="C13"/>
  <c r="C12" s="1"/>
  <c r="BD11"/>
  <c r="C11" s="1"/>
  <c r="C8" s="1"/>
  <c r="C10"/>
  <c r="C9"/>
  <c r="C7"/>
  <c r="C6"/>
  <c r="C5"/>
  <c r="C4"/>
  <c r="C3" s="1"/>
  <c r="C2" s="1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5" i="2" l="1"/>
  <c r="C3" s="1"/>
  <c r="C2" i="19"/>
  <c r="C55"/>
  <c r="C47" s="1"/>
  <c r="C43" i="14"/>
  <c r="C2" i="5"/>
  <c r="E35"/>
  <c r="C35" s="1"/>
  <c r="C33" s="1"/>
  <c r="D6" i="4" l="1"/>
  <c r="D7" l="1"/>
  <c r="C4"/>
  <c r="C8" s="1"/>
  <c r="C13" i="2"/>
  <c r="C11" s="1"/>
  <c r="C10" s="1"/>
  <c r="D5" i="4" s="1"/>
  <c r="D8" l="1"/>
  <c r="D9" s="1"/>
  <c r="B22" i="21"/>
</calcChain>
</file>

<file path=xl/comments1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sueldo adelson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A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csa 8/6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 11/07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prestamo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pago imternet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pago de NG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147/07 POLOCHE 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minuto adel y rosalis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comida adel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gasto fiesta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gasto de teclado y impresora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y gas casa y carro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COMIDA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COMIDA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bhd fondo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impuesto y ley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19/07/ gasto</t>
        </r>
      </text>
    </comment>
    <comment ref="A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ropa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imcripcion de la ninas y gasto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cobrado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pago cuota cesar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14/7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cobrado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prestar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15/07para el abogado angel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PARA PRESTAR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PRESTADO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cobrado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cobrado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COBRADO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REGALO A FELLA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 7 PRESTAFO 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COBRADO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prestado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cobrado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cobrado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gasto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leche y ropa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cobrado</t>
        </r>
      </text>
    </comment>
    <comment ref="B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cobrado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COBRADO</t>
        </r>
      </text>
    </comment>
    <comment ref="B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cobrado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cobrado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cobrado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cuota daniel yudi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del abogado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 el flow y cristian</t>
        </r>
      </text>
    </comment>
    <comment ref="C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capital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 capital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15/07prestado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capital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   /07 PRESTADO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capital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prestado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18/07/07 capital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prestado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CAPITAL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PRESTADO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CAPITAL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Adelson:21/07 prestado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capital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prestado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capital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capital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PRESTADO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CAPITAL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c\apital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prestado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capital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Adelson:26/07 PAGO DEL MES 07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primera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sequnda quincena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capital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capital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capital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14/07ganancia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GANAMCIA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ganncia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GANANCIA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21/07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22/07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23/07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24/07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25/07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26/07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29/07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acesorio del hogar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compra poloche adel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franela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greca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04/07 chi celular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pago de minuto adel y rosalis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perdida ojo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/23 y 24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30/07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palstico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impuesto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05/07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interes adel BP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interes bhd rosalis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18/07 pago de comision cristian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Y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13/07 comoda comprada en calle</t>
        </r>
      </text>
    </comment>
    <comment ref="AB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gas casa</t>
        </r>
      </text>
    </comment>
    <comment ref="AC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comida </t>
        </r>
      </text>
    </comment>
    <comment ref="A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20/07 gasto</t>
        </r>
      </text>
    </comment>
    <comment ref="A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19/07 compra</t>
        </r>
      </text>
    </comment>
    <comment ref="AZ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12/07 CERVEZA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piza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FRUTAS</t>
        </r>
      </text>
    </comment>
    <comment ref="AA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28/07paseo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10/07 impresora y teclado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16/07 panpaer ,leche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17/07 tinta impresora
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GASTO ADEL</t>
        </r>
      </text>
    </comment>
    <comment ref="O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ADEL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27/07 regalo a wilmer</t>
        </r>
      </text>
    </comment>
    <comment ref="V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31/07 pago comision
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15/07 para el abogado angel</t>
        </r>
      </text>
    </comment>
    <comment ref="U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al abogado angel</t>
        </r>
      </text>
    </comment>
  </commentList>
</comments>
</file>

<file path=xl/comments5.xml><?xml version="1.0" encoding="utf-8"?>
<comments xmlns="http://schemas.openxmlformats.org/spreadsheetml/2006/main">
  <authors>
    <author>Adelson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pago de cuota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capital cuota popular no.6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pago cuota valentin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impuesto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22/08 pago nc por iguala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para invertir en bhd fondo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de cuota de leonel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concentra pago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plastico tarjeta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adel 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comision por monto minimo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intereses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de sebastian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invertirlo en bhd fondo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15/08 primera quincena  del mes 8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receta medicamento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bono vacacional rosais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aumento sueldo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cuota y impuesto bhd rosalis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para inversiones bhd fondo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pago cuota daniel yudi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impuesto bhd rosalis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para invertir bhd fondo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de los pe;a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aumento de sueldo rosalis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tostada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gastos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café en claro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varios gasto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gastos bebida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gasto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gasto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gastos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 y 31 gastos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cobrado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cobrado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
01/08 pago guarderia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los ninos los sabado 3 sabado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gastos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01/08 pago de la casa mes 07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cobrado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COBRADO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GASTO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cuota bhd adel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cobrado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Adelson 
6/08 licencia</t>
        </r>
      </text>
    </comment>
    <comment ref="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6/08 cobrado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yoquen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cobrado</t>
        </r>
      </text>
    </comment>
    <comment ref="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08/08inversiones bhd fondo</t>
        </r>
      </text>
    </comment>
    <comment ref="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A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080/ cerveza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 cobrado</t>
        </r>
      </text>
    </comment>
    <comment ref="A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09/08 cobrado</t>
        </r>
      </text>
    </comment>
    <comment ref="A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prestado</t>
        </r>
      </text>
    </comment>
    <comment ref="A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regalo a fella</t>
        </r>
      </text>
    </comment>
    <comment ref="A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cobrado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gasto fiesta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11/08 prestado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11/08 cobrado</t>
        </r>
      </text>
    </comment>
    <comment ref="A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
12/08 cobrado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13/08 cobrado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retirado de fondo inversion para prestar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hogar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hogar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15/08 cobrado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16/08 cobrado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comision de prestamo a baratilanndia y bienvestida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hogar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cobrado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para inversiones bhd fondo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regalo a berto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19/08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pago de cuota de daniel yudi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pago de cuota valentin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cojin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detergente y cojin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cobrado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para prestar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21/08 pago del abogado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21/08 cobrado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22/08 prestado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22/08 cobrado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pago de andy 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para invertir bhd fondo del bhd rosalis y del bpopular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bario 26/08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invertido bhd fondo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27/08 200 cartera rosalis y 500 cartera adel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cobrado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cerveza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cobrado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gaSTOS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prestado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cobrado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31/08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del 30/8 y 31/8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prestado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pago de casa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cena 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cerveza y cena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domingo cerveza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de cuota leonel bp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de aguacil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adel 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prestado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Adelson:1/08 capital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capital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capital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capital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06/08 capital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capital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 capital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09/08 capital</t>
        </r>
      </text>
    </comment>
    <comment ref="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prestado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cap[ital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11/08 prestado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11/08 capital</t>
        </r>
      </text>
    </comment>
    <comment ref="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12/08 capital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13/08 capital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capital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15/08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16/08 capital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capital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ajuste para  cuadrar con el sistema</t>
        </r>
      </text>
    </comment>
    <comment ref="AJ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capital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21/08 capital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22/08 prestado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2/08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capital cobrado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prestado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capital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prestado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capital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prestado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capital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capital del 30/8 y 31/8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prestado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
ajuste para cuadrar la comtabilidad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 ajuste de fondo inversiones bhd para cuadrar com la comtabilidad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de prestamos inversiones bhd para cuadrar com el sistemas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retiro para prestar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ajuste de fondo imversion para cuadrar con la contabilidad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de inversiones bhd para cuadrar con la comtabilida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invertido bhd fondo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GANANCIA DE INVERSIONES BHD FONDO DE LIQUEDEZ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GANANCIA DE BHD FONDO INVERSIONES 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ganancia de fondo bhd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 iguala cg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 iguala nc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22/08 pago nc por iguala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concentra pago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concentra pago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sueldo rosalis
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15/08 primera quincena  del mes 8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sequnda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internet casa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internet  de la casa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pago de la casa mes 8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LUZ casa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pago luz casa 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LA LUZ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16/08 compra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gasto varios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GASTO UTILES ESCOLARES ROSMARLIN</t>
        </r>
      </text>
    </comment>
    <comment ref="S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gasto de comida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gasto</t>
        </r>
      </text>
    </comment>
    <comment ref="U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ninos y salami</t>
        </r>
      </text>
    </comment>
    <comment ref="V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COMIDA ADEL</t>
        </r>
      </text>
    </comment>
    <comment ref="W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cerveza y comida</t>
        </r>
      </text>
    </comment>
    <comment ref="X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cerveza y comida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capital de la cuota del popular no.6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pago intereses cuota popular no. 6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adelson no.5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interes cuota bhd adelson no.5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 cuota bhd rosalis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pago interes cuota bhd rosalis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minuto rosalis 15/08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AUMENTO DE PAGO MINUTO ROSALIS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la balanza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 iguala cg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 iguala nc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sueldo adelson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sueldo rosalis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sueldo adelson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15/08 aumento de sueldo rosalis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bono vacacional de rosalis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 ajuste de fondo inversiones bhd para cuadrar con la comtabilidad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de inversiones bhd prestamos para cuadrar con la comtabilidad</t>
        </r>
      </text>
    </comment>
    <comment ref="H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sobrante ajuste para cuadra con el sistema 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ingreso sobrante
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ajuste de fondo inversion para cuadrar con la contabilidad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de inversiones bhd para cuadrar con la comtabilida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para cuadrar cxp capital prestamo del popular
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ajustes de capital 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ajuste capital bhd adelson prstamo.
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1/08 ganancia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ganancia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3/08 ganancia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ganancia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05/08 ganacia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06/08 ganancia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07/08 ganancia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 ganancia</t>
        </r>
      </text>
    </comment>
    <comment ref="M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09/08 ganancia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ganancia</t>
        </r>
      </text>
    </comment>
    <comment ref="O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11/08 ganancia</t>
        </r>
      </text>
    </comment>
    <comment ref="P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12/08 ganancia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13/08 ganancia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14/08 ganancia</t>
        </r>
      </text>
    </comment>
    <comment ref="S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15/08 ganancia</t>
        </r>
      </text>
    </comment>
    <comment ref="T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16/08 ganancia</t>
        </r>
      </text>
    </comment>
    <comment ref="U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ganancia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18/08 ganancia</t>
        </r>
      </text>
    </comment>
    <comment ref="W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ganancia</t>
        </r>
      </text>
    </comment>
    <comment ref="X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ganancia</t>
        </r>
      </text>
    </comment>
    <comment ref="Y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21/08 ganancia</t>
        </r>
      </text>
    </comment>
    <comment ref="Z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22/08 ganancia</t>
        </r>
      </text>
    </comment>
    <comment ref="AA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feliz aprecio pago</t>
        </r>
      </text>
    </comment>
    <comment ref="AB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
</t>
        </r>
      </text>
    </comment>
    <comment ref="AC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 ganancia</t>
        </r>
      </text>
    </comment>
    <comment ref="AD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ganancia</t>
        </r>
      </text>
    </comment>
    <comment ref="A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ganancia</t>
        </r>
      </text>
    </comment>
    <comment ref="A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ganancia</t>
        </r>
      </text>
    </comment>
    <comment ref="AG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ganancia</t>
        </r>
      </text>
    </comment>
    <comment ref="AH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ganancia</t>
        </r>
      </text>
    </comment>
    <comment ref="A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y 31/8 ganancia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ganancia inversion bhd fondo liquidez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GANANCIA DE FONDO BHD LIQUIDEZ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GANANCIA DE FONDO BHD INVERSIONES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ganancia de fondo bhd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05/8 ajuste de fondo inversiones bhd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receta 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aumento de sueldo rosalis</t>
        </r>
      </text>
    </comment>
    <comment ref="H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interes bhd adel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el color amarillo indica que está alcanzando el maximo.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alquiler casa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LUZ casa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internet casa
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minuto rosalis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minuto adel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AUMENTO DE PAGO MINUTO ROSALIS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plastico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cargos impuestos banco popular dominicano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progreso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comision bhd adelson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plastico</t>
        </r>
      </text>
    </comment>
    <comment ref="O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gasto plastico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leche y pamper de sebastian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agua y biberes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agua</t>
        </r>
      </text>
    </comment>
    <comment ref="I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16/08 del niÑo pamper leche y otros 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COMPRA 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20/08 agua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agua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cafe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leche ,agua compota sebastian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09/08 gas carro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PANTALON NINAS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calizo ninas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percha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GRECA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CEPILLO DE PEINAR Y DE INODORO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BOXER  PANTI Y TUAYITA escolares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asesorios del pelo escolares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ajuste para cuadrar con el sistema 05/08/19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ajuste para cuadrar con el sistema</t>
        </r>
      </text>
    </comment>
    <comment ref="G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por descuadre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ajuste faltante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24/08 descuadre en lo cobrado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areglo de gomas del carro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6/08 pastilla y consulta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medicamento de los ninos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ACETAMINOFEN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1/8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rosalis 2/8 y del 3/8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PASAJE ROSALIS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rosalis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 rosalis</t>
        </r>
      </text>
    </comment>
    <comment ref="M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pasaje</t>
        </r>
      </text>
    </comment>
    <comment ref="S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</t>
        </r>
      </text>
    </comment>
    <comment ref="T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fiscalia</t>
        </r>
      </text>
    </comment>
    <comment ref="U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pasaje</t>
        </r>
      </text>
    </comment>
    <comment ref="V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pasaje</t>
        </r>
      </text>
    </comment>
    <comment ref="X6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y 31/8 pasaje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vino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en sambill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08/08 cerveza</t>
        </r>
      </text>
    </comment>
    <comment ref="I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gasto de romo</t>
        </r>
      </text>
    </comment>
    <comment ref="L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cerveza</t>
        </r>
      </text>
    </comment>
    <comment ref="O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11/08 chupon sambill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helado adel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1/8/ desayuno y merienda rosalis y rosmarlin</t>
        </r>
      </text>
    </comment>
    <comment ref="S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7/08 yoquen rosalis</t>
        </r>
      </text>
    </comment>
    <comment ref="T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café </t>
        </r>
      </text>
    </comment>
    <comment ref="U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tostada</t>
        </r>
      </text>
    </comment>
    <comment ref="V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empanada y jugo</t>
        </r>
      </text>
    </comment>
    <comment ref="Z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desayuno </t>
        </r>
      </text>
    </comment>
    <comment ref="AA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pan</t>
        </r>
      </text>
    </comment>
    <comment ref="AB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MANZANA ,PERA ,</t>
        </r>
      </text>
    </comment>
    <comment ref="AE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</t>
        </r>
      </text>
    </comment>
    <comment ref="AF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calle</t>
        </r>
      </text>
    </comment>
    <comment ref="AG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calle</t>
        </r>
      </text>
    </comment>
    <comment ref="AH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 calle</t>
        </r>
      </text>
    </comment>
    <comment ref="AI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adel calle</t>
        </r>
      </text>
    </comment>
    <comment ref="AJ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 calle</t>
        </r>
      </text>
    </comment>
    <comment ref="AR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AS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MANI TILAPIA Y AUYANA MANTEQUILLA</t>
        </r>
      </text>
    </comment>
    <comment ref="AT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pincho y helado</t>
        </r>
      </text>
    </comment>
    <comment ref="AU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comid calle</t>
        </r>
      </text>
    </comment>
    <comment ref="AV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270/ cerveza</t>
        </r>
      </text>
    </comment>
    <comment ref="AW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cerveza</t>
        </r>
      </text>
    </comment>
    <comment ref="AX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comida calle</t>
        </r>
      </text>
    </comment>
    <comment ref="AY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COMIDA ADEL</t>
        </r>
      </text>
    </comment>
    <comment ref="AZ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cerveza</t>
        </r>
      </text>
    </comment>
    <comment ref="BA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romo</t>
        </r>
      </text>
    </comment>
    <comment ref="BB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cerveza</t>
        </r>
      </text>
    </comment>
    <comment ref="BC6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domingo cerveza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GUARDERIA Y SABADO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03/08 CHUPON SANBILL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6/08 licencia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salten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consolador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actividad ninas</t>
        </r>
      </text>
    </comment>
    <comment ref="J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cajita doble regular</t>
        </r>
      </text>
    </comment>
    <comment ref="K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10/08 regalo a fella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areclo de tita</t>
        </r>
      </text>
    </comment>
    <comment ref="O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bebida</t>
        </r>
      </text>
    </comment>
    <comment ref="P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tita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19/08 regalo a berto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cojin</t>
        </r>
      </text>
    </comment>
    <comment ref="T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cojin</t>
        </r>
      </text>
    </comment>
    <comment ref="U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desconocido</t>
        </r>
      </text>
    </comment>
    <comment ref="V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mistolin 25/08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escolares de rosmarlin</t>
        </r>
      </text>
    </comment>
    <comment ref="X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cafe</t>
        </r>
      </text>
    </comment>
    <comment ref="Y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niñas</t>
        </r>
      </text>
    </comment>
    <comment ref="Z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agua</t>
        </r>
      </text>
    </comment>
    <comment ref="AA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comida rosalis</t>
        </r>
      </text>
    </comment>
    <comment ref="AB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comida adel</t>
        </r>
      </text>
    </comment>
    <comment ref="AC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comida rosalis</t>
        </r>
      </text>
    </comment>
    <comment ref="AD6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adel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06/08 interes prestamos adel bhd no.5</t>
        </r>
      </text>
    </comment>
    <comment ref="F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intereses cuota popular no. 6</t>
        </r>
      </text>
    </comment>
    <comment ref="G6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interes bhd rosaLIS NO.6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baratilandia y demas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17/08 comision de prestamo a baratilanndia y bienvestida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de la cuota del popular no.6
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adelson no. 5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capital cuota bhd rosalis NO.6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perdida mes de julio 05/08/19</t>
        </r>
      </text>
    </comment>
    <comment ref="F6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pago de aguacil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lapicero y borrador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DESAYUNO ROSALIS Y MERIENDA ROSMARLIN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huevo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04/08 DESAYUNO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02/08 comida 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02/08COMIDA </t>
        </r>
      </text>
    </comment>
    <comment ref="S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T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ninos</t>
        </r>
      </text>
    </comment>
    <comment ref="U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V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comida</t>
        </r>
      </text>
    </comment>
    <comment ref="AG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bicocho</t>
        </r>
      </text>
    </comment>
    <comment ref="AH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25/08 cena</t>
        </r>
      </text>
    </comment>
    <comment ref="AI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habichuela 26/08</t>
        </r>
      </text>
    </comment>
    <comment ref="AJ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cena</t>
        </r>
      </text>
    </comment>
    <comment ref="AK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pollo 25/08</t>
        </r>
      </text>
    </comment>
    <comment ref="AL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salami</t>
        </r>
      </text>
    </comment>
    <comment ref="AM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cebolla</t>
        </r>
      </text>
    </comment>
    <comment ref="AN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29/08 pan</t>
        </r>
      </text>
    </comment>
    <comment ref="AO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desayuno rosalis calle</t>
        </r>
      </text>
    </comment>
    <comment ref="AP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30/08 comida adel</t>
        </r>
      </text>
    </comment>
    <comment ref="AQ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30/8 pica pollo </t>
        </r>
      </text>
    </comment>
    <comment ref="AR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31/08 cena </t>
        </r>
      </text>
    </comment>
    <comment ref="AS7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31/8 gastos adel en la casa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vegetales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26/08 lechuga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23/08 pepino</t>
        </r>
      </text>
    </comment>
    <comment ref="I7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27/08 china</t>
        </r>
      </text>
    </comment>
  </commentList>
</comments>
</file>

<file path=xl/comments6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de prestamo del 1 al 8 de sept.  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al 08/09 en prestamo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Adelso:
</t>
        </r>
        <r>
          <rPr>
            <sz val="9"/>
            <color indexed="81"/>
            <rFont val="Tahoma"/>
            <family val="2"/>
          </rPr>
          <t>para pago de cuota al 08/09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invertido en bhd fondo liquidez al 08/09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al 08/09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de prestamos del 09 al 15 de sep.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 xml:space="preserve"> invertido en fondo bhd liquidez al 15/09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sueldo los pena 15/09/19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cuota al 15/09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en prestamo del 09 al 15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en efectivo del 09 al 15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intereses por prestamos del 16 al 21 de sep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prestamos del 16 al 21 de sep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en bhd fondo liquidez del 16 al 21 de sep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internet casa el 17/09/2109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minuto rosalis el 17/09/2019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minuto adel el 17/09/2019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cuota rosalis del 16 al 21 de sep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en efectivo del 16/09/2019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invertido en prestamos</t>
        </r>
      </text>
    </comment>
    <comment ref="Y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retiro de bhd fondo liquidez para saldar los prestamos de adelson por monto de 135 mil.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sueldo adelson de concentra cid.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para pagar el prestamo del popular</t>
        </r>
      </text>
    </comment>
    <comment ref="A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para pagar prestamo bhd leon adelson.</t>
        </r>
      </text>
    </comment>
    <comment ref="AC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ingresos por prestamo del 22 al 29</t>
        </r>
      </text>
    </comment>
    <comment ref="AD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gastos varios.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al 08/09 en prestamo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en prestamo del 09 al 15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prestamos del 16 al 21 de sep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invertido en prestamos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invertido en bhd fondo liquidez al 08/09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 xml:space="preserve"> invertido en fondo bhd liquidez al 15/09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en bhd fondo liquidez del 16 al 21 de sep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retiro de bhd fondo liquidez para saldar los prestamos de adelson por monto de 135 mil.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cxc el 25 concentra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sueldo adelson de concentra cid.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cxc el 15 y el 30 los peñas
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sueldo los pena 15/09/19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internet casa el 17/9/2019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cxp al 16/09 tarjeta credito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intereses al 08/09 que debo pagar al popular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cuota al 15/09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 k debo pagar al popular al 21/09/2019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saldo prestamo.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prestamo al 08/09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Intereses generado del 09 al 15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 generado del 16 al 21 de sep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saldo prestamo.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prestamo rosalis bhd al 08/09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 generado del 09 al 15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cuota rosalis del 17/09/2019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intereses generado prestamo bhd leon rosalis
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minuto rosalis el 17/09/2019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minuto adel el 17/09/2019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de prestamo del 1 al 8 de sept.  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cxc de sueldo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de prestamos del 09 al 15 de sep.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intereses por prestamos del 16 al 21 de sep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ingresos por prestamo del 22 al 29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al 08/09 cxp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al 08/09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Intereses generado del 09 al 15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en efectivo del 09 al 15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interes generado del 16/09/2019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en efectivo del 16/09/2019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cxp al 16/09 tarjeta credito</t>
        </r>
      </text>
    </comment>
    <comment ref="L2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pago intereses y comision por saldo anticipado prestamo popular.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intereses + comision por saldo anticipado prestamo bhd leon adelson.</t>
        </r>
      </text>
    </comment>
    <comment ref="N2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intereses generado prestamo bhd leon rosalis
</t>
        </r>
      </text>
    </comment>
    <comment ref="O2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29/09 gastos varios.</t>
        </r>
      </text>
    </comment>
  </commentList>
</comments>
</file>

<file path=xl/sharedStrings.xml><?xml version="1.0" encoding="utf-8"?>
<sst xmlns="http://schemas.openxmlformats.org/spreadsheetml/2006/main" count="408" uniqueCount="147">
  <si>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</si>
  <si>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</si>
  <si>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</si>
  <si>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</si>
  <si>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</si>
  <si>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</si>
  <si>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</si>
  <si>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</si>
  <si>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</si>
  <si>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</si>
  <si>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</si>
  <si>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</si>
  <si>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</si>
  <si>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</si>
  <si>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</si>
  <si>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</si>
  <si>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</si>
  <si>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</si>
  <si>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</si>
  <si>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</si>
  <si>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</si>
  <si>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</si>
  <si>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</si>
  <si>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</si>
  <si>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</si>
  <si>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</si>
  <si>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</si>
  <si>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</si>
  <si>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</si>
  <si>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</si>
  <si>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</si>
  <si>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</si>
  <si>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</si>
  <si>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</si>
  <si>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</si>
  <si>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</si>
  <si>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</si>
  <si>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</si>
  <si>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</si>
  <si>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</si>
  <si>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</si>
  <si>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</si>
  <si>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</si>
  <si>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</si>
  <si>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</si>
  <si>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</si>
  <si>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</si>
  <si>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</si>
  <si>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</si>
  <si>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</si>
  <si>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</si>
  <si>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</si>
  <si>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</si>
  <si>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</si>
  <si>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</si>
  <si>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</si>
  <si>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</si>
  <si>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</si>
  <si>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</si>
  <si>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</si>
  <si>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</si>
  <si>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</si>
  <si>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</si>
  <si>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</si>
  <si>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</si>
  <si>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</si>
  <si>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</si>
  <si>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</si>
  <si>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</si>
  <si>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</si>
  <si>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</si>
  <si>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</si>
  <si>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</si>
  <si>
    <t xml:space="preserve"> </t>
  </si>
  <si>
    <t>Gastos legales del cierre</t>
  </si>
  <si>
    <t>totales</t>
  </si>
  <si>
    <t>Saldo actual</t>
  </si>
  <si>
    <t>GASTO FIJOS</t>
  </si>
  <si>
    <t>GASTOS VARIABLES</t>
  </si>
  <si>
    <t>Gasto Colegio</t>
  </si>
  <si>
    <t>Gasto Guarderia</t>
  </si>
  <si>
    <t>Gasto de pasaje</t>
  </si>
  <si>
    <t>Gasto combustible de vehiculos</t>
  </si>
  <si>
    <t>Gasto mantenimiento vehiculos</t>
  </si>
  <si>
    <t>Gasto Equipos de oficina</t>
  </si>
  <si>
    <t>INGRESO FIJOS</t>
  </si>
  <si>
    <t>INGRESO VARIABLES</t>
  </si>
  <si>
    <t>Gasto compaña, cena y deshayuno en el hogar</t>
  </si>
  <si>
    <t>capital</t>
  </si>
  <si>
    <t>Cxp Colegio (30)  $1000</t>
  </si>
  <si>
    <t>Cxp tarjeta credito 8388 mastercard gold popular (15)</t>
  </si>
  <si>
    <t>Gasto Casa</t>
  </si>
  <si>
    <t xml:space="preserve">Cxp capital prestamo banco popular $75,000 ($2,613.92)  (12) </t>
  </si>
  <si>
    <t>Cxp Intereses prestamos generales</t>
  </si>
  <si>
    <t>Cxp Altice Internet (15) $1495.86</t>
  </si>
  <si>
    <t>Cxp capital ExtraCredito banco popular (06) $0</t>
  </si>
  <si>
    <t>Gasto intereses prestamos</t>
  </si>
  <si>
    <t>Gasto capital prestamos</t>
  </si>
  <si>
    <t>Cxp capital prestamo bhd leon adelson (03)  $2,534.37</t>
  </si>
  <si>
    <t>Cxp capital prestamo bhd leon rosalis (15)  $3,441.69</t>
  </si>
  <si>
    <t>Cxp Altice 100 min (los 30)  $546.71</t>
  </si>
  <si>
    <t>Gasto frutas y vegetales</t>
  </si>
  <si>
    <t>Ingreso interes BHD FONDO LIQUIDEZ</t>
  </si>
  <si>
    <t>Ingreso intereses prestamos</t>
  </si>
  <si>
    <t>Gasto comision empleadores</t>
  </si>
  <si>
    <t>Gasto legales prestamos</t>
  </si>
  <si>
    <t>Gasto fin de semana fiesta, chucheria y comida chatarra</t>
  </si>
  <si>
    <t>Cxp tarjeta credito 8388 mastercard gold popular (04)</t>
  </si>
  <si>
    <t>Cxp Luz casa $0</t>
  </si>
  <si>
    <t>Cxc Concentra Cid (30) $49,189.83</t>
  </si>
  <si>
    <t>Cxc Los pena (15 y 30) $8,284.63</t>
  </si>
  <si>
    <t>GASTOS GENERALES Y ADMINISTRATIVO</t>
  </si>
  <si>
    <t>INGRESOS</t>
  </si>
  <si>
    <t>Columna1</t>
  </si>
  <si>
    <t>ACTIVOS</t>
  </si>
  <si>
    <t xml:space="preserve">   EFECTIVO CAJA Y BANCO</t>
  </si>
  <si>
    <t xml:space="preserve">   CXC</t>
  </si>
  <si>
    <t xml:space="preserve">      Cxc inversiones prestamos</t>
  </si>
  <si>
    <t xml:space="preserve">      Cxc inversiones bhd fondo</t>
  </si>
  <si>
    <t xml:space="preserve">   CXP</t>
  </si>
  <si>
    <t xml:space="preserve">      Cxp Altice Internet (15) $1495.86</t>
  </si>
  <si>
    <t xml:space="preserve">      Cxp Alquiler casa (30) $3000</t>
  </si>
  <si>
    <t xml:space="preserve">      Cxp Colegio (30)  $1000</t>
  </si>
  <si>
    <t xml:space="preserve">      Cxp tarjeta credito 8388 mastercard gold popular (06)</t>
  </si>
  <si>
    <t xml:space="preserve">      Cxp Altice 200 min (los 30)  $778.7</t>
  </si>
  <si>
    <t xml:space="preserve">   Capital Inicio operacion</t>
  </si>
  <si>
    <t xml:space="preserve">   Capital Resumen de ganancia y perdida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</si>
  <si>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</si>
  <si>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</si>
  <si>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</si>
  <si>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</si>
  <si>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</si>
  <si>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</si>
  <si>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</si>
  <si>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</si>
  <si>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</si>
  <si>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</si>
  <si>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</si>
  <si>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</si>
  <si>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BALANZA COMPROBACION</t>
  </si>
  <si>
    <t xml:space="preserve">      Cxc Los pena (15 y 30)  $8,284.63</t>
  </si>
  <si>
    <t xml:space="preserve">      Cxc Concentra Cid (30)  $49,189.83</t>
  </si>
  <si>
    <t xml:space="preserve">      Cxp Altice 100 min (los 15)  $518</t>
  </si>
  <si>
    <t xml:space="preserve">      Cxp prestamo banco popular $75,000 ($2,613.92)  (12) </t>
  </si>
  <si>
    <t xml:space="preserve">      Cxp ExtraCredito banco popular (06) $0</t>
  </si>
  <si>
    <t xml:space="preserve">      Cxp prestamo bhd leon adelson (03)  $2,534.37</t>
  </si>
  <si>
    <t xml:space="preserve">      Cxp prestamo bhd leon rosalis (15)  $3,441.69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</si>
</sst>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.00;[Red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5" borderId="0" xfId="0" applyFill="1" applyAlignment="1"/>
    <xf numFmtId="164" fontId="0" fillId="0" borderId="3" xfId="0" applyNumberFormat="1" applyBorder="1"/>
    <xf numFmtId="164" fontId="5" fillId="7" borderId="0" xfId="1" applyNumberFormat="1" applyFont="1" applyFill="1" applyBorder="1" applyAlignment="1" applyProtection="1">
      <alignment horizontal="center"/>
    </xf>
    <xf numFmtId="164" fontId="7" fillId="7" borderId="2" xfId="1" applyNumberFormat="1" applyFont="1" applyFill="1" applyBorder="1" applyProtection="1"/>
    <xf numFmtId="164" fontId="7" fillId="7" borderId="1" xfId="1" applyNumberFormat="1" applyFont="1" applyFill="1" applyBorder="1" applyProtection="1"/>
    <xf numFmtId="164" fontId="0" fillId="0" borderId="0" xfId="0" applyNumberFormat="1"/>
    <xf numFmtId="4" fontId="5" fillId="2" borderId="0" xfId="1" applyNumberFormat="1" applyFont="1" applyFill="1" applyBorder="1" applyAlignment="1" applyProtection="1">
      <alignment horizontal="center"/>
    </xf>
    <xf numFmtId="4" fontId="6" fillId="2" borderId="0" xfId="1" applyNumberFormat="1" applyFont="1" applyFill="1" applyBorder="1" applyAlignment="1" applyProtection="1">
      <alignment horizontal="center"/>
    </xf>
    <xf numFmtId="164" fontId="5" fillId="8" borderId="0" xfId="1" applyNumberFormat="1" applyFont="1" applyFill="1" applyBorder="1" applyAlignment="1" applyProtection="1">
      <alignment horizontal="center"/>
    </xf>
    <xf numFmtId="4" fontId="5" fillId="2" borderId="1" xfId="1" applyNumberFormat="1" applyFont="1" applyFill="1" applyBorder="1" applyProtection="1"/>
    <xf numFmtId="4" fontId="7" fillId="2" borderId="1" xfId="1" applyNumberFormat="1" applyFont="1" applyFill="1" applyBorder="1" applyProtection="1"/>
    <xf numFmtId="4" fontId="7" fillId="0" borderId="1" xfId="1" applyNumberFormat="1" applyFont="1" applyBorder="1" applyProtection="1"/>
    <xf numFmtId="164" fontId="7" fillId="8" borderId="4" xfId="1" applyNumberFormat="1" applyFont="1" applyFill="1" applyBorder="1" applyProtection="1"/>
    <xf numFmtId="4" fontId="5" fillId="2" borderId="1" xfId="1" applyNumberFormat="1" applyFont="1" applyFill="1" applyBorder="1" applyAlignment="1" applyProtection="1">
      <alignment horizontal="center"/>
    </xf>
    <xf numFmtId="4" fontId="7" fillId="2" borderId="2" xfId="1" applyNumberFormat="1" applyFont="1" applyFill="1" applyBorder="1" applyProtection="1"/>
    <xf numFmtId="4" fontId="7" fillId="0" borderId="2" xfId="1" applyNumberFormat="1" applyFont="1" applyBorder="1" applyProtection="1"/>
    <xf numFmtId="164" fontId="7" fillId="8" borderId="7" xfId="1" applyNumberFormat="1" applyFont="1" applyFill="1" applyBorder="1" applyProtection="1"/>
    <xf numFmtId="164" fontId="7" fillId="8" borderId="5" xfId="1" applyNumberFormat="1" applyFont="1" applyFill="1" applyBorder="1" applyProtection="1"/>
    <xf numFmtId="0" fontId="7" fillId="2" borderId="1" xfId="0" applyFont="1" applyFill="1" applyBorder="1" applyProtection="1"/>
    <xf numFmtId="0" fontId="7" fillId="0" borderId="1" xfId="0" applyFont="1" applyBorder="1" applyProtection="1"/>
    <xf numFmtId="0" fontId="7" fillId="2" borderId="0" xfId="0" applyFont="1" applyFill="1" applyProtection="1"/>
    <xf numFmtId="164" fontId="7" fillId="8" borderId="2" xfId="1" applyNumberFormat="1" applyFont="1" applyFill="1" applyBorder="1" applyProtection="1"/>
    <xf numFmtId="4" fontId="5" fillId="9" borderId="1" xfId="1" applyNumberFormat="1" applyFont="1" applyFill="1" applyBorder="1" applyProtection="1"/>
    <xf numFmtId="164" fontId="5" fillId="9" borderId="2" xfId="1" applyNumberFormat="1" applyFont="1" applyFill="1" applyBorder="1" applyProtection="1"/>
    <xf numFmtId="164" fontId="5" fillId="9" borderId="4" xfId="1" applyNumberFormat="1" applyFont="1" applyFill="1" applyBorder="1" applyProtection="1"/>
    <xf numFmtId="4" fontId="5" fillId="6" borderId="1" xfId="1" applyNumberFormat="1" applyFont="1" applyFill="1" applyBorder="1" applyProtection="1"/>
    <xf numFmtId="164" fontId="5" fillId="6" borderId="2" xfId="1" applyNumberFormat="1" applyFont="1" applyFill="1" applyBorder="1" applyProtection="1"/>
    <xf numFmtId="164" fontId="5" fillId="6" borderId="7" xfId="1" applyNumberFormat="1" applyFont="1" applyFill="1" applyBorder="1" applyProtection="1"/>
    <xf numFmtId="164" fontId="5" fillId="6" borderId="4" xfId="1" applyNumberFormat="1" applyFont="1" applyFill="1" applyBorder="1" applyProtection="1"/>
    <xf numFmtId="164" fontId="5" fillId="6" borderId="5" xfId="1" applyNumberFormat="1" applyFont="1" applyFill="1" applyBorder="1" applyProtection="1"/>
    <xf numFmtId="4" fontId="5" fillId="9" borderId="1" xfId="1" applyNumberFormat="1" applyFont="1" applyFill="1" applyBorder="1" applyAlignment="1" applyProtection="1">
      <alignment horizontal="left"/>
    </xf>
    <xf numFmtId="164" fontId="5" fillId="9" borderId="2" xfId="1" applyNumberFormat="1" applyFont="1" applyFill="1" applyBorder="1" applyAlignment="1" applyProtection="1">
      <alignment horizontal="right"/>
    </xf>
    <xf numFmtId="164" fontId="5" fillId="9" borderId="4" xfId="1" applyNumberFormat="1" applyFont="1" applyFill="1" applyBorder="1" applyAlignment="1" applyProtection="1">
      <alignment horizontal="center"/>
    </xf>
    <xf numFmtId="4" fontId="11" fillId="9" borderId="1" xfId="1" applyNumberFormat="1" applyFont="1" applyFill="1" applyBorder="1" applyProtection="1"/>
    <xf numFmtId="164" fontId="11" fillId="9" borderId="2" xfId="1" applyNumberFormat="1" applyFont="1" applyFill="1" applyBorder="1" applyProtection="1"/>
    <xf numFmtId="164" fontId="11" fillId="9" borderId="4" xfId="1" applyNumberFormat="1" applyFont="1" applyFill="1" applyBorder="1" applyProtection="1"/>
    <xf numFmtId="164" fontId="12" fillId="10" borderId="3" xfId="0" applyNumberFormat="1" applyFont="1" applyFill="1" applyBorder="1"/>
    <xf numFmtId="0" fontId="0" fillId="11" borderId="3" xfId="0" applyFill="1" applyBorder="1"/>
    <xf numFmtId="0" fontId="2" fillId="11" borderId="3" xfId="0" applyFont="1" applyFill="1" applyBorder="1"/>
    <xf numFmtId="164" fontId="2" fillId="11" borderId="3" xfId="0" applyNumberFormat="1" applyFont="1" applyFill="1" applyBorder="1"/>
    <xf numFmtId="164" fontId="5" fillId="2" borderId="0" xfId="1" applyNumberFormat="1" applyFont="1" applyFill="1" applyBorder="1" applyAlignment="1" applyProtection="1">
      <alignment horizontal="center"/>
      <protection locked="0"/>
    </xf>
    <xf numFmtId="164" fontId="5" fillId="6" borderId="6" xfId="1" applyNumberFormat="1" applyFont="1" applyFill="1" applyBorder="1" applyProtection="1">
      <protection locked="0"/>
    </xf>
    <xf numFmtId="164" fontId="5" fillId="0" borderId="3" xfId="1" applyNumberFormat="1" applyFont="1" applyBorder="1" applyProtection="1">
      <protection locked="0"/>
    </xf>
    <xf numFmtId="164" fontId="7" fillId="0" borderId="3" xfId="1" applyNumberFormat="1" applyFont="1" applyBorder="1" applyProtection="1">
      <protection locked="0"/>
    </xf>
    <xf numFmtId="164" fontId="10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8" fillId="0" borderId="3" xfId="1" applyNumberFormat="1" applyFont="1" applyBorder="1" applyAlignment="1" applyProtection="1">
      <alignment horizontal="center"/>
      <protection locked="0"/>
    </xf>
    <xf numFmtId="164" fontId="5" fillId="6" borderId="3" xfId="1" applyNumberFormat="1" applyFont="1" applyFill="1" applyBorder="1" applyProtection="1">
      <protection locked="0"/>
    </xf>
    <xf numFmtId="164" fontId="9" fillId="0" borderId="3" xfId="1" applyNumberFormat="1" applyFont="1" applyBorder="1" applyProtection="1">
      <protection locked="0"/>
    </xf>
    <xf numFmtId="164" fontId="7" fillId="0" borderId="4" xfId="1" applyNumberFormat="1" applyFon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7" fillId="0" borderId="0" xfId="1" applyNumberFormat="1" applyFont="1" applyProtection="1">
      <protection locked="0"/>
    </xf>
    <xf numFmtId="164" fontId="7" fillId="0" borderId="0" xfId="1" applyNumberFormat="1" applyFont="1" applyBorder="1" applyProtection="1">
      <protection locked="0"/>
    </xf>
    <xf numFmtId="164" fontId="7" fillId="5" borderId="3" xfId="1" applyNumberFormat="1" applyFont="1" applyFill="1" applyBorder="1" applyProtection="1">
      <protection locked="0"/>
    </xf>
    <xf numFmtId="4" fontId="7" fillId="5" borderId="1" xfId="1" applyNumberFormat="1" applyFont="1" applyFill="1" applyBorder="1" applyProtection="1"/>
    <xf numFmtId="4" fontId="13" fillId="0" borderId="0" xfId="0" applyNumberFormat="1" applyFont="1" applyProtection="1">
      <protection locked="0"/>
    </xf>
    <xf numFmtId="0" fontId="0" fillId="0" borderId="0" xfId="0" applyProtection="1"/>
    <xf numFmtId="43" fontId="0" fillId="0" borderId="0" xfId="1" applyFont="1"/>
    <xf numFmtId="164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/>
    <xf numFmtId="164" fontId="2" fillId="0" borderId="0" xfId="1" applyNumberFormat="1" applyFont="1"/>
    <xf numFmtId="164" fontId="7" fillId="2" borderId="0" xfId="1" applyNumberFormat="1" applyFont="1" applyFill="1" applyBorder="1" applyAlignment="1" applyProtection="1">
      <alignment horizontal="center"/>
      <protection locked="0"/>
    </xf>
    <xf numFmtId="164" fontId="7" fillId="0" borderId="6" xfId="1" applyNumberFormat="1" applyFont="1" applyFill="1" applyBorder="1" applyProtection="1">
      <protection locked="0"/>
    </xf>
    <xf numFmtId="164" fontId="7" fillId="0" borderId="3" xfId="1" applyNumberFormat="1" applyFont="1" applyFill="1" applyBorder="1" applyProtection="1">
      <protection locked="0"/>
    </xf>
    <xf numFmtId="164" fontId="9" fillId="0" borderId="3" xfId="1" applyNumberFormat="1" applyFont="1" applyBorder="1" applyAlignment="1" applyProtection="1">
      <alignment horizontal="center"/>
      <protection locked="0"/>
    </xf>
    <xf numFmtId="164" fontId="7" fillId="0" borderId="3" xfId="1" applyNumberFormat="1" applyFont="1" applyBorder="1" applyAlignment="1" applyProtection="1">
      <alignment horizontal="center"/>
      <protection locked="0"/>
    </xf>
    <xf numFmtId="164" fontId="7" fillId="0" borderId="8" xfId="1" applyNumberFormat="1" applyFont="1" applyFill="1" applyBorder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39" fontId="2" fillId="12" borderId="0" xfId="0" applyNumberFormat="1" applyFont="1" applyFill="1" applyAlignment="1">
      <alignment horizontal="center"/>
    </xf>
    <xf numFmtId="164" fontId="0" fillId="0" borderId="9" xfId="1" applyNumberFormat="1" applyFont="1" applyBorder="1"/>
    <xf numFmtId="164" fontId="11" fillId="13" borderId="4" xfId="1" applyNumberFormat="1" applyFont="1" applyFill="1" applyBorder="1" applyProtection="1"/>
    <xf numFmtId="0" fontId="2" fillId="0" borderId="0" xfId="0" applyFont="1" applyAlignment="1">
      <alignment horizontal="right"/>
    </xf>
  </cellXfs>
  <cellStyles count="2">
    <cellStyle name="Millares" xfId="1" builtinId="3"/>
    <cellStyle name="Normal" xfId="0" builtinId="0"/>
  </cellStyles>
  <dxfs count="13">
    <dxf>
      <numFmt numFmtId="164" formatCode="#,##0.00;[Red]#,##0.00"/>
    </dxf>
    <dxf>
      <numFmt numFmtId="164" formatCode="#,##0.00;[Red]#,##0.0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64" formatCode="#,##0.00;[Red]#,##0.00"/>
    </dxf>
    <dxf>
      <numFmt numFmtId="164" formatCode="#,##0.00;[Red]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DO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Grafico!$A$3</c:f>
              <c:strCache>
                <c:ptCount val="1"/>
                <c:pt idx="0">
                  <c:v>ACTIVO</c:v>
                </c:pt>
              </c:strCache>
            </c:strRef>
          </c:tx>
          <c:cat>
            <c:strRef>
              <c:f>Grafico!$B$2:$M$2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 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Grafico!$B$3:$M$3</c:f>
              <c:numCache>
                <c:formatCode>_(* #,##0.00_);_(* \(#,##0.00\);_(* "-"??_);_(@_)</c:formatCode>
                <c:ptCount val="12"/>
                <c:pt idx="4">
                  <c:v>1095964.74</c:v>
                </c:pt>
                <c:pt idx="5">
                  <c:v>987923.46000000008</c:v>
                </c:pt>
                <c:pt idx="6">
                  <c:v>1049797.4000000001</c:v>
                </c:pt>
                <c:pt idx="7">
                  <c:v>949863.38000000012</c:v>
                </c:pt>
                <c:pt idx="8">
                  <c:v>895410.14000000013</c:v>
                </c:pt>
              </c:numCache>
            </c:numRef>
          </c:val>
        </c:ser>
        <c:ser>
          <c:idx val="1"/>
          <c:order val="1"/>
          <c:tx>
            <c:strRef>
              <c:f>Grafico!$A$4</c:f>
              <c:strCache>
                <c:ptCount val="1"/>
                <c:pt idx="0">
                  <c:v>PASIVO</c:v>
                </c:pt>
              </c:strCache>
            </c:strRef>
          </c:tx>
          <c:cat>
            <c:strRef>
              <c:f>Grafico!$B$2:$M$2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 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Grafico!$B$4:$M$4</c:f>
              <c:numCache>
                <c:formatCode>_(* #,##0.00_);_(* \(#,##0.00\);_(* "-"??_);_(@_)</c:formatCode>
                <c:ptCount val="12"/>
                <c:pt idx="4">
                  <c:v>340506.03</c:v>
                </c:pt>
                <c:pt idx="5">
                  <c:v>201736.34</c:v>
                </c:pt>
                <c:pt idx="6">
                  <c:v>191984.58</c:v>
                </c:pt>
                <c:pt idx="7">
                  <c:v>226430.8</c:v>
                </c:pt>
                <c:pt idx="8">
                  <c:v>88682.04</c:v>
                </c:pt>
              </c:numCache>
            </c:numRef>
          </c:val>
        </c:ser>
        <c:ser>
          <c:idx val="2"/>
          <c:order val="2"/>
          <c:tx>
            <c:strRef>
              <c:f>Grafico!$A$5</c:f>
              <c:strCache>
                <c:ptCount val="1"/>
                <c:pt idx="0">
                  <c:v>CAPITAL</c:v>
                </c:pt>
              </c:strCache>
            </c:strRef>
          </c:tx>
          <c:cat>
            <c:strRef>
              <c:f>Grafico!$B$2:$M$2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 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Grafico!$B$5:$M$5</c:f>
              <c:numCache>
                <c:formatCode>_(* #,##0.00_);_(* \(#,##0.00\);_(* "-"??_);_(@_)</c:formatCode>
                <c:ptCount val="12"/>
                <c:pt idx="3">
                  <c:v>601196.64</c:v>
                </c:pt>
                <c:pt idx="4">
                  <c:v>706268.88</c:v>
                </c:pt>
                <c:pt idx="5">
                  <c:v>786187.12</c:v>
                </c:pt>
                <c:pt idx="6">
                  <c:v>786187.12</c:v>
                </c:pt>
                <c:pt idx="7">
                  <c:v>854863.53</c:v>
                </c:pt>
                <c:pt idx="8">
                  <c:v>806728.1</c:v>
                </c:pt>
              </c:numCache>
            </c:numRef>
          </c:val>
        </c:ser>
        <c:axId val="56788480"/>
        <c:axId val="56790016"/>
      </c:barChart>
      <c:catAx>
        <c:axId val="56788480"/>
        <c:scaling>
          <c:orientation val="minMax"/>
        </c:scaling>
        <c:axPos val="b"/>
        <c:majorTickMark val="none"/>
        <c:tickLblPos val="nextTo"/>
        <c:crossAx val="56790016"/>
        <c:crosses val="autoZero"/>
        <c:auto val="1"/>
        <c:lblAlgn val="ctr"/>
        <c:lblOffset val="100"/>
      </c:catAx>
      <c:valAx>
        <c:axId val="56790016"/>
        <c:scaling>
          <c:orientation val="minMax"/>
        </c:scaling>
        <c:axPos val="l"/>
        <c:majorGridlines/>
        <c:numFmt formatCode="_(* #,##0.00_);_(* \(#,##0.00\);_(* &quot;-&quot;??_);_(@_)" sourceLinked="1"/>
        <c:majorTickMark val="none"/>
        <c:tickLblPos val="nextTo"/>
        <c:crossAx val="56788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zero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638176</xdr:colOff>
      <xdr:row>6</xdr:row>
      <xdr:rowOff>76200</xdr:rowOff>
    </xdr:from>
    <xdr:to>
      <xdr:col>12</xdr:col>
      <xdr:colOff>152400</xdr:colOff>
      <xdr:row>22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26" totalsRowShown="0">
  <autoFilter ref="A2:D26"/>
  <tableColumns count="4">
    <tableColumn id="1" name="Columna1"/>
    <tableColumn id="2" name="Nombre" dataCellStyle="Normal"/>
    <tableColumn id="4" name="Saldo actual" dataDxfId="12" dataCellStyle="Millares"/>
    <tableColumn id="5" name="Saldo anterior" dataDxfId="11" dataCellStyle="Millare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:D26" totalsRowShown="0">
  <autoFilter ref="A2:D26"/>
  <tableColumns count="4">
    <tableColumn id="1" name="Columna1"/>
    <tableColumn id="2" name="Nombre" dataCellStyle="Normal"/>
    <tableColumn id="4" name="Saldo actual" dataDxfId="1" dataCellStyle="Millares"/>
    <tableColumn id="5" name="Saldo anterior" dataDxfId="0" dataCellStyle="Millar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="115" zoomScaleNormal="115" workbookViewId="0">
      <selection activeCell="B22" sqref="B22"/>
    </sheetView>
  </sheetViews>
  <sheetFormatPr baseColWidth="10" defaultRowHeight="15"/>
  <cols>
    <col min="1" max="1" width="46.28515625" bestFit="1" customWidth="1"/>
  </cols>
  <sheetData>
    <row r="1" spans="1:2">
      <c r="A1" s="84" t="s">
        <v>10</v>
      </c>
      <c r="B1" s="132">
        <f>SUM(B2:B3)</f>
        <v>-123789.83</v>
      </c>
    </row>
    <row r="2" spans="1:2">
      <c r="A2" s="70" t="s">
        <v>3</v>
      </c>
      <c r="B2" s="71">
        <v>-65789.83</v>
      </c>
    </row>
    <row r="3" spans="1:2">
      <c r="A3" s="70" t="s">
        <v>103</v>
      </c>
      <c r="B3" s="71">
        <v>-58000</v>
      </c>
    </row>
    <row r="4" spans="1:2">
      <c r="A4" s="84" t="s">
        <v>22</v>
      </c>
      <c r="B4" s="86">
        <f>SUM(B5:B20)</f>
        <v>32018</v>
      </c>
    </row>
    <row r="5" spans="1:2">
      <c r="A5" s="70" t="s">
        <v>91</v>
      </c>
      <c r="B5" s="76">
        <v>3000</v>
      </c>
    </row>
    <row r="6" spans="1:2">
      <c r="A6" s="70" t="s">
        <v>79</v>
      </c>
      <c r="B6" s="76">
        <v>1000</v>
      </c>
    </row>
    <row r="7" spans="1:2">
      <c r="A7" s="70" t="s">
        <v>18</v>
      </c>
      <c r="B7" s="71">
        <v>518</v>
      </c>
    </row>
    <row r="8" spans="1:2">
      <c r="A8" s="70" t="s">
        <v>21</v>
      </c>
      <c r="B8" s="71">
        <v>600</v>
      </c>
    </row>
    <row r="9" spans="1:2">
      <c r="A9" s="70" t="s">
        <v>19</v>
      </c>
      <c r="B9" s="71">
        <v>9000</v>
      </c>
    </row>
    <row r="10" spans="1:2">
      <c r="A10" s="70" t="s">
        <v>82</v>
      </c>
      <c r="B10" s="71">
        <v>3000</v>
      </c>
    </row>
    <row r="11" spans="1:2">
      <c r="A11" s="70" t="s">
        <v>14</v>
      </c>
      <c r="B11" s="71">
        <v>200</v>
      </c>
    </row>
    <row r="12" spans="1:2">
      <c r="A12" s="70" t="s">
        <v>81</v>
      </c>
      <c r="B12" s="71">
        <v>1500</v>
      </c>
    </row>
    <row r="13" spans="1:2">
      <c r="A13" s="70" t="s">
        <v>106</v>
      </c>
      <c r="B13" s="71">
        <v>0</v>
      </c>
    </row>
    <row r="14" spans="1:2">
      <c r="A14" s="70" t="s">
        <v>80</v>
      </c>
      <c r="B14" s="71">
        <v>2000</v>
      </c>
    </row>
    <row r="15" spans="1:2">
      <c r="A15" s="70" t="s">
        <v>13</v>
      </c>
      <c r="B15" s="71">
        <v>0</v>
      </c>
    </row>
    <row r="16" spans="1:2">
      <c r="A16" s="70" t="s">
        <v>96</v>
      </c>
      <c r="B16" s="71">
        <v>600</v>
      </c>
    </row>
    <row r="17" spans="1:2">
      <c r="A17" s="70" t="s">
        <v>104</v>
      </c>
      <c r="B17" s="71">
        <v>800</v>
      </c>
    </row>
    <row r="18" spans="1:2">
      <c r="A18" s="70" t="s">
        <v>97</v>
      </c>
      <c r="B18" s="71">
        <v>2800</v>
      </c>
    </row>
    <row r="19" spans="1:2">
      <c r="A19" s="70" t="s">
        <v>87</v>
      </c>
      <c r="B19" s="71">
        <v>5000</v>
      </c>
    </row>
    <row r="20" spans="1:2">
      <c r="A20" s="70" t="s">
        <v>101</v>
      </c>
      <c r="B20" s="71">
        <v>2000</v>
      </c>
    </row>
    <row r="22" spans="1:2">
      <c r="A22" s="133" t="s">
        <v>59</v>
      </c>
      <c r="B22" s="64">
        <f>B1+B4</f>
        <v>-91771.83</v>
      </c>
    </row>
  </sheetData>
  <conditionalFormatting sqref="A19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0">
    <cfRule type="dataBar" priority="13">
      <dataBar>
        <cfvo type="min" val="0"/>
        <cfvo type="max" val="0"/>
        <color rgb="FF638EC6"/>
      </dataBar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18">
    <cfRule type="dataBar" priority="29">
      <dataBar>
        <cfvo type="min" val="0"/>
        <cfvo type="max" val="0"/>
        <color rgb="FF638EC6"/>
      </dataBar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K3" sqref="K3"/>
    </sheetView>
  </sheetViews>
  <sheetFormatPr baseColWidth="10" defaultRowHeight="15"/>
  <cols>
    <col min="2" max="4" width="11.7109375" style="116" bestFit="1" customWidth="1"/>
    <col min="5" max="5" width="12.28515625" style="116" bestFit="1" customWidth="1"/>
    <col min="6" max="6" width="16.7109375" style="116" bestFit="1" customWidth="1"/>
    <col min="7" max="7" width="15.7109375" style="116" bestFit="1" customWidth="1"/>
    <col min="8" max="8" width="16.7109375" style="116" bestFit="1" customWidth="1"/>
    <col min="9" max="9" width="15" style="116" bestFit="1" customWidth="1"/>
    <col min="10" max="10" width="11.5703125" style="116" bestFit="1" customWidth="1"/>
    <col min="11" max="13" width="11.42578125" style="116"/>
  </cols>
  <sheetData>
    <row r="1" spans="1:13">
      <c r="A1" s="130" t="s">
        <v>139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>
      <c r="B2" s="128" t="s">
        <v>127</v>
      </c>
      <c r="C2" s="128" t="s">
        <v>128</v>
      </c>
      <c r="D2" s="128" t="s">
        <v>129</v>
      </c>
      <c r="E2" s="128" t="s">
        <v>130</v>
      </c>
      <c r="F2" s="128" t="s">
        <v>131</v>
      </c>
      <c r="G2" s="128" t="s">
        <v>132</v>
      </c>
      <c r="H2" s="128" t="s">
        <v>133</v>
      </c>
      <c r="I2" s="128" t="s">
        <v>134</v>
      </c>
      <c r="J2" s="128" t="s">
        <v>135</v>
      </c>
      <c r="K2" s="128" t="s">
        <v>136</v>
      </c>
      <c r="L2" s="128" t="s">
        <v>137</v>
      </c>
      <c r="M2" s="128" t="s">
        <v>138</v>
      </c>
    </row>
    <row r="3" spans="1:13">
      <c r="A3" s="127" t="s">
        <v>50</v>
      </c>
      <c r="F3" s="116">
        <v>1095964.74</v>
      </c>
      <c r="G3" s="116">
        <v>987923.46000000008</v>
      </c>
      <c r="H3" s="116">
        <v>1049797.4000000001</v>
      </c>
      <c r="I3" s="116">
        <v>949863.38000000012</v>
      </c>
      <c r="J3" s="116">
        <v>895410.14000000013</v>
      </c>
    </row>
    <row r="4" spans="1:13">
      <c r="A4" s="127" t="s">
        <v>2</v>
      </c>
      <c r="F4" s="116">
        <v>340506.03</v>
      </c>
      <c r="G4" s="116">
        <v>201736.34</v>
      </c>
      <c r="H4" s="116">
        <v>191984.58</v>
      </c>
      <c r="I4" s="116">
        <v>226430.8</v>
      </c>
      <c r="J4" s="116">
        <v>88682.04</v>
      </c>
    </row>
    <row r="5" spans="1:13">
      <c r="A5" s="127" t="s">
        <v>41</v>
      </c>
      <c r="E5" s="116">
        <v>601196.64</v>
      </c>
      <c r="F5" s="116">
        <v>706268.88</v>
      </c>
      <c r="G5" s="116">
        <v>786187.12</v>
      </c>
      <c r="H5" s="116">
        <v>786187.12</v>
      </c>
      <c r="I5" s="116">
        <v>854863.53</v>
      </c>
      <c r="J5" s="116">
        <v>806728.1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zoomScale="130" zoomScaleNormal="130" workbookViewId="0">
      <selection activeCell="A14" sqref="A14"/>
    </sheetView>
  </sheetViews>
  <sheetFormatPr baseColWidth="10" defaultRowHeight="15"/>
  <cols>
    <col min="1" max="1" width="51" style="115" bestFit="1" customWidth="1"/>
    <col min="2" max="16384" width="11.42578125" style="118"/>
  </cols>
  <sheetData>
    <row r="1" spans="1:2">
      <c r="A1" s="81" t="s">
        <v>114</v>
      </c>
      <c r="B1" s="118">
        <f>SUM(B2:B9)</f>
        <v>0</v>
      </c>
    </row>
    <row r="2" spans="1:2">
      <c r="A2" s="81" t="s">
        <v>45</v>
      </c>
    </row>
    <row r="3" spans="1:2">
      <c r="A3" s="70" t="s">
        <v>47</v>
      </c>
    </row>
    <row r="4" spans="1:2">
      <c r="A4" s="70" t="s">
        <v>46</v>
      </c>
    </row>
    <row r="5" spans="1:2">
      <c r="A5" s="70" t="s">
        <v>49</v>
      </c>
    </row>
    <row r="6" spans="1:2">
      <c r="A6" s="70" t="s">
        <v>48</v>
      </c>
    </row>
    <row r="7" spans="1:2">
      <c r="A7" s="81" t="s">
        <v>42</v>
      </c>
    </row>
    <row r="8" spans="1:2">
      <c r="A8" s="70" t="s">
        <v>44</v>
      </c>
    </row>
    <row r="9" spans="1:2">
      <c r="A9" s="70" t="s">
        <v>43</v>
      </c>
    </row>
    <row r="10" spans="1:2">
      <c r="A10" s="89" t="s">
        <v>38</v>
      </c>
      <c r="B10" s="118">
        <f>SUM(B11:B14)</f>
        <v>0</v>
      </c>
    </row>
    <row r="11" spans="1:2">
      <c r="A11" s="70" t="s">
        <v>33</v>
      </c>
    </row>
    <row r="12" spans="1:2">
      <c r="A12" s="70" t="s">
        <v>35</v>
      </c>
    </row>
    <row r="13" spans="1:2">
      <c r="A13" s="70" t="s">
        <v>109</v>
      </c>
    </row>
    <row r="14" spans="1:2">
      <c r="A14" s="70" t="s">
        <v>110</v>
      </c>
    </row>
    <row r="15" spans="1:2">
      <c r="A15" s="84" t="s">
        <v>2</v>
      </c>
    </row>
    <row r="16" spans="1:2">
      <c r="A16" s="81" t="s">
        <v>30</v>
      </c>
      <c r="B16" s="118">
        <f>SUM(B17:B27)</f>
        <v>0</v>
      </c>
    </row>
    <row r="17" spans="1:1">
      <c r="A17" s="70" t="s">
        <v>94</v>
      </c>
    </row>
    <row r="18" spans="1:1">
      <c r="A18" s="70" t="s">
        <v>70</v>
      </c>
    </row>
    <row r="19" spans="1:1">
      <c r="A19" s="70" t="s">
        <v>108</v>
      </c>
    </row>
    <row r="20" spans="1:1">
      <c r="A20" s="70" t="s">
        <v>89</v>
      </c>
    </row>
    <row r="21" spans="1:1">
      <c r="A21" s="70" t="s">
        <v>107</v>
      </c>
    </row>
    <row r="22" spans="1:1">
      <c r="A22" s="70" t="s">
        <v>92</v>
      </c>
    </row>
    <row r="23" spans="1:1">
      <c r="A23" s="70" t="s">
        <v>95</v>
      </c>
    </row>
    <row r="24" spans="1:1">
      <c r="A24" s="70" t="s">
        <v>98</v>
      </c>
    </row>
    <row r="25" spans="1:1">
      <c r="A25" s="113" t="s">
        <v>99</v>
      </c>
    </row>
    <row r="26" spans="1:1">
      <c r="A26" s="70" t="s">
        <v>100</v>
      </c>
    </row>
    <row r="27" spans="1:1">
      <c r="A27" s="70" t="s">
        <v>64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6"/>
  <sheetViews>
    <sheetView showGridLines="0" topLeftCell="B1" zoomScale="115" zoomScaleNormal="115" workbookViewId="0">
      <selection activeCell="C3" sqref="C3"/>
    </sheetView>
  </sheetViews>
  <sheetFormatPr baseColWidth="10" defaultColWidth="8.85546875" defaultRowHeight="15"/>
  <cols>
    <col min="1" max="1" width="12.140625" hidden="1" customWidth="1"/>
    <col min="2" max="2" width="53.42578125" customWidth="1"/>
    <col min="3" max="4" width="14.5703125" style="117" customWidth="1"/>
    <col min="5" max="5" width="9.85546875" bestFit="1" customWidth="1"/>
    <col min="8" max="8" width="10" bestFit="1" customWidth="1"/>
    <col min="10" max="10" width="8.85546875" bestFit="1" customWidth="1"/>
    <col min="11" max="11" width="8.5703125" customWidth="1"/>
    <col min="12" max="12" width="8" customWidth="1"/>
    <col min="13" max="13" width="7.28515625" customWidth="1"/>
    <col min="14" max="14" width="8.42578125" customWidth="1"/>
    <col min="15" max="15" width="7.42578125" customWidth="1"/>
    <col min="16" max="16" width="8.5703125" customWidth="1"/>
    <col min="18" max="18" width="7.85546875" customWidth="1"/>
    <col min="19" max="19" width="6.85546875" customWidth="1"/>
    <col min="20" max="20" width="6.140625" customWidth="1"/>
    <col min="21" max="21" width="6.42578125" customWidth="1"/>
    <col min="25" max="25" width="9.85546875" bestFit="1" customWidth="1"/>
  </cols>
  <sheetData>
    <row r="1" spans="1:29" s="110" customFormat="1">
      <c r="A1" s="79"/>
      <c r="B1"/>
      <c r="C1" s="117"/>
      <c r="D1" s="117"/>
    </row>
    <row r="2" spans="1:29" s="121" customFormat="1">
      <c r="A2" t="s">
        <v>113</v>
      </c>
      <c r="B2" t="s">
        <v>0</v>
      </c>
      <c r="C2" s="117" t="s">
        <v>76</v>
      </c>
      <c r="D2" s="117" t="s">
        <v>67</v>
      </c>
    </row>
    <row r="3" spans="1:29" s="122" customFormat="1">
      <c r="A3" t="s">
        <v>52</v>
      </c>
      <c r="B3" s="119" t="s">
        <v>50</v>
      </c>
      <c r="C3" s="120">
        <f>C4+C5</f>
        <v>895410.14000000013</v>
      </c>
      <c r="D3" s="120">
        <v>895410.14000000013</v>
      </c>
    </row>
    <row r="4" spans="1:29" s="102" customFormat="1">
      <c r="A4"/>
      <c r="B4" s="119" t="s">
        <v>115</v>
      </c>
      <c r="C4" s="120">
        <f>SUM(D4:ZZ4)</f>
        <v>72285.950000000084</v>
      </c>
      <c r="D4" s="120">
        <v>72285.950000000084</v>
      </c>
      <c r="E4" s="123"/>
      <c r="F4" s="125"/>
      <c r="H4" s="123"/>
      <c r="J4" s="123"/>
      <c r="L4" s="125"/>
      <c r="N4" s="125"/>
      <c r="Q4" s="125"/>
      <c r="R4" s="125"/>
      <c r="Y4" s="125"/>
      <c r="Z4" s="125"/>
      <c r="AC4" s="123"/>
    </row>
    <row r="5" spans="1:29" s="125" customFormat="1">
      <c r="A5"/>
      <c r="B5" s="119" t="s">
        <v>116</v>
      </c>
      <c r="C5" s="120">
        <f>SUM(C6:C9)</f>
        <v>823124.19000000006</v>
      </c>
      <c r="D5" s="120">
        <v>823124.19000000006</v>
      </c>
      <c r="E5" s="124"/>
    </row>
    <row r="6" spans="1:29" s="125" customFormat="1">
      <c r="A6"/>
      <c r="B6" t="s">
        <v>117</v>
      </c>
      <c r="C6" s="117">
        <f t="shared" ref="C6:C7" si="0">SUM(D6:AAA6)</f>
        <v>353764.99000000017</v>
      </c>
      <c r="D6" s="117">
        <v>353764.99000000017</v>
      </c>
      <c r="H6" s="102"/>
    </row>
    <row r="7" spans="1:29" s="125" customFormat="1">
      <c r="A7"/>
      <c r="B7" t="s">
        <v>118</v>
      </c>
      <c r="C7" s="117">
        <f t="shared" si="0"/>
        <v>461074.56999999995</v>
      </c>
      <c r="D7" s="117">
        <v>461074.56999999995</v>
      </c>
      <c r="E7" s="123"/>
      <c r="F7" s="102"/>
    </row>
    <row r="8" spans="1:29" s="125" customFormat="1">
      <c r="A8"/>
      <c r="B8" t="s">
        <v>141</v>
      </c>
      <c r="C8" s="117">
        <f>SUM(D8:AAA8)</f>
        <v>0</v>
      </c>
      <c r="D8" s="117">
        <v>0</v>
      </c>
      <c r="E8" s="126"/>
    </row>
    <row r="9" spans="1:29" s="125" customFormat="1">
      <c r="A9"/>
      <c r="B9" t="s">
        <v>140</v>
      </c>
      <c r="C9" s="117">
        <f>SUM(D9:AAA9)</f>
        <v>8284.6299999999992</v>
      </c>
      <c r="D9" s="117">
        <v>8284.6299999999992</v>
      </c>
      <c r="E9" s="126"/>
    </row>
    <row r="10" spans="1:29" s="123" customFormat="1">
      <c r="A10" t="s">
        <v>51</v>
      </c>
      <c r="B10" s="119" t="s">
        <v>2</v>
      </c>
      <c r="C10" s="120">
        <f>SUM(C11)</f>
        <v>-88682.040000000008</v>
      </c>
      <c r="D10" s="120">
        <v>-88682.040000000008</v>
      </c>
    </row>
    <row r="11" spans="1:29" s="102" customFormat="1">
      <c r="A11"/>
      <c r="B11" s="119" t="s">
        <v>119</v>
      </c>
      <c r="C11" s="120">
        <f>SUM(C12:C21)</f>
        <v>-88682.040000000008</v>
      </c>
      <c r="D11" s="120">
        <v>-88682.040000000008</v>
      </c>
    </row>
    <row r="12" spans="1:29" s="102" customFormat="1">
      <c r="A12"/>
      <c r="B12" t="s">
        <v>120</v>
      </c>
      <c r="C12" s="117">
        <f t="shared" ref="C12:C21" si="1">SUM(D12:AAA12)</f>
        <v>0</v>
      </c>
      <c r="D12" s="117">
        <v>0</v>
      </c>
    </row>
    <row r="13" spans="1:29" s="102" customFormat="1">
      <c r="A13"/>
      <c r="B13" t="s">
        <v>121</v>
      </c>
      <c r="C13" s="117">
        <f t="shared" si="1"/>
        <v>-3000</v>
      </c>
      <c r="D13" s="117">
        <v>-3000</v>
      </c>
    </row>
    <row r="14" spans="1:29" s="102" customFormat="1">
      <c r="A14"/>
      <c r="B14" t="s">
        <v>122</v>
      </c>
      <c r="C14" s="117">
        <f t="shared" si="1"/>
        <v>-1000</v>
      </c>
      <c r="D14" s="117">
        <v>-1000</v>
      </c>
    </row>
    <row r="15" spans="1:29" s="102" customFormat="1">
      <c r="A15"/>
      <c r="B15" t="s">
        <v>123</v>
      </c>
      <c r="C15" s="117">
        <f t="shared" si="1"/>
        <v>-32170.13</v>
      </c>
      <c r="D15" s="117">
        <v>-32170.13</v>
      </c>
    </row>
    <row r="16" spans="1:29" s="102" customFormat="1">
      <c r="A16"/>
      <c r="B16" t="s">
        <v>143</v>
      </c>
      <c r="C16" s="117">
        <f t="shared" si="1"/>
        <v>0</v>
      </c>
      <c r="D16" s="117">
        <v>0</v>
      </c>
      <c r="H16" s="131"/>
    </row>
    <row r="17" spans="1:15" s="102" customFormat="1">
      <c r="A17"/>
      <c r="B17" t="s">
        <v>144</v>
      </c>
      <c r="C17" s="117">
        <f t="shared" si="1"/>
        <v>0</v>
      </c>
      <c r="D17" s="117">
        <v>0</v>
      </c>
    </row>
    <row r="18" spans="1:15" s="102" customFormat="1">
      <c r="A18"/>
      <c r="B18" t="s">
        <v>145</v>
      </c>
      <c r="C18" s="117">
        <f t="shared" si="1"/>
        <v>0</v>
      </c>
      <c r="D18" s="117">
        <v>0</v>
      </c>
    </row>
    <row r="19" spans="1:15" s="102" customFormat="1">
      <c r="A19"/>
      <c r="B19" t="s">
        <v>146</v>
      </c>
      <c r="C19" s="117">
        <f t="shared" si="1"/>
        <v>-52511.91</v>
      </c>
      <c r="D19" s="117">
        <v>-52511.91</v>
      </c>
    </row>
    <row r="20" spans="1:15" s="102" customFormat="1">
      <c r="A20"/>
      <c r="B20" t="s">
        <v>142</v>
      </c>
      <c r="C20" s="117">
        <f t="shared" si="1"/>
        <v>0</v>
      </c>
      <c r="D20" s="117">
        <v>0</v>
      </c>
    </row>
    <row r="21" spans="1:15" s="102" customFormat="1">
      <c r="A21"/>
      <c r="B21" t="s">
        <v>124</v>
      </c>
      <c r="C21" s="117">
        <f t="shared" si="1"/>
        <v>0</v>
      </c>
      <c r="D21" s="117">
        <v>0</v>
      </c>
    </row>
    <row r="22" spans="1:15" s="123" customFormat="1">
      <c r="A22" t="s">
        <v>51</v>
      </c>
      <c r="B22" s="119" t="s">
        <v>41</v>
      </c>
      <c r="C22" s="120">
        <f>SUM(C23:C24)</f>
        <v>-806728.10000000009</v>
      </c>
      <c r="D22" s="120">
        <v>-806728.10000000009</v>
      </c>
    </row>
    <row r="23" spans="1:15" s="102" customFormat="1">
      <c r="A23"/>
      <c r="B23" t="s">
        <v>125</v>
      </c>
      <c r="C23" s="117">
        <v>-601196.64</v>
      </c>
      <c r="D23" s="117">
        <v>-601196.64</v>
      </c>
      <c r="E23" s="108"/>
      <c r="F23" s="108"/>
    </row>
    <row r="24" spans="1:15" s="102" customFormat="1">
      <c r="A24"/>
      <c r="B24" t="s">
        <v>126</v>
      </c>
      <c r="C24" s="117">
        <f>SUM(D24:ZY24)</f>
        <v>-205531.46000000002</v>
      </c>
      <c r="D24" s="117">
        <v>-205531.46000000002</v>
      </c>
    </row>
    <row r="25" spans="1:15" s="123" customFormat="1">
      <c r="A25" t="s">
        <v>51</v>
      </c>
      <c r="B25" s="119" t="s">
        <v>112</v>
      </c>
      <c r="C25" s="120">
        <f>SUM(E25:ZZ25)</f>
        <v>0</v>
      </c>
      <c r="D25" s="120">
        <v>-154781.63000000009</v>
      </c>
      <c r="G25" s="102"/>
      <c r="I25" s="102"/>
    </row>
    <row r="26" spans="1:15" s="123" customFormat="1">
      <c r="A26" t="s">
        <v>52</v>
      </c>
      <c r="B26" s="119" t="s">
        <v>111</v>
      </c>
      <c r="C26" s="120">
        <f>SUM(E26:ZZ26)</f>
        <v>0</v>
      </c>
      <c r="D26" s="120">
        <v>71486.11</v>
      </c>
      <c r="E26" s="102"/>
      <c r="F26" s="102"/>
      <c r="G26" s="102"/>
      <c r="H26" s="102"/>
      <c r="J26" s="102"/>
      <c r="K26" s="102"/>
      <c r="N26" s="102"/>
      <c r="O26" s="102"/>
    </row>
  </sheetData>
  <sheetProtection selectLockedCells="1"/>
  <pageMargins left="0.7" right="0.7" top="0.75" bottom="0.75" header="0.3" footer="0.3"/>
  <pageSetup paperSize="2824" orientation="portrait" horizontalDpi="203" verticalDpi="20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E9"/>
  <sheetViews>
    <sheetView showGridLines="0" workbookViewId="0">
      <selection activeCell="D6" sqref="D6"/>
    </sheetView>
  </sheetViews>
  <sheetFormatPr baseColWidth="10" defaultRowHeight="15"/>
  <cols>
    <col min="2" max="2" width="19.42578125" bestFit="1" customWidth="1"/>
    <col min="3" max="4" width="13.85546875" style="64" bestFit="1" customWidth="1"/>
  </cols>
  <sheetData>
    <row r="1" spans="2:5">
      <c r="B1" s="129" t="s">
        <v>56</v>
      </c>
      <c r="C1" s="129"/>
      <c r="D1" s="129"/>
      <c r="E1" s="59"/>
    </row>
    <row r="3" spans="2:5">
      <c r="B3" s="97"/>
      <c r="C3" s="98" t="s">
        <v>54</v>
      </c>
      <c r="D3" s="98" t="s">
        <v>55</v>
      </c>
    </row>
    <row r="4" spans="2:5">
      <c r="B4" s="97" t="s">
        <v>53</v>
      </c>
      <c r="C4" s="60">
        <f>Contabilidad!C3</f>
        <v>895410.14000000013</v>
      </c>
      <c r="D4" s="60"/>
    </row>
    <row r="5" spans="2:5">
      <c r="B5" s="97" t="s">
        <v>57</v>
      </c>
      <c r="C5" s="60"/>
      <c r="D5" s="60">
        <f>Contabilidad!C10</f>
        <v>-88682.040000000008</v>
      </c>
    </row>
    <row r="6" spans="2:5">
      <c r="B6" s="97" t="s">
        <v>88</v>
      </c>
      <c r="C6" s="60"/>
      <c r="D6" s="60">
        <f>Contabilidad!C22</f>
        <v>-806728.10000000009</v>
      </c>
    </row>
    <row r="7" spans="2:5">
      <c r="B7" s="97" t="s">
        <v>58</v>
      </c>
      <c r="C7" s="60"/>
      <c r="D7" s="60">
        <f>Contabilidad!C25+Contabilidad!C26</f>
        <v>0</v>
      </c>
    </row>
    <row r="8" spans="2:5">
      <c r="B8" s="97" t="s">
        <v>75</v>
      </c>
      <c r="C8" s="60">
        <f>SUM(C4:C7)</f>
        <v>895410.14000000013</v>
      </c>
      <c r="D8" s="60">
        <f>SUM(D5:D7)</f>
        <v>-895410.14000000013</v>
      </c>
    </row>
    <row r="9" spans="2:5">
      <c r="B9" s="96"/>
      <c r="C9" s="98" t="s">
        <v>59</v>
      </c>
      <c r="D9" s="95">
        <f>C8+D8</f>
        <v>0</v>
      </c>
    </row>
  </sheetData>
  <sheetProtection password="CC27" sheet="1" objects="1" scenarios="1"/>
  <mergeCells count="1">
    <mergeCell ref="B1:D1"/>
  </mergeCells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A57"/>
  <sheetViews>
    <sheetView topLeftCell="A25" zoomScale="110" zoomScaleNormal="110" workbookViewId="0">
      <selection activeCell="C34" sqref="C34"/>
    </sheetView>
  </sheetViews>
  <sheetFormatPr baseColWidth="10" defaultRowHeight="15"/>
  <cols>
    <col min="2" max="2" width="36.140625" bestFit="1" customWidth="1"/>
    <col min="3" max="3" width="13" customWidth="1"/>
    <col min="4" max="4" width="12.85546875" customWidth="1"/>
  </cols>
  <sheetData>
    <row r="1" spans="1:105">
      <c r="A1" s="1"/>
      <c r="B1" s="2" t="s">
        <v>0</v>
      </c>
      <c r="C1" s="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>
      <c r="A2" s="4" t="s">
        <v>52</v>
      </c>
      <c r="B2" s="5" t="s">
        <v>50</v>
      </c>
      <c r="C2" s="6">
        <f>SUM(C3,C8,C11)</f>
        <v>1095964.74</v>
      </c>
      <c r="D2" s="7">
        <f>SUM(D8,D11,D3)</f>
        <v>1007395.8299999998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</row>
    <row r="3" spans="1:105">
      <c r="A3" s="4"/>
      <c r="B3" s="5" t="s">
        <v>45</v>
      </c>
      <c r="C3" s="6">
        <f>SUM(C4:C7)</f>
        <v>14349.590000000004</v>
      </c>
      <c r="D3" s="9">
        <f>SUM(D4:D7)</f>
        <v>57081.71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>
      <c r="A4" s="11"/>
      <c r="B4" s="12" t="s">
        <v>47</v>
      </c>
      <c r="C4" s="13">
        <f>SUM(D4:AAA4)</f>
        <v>6162.8099999999977</v>
      </c>
      <c r="D4" s="14">
        <v>4860.2699999999995</v>
      </c>
      <c r="E4" s="15">
        <v>-1000</v>
      </c>
      <c r="F4" s="15">
        <v>955</v>
      </c>
      <c r="G4" s="15">
        <v>3500</v>
      </c>
      <c r="H4" s="15">
        <v>-211</v>
      </c>
      <c r="I4" s="15">
        <v>-50.06</v>
      </c>
      <c r="J4" s="15">
        <v>-218.6</v>
      </c>
      <c r="K4" s="15">
        <v>16281.65</v>
      </c>
      <c r="L4" s="15">
        <v>-18000</v>
      </c>
      <c r="M4" s="15">
        <v>-8460.4500000000007</v>
      </c>
      <c r="N4" s="15">
        <v>5000</v>
      </c>
      <c r="O4" s="15">
        <v>-2103</v>
      </c>
      <c r="P4" s="15">
        <v>-13.96</v>
      </c>
      <c r="Q4" s="15">
        <v>-250</v>
      </c>
      <c r="R4" s="15">
        <v>4000</v>
      </c>
      <c r="S4" s="15">
        <v>955</v>
      </c>
      <c r="T4" s="15">
        <v>-1235.8599999999999</v>
      </c>
      <c r="U4" s="15">
        <v>-2613.92</v>
      </c>
      <c r="V4" s="15">
        <v>-198.62</v>
      </c>
      <c r="W4" s="15">
        <v>2000</v>
      </c>
      <c r="X4" s="15">
        <v>2500</v>
      </c>
      <c r="Y4" s="15">
        <v>1900</v>
      </c>
      <c r="Z4" s="15">
        <v>-5.77</v>
      </c>
      <c r="AA4" s="15">
        <v>-55</v>
      </c>
      <c r="AB4" s="15">
        <v>-1093</v>
      </c>
      <c r="AC4" s="15">
        <v>1000</v>
      </c>
      <c r="AD4" s="15">
        <v>-778.7</v>
      </c>
      <c r="AE4" s="15">
        <v>1000</v>
      </c>
      <c r="AF4" s="15">
        <v>-5000</v>
      </c>
      <c r="AG4" s="15">
        <v>3500</v>
      </c>
      <c r="AH4" s="15">
        <v>-1.17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</row>
    <row r="5" spans="1:105">
      <c r="A5" s="11"/>
      <c r="B5" s="12" t="s">
        <v>46</v>
      </c>
      <c r="C5" s="13">
        <f t="shared" ref="C5:C7" si="0">SUM(D5:AAA5)</f>
        <v>48.320000000006985</v>
      </c>
      <c r="D5" s="14">
        <v>51074.62</v>
      </c>
      <c r="E5" s="15">
        <v>-51000</v>
      </c>
      <c r="F5" s="15">
        <v>49189.83</v>
      </c>
      <c r="G5" s="15">
        <v>-49216.13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>
      <c r="A6" s="11"/>
      <c r="B6" s="12" t="s">
        <v>49</v>
      </c>
      <c r="C6" s="13">
        <f t="shared" si="0"/>
        <v>394.77999999999884</v>
      </c>
      <c r="D6" s="14">
        <v>600.23</v>
      </c>
      <c r="E6" s="15">
        <v>51000</v>
      </c>
      <c r="F6" s="15">
        <v>-60</v>
      </c>
      <c r="G6" s="15">
        <v>0.2</v>
      </c>
      <c r="H6" s="15">
        <v>-50</v>
      </c>
      <c r="I6" s="15">
        <v>-51000</v>
      </c>
      <c r="J6" s="15">
        <v>3000</v>
      </c>
      <c r="K6" s="15">
        <v>-2538.16</v>
      </c>
      <c r="L6" s="15">
        <v>10000</v>
      </c>
      <c r="M6" s="15">
        <v>-5000</v>
      </c>
      <c r="N6" s="15">
        <v>-4873</v>
      </c>
      <c r="O6" s="15">
        <v>35000</v>
      </c>
      <c r="P6" s="15">
        <v>-35000</v>
      </c>
      <c r="Q6" s="15">
        <f>-0.62</f>
        <v>-0.62</v>
      </c>
      <c r="R6" s="15">
        <v>-900</v>
      </c>
      <c r="S6" s="15">
        <v>5000</v>
      </c>
      <c r="T6" s="15">
        <v>-4000</v>
      </c>
      <c r="U6" s="15">
        <v>-1000</v>
      </c>
      <c r="V6" s="15">
        <v>49216.13</v>
      </c>
      <c r="W6" s="15">
        <v>30000</v>
      </c>
      <c r="X6" s="15">
        <v>-52100</v>
      </c>
      <c r="Y6" s="15">
        <v>-26000</v>
      </c>
      <c r="Z6" s="15">
        <v>-900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</row>
    <row r="7" spans="1:105" ht="16.5">
      <c r="A7" s="11"/>
      <c r="B7" s="12" t="s">
        <v>48</v>
      </c>
      <c r="C7" s="13">
        <f t="shared" si="0"/>
        <v>7743.6799999999994</v>
      </c>
      <c r="D7" s="14">
        <v>546.59</v>
      </c>
      <c r="E7" s="15">
        <v>7324.2</v>
      </c>
      <c r="F7" s="15">
        <v>-7800</v>
      </c>
      <c r="G7" s="15">
        <v>-40</v>
      </c>
      <c r="H7" s="15">
        <v>7324.2</v>
      </c>
      <c r="I7" s="15">
        <v>-3579.4</v>
      </c>
      <c r="J7" s="15">
        <v>-3176.11</v>
      </c>
      <c r="K7" s="15">
        <v>-180</v>
      </c>
      <c r="L7" s="15">
        <v>7324.2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32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</row>
    <row r="8" spans="1:105">
      <c r="A8" s="4"/>
      <c r="B8" s="5" t="s">
        <v>42</v>
      </c>
      <c r="C8" s="6">
        <f>SUM(C9:C10)</f>
        <v>44788.95</v>
      </c>
      <c r="D8" s="9">
        <f>SUM(D9:D10)</f>
        <v>48693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>
      <c r="A9" s="11"/>
      <c r="B9" s="12" t="s">
        <v>44</v>
      </c>
      <c r="C9" s="13">
        <f>SUM(D9:AAA9)</f>
        <v>815</v>
      </c>
      <c r="D9" s="14"/>
      <c r="E9" s="15">
        <v>2000</v>
      </c>
      <c r="F9" s="15">
        <v>-185</v>
      </c>
      <c r="G9" s="15">
        <v>-469</v>
      </c>
      <c r="H9" s="15">
        <v>7800</v>
      </c>
      <c r="I9" s="15">
        <v>-3000</v>
      </c>
      <c r="J9" s="15">
        <v>-900</v>
      </c>
      <c r="K9" s="15">
        <v>-130</v>
      </c>
      <c r="L9" s="15">
        <v>-80</v>
      </c>
      <c r="M9" s="15">
        <v>-643</v>
      </c>
      <c r="N9" s="15">
        <v>-3445</v>
      </c>
      <c r="O9" s="15">
        <v>-15</v>
      </c>
      <c r="P9" s="15">
        <v>-40</v>
      </c>
      <c r="Q9" s="15">
        <v>-175</v>
      </c>
      <c r="R9" s="15">
        <v>200</v>
      </c>
      <c r="S9" s="15">
        <v>-128</v>
      </c>
      <c r="T9" s="15">
        <v>1150</v>
      </c>
      <c r="U9" s="15">
        <v>-795</v>
      </c>
      <c r="V9" s="15">
        <v>-249</v>
      </c>
      <c r="W9" s="15">
        <v>1250</v>
      </c>
      <c r="X9" s="15">
        <v>-715</v>
      </c>
      <c r="Y9" s="15">
        <v>-950</v>
      </c>
      <c r="Z9" s="15">
        <v>4500</v>
      </c>
      <c r="AA9" s="15">
        <v>1000</v>
      </c>
      <c r="AB9" s="15">
        <v>-4090</v>
      </c>
      <c r="AC9" s="15">
        <v>-1055</v>
      </c>
      <c r="AD9" s="15">
        <v>-262</v>
      </c>
      <c r="AE9" s="15">
        <v>-165</v>
      </c>
      <c r="AF9" s="15">
        <v>-255</v>
      </c>
      <c r="AG9" s="15">
        <v>2000</v>
      </c>
      <c r="AH9" s="15">
        <v>-535</v>
      </c>
      <c r="AI9" s="15">
        <v>-180</v>
      </c>
      <c r="AJ9" s="15">
        <v>-738</v>
      </c>
      <c r="AK9" s="15">
        <v>1000</v>
      </c>
      <c r="AL9" s="15">
        <v>-737</v>
      </c>
      <c r="AM9" s="15">
        <v>-354</v>
      </c>
      <c r="AN9" s="15">
        <v>1000</v>
      </c>
      <c r="AO9" s="15">
        <v>-757</v>
      </c>
      <c r="AP9" s="15">
        <v>-765</v>
      </c>
      <c r="AQ9" s="15">
        <v>2000</v>
      </c>
      <c r="AR9" s="15">
        <v>-338</v>
      </c>
      <c r="AS9" s="15">
        <v>-318</v>
      </c>
      <c r="AT9" s="15">
        <v>-1419</v>
      </c>
      <c r="AU9" s="15">
        <v>2000</v>
      </c>
      <c r="AV9" s="15">
        <v>-1274</v>
      </c>
      <c r="AW9" s="15">
        <v>900</v>
      </c>
      <c r="AX9" s="15">
        <v>-400</v>
      </c>
      <c r="AY9" s="15">
        <v>-424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</row>
    <row r="10" spans="1:105">
      <c r="A10" s="11"/>
      <c r="B10" s="12" t="s">
        <v>43</v>
      </c>
      <c r="C10" s="13">
        <f>SUM(D10:AAA10)</f>
        <v>43973.95</v>
      </c>
      <c r="D10" s="14">
        <v>48693</v>
      </c>
      <c r="E10" s="15">
        <v>-485</v>
      </c>
      <c r="F10" s="15">
        <v>-2000</v>
      </c>
      <c r="G10" s="15">
        <v>-10000</v>
      </c>
      <c r="H10" s="15">
        <v>-38000</v>
      </c>
      <c r="I10" s="15">
        <v>21245</v>
      </c>
      <c r="J10" s="15">
        <v>-955</v>
      </c>
      <c r="K10" s="15">
        <v>-2000</v>
      </c>
      <c r="L10" s="15">
        <v>200</v>
      </c>
      <c r="M10" s="15">
        <v>-22000</v>
      </c>
      <c r="N10" s="15">
        <v>27055</v>
      </c>
      <c r="O10" s="15">
        <v>-1500</v>
      </c>
      <c r="P10" s="15">
        <v>-1000</v>
      </c>
      <c r="Q10" s="15">
        <v>27648</v>
      </c>
      <c r="R10" s="15">
        <v>-608</v>
      </c>
      <c r="S10" s="15">
        <v>-3000</v>
      </c>
      <c r="T10" s="15">
        <v>19490</v>
      </c>
      <c r="U10" s="15">
        <v>-5000</v>
      </c>
      <c r="V10" s="15">
        <v>6150</v>
      </c>
      <c r="W10" s="15">
        <v>12585</v>
      </c>
      <c r="X10" s="15">
        <v>-66000</v>
      </c>
      <c r="Y10" s="15">
        <v>-10000</v>
      </c>
      <c r="Z10" s="15">
        <v>5095</v>
      </c>
      <c r="AA10" s="15">
        <v>-2175</v>
      </c>
      <c r="AB10" s="15">
        <v>20000</v>
      </c>
      <c r="AC10" s="15">
        <v>-15500</v>
      </c>
      <c r="AD10" s="15">
        <v>8060</v>
      </c>
      <c r="AE10" s="15">
        <v>-200</v>
      </c>
      <c r="AF10" s="15">
        <v>13390</v>
      </c>
      <c r="AG10" s="15">
        <v>-22000</v>
      </c>
      <c r="AH10" s="15">
        <v>-1150</v>
      </c>
      <c r="AI10" s="15">
        <v>-15500</v>
      </c>
      <c r="AJ10" s="15">
        <v>11170</v>
      </c>
      <c r="AK10" s="15">
        <v>5000</v>
      </c>
      <c r="AL10" s="15">
        <v>-5000</v>
      </c>
      <c r="AM10" s="15">
        <v>35000</v>
      </c>
      <c r="AN10" s="15">
        <v>-29000</v>
      </c>
      <c r="AO10" s="15">
        <v>15450</v>
      </c>
      <c r="AP10" s="15">
        <v>7430</v>
      </c>
      <c r="AQ10" s="15">
        <v>-20000</v>
      </c>
      <c r="AR10" s="15">
        <v>-1500</v>
      </c>
      <c r="AS10" s="15">
        <v>1400</v>
      </c>
      <c r="AT10" s="15">
        <v>-3000</v>
      </c>
      <c r="AU10" s="15">
        <v>4255.95</v>
      </c>
      <c r="AV10" s="15">
        <v>-4500</v>
      </c>
      <c r="AW10" s="15">
        <v>3915</v>
      </c>
      <c r="AX10" s="15">
        <v>-1000</v>
      </c>
      <c r="AY10" s="15">
        <v>-955</v>
      </c>
      <c r="AZ10" s="15">
        <v>5</v>
      </c>
      <c r="BA10" s="15">
        <v>10000</v>
      </c>
      <c r="BB10" s="15">
        <v>-13000</v>
      </c>
      <c r="BC10" s="15">
        <v>15795</v>
      </c>
      <c r="BD10" s="15">
        <v>30</v>
      </c>
      <c r="BE10" s="15">
        <v>-2000</v>
      </c>
      <c r="BF10" s="15">
        <v>-1560</v>
      </c>
      <c r="BG10" s="15">
        <v>-3000</v>
      </c>
      <c r="BH10" s="15">
        <v>22495</v>
      </c>
      <c r="BI10" s="15">
        <v>-500</v>
      </c>
      <c r="BJ10" s="15">
        <v>100</v>
      </c>
      <c r="BK10" s="15">
        <v>-28000</v>
      </c>
      <c r="BL10" s="15">
        <v>27815</v>
      </c>
      <c r="BM10" s="15">
        <v>-900</v>
      </c>
      <c r="BN10" s="15">
        <v>-10000</v>
      </c>
      <c r="BO10" s="15">
        <v>13975</v>
      </c>
      <c r="BP10" s="15">
        <v>-1900</v>
      </c>
      <c r="BQ10" s="15">
        <v>-2000</v>
      </c>
      <c r="BR10" s="15">
        <v>4350</v>
      </c>
      <c r="BS10" s="15">
        <v>-30000</v>
      </c>
      <c r="BT10" s="15">
        <v>-3000</v>
      </c>
      <c r="BU10" s="15">
        <v>14200</v>
      </c>
      <c r="BV10" s="15">
        <v>4375</v>
      </c>
      <c r="BW10" s="15">
        <v>-1000</v>
      </c>
      <c r="BX10" s="15">
        <v>10000</v>
      </c>
      <c r="BY10" s="15">
        <v>-28000</v>
      </c>
      <c r="BZ10" s="15">
        <v>9425</v>
      </c>
      <c r="CA10" s="15">
        <v>-7000</v>
      </c>
      <c r="CB10" s="15">
        <v>18345</v>
      </c>
      <c r="CC10" s="15">
        <v>-1000</v>
      </c>
      <c r="CD10" s="15">
        <v>-18000</v>
      </c>
      <c r="CE10" s="15">
        <v>33275</v>
      </c>
      <c r="CF10" s="15">
        <v>-32000</v>
      </c>
      <c r="CG10" s="15">
        <v>3550</v>
      </c>
      <c r="CH10" s="15">
        <v>-2000</v>
      </c>
      <c r="CI10" s="15">
        <v>-5500</v>
      </c>
      <c r="CJ10" s="15">
        <v>7450</v>
      </c>
      <c r="CK10" s="15">
        <v>30000</v>
      </c>
      <c r="CL10" s="15">
        <v>-1000</v>
      </c>
      <c r="CM10" s="15">
        <v>-36000</v>
      </c>
      <c r="CN10" s="15">
        <v>-6000</v>
      </c>
      <c r="CO10" s="15">
        <v>3450</v>
      </c>
      <c r="CP10" s="15">
        <v>-1000</v>
      </c>
      <c r="CQ10" s="15">
        <v>15000</v>
      </c>
      <c r="CR10" s="15">
        <v>5000</v>
      </c>
      <c r="CS10" s="15">
        <v>-400</v>
      </c>
      <c r="CT10" s="15">
        <v>-16000</v>
      </c>
      <c r="CU10" s="15">
        <v>13725</v>
      </c>
      <c r="CV10" s="15">
        <v>-2000</v>
      </c>
      <c r="CW10" s="15">
        <v>26000</v>
      </c>
      <c r="CX10" s="15">
        <v>-14000</v>
      </c>
      <c r="CY10" s="15">
        <v>15425</v>
      </c>
      <c r="CZ10" s="15">
        <v>-28000</v>
      </c>
      <c r="DA10" s="15">
        <v>25745</v>
      </c>
    </row>
    <row r="11" spans="1:105">
      <c r="A11" s="16"/>
      <c r="B11" s="17" t="s">
        <v>38</v>
      </c>
      <c r="C11" s="18">
        <f>SUM(C12:C18)</f>
        <v>1036826.2</v>
      </c>
      <c r="D11" s="19">
        <f>SUM(D12:D18)</f>
        <v>901621.11999999988</v>
      </c>
      <c r="E11" s="20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</row>
    <row r="12" spans="1:105">
      <c r="A12" s="11"/>
      <c r="B12" s="12" t="s">
        <v>33</v>
      </c>
      <c r="C12" s="13">
        <f>SUM(D12:AAA12)</f>
        <v>558931.89</v>
      </c>
      <c r="D12" s="14">
        <v>535092.43999999994</v>
      </c>
      <c r="E12" s="15">
        <v>10000</v>
      </c>
      <c r="F12" s="15">
        <v>-16466.66</v>
      </c>
      <c r="G12" s="15">
        <v>22000</v>
      </c>
      <c r="H12" s="15">
        <v>-21088.799999999999</v>
      </c>
      <c r="I12" s="15">
        <v>1000</v>
      </c>
      <c r="J12" s="15">
        <v>-20846.89</v>
      </c>
      <c r="K12" s="15">
        <v>3000</v>
      </c>
      <c r="L12" s="15">
        <v>-14684.26</v>
      </c>
      <c r="M12" s="15">
        <v>-4741.58</v>
      </c>
      <c r="N12" s="15">
        <v>5000</v>
      </c>
      <c r="O12" s="15">
        <v>-10279.379999999999</v>
      </c>
      <c r="P12" s="15">
        <v>10000</v>
      </c>
      <c r="Q12" s="15">
        <v>-3894.97</v>
      </c>
      <c r="R12" s="15">
        <v>15500</v>
      </c>
      <c r="S12" s="15">
        <v>-6847.62</v>
      </c>
      <c r="T12" s="15">
        <v>-12439.62</v>
      </c>
      <c r="U12" s="15">
        <v>22000</v>
      </c>
      <c r="V12" s="15">
        <v>15500</v>
      </c>
      <c r="W12" s="15">
        <v>-9192.7099999999991</v>
      </c>
      <c r="X12" s="15">
        <v>29000</v>
      </c>
      <c r="Y12" s="15">
        <v>-12034.04</v>
      </c>
      <c r="Z12" s="15">
        <v>1500</v>
      </c>
      <c r="AA12" s="15">
        <v>-1125</v>
      </c>
      <c r="AB12" s="15">
        <v>3000</v>
      </c>
      <c r="AC12" s="15">
        <v>-3487.64</v>
      </c>
      <c r="AD12" s="15">
        <v>-3182.69</v>
      </c>
      <c r="AE12" s="15">
        <v>13000</v>
      </c>
      <c r="AF12" s="15">
        <v>-11845.18</v>
      </c>
      <c r="AG12" s="15">
        <v>3000</v>
      </c>
      <c r="AH12" s="15">
        <v>-17372.78</v>
      </c>
      <c r="AI12" s="15">
        <v>28000</v>
      </c>
      <c r="AJ12" s="15">
        <v>-21496.73</v>
      </c>
      <c r="AK12" s="15">
        <v>10000</v>
      </c>
      <c r="AL12" s="15">
        <v>-10039.32</v>
      </c>
      <c r="AM12" s="15">
        <v>-3603.33</v>
      </c>
      <c r="AN12" s="15">
        <v>3000</v>
      </c>
      <c r="AO12" s="15">
        <v>-11393.28</v>
      </c>
      <c r="AP12" s="15">
        <v>-3568.84</v>
      </c>
      <c r="AQ12" s="15">
        <v>-7810.61</v>
      </c>
      <c r="AR12" s="15">
        <v>28000</v>
      </c>
      <c r="AS12" s="15">
        <v>7000</v>
      </c>
      <c r="AT12" s="15">
        <v>-15955.48</v>
      </c>
      <c r="AU12" s="15">
        <v>18000</v>
      </c>
      <c r="AV12" s="15">
        <v>-25841.22</v>
      </c>
      <c r="AW12" s="15">
        <v>32000</v>
      </c>
      <c r="AX12" s="15">
        <v>-2851.47</v>
      </c>
      <c r="AY12" s="15">
        <v>5500</v>
      </c>
      <c r="AZ12" s="15">
        <v>-6029.67</v>
      </c>
      <c r="BA12" s="15">
        <v>6000</v>
      </c>
      <c r="BB12" s="15">
        <v>-2737</v>
      </c>
      <c r="BC12" s="15">
        <v>16000</v>
      </c>
      <c r="BD12" s="15">
        <v>-12746.16</v>
      </c>
      <c r="BE12" s="15">
        <v>14000</v>
      </c>
      <c r="BF12" s="15">
        <v>-11862.05</v>
      </c>
      <c r="BG12" s="15">
        <v>28000</v>
      </c>
      <c r="BH12" s="15">
        <v>-19695.57</v>
      </c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</row>
    <row r="13" spans="1:105">
      <c r="A13" s="11"/>
      <c r="B13" s="12" t="s">
        <v>35</v>
      </c>
      <c r="C13" s="13">
        <f t="shared" ref="C13:C18" si="1">SUM(D13:AAA13)</f>
        <v>78704.479999999981</v>
      </c>
      <c r="D13" s="14">
        <v>5704.48</v>
      </c>
      <c r="E13" s="15">
        <v>38000</v>
      </c>
      <c r="F13" s="15">
        <v>51000</v>
      </c>
      <c r="G13" s="15">
        <v>63000</v>
      </c>
      <c r="H13" s="15">
        <v>-20000</v>
      </c>
      <c r="I13" s="15">
        <v>-10000</v>
      </c>
      <c r="J13" s="15">
        <v>-35000</v>
      </c>
      <c r="K13" s="15">
        <v>20000</v>
      </c>
      <c r="L13" s="15">
        <v>-5000</v>
      </c>
      <c r="M13" s="15">
        <v>-10000</v>
      </c>
      <c r="N13" s="15">
        <v>30000</v>
      </c>
      <c r="O13" s="15">
        <v>-10000</v>
      </c>
      <c r="P13" s="15">
        <v>-30000</v>
      </c>
      <c r="Q13" s="15">
        <v>36000</v>
      </c>
      <c r="R13" s="15">
        <v>-15000</v>
      </c>
      <c r="S13" s="15">
        <v>-30000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</row>
    <row r="14" spans="1:105">
      <c r="A14" s="11"/>
      <c r="B14" s="12" t="s">
        <v>34</v>
      </c>
      <c r="C14" s="13">
        <f t="shared" si="1"/>
        <v>350000</v>
      </c>
      <c r="D14" s="14">
        <v>350000</v>
      </c>
      <c r="E14" s="15"/>
      <c r="F14" s="15">
        <v>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</row>
    <row r="15" spans="1:105">
      <c r="A15" s="11"/>
      <c r="B15" s="12" t="s">
        <v>36</v>
      </c>
      <c r="C15" s="13">
        <f t="shared" si="1"/>
        <v>0</v>
      </c>
      <c r="D15" s="14">
        <v>3500</v>
      </c>
      <c r="E15" s="15">
        <v>3500</v>
      </c>
      <c r="F15" s="15">
        <v>-3500</v>
      </c>
      <c r="G15" s="15">
        <v>-3500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>
      <c r="A16" s="11"/>
      <c r="B16" s="12" t="s">
        <v>31</v>
      </c>
      <c r="C16" s="13">
        <f t="shared" si="1"/>
        <v>0</v>
      </c>
      <c r="D16" s="14">
        <v>0</v>
      </c>
      <c r="E16" s="15">
        <v>2500</v>
      </c>
      <c r="F16" s="15">
        <v>-2500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</row>
    <row r="17" spans="1:105">
      <c r="A17" s="11"/>
      <c r="B17" s="12" t="s">
        <v>37</v>
      </c>
      <c r="C17" s="13">
        <f t="shared" si="1"/>
        <v>49189.83</v>
      </c>
      <c r="D17" s="14">
        <v>0</v>
      </c>
      <c r="E17" s="15">
        <v>49189.83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>
      <c r="A18" s="11"/>
      <c r="B18" s="12" t="s">
        <v>32</v>
      </c>
      <c r="C18" s="13">
        <f t="shared" si="1"/>
        <v>0</v>
      </c>
      <c r="D18" s="14">
        <v>7324.2</v>
      </c>
      <c r="E18" s="15">
        <v>14648.4</v>
      </c>
      <c r="F18" s="15">
        <v>-7324.2</v>
      </c>
      <c r="G18" s="15">
        <v>-7324.2</v>
      </c>
      <c r="H18" s="15">
        <v>-7324.2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</row>
    <row r="19" spans="1:105">
      <c r="A19" s="4" t="s">
        <v>51</v>
      </c>
      <c r="B19" s="5" t="s">
        <v>2</v>
      </c>
      <c r="C19" s="6">
        <f>SUM(C20)</f>
        <v>-340506.02999999997</v>
      </c>
      <c r="D19" s="9">
        <f>D20</f>
        <v>-406199.18999999994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>
      <c r="A20" s="11"/>
      <c r="B20" s="5" t="s">
        <v>30</v>
      </c>
      <c r="C20" s="6">
        <f>SUM(C21:C32)</f>
        <v>-340506.02999999997</v>
      </c>
      <c r="D20" s="9">
        <f>SUM(D21:D32)</f>
        <v>-406199.18999999994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05">
      <c r="A21" s="11"/>
      <c r="B21" s="12" t="s">
        <v>28</v>
      </c>
      <c r="C21" s="13">
        <f>SUM(D21:AAA21)</f>
        <v>0</v>
      </c>
      <c r="D21" s="14">
        <v>0</v>
      </c>
      <c r="E21" s="22">
        <v>-1235.8599999999999</v>
      </c>
      <c r="F21" s="15">
        <v>1235.8599999999999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</row>
    <row r="22" spans="1:105">
      <c r="A22" s="11"/>
      <c r="B22" s="12" t="s">
        <v>29</v>
      </c>
      <c r="C22" s="13">
        <f t="shared" ref="C22:C32" si="2">SUM(D22:AAA22)</f>
        <v>0</v>
      </c>
      <c r="D22" s="14">
        <v>-3000</v>
      </c>
      <c r="E22" s="15">
        <v>3000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</row>
    <row r="23" spans="1:105">
      <c r="A23" s="11"/>
      <c r="B23" s="12" t="s">
        <v>24</v>
      </c>
      <c r="C23" s="13">
        <f t="shared" si="2"/>
        <v>0</v>
      </c>
      <c r="D23" s="14"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</row>
    <row r="24" spans="1:105">
      <c r="A24" s="11"/>
      <c r="B24" s="12" t="s">
        <v>27</v>
      </c>
      <c r="C24" s="13">
        <f t="shared" si="2"/>
        <v>0</v>
      </c>
      <c r="D24" s="14">
        <v>-900</v>
      </c>
      <c r="E24" s="15">
        <v>900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</row>
    <row r="25" spans="1:105">
      <c r="A25" s="11"/>
      <c r="B25" s="12" t="s">
        <v>25</v>
      </c>
      <c r="C25" s="13">
        <f t="shared" si="2"/>
        <v>0</v>
      </c>
      <c r="D25" s="14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</row>
    <row r="26" spans="1:105">
      <c r="A26" s="11"/>
      <c r="B26" s="12" t="s">
        <v>62</v>
      </c>
      <c r="C26" s="13">
        <f t="shared" si="2"/>
        <v>-72347.289999999994</v>
      </c>
      <c r="D26" s="14">
        <v>-73252</v>
      </c>
      <c r="E26" s="15">
        <v>904.71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</row>
    <row r="27" spans="1:105">
      <c r="A27" s="11"/>
      <c r="B27" s="12" t="s">
        <v>61</v>
      </c>
      <c r="C27" s="13">
        <f t="shared" si="2"/>
        <v>-138503.46</v>
      </c>
      <c r="D27" s="14">
        <v>-143268.76999999999</v>
      </c>
      <c r="E27" s="15">
        <v>4765.3100000000004</v>
      </c>
      <c r="F27" s="15"/>
      <c r="G27" s="15"/>
      <c r="H27" s="2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</row>
    <row r="28" spans="1:105">
      <c r="A28" s="11"/>
      <c r="B28" s="12" t="s">
        <v>60</v>
      </c>
      <c r="C28" s="13">
        <f t="shared" si="2"/>
        <v>-67020.86</v>
      </c>
      <c r="D28" s="14">
        <v>-68538.570000000007</v>
      </c>
      <c r="E28" s="15">
        <v>1517.71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</row>
    <row r="29" spans="1:105">
      <c r="A29" s="11"/>
      <c r="B29" s="12" t="s">
        <v>63</v>
      </c>
      <c r="C29" s="13">
        <f t="shared" si="2"/>
        <v>-62634.42</v>
      </c>
      <c r="D29" s="14">
        <v>-65139.85</v>
      </c>
      <c r="E29" s="15">
        <v>2505.4299999999998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</row>
    <row r="30" spans="1:105">
      <c r="A30" s="11"/>
      <c r="B30" s="12" t="s">
        <v>23</v>
      </c>
      <c r="C30" s="13">
        <f t="shared" si="2"/>
        <v>0</v>
      </c>
      <c r="D30" s="14">
        <v>-52100</v>
      </c>
      <c r="E30" s="15">
        <v>52100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</row>
    <row r="31" spans="1:105">
      <c r="A31" s="11"/>
      <c r="B31" s="12" t="s">
        <v>26</v>
      </c>
      <c r="C31" s="13">
        <f t="shared" si="2"/>
        <v>0</v>
      </c>
      <c r="D31" s="14"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</row>
    <row r="32" spans="1:105">
      <c r="A32" s="11"/>
      <c r="B32" s="12" t="s">
        <v>64</v>
      </c>
      <c r="C32" s="13">
        <f t="shared" si="2"/>
        <v>0</v>
      </c>
      <c r="D32" s="14"/>
      <c r="E32" s="15"/>
      <c r="F32" s="2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</row>
    <row r="33" spans="1:105">
      <c r="A33" s="4" t="s">
        <v>51</v>
      </c>
      <c r="B33" s="5" t="s">
        <v>41</v>
      </c>
      <c r="C33" s="6">
        <f>SUM(C34:C35)</f>
        <v>-706268.88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>
      <c r="A34" s="24"/>
      <c r="B34" s="25" t="s">
        <v>40</v>
      </c>
      <c r="C34" s="13">
        <v>-601196.64</v>
      </c>
      <c r="D34" s="14"/>
      <c r="E34" s="22"/>
      <c r="F34" s="22"/>
      <c r="G34" s="22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</row>
    <row r="35" spans="1:105">
      <c r="A35" s="11"/>
      <c r="B35" s="12" t="s">
        <v>39</v>
      </c>
      <c r="C35" s="13">
        <f>SUM(D35:ZZ35)</f>
        <v>-105072.24000000002</v>
      </c>
      <c r="D35" s="14"/>
      <c r="E35" s="15">
        <f>C36+C44</f>
        <v>-105072.24000000002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</row>
    <row r="36" spans="1:105">
      <c r="A36" s="4" t="s">
        <v>51</v>
      </c>
      <c r="B36" s="5" t="s">
        <v>10</v>
      </c>
      <c r="C36" s="6">
        <f>SUM(C37:C43)</f>
        <v>-171598.48</v>
      </c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</row>
    <row r="37" spans="1:105">
      <c r="A37" s="11"/>
      <c r="B37" s="12" t="s">
        <v>8</v>
      </c>
      <c r="C37" s="13">
        <f>SUM(D37:AAA37)</f>
        <v>-6000</v>
      </c>
      <c r="D37" s="14">
        <v>0</v>
      </c>
      <c r="E37" s="15">
        <v>-3500</v>
      </c>
      <c r="F37" s="15">
        <v>-2500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</row>
    <row r="38" spans="1:105">
      <c r="A38" s="26"/>
      <c r="B38" s="12" t="s">
        <v>3</v>
      </c>
      <c r="C38" s="13">
        <f t="shared" ref="C38:C43" si="3">SUM(D38:AAA38)</f>
        <v>-63838.23</v>
      </c>
      <c r="D38" s="14">
        <v>0</v>
      </c>
      <c r="E38" s="15">
        <v>-49189.83</v>
      </c>
      <c r="F38" s="15">
        <v>-14648.4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</row>
    <row r="39" spans="1:105">
      <c r="A39" s="26"/>
      <c r="B39" s="12" t="s">
        <v>9</v>
      </c>
      <c r="C39" s="13">
        <f t="shared" si="3"/>
        <v>0</v>
      </c>
      <c r="D39" s="14"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</row>
    <row r="40" spans="1:105">
      <c r="A40" s="26"/>
      <c r="B40" s="12" t="s">
        <v>5</v>
      </c>
      <c r="C40" s="13">
        <f t="shared" si="3"/>
        <v>-16281.65</v>
      </c>
      <c r="D40" s="14">
        <v>0</v>
      </c>
      <c r="E40" s="15">
        <v>-16281.65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</row>
    <row r="41" spans="1:105">
      <c r="A41" s="26"/>
      <c r="B41" s="12" t="s">
        <v>4</v>
      </c>
      <c r="C41" s="13">
        <f t="shared" si="3"/>
        <v>-350</v>
      </c>
      <c r="D41" s="14">
        <v>0</v>
      </c>
      <c r="E41" s="15">
        <v>-200</v>
      </c>
      <c r="F41" s="15">
        <v>-15</v>
      </c>
      <c r="G41" s="15">
        <v>-5</v>
      </c>
      <c r="H41" s="15">
        <v>-30</v>
      </c>
      <c r="I41" s="15">
        <v>-100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</row>
    <row r="42" spans="1:105">
      <c r="A42" s="26"/>
      <c r="B42" s="12" t="s">
        <v>7</v>
      </c>
      <c r="C42" s="13">
        <f t="shared" si="3"/>
        <v>-85128.4</v>
      </c>
      <c r="D42" s="14">
        <v>0</v>
      </c>
      <c r="E42" s="15">
        <v>-4778.34</v>
      </c>
      <c r="F42" s="15">
        <v>-5966.2</v>
      </c>
      <c r="G42" s="15">
        <v>-6801.11</v>
      </c>
      <c r="H42" s="15">
        <v>-4805.74</v>
      </c>
      <c r="I42" s="15">
        <v>-1408.42</v>
      </c>
      <c r="J42" s="15">
        <v>-2305.62</v>
      </c>
      <c r="K42" s="15">
        <v>-1200.03</v>
      </c>
      <c r="L42" s="15">
        <v>-1212.3800000000001</v>
      </c>
      <c r="M42" s="15">
        <v>-950.38</v>
      </c>
      <c r="N42" s="15">
        <v>-1977.29</v>
      </c>
      <c r="O42" s="15">
        <v>-3400.96</v>
      </c>
      <c r="P42" s="15">
        <v>-275</v>
      </c>
      <c r="Q42" s="15">
        <v>-768.31</v>
      </c>
      <c r="R42" s="15">
        <v>-732.31</v>
      </c>
      <c r="S42" s="15">
        <v>-3949.82</v>
      </c>
      <c r="T42" s="15">
        <v>-5122.22</v>
      </c>
      <c r="U42" s="15">
        <v>-6318.27</v>
      </c>
      <c r="V42" s="15">
        <v>-3935.68</v>
      </c>
      <c r="W42" s="15">
        <v>-746.67</v>
      </c>
      <c r="X42" s="15">
        <v>-2806.72</v>
      </c>
      <c r="Y42" s="15">
        <v>-806.16</v>
      </c>
      <c r="Z42" s="15">
        <v>-1614.39</v>
      </c>
      <c r="AA42" s="15">
        <v>-2389.52</v>
      </c>
      <c r="AB42" s="15">
        <v>-7433.78</v>
      </c>
      <c r="AC42" s="15">
        <v>-698.53</v>
      </c>
      <c r="AD42" s="15">
        <v>-1420.33</v>
      </c>
      <c r="AE42" s="15">
        <v>-713</v>
      </c>
      <c r="AF42" s="15">
        <v>-978.84</v>
      </c>
      <c r="AG42" s="15">
        <v>-3562.95</v>
      </c>
      <c r="AH42" s="15">
        <v>-6049.43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</row>
    <row r="43" spans="1:105">
      <c r="A43" s="26"/>
      <c r="B43" s="12" t="s">
        <v>6</v>
      </c>
      <c r="C43" s="13">
        <f t="shared" si="3"/>
        <v>-0.2</v>
      </c>
      <c r="D43" s="14">
        <v>0</v>
      </c>
      <c r="E43" s="15">
        <v>-0.2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</row>
    <row r="44" spans="1:105">
      <c r="A44" s="4" t="s">
        <v>52</v>
      </c>
      <c r="B44" s="5" t="s">
        <v>22</v>
      </c>
      <c r="C44" s="6">
        <f>SUM(C45:C56)</f>
        <v>66526.239999999991</v>
      </c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</row>
    <row r="45" spans="1:105">
      <c r="A45" s="26"/>
      <c r="B45" s="12" t="s">
        <v>12</v>
      </c>
      <c r="C45" s="13">
        <f>SUM(D45:AAA45)</f>
        <v>5852</v>
      </c>
      <c r="D45" s="14">
        <v>0</v>
      </c>
      <c r="E45" s="15">
        <v>45</v>
      </c>
      <c r="F45" s="15">
        <v>4290</v>
      </c>
      <c r="G45" s="15">
        <v>65</v>
      </c>
      <c r="H45" s="15">
        <v>910</v>
      </c>
      <c r="I45" s="15">
        <v>100</v>
      </c>
      <c r="J45" s="15">
        <v>125</v>
      </c>
      <c r="K45" s="15">
        <v>180</v>
      </c>
      <c r="L45" s="15">
        <v>137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</row>
    <row r="46" spans="1:105">
      <c r="A46" s="26"/>
      <c r="B46" s="12" t="s">
        <v>20</v>
      </c>
      <c r="C46" s="13">
        <f t="shared" ref="C46:C57" si="4">SUM(D46:AAA46)</f>
        <v>193</v>
      </c>
      <c r="D46" s="14">
        <v>0</v>
      </c>
      <c r="E46" s="15">
        <v>10</v>
      </c>
      <c r="F46" s="15">
        <v>148</v>
      </c>
      <c r="G46" s="15">
        <v>35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</row>
    <row r="47" spans="1:105">
      <c r="A47" s="26"/>
      <c r="B47" s="12" t="s">
        <v>18</v>
      </c>
      <c r="C47" s="13">
        <f t="shared" si="4"/>
        <v>2014.56</v>
      </c>
      <c r="D47" s="14">
        <v>0</v>
      </c>
      <c r="E47" s="15">
        <v>1235.8599999999999</v>
      </c>
      <c r="F47" s="15">
        <v>778.7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</row>
    <row r="48" spans="1:105">
      <c r="A48" s="26"/>
      <c r="B48" s="12" t="s">
        <v>17</v>
      </c>
      <c r="C48" s="13">
        <f t="shared" si="4"/>
        <v>1470</v>
      </c>
      <c r="D48" s="14">
        <v>0</v>
      </c>
      <c r="E48" s="15">
        <v>570</v>
      </c>
      <c r="F48" s="15">
        <v>900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</row>
    <row r="49" spans="1:105">
      <c r="A49" s="26"/>
      <c r="B49" s="12" t="s">
        <v>11</v>
      </c>
      <c r="C49" s="13">
        <f t="shared" si="4"/>
        <v>16375</v>
      </c>
      <c r="D49" s="14">
        <v>0</v>
      </c>
      <c r="E49" s="15">
        <v>1000</v>
      </c>
      <c r="F49" s="15">
        <v>125</v>
      </c>
      <c r="G49" s="15">
        <v>75</v>
      </c>
      <c r="H49" s="15">
        <v>8750</v>
      </c>
      <c r="I49" s="15">
        <v>50</v>
      </c>
      <c r="J49" s="15">
        <v>900</v>
      </c>
      <c r="K49" s="15">
        <v>250</v>
      </c>
      <c r="L49" s="15">
        <v>950</v>
      </c>
      <c r="M49" s="15">
        <v>2355</v>
      </c>
      <c r="N49" s="15">
        <v>45</v>
      </c>
      <c r="O49" s="15">
        <v>525</v>
      </c>
      <c r="P49" s="15">
        <v>250</v>
      </c>
      <c r="Q49" s="15">
        <v>1000</v>
      </c>
      <c r="R49" s="15">
        <v>100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</row>
    <row r="50" spans="1:105">
      <c r="A50" s="26"/>
      <c r="B50" s="12" t="s">
        <v>21</v>
      </c>
      <c r="C50" s="13">
        <f t="shared" si="4"/>
        <v>325.67</v>
      </c>
      <c r="D50" s="14">
        <v>0</v>
      </c>
      <c r="E50" s="15">
        <v>150.06</v>
      </c>
      <c r="F50" s="15">
        <v>50</v>
      </c>
      <c r="G50" s="15">
        <v>3.79</v>
      </c>
      <c r="H50" s="15">
        <v>13.96</v>
      </c>
      <c r="I50" s="15">
        <v>0.62</v>
      </c>
      <c r="J50" s="15">
        <v>45.3</v>
      </c>
      <c r="K50" s="15">
        <v>5.77</v>
      </c>
      <c r="L50" s="15">
        <v>55</v>
      </c>
      <c r="M50" s="15">
        <v>1.17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</row>
    <row r="51" spans="1:105">
      <c r="A51" s="26"/>
      <c r="B51" s="12" t="s">
        <v>15</v>
      </c>
      <c r="C51" s="13">
        <f t="shared" si="4"/>
        <v>7449.68</v>
      </c>
      <c r="D51" s="14">
        <v>0</v>
      </c>
      <c r="E51" s="15">
        <v>3695.14</v>
      </c>
      <c r="F51" s="15">
        <v>1016.66</v>
      </c>
      <c r="G51" s="15">
        <v>1709.21</v>
      </c>
      <c r="H51" s="15">
        <v>1028.67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</row>
    <row r="52" spans="1:105">
      <c r="A52" s="26"/>
      <c r="B52" s="12" t="s">
        <v>14</v>
      </c>
      <c r="C52" s="13">
        <f t="shared" si="4"/>
        <v>1750</v>
      </c>
      <c r="D52" s="14">
        <v>0</v>
      </c>
      <c r="E52" s="15">
        <v>40</v>
      </c>
      <c r="F52" s="15">
        <v>25</v>
      </c>
      <c r="G52" s="15">
        <v>100</v>
      </c>
      <c r="H52" s="15">
        <v>1465</v>
      </c>
      <c r="I52" s="15">
        <v>120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</row>
    <row r="53" spans="1:105">
      <c r="A53" s="26"/>
      <c r="B53" s="12" t="s">
        <v>19</v>
      </c>
      <c r="C53" s="13">
        <f t="shared" si="4"/>
        <v>14937.33</v>
      </c>
      <c r="D53" s="14">
        <v>0</v>
      </c>
      <c r="E53" s="15">
        <v>485</v>
      </c>
      <c r="F53" s="15">
        <v>100</v>
      </c>
      <c r="G53" s="15">
        <v>192</v>
      </c>
      <c r="H53" s="15">
        <v>211</v>
      </c>
      <c r="I53" s="15">
        <v>105</v>
      </c>
      <c r="J53" s="15">
        <v>218.6</v>
      </c>
      <c r="K53" s="15">
        <v>55</v>
      </c>
      <c r="L53" s="15">
        <v>623</v>
      </c>
      <c r="M53" s="15">
        <v>2885</v>
      </c>
      <c r="N53" s="15">
        <v>87</v>
      </c>
      <c r="O53" s="15">
        <v>108</v>
      </c>
      <c r="P53" s="15">
        <v>270</v>
      </c>
      <c r="Q53" s="15">
        <v>583</v>
      </c>
      <c r="R53" s="15">
        <v>29</v>
      </c>
      <c r="S53" s="15">
        <v>550</v>
      </c>
      <c r="T53" s="15">
        <v>20</v>
      </c>
      <c r="U53" s="15">
        <v>80</v>
      </c>
      <c r="V53" s="15">
        <v>198.62</v>
      </c>
      <c r="W53" s="15">
        <v>157</v>
      </c>
      <c r="X53" s="15">
        <v>3176.11</v>
      </c>
      <c r="Y53" s="15">
        <v>120</v>
      </c>
      <c r="Z53" s="15">
        <v>240</v>
      </c>
      <c r="AA53" s="15">
        <v>415</v>
      </c>
      <c r="AB53" s="15">
        <v>180</v>
      </c>
      <c r="AC53" s="15">
        <v>63</v>
      </c>
      <c r="AD53" s="15">
        <v>367</v>
      </c>
      <c r="AE53" s="15">
        <v>304</v>
      </c>
      <c r="AF53" s="15">
        <v>510</v>
      </c>
      <c r="AG53" s="15">
        <v>345</v>
      </c>
      <c r="AH53" s="15">
        <v>263</v>
      </c>
      <c r="AI53" s="15">
        <v>50</v>
      </c>
      <c r="AJ53" s="15">
        <v>727</v>
      </c>
      <c r="AK53" s="15">
        <v>600</v>
      </c>
      <c r="AL53" s="15">
        <v>305</v>
      </c>
      <c r="AM53" s="15">
        <v>315</v>
      </c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</row>
    <row r="54" spans="1:105">
      <c r="A54" s="26"/>
      <c r="B54" s="12" t="s">
        <v>16</v>
      </c>
      <c r="C54" s="13">
        <f t="shared" si="4"/>
        <v>6176</v>
      </c>
      <c r="D54" s="14">
        <v>0</v>
      </c>
      <c r="E54" s="15">
        <v>85</v>
      </c>
      <c r="F54" s="15">
        <v>90</v>
      </c>
      <c r="G54" s="15">
        <v>25</v>
      </c>
      <c r="H54" s="15">
        <v>25</v>
      </c>
      <c r="I54" s="15">
        <v>20</v>
      </c>
      <c r="J54" s="15">
        <v>395</v>
      </c>
      <c r="K54" s="15">
        <v>15</v>
      </c>
      <c r="L54" s="15">
        <v>40</v>
      </c>
      <c r="M54" s="15">
        <v>63</v>
      </c>
      <c r="N54" s="15">
        <v>20</v>
      </c>
      <c r="O54" s="15">
        <v>220</v>
      </c>
      <c r="P54" s="15">
        <v>15</v>
      </c>
      <c r="Q54" s="15">
        <v>160</v>
      </c>
      <c r="R54" s="15">
        <v>65</v>
      </c>
      <c r="S54" s="15">
        <v>1560</v>
      </c>
      <c r="T54" s="15">
        <v>105</v>
      </c>
      <c r="U54" s="15">
        <v>15</v>
      </c>
      <c r="V54" s="15">
        <v>50</v>
      </c>
      <c r="W54" s="15">
        <v>110</v>
      </c>
      <c r="X54" s="15">
        <v>400</v>
      </c>
      <c r="Y54" s="15">
        <v>1093</v>
      </c>
      <c r="Z54" s="15">
        <v>75</v>
      </c>
      <c r="AA54" s="15">
        <v>20</v>
      </c>
      <c r="AB54" s="15">
        <v>400</v>
      </c>
      <c r="AC54" s="15">
        <v>132</v>
      </c>
      <c r="AD54" s="15">
        <v>125</v>
      </c>
      <c r="AE54" s="15">
        <v>344</v>
      </c>
      <c r="AF54" s="15">
        <v>400</v>
      </c>
      <c r="AG54" s="15">
        <v>109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</row>
    <row r="55" spans="1:105">
      <c r="A55" s="26"/>
      <c r="B55" s="12" t="s">
        <v>66</v>
      </c>
      <c r="C55" s="13">
        <f>SUM(D55:ZZ55)</f>
        <v>6283</v>
      </c>
      <c r="D55" s="14"/>
      <c r="E55" s="15">
        <v>2000</v>
      </c>
      <c r="F55" s="15">
        <v>1000</v>
      </c>
      <c r="G55" s="15">
        <v>500</v>
      </c>
      <c r="H55" s="15">
        <v>608</v>
      </c>
      <c r="I55" s="15">
        <v>2175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</row>
    <row r="56" spans="1:105">
      <c r="A56" s="26"/>
      <c r="B56" s="12" t="s">
        <v>13</v>
      </c>
      <c r="C56" s="13">
        <f t="shared" si="4"/>
        <v>3700</v>
      </c>
      <c r="D56" s="14">
        <v>0</v>
      </c>
      <c r="E56" s="15">
        <v>187</v>
      </c>
      <c r="F56" s="15">
        <v>405</v>
      </c>
      <c r="G56" s="15">
        <v>2103</v>
      </c>
      <c r="H56" s="15">
        <v>25</v>
      </c>
      <c r="I56" s="15">
        <v>500</v>
      </c>
      <c r="J56" s="15">
        <v>20</v>
      </c>
      <c r="K56" s="15">
        <v>15</v>
      </c>
      <c r="L56" s="15">
        <v>20</v>
      </c>
      <c r="M56" s="15">
        <v>400</v>
      </c>
      <c r="N56" s="15">
        <v>25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</row>
    <row r="57" spans="1:105" ht="16.5">
      <c r="A57" s="26"/>
      <c r="B57" s="12" t="s">
        <v>65</v>
      </c>
      <c r="C57" s="13">
        <f t="shared" si="4"/>
        <v>0</v>
      </c>
      <c r="D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</row>
  </sheetData>
  <sheetProtection password="CC27" sheet="1" objects="1" scenarios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R224"/>
  <sheetViews>
    <sheetView showGridLines="0" topLeftCell="A16" zoomScale="110" zoomScaleNormal="110" workbookViewId="0">
      <selection activeCell="C32" sqref="C32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14.7109375" style="30" bestFit="1" customWidth="1"/>
    <col min="6" max="6" width="10.42578125" style="31" customWidth="1"/>
    <col min="7" max="7" width="11.140625" style="31" customWidth="1"/>
    <col min="8" max="8" width="14.140625" style="31" bestFit="1" customWidth="1"/>
    <col min="9" max="9" width="10.5703125" style="31" customWidth="1"/>
    <col min="10" max="10" width="11" style="31" customWidth="1"/>
    <col min="11" max="11" width="10.28515625" style="31" customWidth="1"/>
    <col min="12" max="12" width="9.5703125" style="31" customWidth="1"/>
    <col min="13" max="13" width="11.28515625" style="31" customWidth="1"/>
    <col min="14" max="14" width="9.42578125" style="31" customWidth="1"/>
    <col min="15" max="15" width="10.42578125" style="31" customWidth="1"/>
    <col min="16" max="16" width="13.7109375" style="31" bestFit="1" customWidth="1"/>
    <col min="17" max="18" width="9.85546875" style="31" customWidth="1"/>
    <col min="19" max="19" width="13.140625" style="31" bestFit="1" customWidth="1"/>
    <col min="20" max="20" width="13.7109375" style="31" bestFit="1" customWidth="1"/>
    <col min="21" max="21" width="10" style="31" customWidth="1"/>
    <col min="22" max="23" width="12.7109375" style="31" bestFit="1" customWidth="1"/>
    <col min="24" max="24" width="10.42578125" style="31" customWidth="1"/>
    <col min="25" max="25" width="10.28515625" style="31" customWidth="1"/>
    <col min="26" max="26" width="12.7109375" style="31" bestFit="1" customWidth="1"/>
    <col min="27" max="27" width="9.42578125" style="31" customWidth="1"/>
    <col min="28" max="28" width="10.140625" style="31" customWidth="1"/>
    <col min="29" max="29" width="13.140625" style="31" bestFit="1" customWidth="1"/>
    <col min="30" max="30" width="13.7109375" style="31" bestFit="1" customWidth="1"/>
    <col min="31" max="31" width="9.42578125" style="31" customWidth="1"/>
    <col min="32" max="32" width="12.7109375" style="31" bestFit="1" customWidth="1"/>
    <col min="33" max="33" width="11.5703125" style="31" customWidth="1"/>
    <col min="34" max="34" width="13.140625" style="31" bestFit="1" customWidth="1"/>
    <col min="35" max="35" width="9.28515625" style="31" customWidth="1"/>
    <col min="36" max="37" width="12.7109375" style="31" bestFit="1" customWidth="1"/>
    <col min="38" max="38" width="13.140625" style="31" bestFit="1" customWidth="1"/>
    <col min="39" max="39" width="9.5703125" style="31" customWidth="1"/>
    <col min="40" max="41" width="12.7109375" style="31" bestFit="1" customWidth="1"/>
    <col min="42" max="42" width="13.7109375" style="31" bestFit="1" customWidth="1"/>
    <col min="43" max="43" width="13.140625" style="31" bestFit="1" customWidth="1"/>
    <col min="44" max="44" width="13.7109375" style="31" bestFit="1" customWidth="1"/>
    <col min="45" max="45" width="10" style="31" customWidth="1"/>
    <col min="46" max="46" width="12.7109375" style="31" bestFit="1" customWidth="1"/>
    <col min="47" max="47" width="9.140625" style="31" customWidth="1"/>
    <col min="48" max="48" width="12.7109375" style="31" bestFit="1" customWidth="1"/>
    <col min="49" max="50" width="13.140625" style="31" bestFit="1" customWidth="1"/>
    <col min="51" max="51" width="9.140625" style="31" customWidth="1"/>
    <col min="52" max="52" width="10" style="31" customWidth="1"/>
    <col min="53" max="53" width="9.85546875" style="31" customWidth="1"/>
    <col min="54" max="54" width="13.7109375" style="31" bestFit="1" customWidth="1"/>
    <col min="55" max="55" width="10.28515625" style="31" customWidth="1"/>
    <col min="56" max="56" width="12.7109375" style="31" bestFit="1" customWidth="1"/>
    <col min="57" max="57" width="10.140625" style="31" customWidth="1"/>
    <col min="58" max="58" width="10.5703125" style="31" customWidth="1"/>
    <col min="59" max="59" width="10.140625" style="31" customWidth="1"/>
    <col min="60" max="60" width="9.28515625" style="31" customWidth="1"/>
    <col min="61" max="61" width="12.7109375" style="31" bestFit="1" customWidth="1"/>
    <col min="62" max="62" width="12.140625" style="31" bestFit="1" customWidth="1"/>
    <col min="63" max="63" width="9.42578125" style="31" customWidth="1"/>
    <col min="64" max="64" width="9.28515625" style="31" customWidth="1"/>
    <col min="65" max="65" width="8.7109375" style="31" customWidth="1"/>
    <col min="66" max="67" width="9.140625" style="31" customWidth="1"/>
    <col min="68" max="68" width="9.28515625" style="31" customWidth="1"/>
    <col min="69" max="70" width="7.85546875" style="31" customWidth="1"/>
    <col min="71" max="71" width="10" style="31" customWidth="1"/>
    <col min="72" max="72" width="9.42578125" style="31" customWidth="1"/>
    <col min="73" max="73" width="10.140625" style="31" customWidth="1"/>
    <col min="74" max="74" width="9.140625" style="31" customWidth="1"/>
    <col min="75" max="75" width="13.140625" style="31" bestFit="1" customWidth="1"/>
    <col min="76" max="76" width="9.7109375" style="31" customWidth="1"/>
    <col min="77" max="77" width="8.85546875" style="31" customWidth="1"/>
    <col min="78" max="79" width="9.28515625" style="31" customWidth="1"/>
    <col min="80" max="80" width="8.85546875" style="31" customWidth="1"/>
    <col min="81" max="81" width="13.7109375" style="31" bestFit="1" customWidth="1"/>
    <col min="82" max="82" width="12.140625" style="31" bestFit="1" customWidth="1"/>
    <col min="83" max="84" width="12.7109375" style="31" bestFit="1" customWidth="1"/>
    <col min="85" max="85" width="9" style="31" customWidth="1"/>
    <col min="86" max="86" width="12.140625" style="31" bestFit="1" customWidth="1"/>
    <col min="87" max="87" width="9.140625" style="31" customWidth="1"/>
    <col min="88" max="88" width="9.42578125" style="31" customWidth="1"/>
    <col min="89" max="89" width="13.140625" style="31" bestFit="1" customWidth="1"/>
    <col min="90" max="90" width="10.28515625" style="31" customWidth="1"/>
    <col min="91" max="91" width="10.4257812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67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987923.46000000008</v>
      </c>
      <c r="D2" s="39">
        <v>1046774.91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13870.780000000086</v>
      </c>
      <c r="D3" s="41">
        <v>14349.590000000004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6096.7800000000425</v>
      </c>
      <c r="D4" s="46">
        <v>6162.8099999999977</v>
      </c>
      <c r="E4" s="47">
        <v>4700</v>
      </c>
      <c r="F4" s="47">
        <v>-0.01</v>
      </c>
      <c r="G4" s="47">
        <v>1.97</v>
      </c>
      <c r="H4" s="47">
        <v>-50</v>
      </c>
      <c r="I4" s="47">
        <v>2000</v>
      </c>
      <c r="J4" s="47">
        <v>-7000</v>
      </c>
      <c r="K4" s="47">
        <v>360642.4</v>
      </c>
      <c r="L4" s="47">
        <v>3760</v>
      </c>
      <c r="M4" s="47">
        <v>-366500</v>
      </c>
      <c r="N4" s="47">
        <v>-3699.3</v>
      </c>
      <c r="O4" s="47">
        <v>8500</v>
      </c>
      <c r="P4" s="47">
        <v>550</v>
      </c>
      <c r="Q4" s="47">
        <v>2700</v>
      </c>
      <c r="R4" s="47">
        <v>-8460.4500000000007</v>
      </c>
      <c r="S4" s="47">
        <v>5925.27</v>
      </c>
      <c r="T4" s="47">
        <v>1000</v>
      </c>
      <c r="U4" s="47">
        <v>-7000</v>
      </c>
      <c r="V4" s="47">
        <v>1000</v>
      </c>
      <c r="W4" s="47">
        <v>-2626.61</v>
      </c>
      <c r="X4" s="47">
        <v>1482.81</v>
      </c>
      <c r="Y4" s="47">
        <v>-0.27</v>
      </c>
      <c r="Z4" s="47">
        <v>-2362.1999999999998</v>
      </c>
      <c r="AA4" s="47">
        <v>1100</v>
      </c>
      <c r="AB4" s="47">
        <f>-1.85-1235.86</f>
        <v>-1237.7099999999998</v>
      </c>
      <c r="AC4" s="47">
        <v>2500</v>
      </c>
      <c r="AD4" s="47">
        <v>-55</v>
      </c>
      <c r="AE4" s="47">
        <v>-5.77</v>
      </c>
      <c r="AF4" s="47">
        <v>3500</v>
      </c>
      <c r="AG4" s="47">
        <v>-431.16</v>
      </c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48.320000000006985</v>
      </c>
      <c r="D5" s="46">
        <v>48.320000000006985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243.43000000003724</v>
      </c>
      <c r="D6" s="46">
        <v>394.77999999999884</v>
      </c>
      <c r="E6" s="47">
        <v>5000</v>
      </c>
      <c r="F6" s="47">
        <v>-50.33</v>
      </c>
      <c r="G6" s="47">
        <v>3.26</v>
      </c>
      <c r="H6" s="47">
        <v>366500</v>
      </c>
      <c r="I6" s="47">
        <v>-2538.17</v>
      </c>
      <c r="J6" s="47">
        <v>-369000</v>
      </c>
      <c r="K6" s="47">
        <v>13900</v>
      </c>
      <c r="L6" s="47">
        <v>7000</v>
      </c>
      <c r="M6" s="47">
        <v>-20000</v>
      </c>
      <c r="N6" s="47">
        <v>-968</v>
      </c>
      <c r="O6" s="47">
        <v>-0.21</v>
      </c>
      <c r="P6" s="47">
        <v>2.1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7482.2499999999991</v>
      </c>
      <c r="D7" s="46">
        <v>7743.6799999999994</v>
      </c>
      <c r="E7" s="47">
        <v>-7700</v>
      </c>
      <c r="F7" s="47">
        <v>-40</v>
      </c>
      <c r="G7" s="47">
        <v>7324.2</v>
      </c>
      <c r="H7" s="47">
        <v>-3539.4</v>
      </c>
      <c r="I7" s="47">
        <v>-3630.43</v>
      </c>
      <c r="J7" s="47">
        <v>7324.2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33609.89</v>
      </c>
      <c r="D8" s="41">
        <v>44788.95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/>
      <c r="E9" s="47">
        <v>2000</v>
      </c>
      <c r="F9" s="47">
        <v>-2000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2305</v>
      </c>
      <c r="D10" s="46">
        <v>815</v>
      </c>
      <c r="E10" s="47">
        <f>--605</f>
        <v>605</v>
      </c>
      <c r="F10" s="47">
        <v>2000</v>
      </c>
      <c r="G10" s="47">
        <v>-849</v>
      </c>
      <c r="H10" s="47">
        <v>1500</v>
      </c>
      <c r="I10" s="47">
        <v>-1070</v>
      </c>
      <c r="J10" s="47">
        <v>-200</v>
      </c>
      <c r="K10" s="47">
        <v>-550</v>
      </c>
      <c r="L10" s="47">
        <v>-1400</v>
      </c>
      <c r="M10" s="47">
        <v>2000</v>
      </c>
      <c r="N10" s="47">
        <v>-320</v>
      </c>
      <c r="O10" s="47">
        <v>-1435</v>
      </c>
      <c r="P10" s="47">
        <v>-605</v>
      </c>
      <c r="Q10" s="47">
        <v>1600</v>
      </c>
      <c r="R10" s="47">
        <v>-860</v>
      </c>
      <c r="S10" s="47">
        <v>-309</v>
      </c>
      <c r="T10" s="47">
        <v>-405</v>
      </c>
      <c r="U10" s="47">
        <v>-463</v>
      </c>
      <c r="V10" s="47">
        <v>2000</v>
      </c>
      <c r="W10" s="47">
        <v>-1030</v>
      </c>
      <c r="X10" s="47">
        <v>-1440</v>
      </c>
      <c r="Y10" s="47">
        <v>4000</v>
      </c>
      <c r="Z10" s="47">
        <v>-1100</v>
      </c>
      <c r="AA10" s="47">
        <v>-400</v>
      </c>
      <c r="AB10" s="47">
        <v>-1000</v>
      </c>
      <c r="AC10" s="47">
        <v>-233</v>
      </c>
      <c r="AD10" s="47">
        <v>-115</v>
      </c>
      <c r="AE10" s="47">
        <v>-111</v>
      </c>
      <c r="AF10" s="47">
        <v>-250</v>
      </c>
      <c r="AG10" s="47">
        <v>-165</v>
      </c>
      <c r="AH10" s="47">
        <v>-210</v>
      </c>
      <c r="AI10" s="47">
        <v>2000</v>
      </c>
      <c r="AJ10" s="47">
        <v>-992</v>
      </c>
      <c r="AK10" s="47">
        <v>-623</v>
      </c>
      <c r="AL10" s="47">
        <v>1500</v>
      </c>
      <c r="AM10" s="47">
        <v>-698</v>
      </c>
      <c r="AN10" s="47">
        <v>-114</v>
      </c>
      <c r="AO10" s="47">
        <v>-738</v>
      </c>
      <c r="AP10" s="47">
        <v>-314</v>
      </c>
      <c r="AQ10" s="47">
        <v>2000</v>
      </c>
      <c r="AR10" s="47">
        <v>-842</v>
      </c>
      <c r="AS10" s="47">
        <v>1500</v>
      </c>
      <c r="AT10" s="47">
        <v>-774</v>
      </c>
      <c r="AU10" s="47">
        <v>-1600</v>
      </c>
      <c r="AV10" s="47">
        <v>2000</v>
      </c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31304.89</v>
      </c>
      <c r="D11" s="46">
        <v>43973.95</v>
      </c>
      <c r="E11" s="47">
        <v>7700</v>
      </c>
      <c r="F11" s="47">
        <v>25645</v>
      </c>
      <c r="G11" s="47">
        <v>-53000</v>
      </c>
      <c r="H11" s="47">
        <v>-3000</v>
      </c>
      <c r="I11" s="47">
        <v>-1985</v>
      </c>
      <c r="J11" s="47">
        <v>-701</v>
      </c>
      <c r="K11" s="47">
        <v>-15000</v>
      </c>
      <c r="L11" s="47">
        <v>1400</v>
      </c>
      <c r="M11" s="47">
        <v>-2400</v>
      </c>
      <c r="N11" s="47">
        <v>-900</v>
      </c>
      <c r="O11" s="47">
        <v>10000</v>
      </c>
      <c r="P11" s="47">
        <v>-11000</v>
      </c>
      <c r="Q11" s="47">
        <v>12900</v>
      </c>
      <c r="R11" s="47">
        <v>-6700</v>
      </c>
      <c r="S11" s="47">
        <v>12340</v>
      </c>
      <c r="T11" s="47">
        <v>-3760</v>
      </c>
      <c r="U11" s="47">
        <v>7000</v>
      </c>
      <c r="V11" s="47">
        <v>-550</v>
      </c>
      <c r="W11" s="47">
        <v>-2000</v>
      </c>
      <c r="X11" s="47">
        <v>12000</v>
      </c>
      <c r="Y11" s="47">
        <v>-29000</v>
      </c>
      <c r="Z11" s="47">
        <v>5025</v>
      </c>
      <c r="AA11" s="47">
        <v>-8500</v>
      </c>
      <c r="AB11" s="47">
        <v>4165</v>
      </c>
      <c r="AC11" s="47">
        <v>-1500</v>
      </c>
      <c r="AD11" s="47">
        <v>-2100</v>
      </c>
      <c r="AE11" s="47">
        <v>13445</v>
      </c>
      <c r="AF11" s="47">
        <v>-3325</v>
      </c>
      <c r="AG11" s="47">
        <v>10840</v>
      </c>
      <c r="AH11" s="47">
        <v>-5000</v>
      </c>
      <c r="AI11" s="47">
        <v>1975</v>
      </c>
      <c r="AJ11" s="47">
        <v>20</v>
      </c>
      <c r="AK11" s="47">
        <v>-1600</v>
      </c>
      <c r="AL11" s="47">
        <v>16025</v>
      </c>
      <c r="AM11" s="47">
        <v>-4000</v>
      </c>
      <c r="AN11" s="47">
        <v>3765</v>
      </c>
      <c r="AO11" s="47">
        <v>-2700</v>
      </c>
      <c r="AP11" s="47">
        <v>-8000</v>
      </c>
      <c r="AQ11" s="47">
        <v>6050</v>
      </c>
      <c r="AR11" s="47">
        <v>-1000</v>
      </c>
      <c r="AS11" s="47">
        <v>-13900</v>
      </c>
      <c r="AT11" s="47">
        <v>-5000</v>
      </c>
      <c r="AU11" s="47">
        <v>2635</v>
      </c>
      <c r="AV11" s="47">
        <v>-2000</v>
      </c>
      <c r="AW11" s="47">
        <v>-6000</v>
      </c>
      <c r="AX11" s="47">
        <v>17180</v>
      </c>
      <c r="AY11" s="47">
        <v>-1000</v>
      </c>
      <c r="AZ11" s="47">
        <v>-17200</v>
      </c>
      <c r="BA11" s="47">
        <v>17580</v>
      </c>
      <c r="BB11" s="47">
        <v>-4000</v>
      </c>
      <c r="BC11" s="47">
        <v>-500</v>
      </c>
      <c r="BD11" s="47">
        <v>3200</v>
      </c>
      <c r="BE11" s="47">
        <v>24075</v>
      </c>
      <c r="BF11" s="47">
        <v>-1100</v>
      </c>
      <c r="BG11" s="47">
        <v>-15000</v>
      </c>
      <c r="BH11" s="47">
        <v>-2000</v>
      </c>
      <c r="BI11" s="47">
        <v>-5000</v>
      </c>
      <c r="BJ11" s="47">
        <v>7425</v>
      </c>
      <c r="BK11" s="47">
        <v>2000</v>
      </c>
      <c r="BL11" s="47">
        <v>-7000</v>
      </c>
      <c r="BM11" s="47">
        <v>6454.95</v>
      </c>
      <c r="BN11" s="47">
        <v>-3500</v>
      </c>
      <c r="BO11" s="47">
        <v>-5000</v>
      </c>
      <c r="BP11" s="47">
        <v>8050</v>
      </c>
      <c r="BQ11" s="47">
        <v>-700</v>
      </c>
      <c r="BR11" s="47">
        <v>-500</v>
      </c>
      <c r="BS11" s="47">
        <v>-3000</v>
      </c>
      <c r="BT11" s="47">
        <v>16281.99</v>
      </c>
      <c r="BU11" s="47">
        <v>-23500</v>
      </c>
      <c r="BV11" s="47">
        <v>-2000</v>
      </c>
      <c r="BW11" s="47">
        <v>15140</v>
      </c>
      <c r="BX11" s="47">
        <v>-6000</v>
      </c>
      <c r="BY11" s="47">
        <v>2200</v>
      </c>
      <c r="BZ11" s="47">
        <v>-1100</v>
      </c>
      <c r="CA11" s="47">
        <v>-4000</v>
      </c>
      <c r="CB11" s="47">
        <v>9925</v>
      </c>
      <c r="CC11" s="47">
        <v>-19000</v>
      </c>
      <c r="CD11" s="47">
        <v>5530</v>
      </c>
      <c r="CE11" s="47">
        <v>-1600</v>
      </c>
      <c r="CF11" s="47">
        <v>-1000</v>
      </c>
      <c r="CG11" s="47">
        <v>7400</v>
      </c>
      <c r="CH11" s="47">
        <v>3450</v>
      </c>
      <c r="CI11" s="47">
        <v>-2000</v>
      </c>
      <c r="CJ11" s="47">
        <v>-2500</v>
      </c>
      <c r="CK11" s="47">
        <v>14190</v>
      </c>
      <c r="CL11" s="47">
        <v>-100</v>
      </c>
      <c r="CM11" s="47">
        <v>-15000</v>
      </c>
      <c r="CN11" s="47">
        <v>9520</v>
      </c>
      <c r="CO11" s="47">
        <v>-2420</v>
      </c>
      <c r="CP11" s="47">
        <v>-5000</v>
      </c>
      <c r="CQ11" s="47">
        <v>12140</v>
      </c>
      <c r="CR11" s="47">
        <v>-2000</v>
      </c>
    </row>
    <row r="12" spans="1:96" s="20" customFormat="1">
      <c r="A12" s="49"/>
      <c r="B12" s="50" t="s">
        <v>38</v>
      </c>
      <c r="C12" s="51">
        <f>SUM(C13:C19)</f>
        <v>940442.79</v>
      </c>
      <c r="D12" s="52">
        <v>987636.37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590548.4800000001</v>
      </c>
      <c r="D13" s="46">
        <v>558931.89</v>
      </c>
      <c r="E13" s="47">
        <v>-19130.830000000002</v>
      </c>
      <c r="F13" s="47">
        <v>53000</v>
      </c>
      <c r="G13" s="47">
        <v>15000</v>
      </c>
      <c r="H13" s="47">
        <v>-983.33</v>
      </c>
      <c r="I13" s="47">
        <v>11000</v>
      </c>
      <c r="J13" s="47">
        <v>-9614.07</v>
      </c>
      <c r="K13" s="47">
        <v>-9655.31</v>
      </c>
      <c r="L13" s="47">
        <v>29000</v>
      </c>
      <c r="M13" s="47">
        <v>-4214.2299999999996</v>
      </c>
      <c r="N13" s="47">
        <v>-3474.05</v>
      </c>
      <c r="O13" s="47">
        <v>1500</v>
      </c>
      <c r="P13" s="47">
        <v>-11054.74</v>
      </c>
      <c r="Q13" s="47">
        <v>-9354.33</v>
      </c>
      <c r="R13" s="47">
        <v>5000</v>
      </c>
      <c r="S13" s="47">
        <v>-1551.66</v>
      </c>
      <c r="T13" s="47">
        <v>-13976.04</v>
      </c>
      <c r="U13" s="47">
        <v>4000</v>
      </c>
      <c r="V13" s="47">
        <v>-3234.23</v>
      </c>
      <c r="W13" s="47">
        <v>8000</v>
      </c>
      <c r="X13" s="47">
        <v>-4944.7</v>
      </c>
      <c r="Y13" s="47">
        <v>5000</v>
      </c>
      <c r="Z13" s="47">
        <v>-2160.59</v>
      </c>
      <c r="AA13" s="47">
        <v>6000</v>
      </c>
      <c r="AB13" s="47">
        <v>-12906.73</v>
      </c>
      <c r="AC13" s="47">
        <v>17200</v>
      </c>
      <c r="AD13" s="47">
        <v>-12473.21</v>
      </c>
      <c r="AE13" s="47">
        <v>500</v>
      </c>
      <c r="AF13" s="47">
        <v>-2300</v>
      </c>
      <c r="AG13" s="47">
        <v>-17643.419999999998</v>
      </c>
      <c r="AH13" s="47">
        <v>15000</v>
      </c>
      <c r="AI13" s="47">
        <v>5000</v>
      </c>
      <c r="AJ13" s="47">
        <v>-5423.86</v>
      </c>
      <c r="AK13" s="47">
        <v>7000</v>
      </c>
      <c r="AL13" s="47">
        <v>-5550.95</v>
      </c>
      <c r="AM13" s="47">
        <v>5000</v>
      </c>
      <c r="AN13" s="47">
        <v>-6993.8</v>
      </c>
      <c r="AO13" s="47">
        <v>3000</v>
      </c>
      <c r="AP13" s="47">
        <v>-13167.81</v>
      </c>
      <c r="AQ13" s="47">
        <v>23500</v>
      </c>
      <c r="AR13" s="47">
        <v>-11938.24</v>
      </c>
      <c r="AS13" s="47">
        <v>6000</v>
      </c>
      <c r="AT13" s="47">
        <v>-1845.5</v>
      </c>
      <c r="AU13" s="47">
        <v>4000</v>
      </c>
      <c r="AV13" s="47">
        <v>-8532.4699999999993</v>
      </c>
      <c r="AW13" s="47">
        <v>19000</v>
      </c>
      <c r="AX13" s="47">
        <v>-4746.5200000000004</v>
      </c>
      <c r="AY13" s="47">
        <v>-6171.47</v>
      </c>
      <c r="AZ13" s="47">
        <v>-2844.04</v>
      </c>
      <c r="BA13" s="47">
        <v>2500</v>
      </c>
      <c r="BB13" s="47">
        <v>-11467.18</v>
      </c>
      <c r="BC13" s="47">
        <v>15000</v>
      </c>
      <c r="BD13" s="47">
        <v>-6991.6</v>
      </c>
      <c r="BE13" s="47">
        <v>5000</v>
      </c>
      <c r="BF13" s="47">
        <v>-9238.5</v>
      </c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300704.48</v>
      </c>
      <c r="D14" s="46">
        <v>78704.479999999981</v>
      </c>
      <c r="E14" s="47">
        <v>-15000</v>
      </c>
      <c r="F14" s="47">
        <v>357000</v>
      </c>
      <c r="G14" s="47">
        <v>-140000</v>
      </c>
      <c r="H14" s="47">
        <v>20000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350000</v>
      </c>
      <c r="E15" s="47">
        <v>-350000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49189.83</v>
      </c>
      <c r="D18" s="46">
        <v>0</v>
      </c>
      <c r="E18" s="47">
        <v>49189.83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7324.2</v>
      </c>
      <c r="F19" s="47">
        <v>7324.2</v>
      </c>
      <c r="G19" s="47">
        <v>-7324.2</v>
      </c>
      <c r="H19" s="47">
        <v>-7324.2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-201736.34000000003</v>
      </c>
      <c r="D20" s="41">
        <v>-340506.02999999997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-201736.34000000003</v>
      </c>
      <c r="D21" s="41">
        <v>-340506.02999999997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28</v>
      </c>
      <c r="C22" s="45">
        <f t="shared" ref="C22:C31" si="1">SUM(D22:AAA22)</f>
        <v>0</v>
      </c>
      <c r="D22" s="46">
        <v>0</v>
      </c>
      <c r="E22" s="47">
        <v>-1235.8599999999999</v>
      </c>
      <c r="F22" s="47">
        <v>1235.8599999999999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29</v>
      </c>
      <c r="C23" s="45">
        <f t="shared" si="1"/>
        <v>-3000</v>
      </c>
      <c r="D23" s="46"/>
      <c r="E23" s="47">
        <v>-3000</v>
      </c>
      <c r="F23" s="47">
        <v>-3000</v>
      </c>
      <c r="G23" s="47">
        <v>3000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27</v>
      </c>
      <c r="C25" s="45">
        <f t="shared" si="1"/>
        <v>-900</v>
      </c>
      <c r="D25" s="46">
        <v>0</v>
      </c>
      <c r="E25" s="47">
        <v>-900</v>
      </c>
      <c r="F25" s="47">
        <v>-900</v>
      </c>
      <c r="G25" s="47">
        <v>900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-71421.48</v>
      </c>
      <c r="D27" s="46">
        <v>-72347.289999999994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-138503.46</v>
      </c>
      <c r="E28" s="47">
        <v>4888.22</v>
      </c>
      <c r="F28" s="47">
        <v>133615.24</v>
      </c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-65513.770000000004</v>
      </c>
      <c r="D29" s="46">
        <v>-67020.86</v>
      </c>
      <c r="E29" s="47">
        <v>1507.09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-60122.39</v>
      </c>
      <c r="D30" s="46">
        <v>-62634.42</v>
      </c>
      <c r="E30" s="47">
        <v>2512.0300000000002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-778.7</v>
      </c>
      <c r="D31" s="46">
        <v>0</v>
      </c>
      <c r="E31" s="47">
        <v>-778.7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-706268.88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-105072.24000000002</v>
      </c>
      <c r="E34" s="47">
        <f>C35+C43</f>
        <v>-79918.24000000002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-144359.30000000002</v>
      </c>
      <c r="D35" s="41">
        <v>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>
        <v>0</v>
      </c>
      <c r="E36" s="47">
        <v>-6000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>
        <v>0</v>
      </c>
      <c r="E37" s="47">
        <v>-63838.23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-20</v>
      </c>
      <c r="D40" s="46">
        <v>0</v>
      </c>
      <c r="E40" s="47">
        <v>-20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-62368.53</v>
      </c>
      <c r="D41" s="46">
        <v>0</v>
      </c>
      <c r="E41" s="47">
        <v>-6514.17</v>
      </c>
      <c r="F41" s="47">
        <v>-416.67</v>
      </c>
      <c r="G41" s="47">
        <v>-3285.93</v>
      </c>
      <c r="H41" s="47">
        <v>-2684.69</v>
      </c>
      <c r="I41" s="47">
        <v>-810.77</v>
      </c>
      <c r="J41" s="47">
        <v>-690.95</v>
      </c>
      <c r="K41" s="47">
        <v>-2390.2600000000002</v>
      </c>
      <c r="L41" s="47">
        <v>-1485.67</v>
      </c>
      <c r="M41" s="47">
        <v>-423.34</v>
      </c>
      <c r="N41" s="47">
        <v>-2048.96</v>
      </c>
      <c r="O41" s="47">
        <v>-530.77</v>
      </c>
      <c r="P41" s="47">
        <v>-1105.3</v>
      </c>
      <c r="Q41" s="47">
        <v>-474.41</v>
      </c>
      <c r="R41" s="47">
        <v>-4273.2700000000004</v>
      </c>
      <c r="S41" s="47">
        <v>-5106.79</v>
      </c>
      <c r="T41" s="47">
        <v>-900</v>
      </c>
      <c r="U41" s="47">
        <v>-6431.58</v>
      </c>
      <c r="V41" s="47">
        <v>-2001.14</v>
      </c>
      <c r="W41" s="47">
        <v>-904</v>
      </c>
      <c r="X41" s="47">
        <v>-1056.2</v>
      </c>
      <c r="Y41" s="47">
        <v>-3114.18</v>
      </c>
      <c r="Z41" s="47">
        <v>-3201.76</v>
      </c>
      <c r="AA41" s="47">
        <v>-354.5</v>
      </c>
      <c r="AB41" s="47">
        <v>-1392.53</v>
      </c>
      <c r="AC41" s="47">
        <v>-783.48</v>
      </c>
      <c r="AD41" s="47">
        <v>-1228.53</v>
      </c>
      <c r="AE41" s="47">
        <v>-605.96</v>
      </c>
      <c r="AF41" s="47">
        <v>-2722.82</v>
      </c>
      <c r="AG41" s="47">
        <v>-2528.4</v>
      </c>
      <c r="AH41" s="47">
        <v>-2901.5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-12132.539999999999</v>
      </c>
      <c r="D42" s="46">
        <v>0</v>
      </c>
      <c r="E42" s="47">
        <v>-1.97</v>
      </c>
      <c r="F42" s="47">
        <v>-3.26</v>
      </c>
      <c r="G42" s="47">
        <v>-10642.4</v>
      </c>
      <c r="H42" s="47">
        <v>-1482.81</v>
      </c>
      <c r="I42" s="47">
        <v>-2.1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SUM(C44:C56)</f>
        <v>64441.06</v>
      </c>
      <c r="D43" s="41">
        <v>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2112</v>
      </c>
      <c r="D44" s="46">
        <v>0</v>
      </c>
      <c r="E44" s="47">
        <v>1435</v>
      </c>
      <c r="F44" s="47">
        <v>50</v>
      </c>
      <c r="G44" s="47">
        <v>300</v>
      </c>
      <c r="H44" s="47">
        <v>127</v>
      </c>
      <c r="I44" s="47">
        <v>200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1914</v>
      </c>
      <c r="D45" s="46">
        <v>0</v>
      </c>
      <c r="E45" s="47">
        <v>1800</v>
      </c>
      <c r="F45" s="47">
        <v>80</v>
      </c>
      <c r="G45" s="47">
        <v>34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2044.56</v>
      </c>
      <c r="D46" s="46">
        <v>0</v>
      </c>
      <c r="E46" s="47">
        <v>1235.8599999999999</v>
      </c>
      <c r="F46" s="47">
        <v>778.7</v>
      </c>
      <c r="G46" s="47">
        <v>30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2506</v>
      </c>
      <c r="D47" s="46">
        <v>0</v>
      </c>
      <c r="E47" s="47">
        <v>701</v>
      </c>
      <c r="F47" s="47">
        <v>400</v>
      </c>
      <c r="G47" s="47">
        <v>1100</v>
      </c>
      <c r="H47" s="47">
        <v>305</v>
      </c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5955</v>
      </c>
      <c r="D48" s="46">
        <v>0</v>
      </c>
      <c r="E48" s="47">
        <v>150</v>
      </c>
      <c r="F48" s="47">
        <v>75</v>
      </c>
      <c r="G48" s="47">
        <v>100</v>
      </c>
      <c r="H48" s="47">
        <v>75</v>
      </c>
      <c r="I48" s="47">
        <v>110</v>
      </c>
      <c r="J48" s="47">
        <v>1000</v>
      </c>
      <c r="K48" s="47">
        <v>600</v>
      </c>
      <c r="L48" s="47">
        <v>1000</v>
      </c>
      <c r="M48" s="47">
        <v>1500</v>
      </c>
      <c r="N48" s="47">
        <v>50</v>
      </c>
      <c r="O48" s="47">
        <v>100</v>
      </c>
      <c r="P48" s="47">
        <v>25</v>
      </c>
      <c r="Q48" s="47">
        <v>50</v>
      </c>
      <c r="R48" s="47">
        <v>175</v>
      </c>
      <c r="S48" s="47">
        <v>920</v>
      </c>
      <c r="T48" s="47">
        <v>25</v>
      </c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225.23000000000002</v>
      </c>
      <c r="D49" s="46">
        <v>0</v>
      </c>
      <c r="E49" s="47">
        <v>144.13999999999999</v>
      </c>
      <c r="F49" s="47">
        <v>12.96</v>
      </c>
      <c r="G49" s="47">
        <v>5.3</v>
      </c>
      <c r="H49" s="47">
        <v>1.85</v>
      </c>
      <c r="I49" s="47">
        <v>55</v>
      </c>
      <c r="J49" s="47">
        <v>5.77</v>
      </c>
      <c r="K49" s="47">
        <v>0.21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7769.1799999999994</v>
      </c>
      <c r="D50" s="46"/>
      <c r="E50" s="47">
        <v>1027.28</v>
      </c>
      <c r="F50" s="47">
        <v>3572.23</v>
      </c>
      <c r="G50" s="47">
        <v>459.49</v>
      </c>
      <c r="H50" s="47">
        <v>1688.11</v>
      </c>
      <c r="I50" s="47">
        <v>1022.07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2700</v>
      </c>
      <c r="D51" s="46">
        <v>0</v>
      </c>
      <c r="E51" s="47">
        <v>1400</v>
      </c>
      <c r="F51" s="47">
        <v>700</v>
      </c>
      <c r="G51" s="47">
        <v>500</v>
      </c>
      <c r="H51" s="47">
        <v>100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23200.89</v>
      </c>
      <c r="D52" s="46">
        <v>0</v>
      </c>
      <c r="E52" s="47">
        <v>6000</v>
      </c>
      <c r="F52" s="47">
        <v>430</v>
      </c>
      <c r="G52" s="47">
        <v>3699.3</v>
      </c>
      <c r="H52" s="47">
        <v>300</v>
      </c>
      <c r="I52" s="47">
        <v>250</v>
      </c>
      <c r="J52" s="47">
        <v>300</v>
      </c>
      <c r="K52" s="47">
        <v>209</v>
      </c>
      <c r="L52" s="47">
        <v>575</v>
      </c>
      <c r="M52" s="47">
        <v>540</v>
      </c>
      <c r="N52" s="47">
        <v>199</v>
      </c>
      <c r="O52" s="47">
        <v>285</v>
      </c>
      <c r="P52" s="47">
        <v>223</v>
      </c>
      <c r="Q52" s="47">
        <v>370</v>
      </c>
      <c r="R52" s="47">
        <v>250</v>
      </c>
      <c r="S52" s="47">
        <v>220</v>
      </c>
      <c r="T52" s="47">
        <v>110</v>
      </c>
      <c r="U52" s="47">
        <v>330</v>
      </c>
      <c r="V52" s="47">
        <v>520</v>
      </c>
      <c r="W52" s="47">
        <v>755</v>
      </c>
      <c r="X52" s="47">
        <v>3630.43</v>
      </c>
      <c r="Y52" s="47">
        <v>170</v>
      </c>
      <c r="Z52" s="47">
        <v>111</v>
      </c>
      <c r="AA52" s="47">
        <v>500</v>
      </c>
      <c r="AB52" s="47">
        <v>250</v>
      </c>
      <c r="AC52" s="47">
        <v>210</v>
      </c>
      <c r="AD52" s="47">
        <v>100</v>
      </c>
      <c r="AE52" s="47">
        <v>190</v>
      </c>
      <c r="AF52" s="47">
        <v>178</v>
      </c>
      <c r="AG52" s="47">
        <v>114</v>
      </c>
      <c r="AH52" s="47">
        <v>353</v>
      </c>
      <c r="AI52" s="47">
        <v>314</v>
      </c>
      <c r="AJ52" s="47">
        <v>480</v>
      </c>
      <c r="AK52" s="47">
        <v>281.16000000000003</v>
      </c>
      <c r="AL52" s="47">
        <v>150</v>
      </c>
      <c r="AM52" s="47">
        <v>179</v>
      </c>
      <c r="AN52" s="47">
        <v>425</v>
      </c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 t="shared" si="3"/>
        <v>13231.25</v>
      </c>
      <c r="D53" s="46">
        <v>0</v>
      </c>
      <c r="E53" s="47">
        <v>660</v>
      </c>
      <c r="F53" s="47">
        <v>735</v>
      </c>
      <c r="G53" s="47">
        <v>270</v>
      </c>
      <c r="H53" s="47">
        <v>700</v>
      </c>
      <c r="I53" s="47">
        <v>375</v>
      </c>
      <c r="J53" s="47">
        <v>600</v>
      </c>
      <c r="K53" s="47">
        <v>110</v>
      </c>
      <c r="L53" s="47">
        <v>160</v>
      </c>
      <c r="M53" s="47">
        <v>780</v>
      </c>
      <c r="N53" s="47">
        <v>110</v>
      </c>
      <c r="O53" s="47">
        <v>2325</v>
      </c>
      <c r="P53" s="47">
        <v>30</v>
      </c>
      <c r="Q53" s="47">
        <v>760</v>
      </c>
      <c r="R53" s="47">
        <v>1185.25</v>
      </c>
      <c r="S53" s="47">
        <v>120</v>
      </c>
      <c r="T53" s="47">
        <v>100</v>
      </c>
      <c r="U53" s="47">
        <v>350</v>
      </c>
      <c r="V53" s="47">
        <v>964</v>
      </c>
      <c r="W53" s="47">
        <v>15</v>
      </c>
      <c r="X53" s="47">
        <v>165</v>
      </c>
      <c r="Y53" s="47">
        <v>592</v>
      </c>
      <c r="Z53" s="47">
        <v>370</v>
      </c>
      <c r="AA53" s="47">
        <v>385</v>
      </c>
      <c r="AB53" s="47">
        <v>30</v>
      </c>
      <c r="AC53" s="47">
        <v>100</v>
      </c>
      <c r="AD53" s="47">
        <v>595</v>
      </c>
      <c r="AE53" s="47">
        <v>645</v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>
        <v>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2782.95</v>
      </c>
      <c r="D55" s="46">
        <v>0</v>
      </c>
      <c r="E55" s="47">
        <v>20</v>
      </c>
      <c r="F55" s="47">
        <v>1176.95</v>
      </c>
      <c r="G55" s="47">
        <v>138</v>
      </c>
      <c r="H55" s="47">
        <v>40</v>
      </c>
      <c r="I55" s="47">
        <v>408</v>
      </c>
      <c r="J55" s="47">
        <v>1000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>
        <v>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/>
      <c r="C57" s="45">
        <f>SUM(D57:AAA57)</f>
        <v>0</v>
      </c>
      <c r="D57" s="46">
        <v>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R224"/>
  <sheetViews>
    <sheetView topLeftCell="A10" zoomScale="110" zoomScaleNormal="110" workbookViewId="0">
      <selection activeCell="C32" sqref="C32"/>
    </sheetView>
  </sheetViews>
  <sheetFormatPr baseColWidth="10" defaultRowHeight="12.75"/>
  <cols>
    <col min="1" max="1" width="11.42578125" style="27"/>
    <col min="2" max="2" width="37.85546875" style="12" customWidth="1"/>
    <col min="3" max="3" width="14.7109375" style="28" bestFit="1" customWidth="1"/>
    <col min="4" max="4" width="15.5703125" style="29" bestFit="1" customWidth="1"/>
    <col min="5" max="5" width="9" style="30" customWidth="1"/>
    <col min="6" max="6" width="8.7109375" style="31" customWidth="1"/>
    <col min="7" max="7" width="9" style="31" customWidth="1"/>
    <col min="8" max="8" width="8.7109375" style="31" customWidth="1"/>
    <col min="9" max="9" width="9" style="31" customWidth="1"/>
    <col min="10" max="10" width="8.28515625" style="31" customWidth="1"/>
    <col min="11" max="11" width="9.7109375" style="31" customWidth="1"/>
    <col min="12" max="12" width="8.28515625" style="31" customWidth="1"/>
    <col min="13" max="13" width="8.7109375" style="31" customWidth="1"/>
    <col min="14" max="14" width="7.42578125" style="31" customWidth="1"/>
    <col min="15" max="16" width="8.28515625" style="31" customWidth="1"/>
    <col min="17" max="17" width="9.140625" style="31" customWidth="1"/>
    <col min="18" max="18" width="8.140625" style="31" customWidth="1"/>
    <col min="19" max="19" width="8.7109375" style="31" customWidth="1"/>
    <col min="20" max="20" width="9.140625" style="31" customWidth="1"/>
    <col min="21" max="21" width="8.140625" style="31" customWidth="1"/>
    <col min="22" max="22" width="9.28515625" style="31" customWidth="1"/>
    <col min="23" max="23" width="9" style="31" customWidth="1"/>
    <col min="24" max="25" width="8.140625" style="31" customWidth="1"/>
    <col min="26" max="26" width="8.7109375" style="31" customWidth="1"/>
    <col min="27" max="27" width="8.140625" style="31" customWidth="1"/>
    <col min="28" max="28" width="8" style="31" customWidth="1"/>
    <col min="29" max="29" width="8.85546875" style="31" customWidth="1"/>
    <col min="30" max="30" width="8.42578125" style="31" customWidth="1"/>
    <col min="31" max="31" width="9.28515625" style="31" customWidth="1"/>
    <col min="32" max="32" width="9" style="31" customWidth="1"/>
    <col min="33" max="33" width="8.85546875" style="31" customWidth="1"/>
    <col min="34" max="34" width="8" style="31" customWidth="1"/>
    <col min="35" max="35" width="8.28515625" style="31" customWidth="1"/>
    <col min="36" max="36" width="8.7109375" style="31" customWidth="1"/>
    <col min="37" max="37" width="8.85546875" style="31" customWidth="1"/>
    <col min="38" max="38" width="8.28515625" style="31" customWidth="1"/>
    <col min="39" max="39" width="8.140625" style="31" customWidth="1"/>
    <col min="40" max="40" width="7.140625" style="31" customWidth="1"/>
    <col min="41" max="41" width="8.42578125" style="31" customWidth="1"/>
    <col min="42" max="42" width="7.28515625" style="31" customWidth="1"/>
    <col min="43" max="43" width="8.42578125" style="31" customWidth="1"/>
    <col min="44" max="44" width="8.28515625" style="31" customWidth="1"/>
    <col min="45" max="45" width="9.28515625" style="31" customWidth="1"/>
    <col min="46" max="46" width="9" style="31" customWidth="1"/>
    <col min="47" max="47" width="9.140625" style="31" customWidth="1"/>
    <col min="48" max="48" width="9" style="31" customWidth="1"/>
    <col min="49" max="49" width="8.5703125" style="31" customWidth="1"/>
    <col min="50" max="50" width="9.7109375" style="31" customWidth="1"/>
    <col min="51" max="51" width="9.140625" style="31" customWidth="1"/>
    <col min="52" max="52" width="7.85546875" style="31" customWidth="1"/>
    <col min="53" max="53" width="8.140625" style="31" customWidth="1"/>
    <col min="54" max="54" width="8" style="31" customWidth="1"/>
    <col min="55" max="55" width="8.5703125" style="31" customWidth="1"/>
    <col min="56" max="56" width="9.42578125" style="31" bestFit="1" customWidth="1"/>
    <col min="57" max="57" width="7.85546875" style="31" customWidth="1"/>
    <col min="58" max="58" width="8.7109375" style="31" customWidth="1"/>
    <col min="59" max="59" width="9.140625" style="31" customWidth="1"/>
    <col min="60" max="60" width="7.85546875" style="31" customWidth="1"/>
    <col min="61" max="61" width="8.5703125" style="31" customWidth="1"/>
    <col min="62" max="62" width="8.85546875" style="31" customWidth="1"/>
    <col min="63" max="63" width="8.140625" style="31" customWidth="1"/>
    <col min="64" max="64" width="6.42578125" style="31" bestFit="1" customWidth="1"/>
    <col min="65" max="65" width="8" style="31" customWidth="1"/>
    <col min="66" max="66" width="7.7109375" style="31" customWidth="1"/>
    <col min="67" max="67" width="8.42578125" style="31" customWidth="1"/>
    <col min="68" max="68" width="8.5703125" style="31" customWidth="1"/>
    <col min="69" max="69" width="7.85546875" style="31" customWidth="1"/>
    <col min="70" max="70" width="8.5703125" style="31" customWidth="1"/>
    <col min="71" max="71" width="7.85546875" style="31" customWidth="1"/>
    <col min="72" max="72" width="8.42578125" style="31" customWidth="1"/>
    <col min="73" max="73" width="7.85546875" style="31" customWidth="1"/>
    <col min="74" max="74" width="7.42578125" style="31" customWidth="1"/>
    <col min="75" max="75" width="8.42578125" style="31" bestFit="1" customWidth="1"/>
    <col min="76" max="76" width="7.85546875" style="31" bestFit="1" customWidth="1"/>
    <col min="77" max="77" width="8.85546875" style="31" customWidth="1"/>
    <col min="78" max="78" width="9.28515625" style="31" customWidth="1"/>
    <col min="79" max="79" width="7.140625" style="31" customWidth="1"/>
    <col min="80" max="80" width="8.85546875" style="31" customWidth="1"/>
    <col min="81" max="81" width="9.140625" style="31" customWidth="1"/>
    <col min="82" max="82" width="8.28515625" style="31" customWidth="1"/>
    <col min="83" max="83" width="6.28515625" style="31" customWidth="1"/>
    <col min="84" max="84" width="8.85546875" style="31" customWidth="1"/>
    <col min="85" max="85" width="8.28515625" style="31" customWidth="1"/>
    <col min="86" max="86" width="9.28515625" style="31" customWidth="1"/>
    <col min="87" max="87" width="8.7109375" style="31" customWidth="1"/>
    <col min="88" max="88" width="8.28515625" style="31" customWidth="1"/>
    <col min="89" max="89" width="7.42578125" style="31" customWidth="1"/>
    <col min="90" max="90" width="7.28515625" style="31" customWidth="1"/>
    <col min="91" max="91" width="8.7109375" style="31" customWidth="1"/>
    <col min="92" max="92" width="12.140625" style="31" bestFit="1" customWidth="1"/>
    <col min="93" max="93" width="9.5703125" style="31" customWidth="1"/>
    <col min="94" max="94" width="9.7109375" style="31" customWidth="1"/>
    <col min="95" max="95" width="10" style="31" customWidth="1"/>
    <col min="96" max="96" width="9.7109375" style="31" customWidth="1"/>
    <col min="97" max="97" width="8.28515625" style="31" customWidth="1"/>
    <col min="98" max="98" width="10.5703125" style="31" customWidth="1"/>
    <col min="99" max="99" width="9.7109375" style="31" customWidth="1"/>
    <col min="100" max="100" width="9.85546875" style="31" customWidth="1"/>
    <col min="101" max="101" width="10.28515625" style="31" customWidth="1"/>
    <col min="102" max="102" width="10.5703125" style="31" customWidth="1"/>
    <col min="103" max="103" width="9.7109375" style="31" customWidth="1"/>
    <col min="104" max="104" width="10.5703125" style="31" bestFit="1" customWidth="1"/>
    <col min="105" max="16384" width="11.42578125" style="31"/>
  </cols>
  <sheetData>
    <row r="1" spans="1:96" s="3" customFormat="1">
      <c r="A1" s="34"/>
      <c r="B1" s="35" t="s">
        <v>0</v>
      </c>
      <c r="C1" s="34" t="s">
        <v>1</v>
      </c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</row>
    <row r="2" spans="1:96" s="8" customFormat="1">
      <c r="A2" s="36" t="s">
        <v>52</v>
      </c>
      <c r="B2" s="37" t="s">
        <v>50</v>
      </c>
      <c r="C2" s="38">
        <f>SUM(C3,C8,C12)</f>
        <v>1049797.4000000001</v>
      </c>
      <c r="D2" s="39">
        <v>987923.46000000008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</row>
    <row r="3" spans="1:96" s="10" customFormat="1">
      <c r="A3" s="36"/>
      <c r="B3" s="37" t="s">
        <v>45</v>
      </c>
      <c r="C3" s="38">
        <f>SUM(C4:C7)</f>
        <v>9212.0400000000918</v>
      </c>
      <c r="D3" s="41">
        <v>13870.780000000086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</row>
    <row r="4" spans="1:96" s="15" customFormat="1">
      <c r="A4" s="43"/>
      <c r="B4" s="44" t="s">
        <v>47</v>
      </c>
      <c r="C4" s="45">
        <f>SUM(D4:AAA4)</f>
        <v>1256.9400000000446</v>
      </c>
      <c r="D4" s="46">
        <v>6096.7800000000425</v>
      </c>
      <c r="E4" s="47">
        <v>-778.7</v>
      </c>
      <c r="F4" s="47">
        <v>2200</v>
      </c>
      <c r="G4" s="47">
        <v>-1.17</v>
      </c>
      <c r="H4" s="47">
        <v>-117</v>
      </c>
      <c r="I4" s="47">
        <v>-238</v>
      </c>
      <c r="J4" s="47">
        <v>-50</v>
      </c>
      <c r="K4" s="47">
        <v>3200</v>
      </c>
      <c r="L4" s="47">
        <v>-2613.92</v>
      </c>
      <c r="M4" s="47">
        <v>-1495.86</v>
      </c>
      <c r="N4" s="47">
        <v>2500</v>
      </c>
      <c r="O4" s="47">
        <v>-6810</v>
      </c>
      <c r="P4" s="47">
        <v>-61.16</v>
      </c>
      <c r="Q4" s="47">
        <v>1</v>
      </c>
      <c r="R4" s="47">
        <v>-1400.03</v>
      </c>
      <c r="S4" s="47">
        <v>1800</v>
      </c>
      <c r="T4" s="47">
        <v>-975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</row>
    <row r="5" spans="1:96" s="15" customFormat="1">
      <c r="A5" s="43"/>
      <c r="B5" s="44" t="s">
        <v>46</v>
      </c>
      <c r="C5" s="45">
        <f>SUM(D5:AAA5)</f>
        <v>321.57000000001426</v>
      </c>
      <c r="D5" s="46">
        <v>48.320000000006985</v>
      </c>
      <c r="E5" s="47">
        <v>49189.83</v>
      </c>
      <c r="F5" s="47">
        <v>-49139.839999999997</v>
      </c>
      <c r="G5" s="47">
        <v>49189.83</v>
      </c>
      <c r="H5" s="47">
        <v>-3966.57</v>
      </c>
      <c r="I5" s="47">
        <v>-45000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</row>
    <row r="6" spans="1:96" s="15" customFormat="1">
      <c r="A6" s="43"/>
      <c r="B6" s="44" t="s">
        <v>49</v>
      </c>
      <c r="C6" s="45">
        <f>SUM(D6:AAA6)</f>
        <v>251.72000000003348</v>
      </c>
      <c r="D6" s="46">
        <v>243.43000000003724</v>
      </c>
      <c r="E6" s="47">
        <v>49139.839999999997</v>
      </c>
      <c r="F6" s="47">
        <v>-50</v>
      </c>
      <c r="G6" s="47">
        <v>-2538.17</v>
      </c>
      <c r="H6" s="47">
        <v>-30000</v>
      </c>
      <c r="I6" s="47">
        <v>-10000</v>
      </c>
      <c r="J6" s="47">
        <v>-2207</v>
      </c>
      <c r="K6" s="47">
        <v>-113.24</v>
      </c>
      <c r="L6" s="47">
        <v>-1245.04</v>
      </c>
      <c r="M6" s="47">
        <v>-1803.54</v>
      </c>
      <c r="N6" s="47">
        <v>5000</v>
      </c>
      <c r="O6" s="47">
        <v>-281.54000000000002</v>
      </c>
      <c r="P6" s="47">
        <v>-1266.7</v>
      </c>
      <c r="Q6" s="47">
        <v>-258.75</v>
      </c>
      <c r="R6" s="47">
        <v>-342.02</v>
      </c>
      <c r="S6" s="47">
        <v>-3936.92</v>
      </c>
      <c r="T6" s="47">
        <v>45000</v>
      </c>
      <c r="U6" s="47">
        <v>-84.15</v>
      </c>
      <c r="V6" s="47">
        <v>-15000</v>
      </c>
      <c r="W6" s="47">
        <v>-30000</v>
      </c>
      <c r="X6" s="47">
        <v>-4.4800000000000004</v>
      </c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</row>
    <row r="7" spans="1:96" s="15" customFormat="1" ht="15">
      <c r="A7" s="43"/>
      <c r="B7" s="44" t="s">
        <v>48</v>
      </c>
      <c r="C7" s="45">
        <f>SUM(D7:AAA7)</f>
        <v>7381.8099999999986</v>
      </c>
      <c r="D7" s="46">
        <v>7482.2499999999991</v>
      </c>
      <c r="E7" s="47">
        <v>-5261.55</v>
      </c>
      <c r="F7" s="47">
        <v>-1562.25</v>
      </c>
      <c r="G7" s="47">
        <v>-641</v>
      </c>
      <c r="H7" s="47">
        <v>7324.2</v>
      </c>
      <c r="I7" s="47">
        <v>-939.17</v>
      </c>
      <c r="J7" s="47">
        <v>-932.47</v>
      </c>
      <c r="K7" s="47">
        <v>-3877.04</v>
      </c>
      <c r="L7" s="47">
        <v>-1535.36</v>
      </c>
      <c r="M7" s="47">
        <v>7324.2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8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</row>
    <row r="8" spans="1:96" s="10" customFormat="1">
      <c r="A8" s="36"/>
      <c r="B8" s="37" t="s">
        <v>42</v>
      </c>
      <c r="C8" s="38">
        <f>SUM(C9:C11)</f>
        <v>26227.469999999994</v>
      </c>
      <c r="D8" s="41">
        <v>33609.89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</row>
    <row r="9" spans="1:96" s="15" customFormat="1">
      <c r="A9" s="43"/>
      <c r="B9" s="44" t="s">
        <v>69</v>
      </c>
      <c r="C9" s="45">
        <f>SUM(D9:AAA9)</f>
        <v>0</v>
      </c>
      <c r="D9" s="46">
        <v>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</row>
    <row r="10" spans="1:96" s="15" customFormat="1">
      <c r="A10" s="43"/>
      <c r="B10" s="44" t="s">
        <v>44</v>
      </c>
      <c r="C10" s="45">
        <f>SUM(D10:AAA10)</f>
        <v>655.86000000000013</v>
      </c>
      <c r="D10" s="46">
        <v>2305</v>
      </c>
      <c r="E10" s="47">
        <v>-1415</v>
      </c>
      <c r="F10" s="47">
        <v>1000</v>
      </c>
      <c r="G10" s="47">
        <v>-885</v>
      </c>
      <c r="H10" s="47">
        <v>-590</v>
      </c>
      <c r="I10" s="47">
        <v>2000</v>
      </c>
      <c r="J10" s="47">
        <v>-805</v>
      </c>
      <c r="K10" s="47">
        <v>-1595</v>
      </c>
      <c r="L10" s="47">
        <v>2000</v>
      </c>
      <c r="M10" s="47">
        <v>-758</v>
      </c>
      <c r="N10" s="47">
        <v>-535</v>
      </c>
      <c r="O10" s="47">
        <v>1300</v>
      </c>
      <c r="P10" s="47">
        <v>-215</v>
      </c>
      <c r="Q10" s="47">
        <v>-583</v>
      </c>
      <c r="R10" s="47">
        <v>500</v>
      </c>
      <c r="S10" s="47">
        <v>-447</v>
      </c>
      <c r="T10" s="47">
        <v>800</v>
      </c>
      <c r="U10" s="47">
        <v>-1975</v>
      </c>
      <c r="V10" s="47">
        <v>2000</v>
      </c>
      <c r="W10" s="47">
        <v>-525</v>
      </c>
      <c r="X10" s="47">
        <v>-245</v>
      </c>
      <c r="Y10" s="47">
        <v>-320</v>
      </c>
      <c r="Z10" s="47">
        <v>-150.13999999999999</v>
      </c>
      <c r="AA10" s="47">
        <v>-611</v>
      </c>
      <c r="AB10" s="47">
        <v>2000</v>
      </c>
      <c r="AC10" s="47">
        <v>-1259</v>
      </c>
      <c r="AD10" s="47">
        <v>1000</v>
      </c>
      <c r="AE10" s="47">
        <v>-1415</v>
      </c>
      <c r="AF10" s="47">
        <v>672</v>
      </c>
      <c r="AG10" s="47">
        <v>-827</v>
      </c>
      <c r="AH10" s="47">
        <v>2000</v>
      </c>
      <c r="AI10" s="47">
        <v>-728</v>
      </c>
      <c r="AJ10" s="47">
        <v>-135</v>
      </c>
      <c r="AK10" s="47">
        <v>-600</v>
      </c>
      <c r="AL10" s="47">
        <v>259</v>
      </c>
      <c r="AM10" s="47">
        <v>-108</v>
      </c>
      <c r="AN10" s="47">
        <v>-850</v>
      </c>
      <c r="AO10" s="47">
        <v>1550</v>
      </c>
      <c r="AP10" s="47">
        <v>-234</v>
      </c>
      <c r="AQ10" s="47">
        <v>200</v>
      </c>
      <c r="AR10" s="47">
        <v>1000</v>
      </c>
      <c r="AS10" s="47">
        <v>-200</v>
      </c>
      <c r="AT10" s="47">
        <v>-1790</v>
      </c>
      <c r="AU10" s="47">
        <v>-130</v>
      </c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</row>
    <row r="11" spans="1:96" s="15" customFormat="1">
      <c r="A11" s="43"/>
      <c r="B11" s="44" t="s">
        <v>43</v>
      </c>
      <c r="C11" s="45">
        <f>SUM(D11:AAA11)</f>
        <v>25571.609999999993</v>
      </c>
      <c r="D11" s="46">
        <v>31304.89</v>
      </c>
      <c r="E11" s="47">
        <v>36679.67</v>
      </c>
      <c r="F11" s="47">
        <v>-38000</v>
      </c>
      <c r="G11" s="47">
        <v>-2200</v>
      </c>
      <c r="H11" s="47">
        <v>-1000</v>
      </c>
      <c r="I11" s="47">
        <v>-20000</v>
      </c>
      <c r="J11" s="47">
        <v>6635</v>
      </c>
      <c r="K11" s="47">
        <v>-5000</v>
      </c>
      <c r="L11" s="47">
        <v>4770</v>
      </c>
      <c r="M11" s="47">
        <v>-800</v>
      </c>
      <c r="N11" s="47">
        <v>25</v>
      </c>
      <c r="O11" s="47">
        <v>-2000</v>
      </c>
      <c r="P11" s="47">
        <v>15139.99</v>
      </c>
      <c r="Q11" s="47">
        <v>-15000</v>
      </c>
      <c r="R11" s="47">
        <v>6329.99</v>
      </c>
      <c r="S11" s="47">
        <v>-250</v>
      </c>
      <c r="T11" s="47">
        <v>-225</v>
      </c>
      <c r="U11" s="47">
        <v>-2000</v>
      </c>
      <c r="V11" s="47">
        <v>-2000</v>
      </c>
      <c r="W11" s="47">
        <v>3180</v>
      </c>
      <c r="X11" s="47">
        <v>-1000</v>
      </c>
      <c r="Y11" s="47">
        <v>30000</v>
      </c>
      <c r="Z11" s="47">
        <v>-15000</v>
      </c>
      <c r="AA11" s="47">
        <v>10690</v>
      </c>
      <c r="AB11" s="47">
        <v>10000</v>
      </c>
      <c r="AC11" s="47">
        <v>-40000</v>
      </c>
      <c r="AD11" s="47">
        <v>6750</v>
      </c>
      <c r="AE11" s="47">
        <v>-1300</v>
      </c>
      <c r="AF11" s="47">
        <v>-3000</v>
      </c>
      <c r="AG11" s="47">
        <v>12005</v>
      </c>
      <c r="AH11" s="47">
        <v>-3000</v>
      </c>
      <c r="AI11" s="47">
        <v>5980</v>
      </c>
      <c r="AJ11" s="47">
        <v>-1500</v>
      </c>
      <c r="AK11" s="47">
        <v>-14000</v>
      </c>
      <c r="AL11" s="47">
        <v>11425</v>
      </c>
      <c r="AM11" s="47">
        <v>528.39</v>
      </c>
      <c r="AN11" s="47">
        <v>6549.98</v>
      </c>
      <c r="AO11" s="47">
        <v>-3200</v>
      </c>
      <c r="AP11" s="47">
        <v>-800</v>
      </c>
      <c r="AQ11" s="47">
        <v>-2000</v>
      </c>
      <c r="AR11" s="47">
        <v>2650</v>
      </c>
      <c r="AS11" s="47">
        <v>10000</v>
      </c>
      <c r="AT11" s="47">
        <v>-40000</v>
      </c>
      <c r="AU11" s="47">
        <v>25575</v>
      </c>
      <c r="AV11" s="47">
        <v>-2500</v>
      </c>
      <c r="AW11" s="47">
        <v>10000</v>
      </c>
      <c r="AX11" s="47">
        <v>-46000</v>
      </c>
      <c r="AY11" s="47">
        <v>47415</v>
      </c>
      <c r="AZ11" s="47">
        <v>-6000</v>
      </c>
      <c r="BA11" s="47">
        <v>-2000</v>
      </c>
      <c r="BB11" s="47">
        <v>4350</v>
      </c>
      <c r="BC11" s="47">
        <v>3160</v>
      </c>
      <c r="BD11" s="47">
        <f>BE14-1500</f>
        <v>-1500</v>
      </c>
      <c r="BE11" s="47">
        <v>-2000</v>
      </c>
      <c r="BF11" s="47">
        <v>-18000</v>
      </c>
      <c r="BG11" s="47">
        <v>15166.72</v>
      </c>
      <c r="BH11" s="47">
        <v>-5000</v>
      </c>
      <c r="BI11" s="47">
        <v>10975</v>
      </c>
      <c r="BJ11" s="47">
        <v>-2300</v>
      </c>
      <c r="BK11" s="47">
        <v>-3500</v>
      </c>
      <c r="BL11" s="47">
        <v>500</v>
      </c>
      <c r="BM11" s="47">
        <v>-4000</v>
      </c>
      <c r="BN11" s="47">
        <v>5761.9</v>
      </c>
      <c r="BO11" s="47">
        <v>-1000</v>
      </c>
      <c r="BP11" s="47">
        <v>-1372</v>
      </c>
      <c r="BQ11" s="47">
        <v>3976.08</v>
      </c>
      <c r="BR11" s="47">
        <v>17815</v>
      </c>
      <c r="BS11" s="47">
        <v>-2000</v>
      </c>
      <c r="BT11" s="47">
        <v>-8000</v>
      </c>
      <c r="BU11" s="47">
        <v>5970</v>
      </c>
      <c r="BV11" s="47">
        <v>9340</v>
      </c>
      <c r="BW11" s="47">
        <v>-3000</v>
      </c>
      <c r="BX11" s="47">
        <v>2800</v>
      </c>
      <c r="BY11" s="47">
        <v>-1000</v>
      </c>
      <c r="BZ11" s="47">
        <v>-4000</v>
      </c>
      <c r="CA11" s="47">
        <v>1040</v>
      </c>
      <c r="CB11" s="47">
        <v>-35000</v>
      </c>
      <c r="CC11" s="47">
        <v>-8000</v>
      </c>
      <c r="CD11" s="47">
        <v>9250</v>
      </c>
      <c r="CE11" s="47">
        <v>-30</v>
      </c>
      <c r="CF11" s="47">
        <v>-2000</v>
      </c>
      <c r="CG11" s="47">
        <v>-6000</v>
      </c>
      <c r="CH11" s="47">
        <v>21820</v>
      </c>
      <c r="CI11" s="47">
        <v>-1800</v>
      </c>
      <c r="CJ11" s="47">
        <v>-2500</v>
      </c>
      <c r="CK11" s="47">
        <v>-375</v>
      </c>
      <c r="CL11" s="47">
        <v>-400</v>
      </c>
      <c r="CM11" s="47">
        <v>2566</v>
      </c>
      <c r="CN11" s="47"/>
      <c r="CO11" s="47"/>
      <c r="CP11" s="47"/>
      <c r="CQ11" s="47"/>
      <c r="CR11" s="47"/>
    </row>
    <row r="12" spans="1:96" s="20" customFormat="1">
      <c r="A12" s="49"/>
      <c r="B12" s="50" t="s">
        <v>38</v>
      </c>
      <c r="C12" s="51">
        <f>SUM(C13:C19)</f>
        <v>1014357.89</v>
      </c>
      <c r="D12" s="52">
        <v>940442.79</v>
      </c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</row>
    <row r="13" spans="1:96" s="15" customFormat="1">
      <c r="A13" s="43"/>
      <c r="B13" s="44" t="s">
        <v>33</v>
      </c>
      <c r="C13" s="45">
        <f t="shared" ref="C13:C19" si="0">SUM(D13:AAA13)</f>
        <v>688653.41</v>
      </c>
      <c r="D13" s="46">
        <v>590548.47999999998</v>
      </c>
      <c r="E13" s="47">
        <v>38000</v>
      </c>
      <c r="F13" s="47">
        <v>-27715.77</v>
      </c>
      <c r="G13" s="47">
        <v>20000</v>
      </c>
      <c r="H13" s="47">
        <v>-5069.2299999999996</v>
      </c>
      <c r="I13" s="47">
        <v>5000</v>
      </c>
      <c r="J13" s="47">
        <v>-3833.77</v>
      </c>
      <c r="K13" s="47">
        <v>-11442.87</v>
      </c>
      <c r="L13" s="47">
        <v>15000</v>
      </c>
      <c r="M13" s="47">
        <v>-4561.83</v>
      </c>
      <c r="N13" s="47">
        <v>2000</v>
      </c>
      <c r="O13" s="47">
        <v>-2621.67</v>
      </c>
      <c r="P13" s="47">
        <v>15000</v>
      </c>
      <c r="Q13" s="47">
        <v>-8813.25</v>
      </c>
      <c r="R13" s="47">
        <v>40000</v>
      </c>
      <c r="S13" s="47">
        <v>-440.54</v>
      </c>
      <c r="T13" s="47">
        <v>3000</v>
      </c>
      <c r="U13" s="47">
        <v>-9947.4599999999991</v>
      </c>
      <c r="V13" s="47">
        <v>3000</v>
      </c>
      <c r="W13" s="47">
        <v>-5028.84</v>
      </c>
      <c r="X13" s="47">
        <v>14000</v>
      </c>
      <c r="Y13" s="47">
        <v>-8830.86</v>
      </c>
      <c r="Z13" s="47">
        <v>-4469.1899999999996</v>
      </c>
      <c r="AA13" s="47">
        <v>-2137.09</v>
      </c>
      <c r="AB13" s="47">
        <v>40000</v>
      </c>
      <c r="AC13" s="47">
        <v>-19677.189999999999</v>
      </c>
      <c r="AD13" s="47">
        <v>46000</v>
      </c>
      <c r="AE13" s="47">
        <v>-34708.97</v>
      </c>
      <c r="AF13" s="47">
        <v>21000</v>
      </c>
      <c r="AG13" s="47">
        <v>-2976.32</v>
      </c>
      <c r="AH13" s="47">
        <v>1000</v>
      </c>
      <c r="AI13" s="47">
        <v>-2583.59</v>
      </c>
      <c r="AJ13" s="47">
        <v>18000</v>
      </c>
      <c r="AK13" s="47">
        <v>-13130.02</v>
      </c>
      <c r="AL13" s="47">
        <v>5000</v>
      </c>
      <c r="AM13" s="47">
        <v>-8938.2999999999993</v>
      </c>
      <c r="AN13" s="47">
        <v>3500</v>
      </c>
      <c r="AO13" s="47">
        <v>-400</v>
      </c>
      <c r="AP13" s="47">
        <v>4000</v>
      </c>
      <c r="AQ13" s="47">
        <v>-3870.88</v>
      </c>
      <c r="AR13" s="47">
        <v>-3020.49</v>
      </c>
      <c r="AS13" s="47">
        <v>-15556.06</v>
      </c>
      <c r="AT13" s="47">
        <v>8000</v>
      </c>
      <c r="AU13" s="47">
        <v>-3664.79</v>
      </c>
      <c r="AV13" s="47">
        <v>-7330.15</v>
      </c>
      <c r="AW13" s="47">
        <v>3000</v>
      </c>
      <c r="AX13" s="47">
        <v>-2050.1999999999998</v>
      </c>
      <c r="AY13" s="47">
        <v>4000</v>
      </c>
      <c r="AZ13" s="47">
        <v>-816.67</v>
      </c>
      <c r="BA13" s="47">
        <v>8000</v>
      </c>
      <c r="BB13" s="47">
        <v>-6511.17</v>
      </c>
      <c r="BC13" s="47">
        <v>21000</v>
      </c>
      <c r="BD13" s="47">
        <v>-17048.5</v>
      </c>
      <c r="BE13" s="47">
        <v>-2199.4</v>
      </c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</row>
    <row r="14" spans="1:96" s="15" customFormat="1">
      <c r="A14" s="43"/>
      <c r="B14" s="44" t="s">
        <v>35</v>
      </c>
      <c r="C14" s="45">
        <f t="shared" si="0"/>
        <v>325704.48</v>
      </c>
      <c r="D14" s="46">
        <v>300704.48</v>
      </c>
      <c r="E14" s="47">
        <v>-10000</v>
      </c>
      <c r="F14" s="47">
        <v>-10000</v>
      </c>
      <c r="G14" s="47">
        <v>-20000</v>
      </c>
      <c r="H14" s="47">
        <v>35000</v>
      </c>
      <c r="I14" s="47">
        <v>30000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</row>
    <row r="15" spans="1:96" s="15" customFormat="1">
      <c r="A15" s="43"/>
      <c r="B15" s="44" t="s">
        <v>34</v>
      </c>
      <c r="C15" s="45">
        <f t="shared" si="0"/>
        <v>0</v>
      </c>
      <c r="D15" s="46"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</row>
    <row r="16" spans="1:96" s="15" customFormat="1">
      <c r="A16" s="43"/>
      <c r="B16" s="44" t="s">
        <v>36</v>
      </c>
      <c r="C16" s="45">
        <f t="shared" si="0"/>
        <v>0</v>
      </c>
      <c r="D16" s="46">
        <v>0</v>
      </c>
      <c r="E16" s="47">
        <v>3500</v>
      </c>
      <c r="F16" s="47">
        <v>-3500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</row>
    <row r="17" spans="1:96" s="15" customFormat="1">
      <c r="A17" s="43"/>
      <c r="B17" s="44" t="s">
        <v>31</v>
      </c>
      <c r="C17" s="45">
        <f t="shared" si="0"/>
        <v>0</v>
      </c>
      <c r="D17" s="46">
        <v>0</v>
      </c>
      <c r="E17" s="47">
        <v>2500</v>
      </c>
      <c r="F17" s="47">
        <v>-2500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</row>
    <row r="18" spans="1:96" s="15" customFormat="1">
      <c r="A18" s="43"/>
      <c r="B18" s="44" t="s">
        <v>37</v>
      </c>
      <c r="C18" s="45">
        <f t="shared" si="0"/>
        <v>0</v>
      </c>
      <c r="D18" s="46">
        <v>49189.83</v>
      </c>
      <c r="E18" s="47">
        <v>49189.83</v>
      </c>
      <c r="F18" s="47">
        <v>-49189.83</v>
      </c>
      <c r="G18" s="47">
        <v>-49189.83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</row>
    <row r="19" spans="1:96" s="15" customFormat="1">
      <c r="A19" s="43"/>
      <c r="B19" s="44" t="s">
        <v>32</v>
      </c>
      <c r="C19" s="45">
        <f t="shared" si="0"/>
        <v>0</v>
      </c>
      <c r="D19" s="46">
        <v>0</v>
      </c>
      <c r="E19" s="47">
        <v>14648.4</v>
      </c>
      <c r="F19" s="47">
        <v>-7324.2</v>
      </c>
      <c r="G19" s="47">
        <v>-7324.2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</row>
    <row r="20" spans="1:96" s="10" customFormat="1">
      <c r="A20" s="36" t="s">
        <v>51</v>
      </c>
      <c r="B20" s="37" t="s">
        <v>2</v>
      </c>
      <c r="C20" s="38">
        <f>SUM(C21)</f>
        <v>-191984.58</v>
      </c>
      <c r="D20" s="41">
        <v>-201736.34000000003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</row>
    <row r="21" spans="1:96" s="10" customFormat="1">
      <c r="A21" s="43"/>
      <c r="B21" s="37" t="s">
        <v>30</v>
      </c>
      <c r="C21" s="38">
        <f>SUM(C22:C31)</f>
        <v>-191984.58</v>
      </c>
      <c r="D21" s="41">
        <v>-201736.34000000003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</row>
    <row r="22" spans="1:96" s="15" customFormat="1">
      <c r="A22" s="43"/>
      <c r="B22" s="44" t="s">
        <v>72</v>
      </c>
      <c r="C22" s="45">
        <f t="shared" ref="C22:C31" si="1">SUM(D22:AAA22)</f>
        <v>0</v>
      </c>
      <c r="D22" s="46"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</row>
    <row r="23" spans="1:96" s="15" customFormat="1">
      <c r="A23" s="43"/>
      <c r="B23" s="44" t="s">
        <v>70</v>
      </c>
      <c r="C23" s="45">
        <f t="shared" si="1"/>
        <v>0</v>
      </c>
      <c r="D23" s="46">
        <v>-3000</v>
      </c>
      <c r="E23" s="47">
        <v>3000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</row>
    <row r="24" spans="1:96" s="15" customFormat="1">
      <c r="A24" s="43"/>
      <c r="B24" s="44" t="s">
        <v>24</v>
      </c>
      <c r="C24" s="45">
        <f t="shared" si="1"/>
        <v>0</v>
      </c>
      <c r="D24" s="46"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</row>
    <row r="25" spans="1:96" s="15" customFormat="1">
      <c r="A25" s="43"/>
      <c r="B25" s="44" t="s">
        <v>71</v>
      </c>
      <c r="C25" s="45">
        <f t="shared" si="1"/>
        <v>0</v>
      </c>
      <c r="D25" s="46">
        <v>-900</v>
      </c>
      <c r="E25" s="47">
        <v>900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</row>
    <row r="26" spans="1:96" s="15" customFormat="1">
      <c r="A26" s="43"/>
      <c r="B26" s="44" t="s">
        <v>25</v>
      </c>
      <c r="C26" s="45">
        <f t="shared" si="1"/>
        <v>0</v>
      </c>
      <c r="D26" s="46">
        <v>0</v>
      </c>
      <c r="E26" s="47"/>
      <c r="F26" s="47"/>
      <c r="G26" s="47"/>
      <c r="H26" s="47"/>
      <c r="I26" s="47"/>
      <c r="J26" s="47" t="s">
        <v>73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</row>
    <row r="27" spans="1:96" s="15" customFormat="1">
      <c r="A27" s="43"/>
      <c r="B27" s="44" t="s">
        <v>62</v>
      </c>
      <c r="C27" s="45">
        <f t="shared" si="1"/>
        <v>-70495.67</v>
      </c>
      <c r="D27" s="46">
        <v>-71421.48</v>
      </c>
      <c r="E27" s="47">
        <v>925.81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</row>
    <row r="28" spans="1:96" s="15" customFormat="1">
      <c r="A28" s="43"/>
      <c r="B28" s="44" t="s">
        <v>61</v>
      </c>
      <c r="C28" s="45">
        <f t="shared" si="1"/>
        <v>0</v>
      </c>
      <c r="D28" s="46">
        <v>0</v>
      </c>
      <c r="E28" s="47"/>
      <c r="F28" s="47"/>
      <c r="G28" s="47"/>
      <c r="H28" s="55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</row>
    <row r="29" spans="1:96" s="15" customFormat="1">
      <c r="A29" s="43"/>
      <c r="B29" s="44" t="s">
        <v>60</v>
      </c>
      <c r="C29" s="45">
        <f t="shared" si="1"/>
        <v>-63951.19</v>
      </c>
      <c r="D29" s="46">
        <v>-65513.770000000004</v>
      </c>
      <c r="E29" s="47">
        <v>1562.58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</row>
    <row r="30" spans="1:96" s="15" customFormat="1">
      <c r="A30" s="43"/>
      <c r="B30" s="44" t="s">
        <v>63</v>
      </c>
      <c r="C30" s="45">
        <f t="shared" si="1"/>
        <v>-57537.72</v>
      </c>
      <c r="D30" s="46">
        <v>-60122.39</v>
      </c>
      <c r="E30" s="47">
        <v>2584.67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</row>
    <row r="31" spans="1:96" s="15" customFormat="1">
      <c r="A31" s="43"/>
      <c r="B31" s="44" t="s">
        <v>64</v>
      </c>
      <c r="C31" s="45">
        <f t="shared" si="1"/>
        <v>0</v>
      </c>
      <c r="D31" s="46">
        <v>-778.7</v>
      </c>
      <c r="E31" s="47">
        <v>778.7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</row>
    <row r="32" spans="1:96" s="10" customFormat="1">
      <c r="A32" s="36" t="s">
        <v>51</v>
      </c>
      <c r="B32" s="37" t="s">
        <v>41</v>
      </c>
      <c r="C32" s="38">
        <f>SUM(C33:C34)</f>
        <v>-786187.12000000011</v>
      </c>
      <c r="D32" s="41">
        <v>-786187.12000000011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</row>
    <row r="33" spans="1:96" s="15" customFormat="1">
      <c r="A33" s="57"/>
      <c r="B33" s="58" t="s">
        <v>40</v>
      </c>
      <c r="C33" s="45">
        <v>-601196.64</v>
      </c>
      <c r="D33" s="46">
        <v>-601196.64</v>
      </c>
      <c r="E33" s="56"/>
      <c r="F33" s="56"/>
      <c r="G33" s="56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</row>
    <row r="34" spans="1:96" s="15" customFormat="1">
      <c r="A34" s="43"/>
      <c r="B34" s="44" t="s">
        <v>39</v>
      </c>
      <c r="C34" s="45">
        <f>SUM(D34:ZZ34)</f>
        <v>-184990.48000000004</v>
      </c>
      <c r="D34" s="46">
        <v>-184990.48000000004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</row>
    <row r="35" spans="1:96" s="10" customFormat="1">
      <c r="A35" s="36" t="s">
        <v>51</v>
      </c>
      <c r="B35" s="37" t="s">
        <v>10</v>
      </c>
      <c r="C35" s="38">
        <f>SUM(C36:C42)</f>
        <v>-144472.24000000002</v>
      </c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</row>
    <row r="36" spans="1:96" s="15" customFormat="1">
      <c r="A36" s="43"/>
      <c r="B36" s="44" t="s">
        <v>8</v>
      </c>
      <c r="C36" s="45">
        <f t="shared" ref="C36:C42" si="2">SUM(D36:AAA36)</f>
        <v>-6000</v>
      </c>
      <c r="D36" s="46"/>
      <c r="E36" s="47">
        <v>-3500</v>
      </c>
      <c r="F36" s="47">
        <v>-2500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</row>
    <row r="37" spans="1:96" s="15" customFormat="1">
      <c r="A37" s="43"/>
      <c r="B37" s="44" t="s">
        <v>3</v>
      </c>
      <c r="C37" s="45">
        <f t="shared" si="2"/>
        <v>-63838.23</v>
      </c>
      <c r="D37" s="46"/>
      <c r="E37" s="47">
        <v>-14648.4</v>
      </c>
      <c r="F37" s="47">
        <v>-49189.83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</row>
    <row r="38" spans="1:96" s="15" customFormat="1">
      <c r="A38" s="43"/>
      <c r="B38" s="44" t="s">
        <v>9</v>
      </c>
      <c r="C38" s="45">
        <f t="shared" si="2"/>
        <v>0</v>
      </c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</row>
    <row r="39" spans="1:96" s="15" customFormat="1">
      <c r="A39" s="43"/>
      <c r="B39" s="44" t="s">
        <v>5</v>
      </c>
      <c r="C39" s="45">
        <f t="shared" si="2"/>
        <v>0</v>
      </c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</row>
    <row r="40" spans="1:96" s="15" customFormat="1">
      <c r="A40" s="43"/>
      <c r="B40" s="44" t="s">
        <v>4</v>
      </c>
      <c r="C40" s="45">
        <f t="shared" si="2"/>
        <v>0</v>
      </c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</row>
    <row r="41" spans="1:96" s="15" customFormat="1">
      <c r="A41" s="43"/>
      <c r="B41" s="44" t="s">
        <v>7</v>
      </c>
      <c r="C41" s="45">
        <f t="shared" si="2"/>
        <v>-74502.91</v>
      </c>
      <c r="D41" s="46"/>
      <c r="E41" s="47">
        <v>-9068.36</v>
      </c>
      <c r="F41" s="47">
        <v>-1565.77</v>
      </c>
      <c r="G41" s="47">
        <v>-936.23</v>
      </c>
      <c r="H41" s="47">
        <v>-3697.12</v>
      </c>
      <c r="I41" s="47">
        <v>-1768.16</v>
      </c>
      <c r="J41" s="47">
        <v>-560.33000000000004</v>
      </c>
      <c r="K41" s="47">
        <v>-1876.75</v>
      </c>
      <c r="L41" s="47">
        <v>-2514.5</v>
      </c>
      <c r="M41" s="47">
        <v>-2057.54</v>
      </c>
      <c r="N41" s="47">
        <v>-951.16</v>
      </c>
      <c r="O41" s="47">
        <v>-2594.14</v>
      </c>
      <c r="P41" s="47">
        <v>-2080.79</v>
      </c>
      <c r="Q41" s="47">
        <v>-512.91</v>
      </c>
      <c r="R41" s="47">
        <v>-5897.81</v>
      </c>
      <c r="S41" s="47">
        <v>-12706.03</v>
      </c>
      <c r="T41" s="47">
        <v>-1373.68</v>
      </c>
      <c r="U41" s="47">
        <v>-576.41</v>
      </c>
      <c r="V41" s="47">
        <v>-3359.87</v>
      </c>
      <c r="W41" s="47">
        <v>-2036.7</v>
      </c>
      <c r="X41" s="47">
        <v>-100</v>
      </c>
      <c r="Y41" s="47">
        <v>-1891.1</v>
      </c>
      <c r="Z41" s="47">
        <v>-953.59</v>
      </c>
      <c r="AA41" s="47">
        <v>-2258.94</v>
      </c>
      <c r="AB41" s="47">
        <v>-2305.21</v>
      </c>
      <c r="AC41" s="47">
        <v>-2009.85</v>
      </c>
      <c r="AD41" s="47">
        <v>-749.8</v>
      </c>
      <c r="AE41" s="47">
        <v>-223.33</v>
      </c>
      <c r="AF41" s="47">
        <v>-2738.83</v>
      </c>
      <c r="AG41" s="47">
        <v>-4771.3999999999996</v>
      </c>
      <c r="AH41" s="47">
        <v>-366.6</v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</row>
    <row r="42" spans="1:96" s="15" customFormat="1">
      <c r="A42" s="43"/>
      <c r="B42" s="44" t="s">
        <v>6</v>
      </c>
      <c r="C42" s="45">
        <f t="shared" si="2"/>
        <v>-131.1</v>
      </c>
      <c r="D42" s="46"/>
      <c r="E42" s="47">
        <v>-25</v>
      </c>
      <c r="F42" s="47">
        <v>20</v>
      </c>
      <c r="G42" s="47">
        <v>-125</v>
      </c>
      <c r="H42" s="47">
        <v>-1</v>
      </c>
      <c r="I42" s="47">
        <v>-0.1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</row>
    <row r="43" spans="1:96" s="10" customFormat="1">
      <c r="A43" s="36" t="s">
        <v>52</v>
      </c>
      <c r="B43" s="37" t="s">
        <v>22</v>
      </c>
      <c r="C43" s="38">
        <f>SUM(C44:C57)</f>
        <v>72846.540000000008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</row>
    <row r="44" spans="1:96" s="15" customFormat="1">
      <c r="A44" s="43"/>
      <c r="B44" s="44" t="s">
        <v>12</v>
      </c>
      <c r="C44" s="45">
        <f t="shared" ref="C44:C54" si="3">SUM(D44:AAA44)</f>
        <v>11876.220000000001</v>
      </c>
      <c r="D44" s="46"/>
      <c r="E44" s="47">
        <v>270</v>
      </c>
      <c r="F44" s="47">
        <v>450</v>
      </c>
      <c r="G44" s="47">
        <v>600</v>
      </c>
      <c r="H44" s="47">
        <v>146.22</v>
      </c>
      <c r="I44" s="47">
        <v>150</v>
      </c>
      <c r="J44" s="47">
        <v>295</v>
      </c>
      <c r="K44" s="47">
        <v>215</v>
      </c>
      <c r="L44" s="47">
        <v>305</v>
      </c>
      <c r="M44" s="47">
        <v>55</v>
      </c>
      <c r="N44" s="47">
        <v>6810</v>
      </c>
      <c r="O44" s="47">
        <v>250</v>
      </c>
      <c r="P44" s="47">
        <v>130</v>
      </c>
      <c r="Q44" s="47">
        <v>700</v>
      </c>
      <c r="R44" s="47">
        <v>300</v>
      </c>
      <c r="S44" s="47">
        <v>1000</v>
      </c>
      <c r="T44" s="47">
        <v>200</v>
      </c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</row>
    <row r="45" spans="1:96" s="15" customFormat="1">
      <c r="A45" s="43"/>
      <c r="B45" s="44" t="s">
        <v>20</v>
      </c>
      <c r="C45" s="45">
        <f t="shared" si="3"/>
        <v>2273</v>
      </c>
      <c r="D45" s="46"/>
      <c r="E45" s="47">
        <v>800</v>
      </c>
      <c r="F45" s="47">
        <v>100</v>
      </c>
      <c r="G45" s="47">
        <v>1000</v>
      </c>
      <c r="H45" s="47">
        <v>15</v>
      </c>
      <c r="I45" s="47">
        <v>250</v>
      </c>
      <c r="J45" s="47">
        <v>108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</row>
    <row r="46" spans="1:96" s="15" customFormat="1">
      <c r="A46" s="43"/>
      <c r="B46" s="44" t="s">
        <v>18</v>
      </c>
      <c r="C46" s="45">
        <f t="shared" si="3"/>
        <v>2890.0299999999997</v>
      </c>
      <c r="D46" s="46"/>
      <c r="E46" s="47">
        <v>1415</v>
      </c>
      <c r="F46" s="47">
        <v>75</v>
      </c>
      <c r="G46" s="47">
        <v>1400.03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</row>
    <row r="47" spans="1:96" s="15" customFormat="1">
      <c r="A47" s="43"/>
      <c r="B47" s="44" t="s">
        <v>17</v>
      </c>
      <c r="C47" s="45">
        <f t="shared" si="3"/>
        <v>3000</v>
      </c>
      <c r="D47" s="46"/>
      <c r="E47" s="47">
        <v>3000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</row>
    <row r="48" spans="1:96" s="15" customFormat="1">
      <c r="A48" s="43"/>
      <c r="B48" s="44" t="s">
        <v>11</v>
      </c>
      <c r="C48" s="45">
        <f t="shared" si="3"/>
        <v>3185</v>
      </c>
      <c r="D48" s="46"/>
      <c r="E48" s="47">
        <v>75</v>
      </c>
      <c r="F48" s="47">
        <v>100</v>
      </c>
      <c r="G48" s="47">
        <v>50</v>
      </c>
      <c r="H48" s="47">
        <v>100</v>
      </c>
      <c r="I48" s="47">
        <v>1000</v>
      </c>
      <c r="J48" s="47">
        <v>85</v>
      </c>
      <c r="K48" s="47">
        <v>50</v>
      </c>
      <c r="L48" s="47">
        <v>175</v>
      </c>
      <c r="M48" s="47">
        <v>150</v>
      </c>
      <c r="N48" s="47">
        <v>75</v>
      </c>
      <c r="O48" s="47">
        <v>100</v>
      </c>
      <c r="P48" s="47">
        <v>75</v>
      </c>
      <c r="Q48" s="47">
        <v>1000</v>
      </c>
      <c r="R48" s="47">
        <v>75</v>
      </c>
      <c r="S48" s="47">
        <v>75</v>
      </c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</row>
    <row r="49" spans="1:96" s="15" customFormat="1">
      <c r="A49" s="43"/>
      <c r="B49" s="44" t="s">
        <v>21</v>
      </c>
      <c r="C49" s="45">
        <f t="shared" si="3"/>
        <v>215.91</v>
      </c>
      <c r="D49" s="46"/>
      <c r="E49" s="47">
        <v>90</v>
      </c>
      <c r="F49" s="47">
        <v>4.97</v>
      </c>
      <c r="G49" s="47">
        <v>50</v>
      </c>
      <c r="H49" s="47">
        <v>5.3</v>
      </c>
      <c r="I49" s="47">
        <v>61.16</v>
      </c>
      <c r="J49" s="47">
        <v>4.4800000000000004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</row>
    <row r="50" spans="1:96" s="15" customFormat="1">
      <c r="A50" s="43"/>
      <c r="B50" s="44" t="s">
        <v>15</v>
      </c>
      <c r="C50" s="45">
        <f t="shared" si="3"/>
        <v>3834.3299999999995</v>
      </c>
      <c r="D50" s="46"/>
      <c r="E50" s="47">
        <v>971.79</v>
      </c>
      <c r="F50" s="47">
        <v>1688.11</v>
      </c>
      <c r="G50" s="47">
        <v>949.43</v>
      </c>
      <c r="H50" s="47">
        <v>225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</row>
    <row r="51" spans="1:96" s="15" customFormat="1">
      <c r="A51" s="43"/>
      <c r="B51" s="44" t="s">
        <v>14</v>
      </c>
      <c r="C51" s="45">
        <f t="shared" si="3"/>
        <v>260</v>
      </c>
      <c r="D51" s="46"/>
      <c r="E51" s="47">
        <v>20</v>
      </c>
      <c r="F51" s="47">
        <v>90</v>
      </c>
      <c r="G51" s="47">
        <v>150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</row>
    <row r="52" spans="1:96" s="15" customFormat="1">
      <c r="A52" s="43"/>
      <c r="B52" s="44" t="s">
        <v>68</v>
      </c>
      <c r="C52" s="45">
        <f t="shared" si="3"/>
        <v>18968.440000000002</v>
      </c>
      <c r="D52" s="46"/>
      <c r="E52" s="47">
        <v>770</v>
      </c>
      <c r="F52" s="47">
        <v>676</v>
      </c>
      <c r="G52" s="47">
        <v>340</v>
      </c>
      <c r="H52" s="47">
        <v>1000</v>
      </c>
      <c r="I52" s="47">
        <v>387.25</v>
      </c>
      <c r="J52" s="47">
        <v>641</v>
      </c>
      <c r="K52" s="47">
        <v>365</v>
      </c>
      <c r="L52" s="47">
        <v>365</v>
      </c>
      <c r="M52" s="47">
        <v>250</v>
      </c>
      <c r="N52" s="47">
        <v>450</v>
      </c>
      <c r="O52" s="47">
        <v>443</v>
      </c>
      <c r="P52" s="47">
        <v>265</v>
      </c>
      <c r="Q52" s="47">
        <v>117</v>
      </c>
      <c r="R52" s="47">
        <v>238</v>
      </c>
      <c r="S52" s="47">
        <v>215</v>
      </c>
      <c r="T52" s="47">
        <v>168</v>
      </c>
      <c r="U52" s="47">
        <v>93.28</v>
      </c>
      <c r="V52" s="47">
        <v>281</v>
      </c>
      <c r="W52" s="47">
        <v>281</v>
      </c>
      <c r="X52" s="47">
        <v>155</v>
      </c>
      <c r="Y52" s="47">
        <v>750</v>
      </c>
      <c r="Z52" s="47">
        <v>615</v>
      </c>
      <c r="AA52" s="47">
        <v>510</v>
      </c>
      <c r="AB52" s="47">
        <v>600</v>
      </c>
      <c r="AC52" s="47">
        <v>203.64</v>
      </c>
      <c r="AD52" s="47">
        <v>245</v>
      </c>
      <c r="AE52" s="47">
        <v>430.97</v>
      </c>
      <c r="AF52" s="47">
        <v>65.38</v>
      </c>
      <c r="AG52" s="47">
        <v>281.54000000000002</v>
      </c>
      <c r="AH52" s="47">
        <v>337.64</v>
      </c>
      <c r="AI52" s="47">
        <v>281.54000000000002</v>
      </c>
      <c r="AJ52" s="47">
        <v>265.33999999999997</v>
      </c>
      <c r="AK52" s="47">
        <v>521</v>
      </c>
      <c r="AL52" s="47">
        <v>280.77999999999997</v>
      </c>
      <c r="AM52" s="47">
        <v>206.7</v>
      </c>
      <c r="AN52" s="47">
        <v>1535.36</v>
      </c>
      <c r="AO52" s="47">
        <v>127</v>
      </c>
      <c r="AP52" s="47">
        <v>342.02</v>
      </c>
      <c r="AQ52" s="47">
        <v>588</v>
      </c>
      <c r="AR52" s="47">
        <v>399</v>
      </c>
      <c r="AS52" s="47">
        <v>500</v>
      </c>
      <c r="AT52" s="47">
        <v>362</v>
      </c>
      <c r="AU52" s="47">
        <v>200</v>
      </c>
      <c r="AV52" s="47">
        <v>390</v>
      </c>
      <c r="AW52" s="47">
        <v>200</v>
      </c>
      <c r="AX52" s="47">
        <v>130</v>
      </c>
      <c r="AY52" s="47">
        <v>125</v>
      </c>
      <c r="AZ52" s="47">
        <v>975</v>
      </c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</row>
    <row r="53" spans="1:96" s="15" customFormat="1">
      <c r="A53" s="43"/>
      <c r="B53" s="44" t="s">
        <v>16</v>
      </c>
      <c r="C53" s="45">
        <f>SUM(D53:AAA53)</f>
        <v>10586.94</v>
      </c>
      <c r="D53" s="46"/>
      <c r="E53" s="47">
        <v>281.55</v>
      </c>
      <c r="F53" s="47">
        <v>216</v>
      </c>
      <c r="G53" s="47">
        <v>45</v>
      </c>
      <c r="H53" s="47">
        <v>1160</v>
      </c>
      <c r="I53" s="47">
        <v>210</v>
      </c>
      <c r="J53" s="47">
        <v>100</v>
      </c>
      <c r="K53" s="47">
        <v>210</v>
      </c>
      <c r="L53" s="47">
        <v>30</v>
      </c>
      <c r="M53" s="47">
        <v>1088</v>
      </c>
      <c r="N53" s="47">
        <v>530</v>
      </c>
      <c r="O53" s="47">
        <v>300</v>
      </c>
      <c r="P53" s="47">
        <v>90</v>
      </c>
      <c r="Q53" s="47">
        <v>1060</v>
      </c>
      <c r="R53" s="47">
        <v>165</v>
      </c>
      <c r="S53" s="47">
        <v>100</v>
      </c>
      <c r="T53" s="47">
        <v>258.75</v>
      </c>
      <c r="U53" s="47">
        <v>65</v>
      </c>
      <c r="V53" s="47">
        <v>265</v>
      </c>
      <c r="W53" s="47">
        <v>50</v>
      </c>
      <c r="X53" s="47">
        <v>321.07</v>
      </c>
      <c r="Y53" s="47">
        <v>100</v>
      </c>
      <c r="Z53" s="47">
        <v>50</v>
      </c>
      <c r="AA53" s="47">
        <v>3766.57</v>
      </c>
      <c r="AB53" s="47">
        <v>125</v>
      </c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</row>
    <row r="54" spans="1:96" s="15" customFormat="1">
      <c r="A54" s="43"/>
      <c r="B54" s="44" t="s">
        <v>66</v>
      </c>
      <c r="C54" s="45">
        <f t="shared" si="3"/>
        <v>0</v>
      </c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</row>
    <row r="55" spans="1:96" s="15" customFormat="1">
      <c r="A55" s="43"/>
      <c r="B55" s="44" t="s">
        <v>13</v>
      </c>
      <c r="C55" s="45">
        <f>SUM(D55:ZZ55)</f>
        <v>10756.67</v>
      </c>
      <c r="D55" s="46"/>
      <c r="E55" s="47">
        <v>25</v>
      </c>
      <c r="F55" s="47">
        <v>1000</v>
      </c>
      <c r="G55" s="47">
        <v>120</v>
      </c>
      <c r="H55" s="47">
        <v>2207</v>
      </c>
      <c r="J55" s="47">
        <v>939.17</v>
      </c>
      <c r="K55" s="47">
        <v>501.5</v>
      </c>
      <c r="L55" s="47">
        <v>2000</v>
      </c>
      <c r="M55" s="47">
        <v>550</v>
      </c>
      <c r="N55" s="47">
        <v>1529.85</v>
      </c>
      <c r="O55" s="47">
        <v>850</v>
      </c>
      <c r="P55" s="47">
        <v>500</v>
      </c>
      <c r="R55" s="47">
        <v>30</v>
      </c>
      <c r="S55" s="47">
        <v>45</v>
      </c>
      <c r="T55" s="47">
        <v>84.15</v>
      </c>
      <c r="V55" s="47">
        <v>375</v>
      </c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</row>
    <row r="56" spans="1:96" s="15" customFormat="1">
      <c r="A56" s="43"/>
      <c r="B56" s="44" t="s">
        <v>65</v>
      </c>
      <c r="C56" s="45">
        <f>SUM(D56:AAA56)</f>
        <v>0</v>
      </c>
      <c r="D56" s="46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</row>
    <row r="57" spans="1:96" s="15" customFormat="1">
      <c r="A57" s="43"/>
      <c r="B57" s="44" t="s">
        <v>74</v>
      </c>
      <c r="C57" s="45">
        <f>SUM(D57:AAA57)</f>
        <v>5000</v>
      </c>
      <c r="D57" s="46"/>
      <c r="E57" s="47"/>
      <c r="F57" s="47"/>
      <c r="G57" s="47"/>
      <c r="H57" s="47"/>
      <c r="I57" s="47">
        <v>2500</v>
      </c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>
        <v>2500</v>
      </c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</row>
    <row r="58" spans="1:96" s="15" customFormat="1">
      <c r="A58" s="26"/>
      <c r="B58" s="12"/>
      <c r="C58" s="13"/>
      <c r="D58" s="14"/>
    </row>
    <row r="59" spans="1:96" s="15" customFormat="1">
      <c r="A59" s="26"/>
      <c r="B59" s="12"/>
      <c r="C59" s="13"/>
      <c r="D59" s="14"/>
    </row>
    <row r="60" spans="1:96" s="15" customFormat="1">
      <c r="A60" s="26"/>
      <c r="B60" s="12"/>
      <c r="C60" s="13"/>
      <c r="D60" s="14"/>
    </row>
    <row r="61" spans="1:96" s="15" customFormat="1">
      <c r="A61" s="26"/>
      <c r="B61" s="12"/>
      <c r="C61" s="13"/>
      <c r="D61" s="14"/>
    </row>
    <row r="62" spans="1:96" s="15" customFormat="1">
      <c r="A62" s="26"/>
      <c r="B62" s="12"/>
      <c r="C62" s="13"/>
      <c r="D62" s="14"/>
    </row>
    <row r="63" spans="1:96" s="15" customFormat="1">
      <c r="A63" s="26"/>
      <c r="B63" s="12"/>
      <c r="C63" s="13"/>
      <c r="D63" s="14"/>
    </row>
    <row r="64" spans="1:96" s="15" customFormat="1">
      <c r="A64" s="26"/>
      <c r="B64" s="12"/>
      <c r="C64" s="13"/>
      <c r="D64" s="14"/>
    </row>
    <row r="65" spans="1:4" s="15" customFormat="1">
      <c r="A65" s="26"/>
      <c r="B65" s="12"/>
      <c r="C65" s="13"/>
      <c r="D65" s="14"/>
    </row>
    <row r="66" spans="1:4" s="15" customFormat="1">
      <c r="A66" s="26"/>
      <c r="B66" s="12"/>
      <c r="C66" s="13"/>
      <c r="D66" s="14"/>
    </row>
    <row r="67" spans="1:4" s="15" customFormat="1">
      <c r="A67" s="26"/>
      <c r="B67" s="12"/>
      <c r="C67" s="13"/>
      <c r="D67" s="14"/>
    </row>
    <row r="68" spans="1:4" s="15" customFormat="1">
      <c r="A68" s="26"/>
      <c r="B68" s="12"/>
      <c r="C68" s="13"/>
      <c r="D68" s="14"/>
    </row>
    <row r="69" spans="1:4" s="15" customFormat="1">
      <c r="A69" s="26"/>
      <c r="B69" s="12"/>
      <c r="C69" s="13"/>
      <c r="D69" s="14"/>
    </row>
    <row r="70" spans="1:4" s="15" customFormat="1">
      <c r="A70" s="26"/>
      <c r="B70" s="12"/>
      <c r="C70" s="13"/>
      <c r="D70" s="14"/>
    </row>
    <row r="71" spans="1:4" s="15" customFormat="1">
      <c r="A71" s="26"/>
      <c r="B71" s="12"/>
      <c r="C71" s="13"/>
      <c r="D71" s="14"/>
    </row>
    <row r="72" spans="1:4" s="15" customFormat="1">
      <c r="A72" s="26"/>
      <c r="B72" s="12"/>
      <c r="C72" s="13"/>
      <c r="D72" s="14"/>
    </row>
    <row r="73" spans="1:4" s="15" customFormat="1">
      <c r="A73" s="26"/>
      <c r="B73" s="12"/>
      <c r="C73" s="13"/>
      <c r="D73" s="14"/>
    </row>
    <row r="74" spans="1:4" s="15" customFormat="1">
      <c r="A74" s="26"/>
      <c r="B74" s="12"/>
      <c r="C74" s="13"/>
      <c r="D74" s="14"/>
    </row>
    <row r="75" spans="1:4" s="15" customFormat="1">
      <c r="A75" s="26"/>
      <c r="B75" s="12"/>
      <c r="C75" s="13"/>
      <c r="D75" s="14"/>
    </row>
    <row r="76" spans="1:4" s="15" customFormat="1">
      <c r="A76" s="26"/>
      <c r="B76" s="12"/>
      <c r="C76" s="13"/>
      <c r="D76" s="14"/>
    </row>
    <row r="77" spans="1:4" s="15" customFormat="1">
      <c r="A77" s="26"/>
      <c r="B77" s="12"/>
      <c r="C77" s="13"/>
      <c r="D77" s="14"/>
    </row>
    <row r="78" spans="1:4" s="15" customFormat="1">
      <c r="A78" s="26"/>
      <c r="B78" s="12"/>
      <c r="C78" s="13"/>
      <c r="D78" s="14"/>
    </row>
    <row r="79" spans="1:4" s="15" customFormat="1">
      <c r="A79" s="26"/>
      <c r="B79" s="12"/>
      <c r="C79" s="13"/>
      <c r="D79" s="14"/>
    </row>
    <row r="80" spans="1:4" s="15" customFormat="1">
      <c r="A80" s="26"/>
      <c r="B80" s="12"/>
      <c r="C80" s="13"/>
      <c r="D80" s="14"/>
    </row>
    <row r="81" spans="1:4" s="15" customFormat="1">
      <c r="A81" s="26"/>
      <c r="B81" s="12"/>
      <c r="C81" s="13"/>
      <c r="D81" s="14"/>
    </row>
    <row r="82" spans="1:4" s="15" customFormat="1">
      <c r="A82" s="26"/>
      <c r="B82" s="12"/>
      <c r="C82" s="13"/>
      <c r="D82" s="14"/>
    </row>
    <row r="83" spans="1:4" s="15" customFormat="1">
      <c r="A83" s="26"/>
      <c r="B83" s="12"/>
      <c r="C83" s="13"/>
      <c r="D83" s="14"/>
    </row>
    <row r="84" spans="1:4" s="15" customFormat="1">
      <c r="A84" s="26"/>
      <c r="B84" s="12"/>
      <c r="C84" s="13"/>
      <c r="D84" s="14"/>
    </row>
    <row r="85" spans="1:4" s="15" customFormat="1">
      <c r="A85" s="26"/>
      <c r="B85" s="12"/>
      <c r="C85" s="13"/>
      <c r="D85" s="14"/>
    </row>
    <row r="86" spans="1:4" s="15" customFormat="1">
      <c r="A86" s="26"/>
      <c r="B86" s="12"/>
      <c r="C86" s="13"/>
      <c r="D86" s="14"/>
    </row>
    <row r="87" spans="1:4" s="15" customFormat="1">
      <c r="A87" s="26"/>
      <c r="B87" s="12"/>
      <c r="C87" s="13"/>
      <c r="D87" s="14"/>
    </row>
    <row r="88" spans="1:4" s="15" customFormat="1">
      <c r="A88" s="26"/>
      <c r="B88" s="12"/>
      <c r="C88" s="13"/>
      <c r="D88" s="14"/>
    </row>
    <row r="89" spans="1:4" s="15" customFormat="1">
      <c r="A89" s="26"/>
      <c r="B89" s="12"/>
      <c r="C89" s="13"/>
      <c r="D89" s="14"/>
    </row>
    <row r="90" spans="1:4" s="15" customFormat="1">
      <c r="A90" s="26"/>
      <c r="B90" s="12"/>
      <c r="C90" s="13"/>
      <c r="D90" s="14"/>
    </row>
    <row r="91" spans="1:4" s="15" customFormat="1">
      <c r="A91" s="26"/>
      <c r="B91" s="12"/>
      <c r="C91" s="13"/>
      <c r="D91" s="14"/>
    </row>
    <row r="92" spans="1:4" s="15" customFormat="1">
      <c r="A92" s="26"/>
      <c r="B92" s="12"/>
      <c r="C92" s="13"/>
      <c r="D92" s="14"/>
    </row>
    <row r="93" spans="1:4" s="15" customFormat="1">
      <c r="A93" s="26"/>
      <c r="B93" s="12"/>
      <c r="C93" s="13"/>
      <c r="D93" s="14"/>
    </row>
    <row r="94" spans="1:4" s="15" customFormat="1">
      <c r="A94" s="26"/>
      <c r="B94" s="12"/>
      <c r="C94" s="13"/>
      <c r="D94" s="14"/>
    </row>
    <row r="95" spans="1:4" s="15" customFormat="1">
      <c r="A95" s="26"/>
      <c r="B95" s="12"/>
      <c r="C95" s="13"/>
      <c r="D95" s="14"/>
    </row>
    <row r="96" spans="1:4" s="15" customFormat="1">
      <c r="A96" s="26"/>
      <c r="B96" s="12"/>
      <c r="C96" s="13"/>
      <c r="D96" s="14"/>
    </row>
    <row r="97" spans="1:4" s="15" customFormat="1">
      <c r="A97" s="26"/>
      <c r="B97" s="12"/>
      <c r="C97" s="13"/>
      <c r="D97" s="14"/>
    </row>
    <row r="98" spans="1:4" s="15" customFormat="1">
      <c r="A98" s="26"/>
      <c r="B98" s="12"/>
      <c r="C98" s="13"/>
      <c r="D98" s="14"/>
    </row>
    <row r="99" spans="1:4" s="15" customFormat="1">
      <c r="A99" s="26"/>
      <c r="B99" s="12"/>
      <c r="C99" s="13"/>
      <c r="D99" s="14"/>
    </row>
    <row r="100" spans="1:4" s="15" customFormat="1">
      <c r="A100" s="26"/>
      <c r="B100" s="12"/>
      <c r="C100" s="13"/>
      <c r="D100" s="14"/>
    </row>
    <row r="101" spans="1:4" s="15" customFormat="1">
      <c r="A101" s="26"/>
      <c r="B101" s="12"/>
      <c r="C101" s="13"/>
      <c r="D101" s="14"/>
    </row>
    <row r="102" spans="1:4" s="15" customFormat="1">
      <c r="A102" s="26"/>
      <c r="B102" s="12"/>
      <c r="C102" s="13"/>
      <c r="D102" s="14"/>
    </row>
    <row r="103" spans="1:4" s="15" customFormat="1">
      <c r="A103" s="26"/>
      <c r="B103" s="12"/>
      <c r="C103" s="13"/>
      <c r="D103" s="14"/>
    </row>
    <row r="104" spans="1:4" s="15" customFormat="1">
      <c r="A104" s="26"/>
      <c r="B104" s="12"/>
      <c r="C104" s="13"/>
      <c r="D104" s="14"/>
    </row>
    <row r="105" spans="1:4" s="15" customFormat="1">
      <c r="A105" s="26"/>
      <c r="B105" s="12"/>
      <c r="C105" s="13"/>
      <c r="D105" s="14"/>
    </row>
    <row r="106" spans="1:4" s="15" customFormat="1">
      <c r="A106" s="26"/>
      <c r="B106" s="12"/>
      <c r="C106" s="13"/>
      <c r="D106" s="14"/>
    </row>
    <row r="107" spans="1:4" s="15" customFormat="1">
      <c r="A107" s="26"/>
      <c r="B107" s="12"/>
      <c r="C107" s="13"/>
      <c r="D107" s="14"/>
    </row>
    <row r="108" spans="1:4" s="15" customFormat="1">
      <c r="A108" s="26"/>
      <c r="B108" s="12"/>
      <c r="C108" s="13"/>
      <c r="D108" s="14"/>
    </row>
    <row r="109" spans="1:4" s="15" customFormat="1">
      <c r="A109" s="26"/>
      <c r="B109" s="12"/>
      <c r="C109" s="13"/>
      <c r="D109" s="14"/>
    </row>
    <row r="110" spans="1:4" s="15" customFormat="1">
      <c r="A110" s="26"/>
      <c r="B110" s="12"/>
      <c r="C110" s="13"/>
      <c r="D110" s="14"/>
    </row>
    <row r="111" spans="1:4" s="15" customFormat="1">
      <c r="A111" s="26"/>
      <c r="B111" s="12"/>
      <c r="C111" s="13"/>
      <c r="D111" s="14"/>
    </row>
    <row r="112" spans="1:4" s="15" customFormat="1">
      <c r="A112" s="26"/>
      <c r="B112" s="12"/>
      <c r="C112" s="13"/>
      <c r="D112" s="14"/>
    </row>
    <row r="113" spans="1:4" s="15" customFormat="1">
      <c r="A113" s="26"/>
      <c r="B113" s="12"/>
      <c r="C113" s="13"/>
      <c r="D113" s="14"/>
    </row>
    <row r="114" spans="1:4" s="15" customFormat="1">
      <c r="A114" s="26"/>
      <c r="B114" s="12"/>
      <c r="C114" s="13"/>
      <c r="D114" s="14"/>
    </row>
    <row r="115" spans="1:4" s="15" customFormat="1">
      <c r="A115" s="26"/>
      <c r="B115" s="12"/>
      <c r="C115" s="13"/>
      <c r="D115" s="14"/>
    </row>
    <row r="116" spans="1:4" s="15" customFormat="1">
      <c r="A116" s="26"/>
      <c r="B116" s="12"/>
      <c r="C116" s="13"/>
      <c r="D116" s="14"/>
    </row>
    <row r="117" spans="1:4" s="15" customFormat="1">
      <c r="A117" s="26"/>
      <c r="B117" s="12"/>
      <c r="C117" s="13"/>
      <c r="D117" s="14"/>
    </row>
    <row r="118" spans="1:4" s="15" customFormat="1">
      <c r="A118" s="26"/>
      <c r="B118" s="12"/>
      <c r="C118" s="13"/>
      <c r="D118" s="14"/>
    </row>
    <row r="119" spans="1:4" s="15" customFormat="1">
      <c r="A119" s="26"/>
      <c r="B119" s="12"/>
      <c r="C119" s="13"/>
      <c r="D119" s="14"/>
    </row>
    <row r="120" spans="1:4" s="15" customFormat="1">
      <c r="A120" s="26"/>
      <c r="B120" s="12"/>
      <c r="C120" s="13"/>
      <c r="D120" s="14"/>
    </row>
    <row r="121" spans="1:4" s="15" customFormat="1">
      <c r="A121" s="26"/>
      <c r="B121" s="12"/>
      <c r="C121" s="13"/>
      <c r="D121" s="14"/>
    </row>
    <row r="122" spans="1:4" s="15" customFormat="1">
      <c r="A122" s="26"/>
      <c r="B122" s="12"/>
      <c r="C122" s="13"/>
      <c r="D122" s="14"/>
    </row>
    <row r="123" spans="1:4" s="15" customFormat="1">
      <c r="A123" s="26"/>
      <c r="B123" s="12"/>
      <c r="C123" s="13"/>
      <c r="D123" s="14"/>
    </row>
    <row r="124" spans="1:4" s="15" customFormat="1">
      <c r="A124" s="26"/>
      <c r="B124" s="12"/>
      <c r="C124" s="13"/>
      <c r="D124" s="14"/>
    </row>
    <row r="125" spans="1:4" s="15" customFormat="1">
      <c r="A125" s="26"/>
      <c r="B125" s="12"/>
      <c r="C125" s="13"/>
      <c r="D125" s="14"/>
    </row>
    <row r="126" spans="1:4" s="15" customFormat="1">
      <c r="A126" s="26"/>
      <c r="B126" s="12"/>
      <c r="C126" s="13"/>
      <c r="D126" s="14"/>
    </row>
    <row r="127" spans="1:4" s="15" customFormat="1">
      <c r="A127" s="26"/>
      <c r="B127" s="12"/>
      <c r="C127" s="13"/>
      <c r="D127" s="14"/>
    </row>
    <row r="128" spans="1:4" s="15" customFormat="1">
      <c r="A128" s="26"/>
      <c r="B128" s="12"/>
      <c r="C128" s="13"/>
      <c r="D128" s="14"/>
    </row>
    <row r="129" spans="1:4" s="15" customFormat="1">
      <c r="A129" s="26"/>
      <c r="B129" s="12"/>
      <c r="C129" s="13"/>
      <c r="D129" s="14"/>
    </row>
    <row r="130" spans="1:4" s="15" customFormat="1">
      <c r="A130" s="26"/>
      <c r="B130" s="12"/>
      <c r="C130" s="13"/>
      <c r="D130" s="14"/>
    </row>
    <row r="131" spans="1:4" s="15" customFormat="1">
      <c r="A131" s="26"/>
      <c r="B131" s="12"/>
      <c r="C131" s="13"/>
      <c r="D131" s="14"/>
    </row>
    <row r="132" spans="1:4" s="15" customFormat="1">
      <c r="A132" s="26"/>
      <c r="B132" s="12"/>
      <c r="C132" s="13"/>
      <c r="D132" s="14"/>
    </row>
    <row r="133" spans="1:4" s="15" customFormat="1">
      <c r="A133" s="26"/>
      <c r="B133" s="12"/>
      <c r="C133" s="13"/>
      <c r="D133" s="14"/>
    </row>
    <row r="134" spans="1:4" s="15" customFormat="1">
      <c r="A134" s="26"/>
      <c r="B134" s="12"/>
      <c r="C134" s="13"/>
      <c r="D134" s="14"/>
    </row>
    <row r="135" spans="1:4" s="15" customFormat="1">
      <c r="A135" s="26"/>
      <c r="B135" s="12"/>
      <c r="C135" s="13"/>
      <c r="D135" s="14"/>
    </row>
    <row r="136" spans="1:4" s="15" customFormat="1">
      <c r="A136" s="26"/>
      <c r="B136" s="12"/>
      <c r="C136" s="13"/>
      <c r="D136" s="14"/>
    </row>
    <row r="137" spans="1:4" s="15" customFormat="1">
      <c r="A137" s="26"/>
      <c r="B137" s="12"/>
      <c r="C137" s="13"/>
      <c r="D137" s="14"/>
    </row>
    <row r="138" spans="1:4" s="15" customFormat="1">
      <c r="A138" s="26"/>
      <c r="B138" s="12"/>
      <c r="C138" s="13"/>
      <c r="D138" s="14"/>
    </row>
    <row r="139" spans="1:4" s="15" customFormat="1">
      <c r="A139" s="26"/>
      <c r="B139" s="12"/>
      <c r="C139" s="13"/>
      <c r="D139" s="14"/>
    </row>
    <row r="140" spans="1:4" s="15" customFormat="1">
      <c r="A140" s="26"/>
      <c r="B140" s="12"/>
      <c r="C140" s="13"/>
      <c r="D140" s="14"/>
    </row>
    <row r="141" spans="1:4" s="15" customFormat="1">
      <c r="A141" s="26"/>
      <c r="B141" s="12"/>
      <c r="C141" s="13"/>
      <c r="D141" s="14"/>
    </row>
    <row r="142" spans="1:4" s="15" customFormat="1">
      <c r="A142" s="26"/>
      <c r="B142" s="12"/>
      <c r="C142" s="13"/>
      <c r="D142" s="14"/>
    </row>
    <row r="143" spans="1:4" s="15" customFormat="1">
      <c r="A143" s="26"/>
      <c r="B143" s="12"/>
      <c r="C143" s="13"/>
      <c r="D143" s="14"/>
    </row>
    <row r="144" spans="1:4" s="15" customFormat="1">
      <c r="A144" s="26"/>
      <c r="B144" s="12"/>
      <c r="C144" s="13"/>
      <c r="D144" s="14"/>
    </row>
    <row r="145" spans="1:4" s="15" customFormat="1">
      <c r="A145" s="26"/>
      <c r="B145" s="12"/>
      <c r="C145" s="13"/>
      <c r="D145" s="14"/>
    </row>
    <row r="146" spans="1:4" s="15" customFormat="1">
      <c r="A146" s="26"/>
      <c r="B146" s="12"/>
      <c r="C146" s="13"/>
      <c r="D146" s="14"/>
    </row>
    <row r="147" spans="1:4" s="15" customFormat="1">
      <c r="A147" s="26"/>
      <c r="B147" s="12"/>
      <c r="C147" s="13"/>
      <c r="D147" s="14"/>
    </row>
    <row r="148" spans="1:4" s="15" customFormat="1">
      <c r="A148" s="26"/>
      <c r="B148" s="12"/>
      <c r="C148" s="13"/>
      <c r="D148" s="14"/>
    </row>
    <row r="149" spans="1:4" s="15" customFormat="1">
      <c r="A149" s="26"/>
      <c r="B149" s="12"/>
      <c r="C149" s="13"/>
      <c r="D149" s="14"/>
    </row>
    <row r="150" spans="1:4" s="15" customFormat="1">
      <c r="A150" s="26"/>
      <c r="B150" s="12"/>
      <c r="C150" s="13"/>
      <c r="D150" s="14"/>
    </row>
    <row r="151" spans="1:4" s="15" customFormat="1">
      <c r="A151" s="26"/>
      <c r="B151" s="12"/>
      <c r="C151" s="13"/>
      <c r="D151" s="14"/>
    </row>
    <row r="152" spans="1:4" s="15" customFormat="1">
      <c r="A152" s="26"/>
      <c r="B152" s="12"/>
      <c r="C152" s="13"/>
      <c r="D152" s="14"/>
    </row>
    <row r="153" spans="1:4" s="15" customFormat="1">
      <c r="A153" s="26"/>
      <c r="B153" s="12"/>
      <c r="C153" s="13"/>
      <c r="D153" s="14"/>
    </row>
    <row r="154" spans="1:4" s="15" customFormat="1">
      <c r="A154" s="26"/>
      <c r="B154" s="12"/>
      <c r="C154" s="13"/>
      <c r="D154" s="14"/>
    </row>
    <row r="155" spans="1:4" s="15" customFormat="1">
      <c r="A155" s="26"/>
      <c r="B155" s="12"/>
      <c r="C155" s="13"/>
      <c r="D155" s="14"/>
    </row>
    <row r="156" spans="1:4" s="15" customFormat="1">
      <c r="A156" s="26"/>
      <c r="B156" s="12"/>
      <c r="C156" s="13"/>
      <c r="D156" s="14"/>
    </row>
    <row r="157" spans="1:4" s="15" customFormat="1">
      <c r="A157" s="26"/>
      <c r="B157" s="12"/>
      <c r="C157" s="13"/>
      <c r="D157" s="14"/>
    </row>
    <row r="158" spans="1:4" s="15" customFormat="1">
      <c r="A158" s="26"/>
      <c r="B158" s="12"/>
      <c r="C158" s="13"/>
      <c r="D158" s="14"/>
    </row>
    <row r="159" spans="1:4" s="15" customFormat="1">
      <c r="A159" s="26"/>
      <c r="B159" s="12"/>
      <c r="C159" s="13"/>
      <c r="D159" s="14"/>
    </row>
    <row r="160" spans="1:4" s="15" customFormat="1">
      <c r="A160" s="26"/>
      <c r="B160" s="12"/>
      <c r="C160" s="13"/>
      <c r="D160" s="14"/>
    </row>
    <row r="161" spans="1:4" s="15" customFormat="1">
      <c r="A161" s="26"/>
      <c r="B161" s="12"/>
      <c r="C161" s="13"/>
      <c r="D161" s="14"/>
    </row>
    <row r="162" spans="1:4" s="15" customFormat="1">
      <c r="A162" s="26"/>
      <c r="B162" s="12"/>
      <c r="C162" s="13"/>
      <c r="D162" s="14"/>
    </row>
    <row r="163" spans="1:4" s="15" customFormat="1">
      <c r="A163" s="26"/>
      <c r="B163" s="12"/>
      <c r="C163" s="13"/>
      <c r="D163" s="14"/>
    </row>
    <row r="164" spans="1:4" s="15" customFormat="1">
      <c r="A164" s="26"/>
      <c r="B164" s="12"/>
      <c r="C164" s="13"/>
      <c r="D164" s="14"/>
    </row>
    <row r="165" spans="1:4" s="15" customFormat="1">
      <c r="A165" s="26"/>
      <c r="B165" s="12"/>
      <c r="C165" s="13"/>
      <c r="D165" s="14"/>
    </row>
    <row r="166" spans="1:4" s="15" customFormat="1">
      <c r="A166" s="26"/>
      <c r="B166" s="12"/>
      <c r="C166" s="13"/>
      <c r="D166" s="14"/>
    </row>
    <row r="167" spans="1:4" s="15" customFormat="1">
      <c r="A167" s="26"/>
      <c r="B167" s="12"/>
      <c r="C167" s="13"/>
      <c r="D167" s="14"/>
    </row>
    <row r="168" spans="1:4" s="15" customFormat="1">
      <c r="A168" s="26"/>
      <c r="B168" s="12"/>
      <c r="C168" s="13"/>
      <c r="D168" s="14"/>
    </row>
    <row r="169" spans="1:4" s="15" customFormat="1">
      <c r="A169" s="26"/>
      <c r="B169" s="12"/>
      <c r="C169" s="13"/>
      <c r="D169" s="14"/>
    </row>
    <row r="170" spans="1:4" s="15" customFormat="1">
      <c r="A170" s="26"/>
      <c r="B170" s="12"/>
      <c r="C170" s="13"/>
      <c r="D170" s="14"/>
    </row>
    <row r="171" spans="1:4" s="15" customFormat="1">
      <c r="A171" s="26"/>
      <c r="B171" s="12"/>
      <c r="C171" s="13"/>
      <c r="D171" s="14"/>
    </row>
    <row r="172" spans="1:4" s="15" customFormat="1">
      <c r="A172" s="26"/>
      <c r="B172" s="12"/>
      <c r="C172" s="13"/>
      <c r="D172" s="14"/>
    </row>
    <row r="173" spans="1:4" s="15" customFormat="1">
      <c r="A173" s="26"/>
      <c r="B173" s="12"/>
      <c r="C173" s="13"/>
      <c r="D173" s="14"/>
    </row>
    <row r="174" spans="1:4" s="15" customFormat="1">
      <c r="A174" s="26"/>
      <c r="B174" s="12"/>
      <c r="C174" s="13"/>
      <c r="D174" s="14"/>
    </row>
    <row r="175" spans="1:4" s="15" customFormat="1">
      <c r="A175" s="26"/>
      <c r="B175" s="12"/>
      <c r="C175" s="13"/>
      <c r="D175" s="14"/>
    </row>
    <row r="176" spans="1:4" s="15" customFormat="1">
      <c r="A176" s="26"/>
      <c r="B176" s="12"/>
      <c r="C176" s="13"/>
      <c r="D176" s="14"/>
    </row>
    <row r="177" spans="1:4" s="15" customFormat="1">
      <c r="A177" s="26"/>
      <c r="B177" s="12"/>
      <c r="C177" s="13"/>
      <c r="D177" s="14"/>
    </row>
    <row r="178" spans="1:4" s="15" customFormat="1">
      <c r="A178" s="26"/>
      <c r="B178" s="12"/>
      <c r="C178" s="13"/>
      <c r="D178" s="14"/>
    </row>
    <row r="179" spans="1:4" s="15" customFormat="1">
      <c r="A179" s="26"/>
      <c r="B179" s="12"/>
      <c r="C179" s="13"/>
      <c r="D179" s="14"/>
    </row>
    <row r="180" spans="1:4" s="15" customFormat="1">
      <c r="A180" s="26"/>
      <c r="B180" s="12"/>
      <c r="C180" s="13"/>
      <c r="D180" s="14"/>
    </row>
    <row r="181" spans="1:4" s="15" customFormat="1">
      <c r="A181" s="26"/>
      <c r="B181" s="12"/>
      <c r="C181" s="13"/>
      <c r="D181" s="14"/>
    </row>
    <row r="182" spans="1:4" s="15" customFormat="1">
      <c r="A182" s="26"/>
      <c r="B182" s="12"/>
      <c r="C182" s="13"/>
      <c r="D182" s="14"/>
    </row>
    <row r="183" spans="1:4" s="15" customFormat="1">
      <c r="A183" s="26"/>
      <c r="B183" s="12"/>
      <c r="C183" s="13"/>
      <c r="D183" s="14"/>
    </row>
    <row r="184" spans="1:4" s="15" customFormat="1">
      <c r="A184" s="26"/>
      <c r="B184" s="12"/>
      <c r="C184" s="13"/>
      <c r="D184" s="14"/>
    </row>
    <row r="185" spans="1:4" s="15" customFormat="1">
      <c r="A185" s="26"/>
      <c r="B185" s="12"/>
      <c r="C185" s="13"/>
      <c r="D185" s="14"/>
    </row>
    <row r="186" spans="1:4" s="15" customFormat="1">
      <c r="A186" s="26"/>
      <c r="B186" s="12"/>
      <c r="C186" s="13"/>
      <c r="D186" s="14"/>
    </row>
    <row r="187" spans="1:4" s="15" customFormat="1">
      <c r="A187" s="26"/>
      <c r="B187" s="12"/>
      <c r="C187" s="13"/>
      <c r="D187" s="14"/>
    </row>
    <row r="188" spans="1:4" s="15" customFormat="1">
      <c r="A188" s="26"/>
      <c r="B188" s="12"/>
      <c r="C188" s="13"/>
      <c r="D188" s="14"/>
    </row>
    <row r="189" spans="1:4" s="15" customFormat="1">
      <c r="A189" s="26"/>
      <c r="B189" s="12"/>
      <c r="C189" s="13"/>
      <c r="D189" s="14"/>
    </row>
    <row r="190" spans="1:4" s="15" customFormat="1">
      <c r="A190" s="26"/>
      <c r="B190" s="12"/>
      <c r="C190" s="13"/>
      <c r="D190" s="14"/>
    </row>
    <row r="191" spans="1:4" s="15" customFormat="1">
      <c r="A191" s="26"/>
      <c r="B191" s="12"/>
      <c r="C191" s="13"/>
      <c r="D191" s="14"/>
    </row>
    <row r="192" spans="1:4" s="15" customFormat="1">
      <c r="A192" s="26"/>
      <c r="B192" s="12"/>
      <c r="C192" s="13"/>
      <c r="D192" s="14"/>
    </row>
    <row r="193" spans="1:4" s="15" customFormat="1">
      <c r="A193" s="26"/>
      <c r="B193" s="12"/>
      <c r="C193" s="13"/>
      <c r="D193" s="14"/>
    </row>
    <row r="194" spans="1:4" s="15" customFormat="1">
      <c r="A194" s="26"/>
      <c r="B194" s="12"/>
      <c r="C194" s="13"/>
      <c r="D194" s="14"/>
    </row>
    <row r="195" spans="1:4" s="15" customFormat="1">
      <c r="A195" s="26"/>
      <c r="B195" s="12"/>
      <c r="C195" s="13"/>
      <c r="D195" s="14"/>
    </row>
    <row r="196" spans="1:4" s="15" customFormat="1">
      <c r="A196" s="26"/>
      <c r="B196" s="12"/>
      <c r="C196" s="13"/>
      <c r="D196" s="14"/>
    </row>
    <row r="197" spans="1:4" s="15" customFormat="1">
      <c r="A197" s="26"/>
      <c r="B197" s="12"/>
      <c r="C197" s="13"/>
      <c r="D197" s="14"/>
    </row>
    <row r="198" spans="1:4" s="15" customFormat="1">
      <c r="A198" s="26"/>
      <c r="B198" s="12"/>
      <c r="C198" s="13"/>
      <c r="D198" s="14"/>
    </row>
    <row r="199" spans="1:4" s="15" customFormat="1">
      <c r="A199" s="26"/>
      <c r="B199" s="12"/>
      <c r="C199" s="13"/>
      <c r="D199" s="14"/>
    </row>
    <row r="200" spans="1:4" s="15" customFormat="1">
      <c r="A200" s="26"/>
      <c r="B200" s="12"/>
      <c r="C200" s="13"/>
      <c r="D200" s="14"/>
    </row>
    <row r="201" spans="1:4" s="15" customFormat="1">
      <c r="A201" s="26"/>
      <c r="B201" s="12"/>
      <c r="C201" s="13"/>
      <c r="D201" s="14"/>
    </row>
    <row r="202" spans="1:4" s="15" customFormat="1">
      <c r="A202" s="26"/>
      <c r="B202" s="12"/>
      <c r="C202" s="13"/>
      <c r="D202" s="14"/>
    </row>
    <row r="203" spans="1:4" s="15" customFormat="1">
      <c r="A203" s="26"/>
      <c r="B203" s="12"/>
      <c r="C203" s="13"/>
      <c r="D203" s="14"/>
    </row>
    <row r="204" spans="1:4" s="15" customFormat="1">
      <c r="A204" s="26"/>
      <c r="B204" s="12"/>
      <c r="C204" s="13"/>
      <c r="D204" s="14"/>
    </row>
    <row r="205" spans="1:4" s="15" customFormat="1">
      <c r="A205" s="26"/>
      <c r="B205" s="12"/>
      <c r="C205" s="13"/>
      <c r="D205" s="14"/>
    </row>
    <row r="206" spans="1:4" s="15" customFormat="1">
      <c r="A206" s="26"/>
      <c r="B206" s="12"/>
      <c r="C206" s="13"/>
      <c r="D206" s="14"/>
    </row>
    <row r="207" spans="1:4" s="15" customFormat="1">
      <c r="A207" s="26"/>
      <c r="B207" s="12"/>
      <c r="C207" s="13"/>
      <c r="D207" s="14"/>
    </row>
    <row r="208" spans="1:4" s="15" customFormat="1">
      <c r="A208" s="26"/>
      <c r="B208" s="12"/>
      <c r="C208" s="13"/>
      <c r="D208" s="14"/>
    </row>
    <row r="209" spans="1:6" s="15" customFormat="1">
      <c r="A209" s="26"/>
      <c r="B209" s="12"/>
      <c r="C209" s="13"/>
      <c r="D209" s="14"/>
    </row>
    <row r="210" spans="1:6" s="15" customFormat="1">
      <c r="A210" s="26"/>
      <c r="B210" s="12"/>
      <c r="C210" s="13"/>
      <c r="D210" s="14"/>
    </row>
    <row r="211" spans="1:6" s="15" customFormat="1">
      <c r="A211" s="26"/>
      <c r="B211" s="12"/>
      <c r="C211" s="13"/>
      <c r="D211" s="14"/>
    </row>
    <row r="212" spans="1:6" s="15" customFormat="1">
      <c r="A212" s="26"/>
      <c r="B212" s="12"/>
      <c r="C212" s="13"/>
      <c r="D212" s="14"/>
    </row>
    <row r="213" spans="1:6" s="15" customFormat="1">
      <c r="A213" s="26"/>
      <c r="B213" s="12"/>
      <c r="C213" s="13"/>
      <c r="D213" s="14"/>
    </row>
    <row r="214" spans="1:6" s="15" customFormat="1">
      <c r="A214" s="26"/>
      <c r="B214" s="12"/>
      <c r="C214" s="13"/>
      <c r="D214" s="14"/>
    </row>
    <row r="215" spans="1:6" s="15" customFormat="1">
      <c r="A215" s="26"/>
      <c r="B215" s="12"/>
      <c r="C215" s="13"/>
      <c r="D215" s="14"/>
    </row>
    <row r="216" spans="1:6" s="15" customFormat="1">
      <c r="A216" s="26"/>
      <c r="B216" s="12"/>
      <c r="C216" s="13"/>
      <c r="D216" s="14"/>
    </row>
    <row r="217" spans="1:6" s="15" customFormat="1">
      <c r="A217" s="26"/>
      <c r="B217" s="12"/>
      <c r="C217" s="13"/>
      <c r="D217" s="14"/>
    </row>
    <row r="218" spans="1:6" s="15" customFormat="1">
      <c r="A218" s="26"/>
      <c r="B218" s="12"/>
      <c r="C218" s="13"/>
      <c r="D218" s="14"/>
    </row>
    <row r="219" spans="1:6" s="15" customFormat="1">
      <c r="A219" s="26"/>
      <c r="B219" s="12"/>
      <c r="C219" s="13"/>
      <c r="D219" s="14"/>
    </row>
    <row r="220" spans="1:6" s="15" customFormat="1">
      <c r="A220" s="26"/>
      <c r="B220" s="12"/>
      <c r="C220" s="13"/>
      <c r="D220" s="14"/>
    </row>
    <row r="221" spans="1:6" s="15" customFormat="1">
      <c r="A221" s="26"/>
      <c r="B221" s="12"/>
      <c r="C221" s="13"/>
      <c r="D221" s="14"/>
    </row>
    <row r="222" spans="1:6" s="15" customFormat="1">
      <c r="A222" s="26"/>
      <c r="B222" s="12"/>
      <c r="C222" s="13"/>
      <c r="D222" s="14"/>
    </row>
    <row r="223" spans="1:6" s="15" customFormat="1">
      <c r="A223" s="26"/>
      <c r="B223" s="12"/>
      <c r="C223" s="13"/>
      <c r="D223" s="14"/>
    </row>
    <row r="224" spans="1:6" s="15" customFormat="1">
      <c r="A224" s="26"/>
      <c r="B224" s="12"/>
      <c r="C224" s="13"/>
      <c r="D224" s="14"/>
      <c r="F224" s="31"/>
    </row>
  </sheetData>
  <sheetProtection password="CC27" sheet="1" objects="1" scenario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Z235"/>
  <sheetViews>
    <sheetView showGridLines="0" topLeftCell="A16" zoomScale="110" zoomScaleNormal="110" workbookViewId="0">
      <selection activeCell="C33" sqref="C33"/>
    </sheetView>
  </sheetViews>
  <sheetFormatPr baseColWidth="10" defaultColWidth="8.85546875" defaultRowHeight="12.75"/>
  <cols>
    <col min="1" max="1" width="8.28515625" style="79" customWidth="1"/>
    <col min="2" max="2" width="46.85546875" style="78" customWidth="1"/>
    <col min="3" max="3" width="12.140625" style="63" customWidth="1"/>
    <col min="4" max="4" width="11.42578125" style="80" customWidth="1"/>
    <col min="5" max="5" width="9.85546875" style="111" bestFit="1" customWidth="1"/>
    <col min="6" max="16384" width="8.85546875" style="110"/>
  </cols>
  <sheetData>
    <row r="1" spans="1:104" s="99" customFormat="1">
      <c r="A1" s="65"/>
      <c r="B1" s="66" t="s">
        <v>0</v>
      </c>
      <c r="C1" s="61" t="s">
        <v>76</v>
      </c>
      <c r="D1" s="67" t="s">
        <v>67</v>
      </c>
    </row>
    <row r="2" spans="1:104" s="100" customFormat="1">
      <c r="A2" s="84" t="s">
        <v>52</v>
      </c>
      <c r="B2" s="84" t="s">
        <v>50</v>
      </c>
      <c r="C2" s="85">
        <f>SUM(C3,C8,C11)</f>
        <v>949863.38000000012</v>
      </c>
      <c r="D2" s="88">
        <v>1049797.4000000001</v>
      </c>
    </row>
    <row r="3" spans="1:104" s="101" customFormat="1">
      <c r="A3" s="68"/>
      <c r="B3" s="81" t="s">
        <v>45</v>
      </c>
      <c r="C3" s="82">
        <f>SUM(C4:C7)</f>
        <v>58583.040000000095</v>
      </c>
      <c r="D3" s="83">
        <v>9212.0400000000918</v>
      </c>
    </row>
    <row r="4" spans="1:104" s="102" customFormat="1">
      <c r="A4" s="69"/>
      <c r="B4" s="70" t="s">
        <v>47</v>
      </c>
      <c r="C4" s="62">
        <f>SUM(D4:AAA4)</f>
        <v>873.07000000004427</v>
      </c>
      <c r="D4" s="71">
        <v>1256.9400000000446</v>
      </c>
      <c r="E4" s="102">
        <v>-306.02999999999997</v>
      </c>
      <c r="F4" s="102">
        <v>-205</v>
      </c>
      <c r="G4" s="102">
        <v>2100</v>
      </c>
      <c r="H4" s="102">
        <v>-2613.92</v>
      </c>
      <c r="I4" s="102">
        <v>1050</v>
      </c>
      <c r="J4" s="102">
        <v>-3.92</v>
      </c>
      <c r="K4" s="102">
        <v>2500</v>
      </c>
      <c r="L4" s="102">
        <v>-55</v>
      </c>
      <c r="M4" s="102">
        <v>1200</v>
      </c>
      <c r="N4" s="102">
        <v>-4800</v>
      </c>
      <c r="O4" s="102">
        <v>750</v>
      </c>
    </row>
    <row r="5" spans="1:104" s="102" customFormat="1">
      <c r="A5" s="69"/>
      <c r="B5" s="70" t="s">
        <v>46</v>
      </c>
      <c r="C5" s="62">
        <f>SUM(D5:AAA5)</f>
        <v>49176.970000000016</v>
      </c>
      <c r="D5" s="71">
        <v>321.57000000001426</v>
      </c>
      <c r="E5" s="102">
        <v>-50.46</v>
      </c>
      <c r="F5" s="102">
        <v>-233.97</v>
      </c>
      <c r="G5" s="102">
        <v>49189.83</v>
      </c>
      <c r="H5" s="102">
        <v>-50</v>
      </c>
    </row>
    <row r="6" spans="1:104" s="102" customFormat="1">
      <c r="A6" s="69"/>
      <c r="B6" s="70" t="s">
        <v>49</v>
      </c>
      <c r="C6" s="62">
        <f>SUM(D6:AAA6)</f>
        <v>210.7300000000337</v>
      </c>
      <c r="D6" s="71">
        <v>251.72000000003348</v>
      </c>
      <c r="E6" s="102">
        <v>4.07</v>
      </c>
      <c r="F6" s="102">
        <v>-2534.37</v>
      </c>
      <c r="G6" s="102">
        <v>2600</v>
      </c>
      <c r="H6" s="102">
        <v>-53.79</v>
      </c>
      <c r="I6" s="102">
        <v>3.07</v>
      </c>
      <c r="J6" s="102">
        <v>-60</v>
      </c>
      <c r="K6" s="102">
        <v>0.03</v>
      </c>
    </row>
    <row r="7" spans="1:104" s="102" customFormat="1" ht="15">
      <c r="A7" s="69"/>
      <c r="B7" s="70" t="s">
        <v>48</v>
      </c>
      <c r="C7" s="62">
        <f>SUM(D7:AAA7)</f>
        <v>8322.27</v>
      </c>
      <c r="D7" s="71">
        <v>7381.81</v>
      </c>
      <c r="E7" s="102">
        <v>-1693.72</v>
      </c>
      <c r="F7" s="102">
        <v>-5600</v>
      </c>
      <c r="G7" s="102">
        <v>7324.2</v>
      </c>
      <c r="H7" s="102">
        <v>2018.75</v>
      </c>
      <c r="I7" s="102">
        <v>1362.09</v>
      </c>
      <c r="J7" s="102">
        <v>964.39</v>
      </c>
      <c r="K7" s="102">
        <v>-3510.64</v>
      </c>
      <c r="L7" s="102">
        <v>-8200</v>
      </c>
      <c r="M7" s="102">
        <v>1800</v>
      </c>
      <c r="N7" s="102">
        <v>-5.26</v>
      </c>
      <c r="O7" s="102">
        <v>-3.96</v>
      </c>
      <c r="P7" s="102">
        <v>-1800</v>
      </c>
      <c r="Q7" s="102">
        <v>7324.2</v>
      </c>
      <c r="R7" s="102">
        <v>960.41</v>
      </c>
      <c r="BL7" s="103"/>
    </row>
    <row r="8" spans="1:104" s="101" customFormat="1">
      <c r="A8" s="68"/>
      <c r="B8" s="81" t="s">
        <v>42</v>
      </c>
      <c r="C8" s="82">
        <f>SUM(C9:C10)</f>
        <v>38661.999999999985</v>
      </c>
      <c r="D8" s="83">
        <v>26227.469999999994</v>
      </c>
    </row>
    <row r="9" spans="1:104" s="102" customFormat="1">
      <c r="A9" s="69"/>
      <c r="B9" s="70" t="s">
        <v>44</v>
      </c>
      <c r="C9" s="62">
        <f>SUM(D9:AAA9)</f>
        <v>282</v>
      </c>
      <c r="D9" s="71">
        <v>655.86000000000013</v>
      </c>
      <c r="E9" s="102">
        <v>-655.86</v>
      </c>
      <c r="F9" s="102">
        <v>1200</v>
      </c>
      <c r="G9" s="102">
        <v>-115</v>
      </c>
      <c r="H9" s="102">
        <v>-50</v>
      </c>
      <c r="I9" s="102">
        <v>-290</v>
      </c>
      <c r="J9" s="102">
        <v>-365</v>
      </c>
      <c r="K9" s="102">
        <v>-10</v>
      </c>
      <c r="L9" s="102">
        <v>-70</v>
      </c>
      <c r="M9" s="102">
        <v>1000</v>
      </c>
      <c r="N9" s="102">
        <v>-380</v>
      </c>
      <c r="O9" s="102">
        <v>-200</v>
      </c>
      <c r="P9" s="102">
        <v>-120</v>
      </c>
      <c r="Q9" s="102">
        <v>-100</v>
      </c>
      <c r="R9" s="102">
        <v>1000</v>
      </c>
      <c r="S9" s="102">
        <v>90</v>
      </c>
      <c r="T9" s="102">
        <v>-155</v>
      </c>
      <c r="U9" s="102">
        <v>-600</v>
      </c>
      <c r="V9" s="102">
        <v>500</v>
      </c>
      <c r="W9" s="102">
        <v>-449</v>
      </c>
      <c r="X9" s="102">
        <v>150</v>
      </c>
      <c r="Y9" s="102">
        <v>-145</v>
      </c>
      <c r="Z9" s="102">
        <v>500</v>
      </c>
      <c r="AA9" s="102">
        <v>-200</v>
      </c>
      <c r="AB9" s="102">
        <v>-160</v>
      </c>
      <c r="AC9" s="102">
        <v>-40</v>
      </c>
      <c r="AD9" s="102">
        <v>-105</v>
      </c>
      <c r="AE9" s="102">
        <v>-251</v>
      </c>
      <c r="AF9" s="102">
        <v>-535</v>
      </c>
      <c r="AG9" s="102">
        <v>700</v>
      </c>
      <c r="AH9" s="102">
        <v>-42</v>
      </c>
      <c r="AI9" s="102">
        <v>-286</v>
      </c>
      <c r="AJ9" s="102">
        <v>500</v>
      </c>
      <c r="AK9" s="102">
        <v>-210</v>
      </c>
      <c r="AL9" s="102">
        <v>-480</v>
      </c>
    </row>
    <row r="10" spans="1:104" s="102" customFormat="1">
      <c r="A10" s="69"/>
      <c r="B10" s="70" t="s">
        <v>43</v>
      </c>
      <c r="C10" s="62">
        <f>SUM(D10:AAA10)</f>
        <v>38379.999999999985</v>
      </c>
      <c r="D10" s="71">
        <v>25571.609999999993</v>
      </c>
      <c r="E10" s="102">
        <v>-18000</v>
      </c>
      <c r="F10" s="102">
        <v>-23000</v>
      </c>
      <c r="G10" s="102">
        <v>28530</v>
      </c>
      <c r="H10" s="102">
        <v>24279.96</v>
      </c>
      <c r="I10" s="102">
        <v>-1800</v>
      </c>
      <c r="J10" s="102">
        <v>-600</v>
      </c>
      <c r="K10" s="102">
        <v>-200</v>
      </c>
      <c r="L10" s="102">
        <v>-3000</v>
      </c>
      <c r="M10" s="102">
        <v>-200</v>
      </c>
      <c r="N10" s="102">
        <v>3575</v>
      </c>
      <c r="O10" s="102">
        <v>3140</v>
      </c>
      <c r="P10" s="102">
        <v>-1895.01</v>
      </c>
      <c r="Q10" s="102">
        <v>-2600</v>
      </c>
      <c r="R10" s="102">
        <v>-550</v>
      </c>
      <c r="S10" s="102">
        <v>-1000</v>
      </c>
      <c r="T10" s="102">
        <v>12349.49</v>
      </c>
      <c r="U10" s="102">
        <v>-900</v>
      </c>
      <c r="V10" s="102">
        <v>1849.34</v>
      </c>
      <c r="W10" s="102">
        <v>-110</v>
      </c>
      <c r="X10" s="102">
        <v>3600</v>
      </c>
      <c r="Y10" s="102">
        <v>-43000</v>
      </c>
      <c r="Z10" s="102">
        <v>-300</v>
      </c>
      <c r="AA10" s="102">
        <v>-1000</v>
      </c>
      <c r="AB10" s="102">
        <v>-500</v>
      </c>
      <c r="AC10" s="102">
        <v>3050</v>
      </c>
      <c r="AD10" s="102">
        <v>24825</v>
      </c>
      <c r="AE10" s="102">
        <v>-23000</v>
      </c>
      <c r="AF10" s="102">
        <v>-1500</v>
      </c>
      <c r="AG10" s="102">
        <v>1100</v>
      </c>
      <c r="AH10" s="102">
        <v>-4500</v>
      </c>
      <c r="AI10" s="102">
        <v>-4000</v>
      </c>
      <c r="AJ10" s="102">
        <v>2040</v>
      </c>
      <c r="AK10" s="102">
        <v>-1500</v>
      </c>
      <c r="AL10" s="102">
        <v>4150</v>
      </c>
      <c r="AM10" s="102">
        <v>-300</v>
      </c>
      <c r="AN10" s="102">
        <v>-75</v>
      </c>
      <c r="AO10" s="102">
        <v>5665</v>
      </c>
      <c r="AP10" s="102">
        <v>-615</v>
      </c>
      <c r="AQ10" s="102">
        <v>4000</v>
      </c>
      <c r="AR10" s="102">
        <v>-500</v>
      </c>
      <c r="AS10" s="102">
        <v>1000</v>
      </c>
      <c r="AT10" s="102">
        <v>-4000</v>
      </c>
      <c r="AU10" s="102">
        <v>1550</v>
      </c>
      <c r="AV10" s="102">
        <v>-150</v>
      </c>
      <c r="AW10" s="102">
        <v>-185</v>
      </c>
      <c r="AX10" s="102">
        <v>17450</v>
      </c>
      <c r="AY10" s="102">
        <v>-4000</v>
      </c>
      <c r="AZ10" s="102">
        <v>22450</v>
      </c>
      <c r="BA10" s="102">
        <v>-375</v>
      </c>
      <c r="BB10" s="102">
        <v>-500</v>
      </c>
      <c r="BC10" s="102">
        <v>19700</v>
      </c>
      <c r="BD10" s="102">
        <v>2125</v>
      </c>
      <c r="BE10" s="102">
        <v>-63000</v>
      </c>
      <c r="BF10" s="102">
        <v>-1500</v>
      </c>
      <c r="BG10" s="102">
        <v>-500</v>
      </c>
      <c r="BH10" s="102">
        <v>18350</v>
      </c>
      <c r="BI10" s="102">
        <v>-1800</v>
      </c>
      <c r="BJ10" s="102">
        <v>-1050</v>
      </c>
      <c r="BK10" s="102">
        <v>-200</v>
      </c>
      <c r="BL10" s="102">
        <v>-600</v>
      </c>
      <c r="BM10" s="102">
        <v>5200</v>
      </c>
      <c r="BN10" s="102">
        <v>25000</v>
      </c>
      <c r="BO10" s="102">
        <v>-2500</v>
      </c>
      <c r="BP10" s="102">
        <v>11860</v>
      </c>
      <c r="BQ10" s="102">
        <v>-150</v>
      </c>
      <c r="BR10" s="102">
        <v>-30000</v>
      </c>
      <c r="BS10" s="102">
        <v>1550</v>
      </c>
      <c r="BT10" s="102">
        <v>-500</v>
      </c>
      <c r="BU10" s="102">
        <v>-19000</v>
      </c>
      <c r="BV10" s="102">
        <v>12425</v>
      </c>
      <c r="BW10" s="102">
        <v>-195.39</v>
      </c>
      <c r="BX10" s="102">
        <v>-1200</v>
      </c>
      <c r="BY10" s="102">
        <v>-7000</v>
      </c>
      <c r="BZ10" s="102">
        <v>1200</v>
      </c>
      <c r="CA10" s="102">
        <v>-3000</v>
      </c>
      <c r="CB10" s="102">
        <v>550</v>
      </c>
      <c r="CC10" s="102">
        <v>6600</v>
      </c>
      <c r="CD10" s="102">
        <v>-5000</v>
      </c>
      <c r="CE10" s="102">
        <v>17735</v>
      </c>
      <c r="CF10" s="102">
        <v>-200</v>
      </c>
      <c r="CG10" s="102">
        <v>-25</v>
      </c>
      <c r="CH10" s="102">
        <v>-27000</v>
      </c>
      <c r="CI10" s="102">
        <v>-3000</v>
      </c>
      <c r="CJ10" s="102">
        <v>-700</v>
      </c>
      <c r="CK10" s="102">
        <v>4885</v>
      </c>
      <c r="CL10" s="102">
        <v>-270</v>
      </c>
      <c r="CM10" s="102">
        <v>2000</v>
      </c>
      <c r="CN10" s="102">
        <v>-500</v>
      </c>
      <c r="CO10" s="102">
        <v>-5000</v>
      </c>
      <c r="CP10" s="102">
        <v>900</v>
      </c>
      <c r="CQ10" s="102">
        <v>-200</v>
      </c>
      <c r="CR10" s="102">
        <v>50970</v>
      </c>
      <c r="CS10" s="102">
        <v>-4000</v>
      </c>
      <c r="CT10" s="102">
        <v>-3000</v>
      </c>
      <c r="CU10" s="102">
        <v>-250</v>
      </c>
      <c r="CV10" s="102">
        <v>-850</v>
      </c>
      <c r="CW10" s="102">
        <v>-550</v>
      </c>
      <c r="CX10" s="102">
        <v>-750</v>
      </c>
      <c r="CY10" s="102">
        <v>-1500</v>
      </c>
      <c r="CZ10" s="102">
        <v>-4000</v>
      </c>
    </row>
    <row r="11" spans="1:104" s="104" customFormat="1">
      <c r="A11" s="72"/>
      <c r="B11" s="89" t="s">
        <v>38</v>
      </c>
      <c r="C11" s="90">
        <f>SUM(C12:C18)</f>
        <v>852618.34000000008</v>
      </c>
      <c r="D11" s="91">
        <v>1014357.89</v>
      </c>
      <c r="F11" s="105"/>
    </row>
    <row r="12" spans="1:104" s="102" customFormat="1">
      <c r="A12" s="69"/>
      <c r="B12" s="70" t="s">
        <v>33</v>
      </c>
      <c r="C12" s="62">
        <f t="shared" ref="C12:C18" si="0">SUM(D12:AAA12)</f>
        <v>403835.38000000012</v>
      </c>
      <c r="D12" s="71">
        <v>688653.41</v>
      </c>
      <c r="E12" s="102">
        <v>18000</v>
      </c>
      <c r="F12" s="102">
        <v>23000</v>
      </c>
      <c r="G12" s="102">
        <v>-19523.79</v>
      </c>
      <c r="H12" s="102">
        <v>-17772.63</v>
      </c>
      <c r="I12" s="102">
        <v>-2506.65</v>
      </c>
      <c r="J12" s="102">
        <v>-2442.83</v>
      </c>
      <c r="K12" s="102">
        <v>-78325</v>
      </c>
      <c r="L12" s="102">
        <v>-143821.14000000001</v>
      </c>
      <c r="M12" s="102">
        <v>1000</v>
      </c>
      <c r="N12" s="102">
        <v>-8655.67</v>
      </c>
      <c r="O12" s="102">
        <v>-1500</v>
      </c>
      <c r="P12" s="102">
        <v>-2935.49</v>
      </c>
      <c r="Q12" s="102">
        <v>-2413.1999999999998</v>
      </c>
      <c r="R12" s="102">
        <v>-20562.64</v>
      </c>
      <c r="S12" s="102">
        <v>23000</v>
      </c>
      <c r="T12" s="102">
        <v>-247.04</v>
      </c>
      <c r="U12" s="102">
        <v>4000</v>
      </c>
      <c r="V12" s="102">
        <v>-1578.54</v>
      </c>
      <c r="W12" s="102">
        <v>1500</v>
      </c>
      <c r="X12" s="102">
        <v>-2330.46</v>
      </c>
      <c r="Y12" s="102">
        <v>-4855.37</v>
      </c>
      <c r="Z12" s="102">
        <v>11930.87</v>
      </c>
      <c r="AA12" s="102">
        <v>4000</v>
      </c>
      <c r="AB12" s="102">
        <v>-1294.92</v>
      </c>
      <c r="AC12" s="102">
        <v>-13559.14</v>
      </c>
      <c r="AD12" s="102">
        <v>4000</v>
      </c>
      <c r="AE12" s="102">
        <v>-16073.33</v>
      </c>
      <c r="AF12" s="102">
        <v>-13177.91</v>
      </c>
      <c r="AG12" s="102">
        <v>-1442.98</v>
      </c>
      <c r="AH12" s="102">
        <v>-14561.25</v>
      </c>
      <c r="AI12" s="102">
        <v>-1998.68</v>
      </c>
      <c r="AJ12" s="102">
        <v>-3897.6</v>
      </c>
      <c r="AK12" s="102">
        <v>-8524.35</v>
      </c>
      <c r="AL12" s="102">
        <v>30000</v>
      </c>
      <c r="AM12" s="102">
        <v>-1357</v>
      </c>
      <c r="AN12" s="102">
        <v>19000</v>
      </c>
      <c r="AO12" s="102">
        <v>-9132.4599999999991</v>
      </c>
      <c r="AP12" s="102">
        <v>7000</v>
      </c>
      <c r="AQ12" s="102">
        <v>-958</v>
      </c>
      <c r="AR12" s="102">
        <v>3000</v>
      </c>
      <c r="AS12" s="102">
        <v>-424.66</v>
      </c>
      <c r="AT12" s="102">
        <v>5000</v>
      </c>
      <c r="AU12" s="102">
        <v>-14499.18</v>
      </c>
      <c r="AV12" s="102">
        <v>3000</v>
      </c>
      <c r="AW12" s="102">
        <v>-2881.29</v>
      </c>
      <c r="AX12" s="102">
        <v>-1621.34</v>
      </c>
      <c r="AY12" s="102">
        <v>5000</v>
      </c>
      <c r="AZ12" s="102">
        <v>-506.76</v>
      </c>
      <c r="BA12" s="102">
        <v>-35867.599999999999</v>
      </c>
      <c r="BB12" s="102">
        <v>4000</v>
      </c>
    </row>
    <row r="13" spans="1:104" s="102" customFormat="1">
      <c r="A13" s="69"/>
      <c r="B13" s="70" t="s">
        <v>35</v>
      </c>
      <c r="C13" s="62">
        <f t="shared" si="0"/>
        <v>445282.95999999996</v>
      </c>
      <c r="D13" s="71">
        <v>325704.48</v>
      </c>
      <c r="E13" s="102">
        <v>3417.37</v>
      </c>
      <c r="F13" s="102">
        <v>48600</v>
      </c>
      <c r="G13" s="102">
        <v>202.65</v>
      </c>
      <c r="H13" s="102">
        <v>189.9</v>
      </c>
      <c r="I13" s="102">
        <v>-7100</v>
      </c>
      <c r="J13" s="102">
        <v>63000</v>
      </c>
      <c r="K13" s="102">
        <v>8200</v>
      </c>
      <c r="L13" s="102">
        <v>215.22</v>
      </c>
      <c r="M13" s="102">
        <v>-25000</v>
      </c>
      <c r="N13" s="102">
        <v>68.94</v>
      </c>
      <c r="O13" s="102">
        <v>255.92</v>
      </c>
      <c r="P13" s="102">
        <v>27000</v>
      </c>
      <c r="Q13" s="102">
        <v>206.19</v>
      </c>
      <c r="R13" s="102">
        <v>63.25</v>
      </c>
      <c r="S13" s="102">
        <v>259.04000000000002</v>
      </c>
    </row>
    <row r="14" spans="1:104" s="102" customFormat="1">
      <c r="A14" s="69"/>
      <c r="B14" s="70" t="s">
        <v>34</v>
      </c>
      <c r="C14" s="62">
        <f t="shared" si="0"/>
        <v>0</v>
      </c>
      <c r="D14" s="71">
        <v>0</v>
      </c>
    </row>
    <row r="15" spans="1:104" s="102" customFormat="1">
      <c r="A15" s="69"/>
      <c r="B15" s="70" t="s">
        <v>36</v>
      </c>
      <c r="C15" s="62">
        <f t="shared" si="0"/>
        <v>3500</v>
      </c>
      <c r="D15" s="71">
        <v>0</v>
      </c>
      <c r="E15" s="102">
        <v>3500</v>
      </c>
    </row>
    <row r="16" spans="1:104" s="102" customFormat="1">
      <c r="A16" s="69"/>
      <c r="B16" s="70" t="s">
        <v>31</v>
      </c>
      <c r="C16" s="62">
        <f t="shared" si="0"/>
        <v>0</v>
      </c>
      <c r="D16" s="71">
        <v>0</v>
      </c>
      <c r="E16" s="102">
        <v>2500</v>
      </c>
      <c r="F16" s="102">
        <v>-2500</v>
      </c>
    </row>
    <row r="17" spans="1:24" s="102" customFormat="1">
      <c r="A17" s="69"/>
      <c r="B17" s="70" t="s">
        <v>37</v>
      </c>
      <c r="C17" s="62">
        <f t="shared" si="0"/>
        <v>0</v>
      </c>
      <c r="D17" s="71">
        <v>0</v>
      </c>
      <c r="E17" s="102">
        <v>49189.83</v>
      </c>
      <c r="F17" s="102">
        <v>-49189.83</v>
      </c>
    </row>
    <row r="18" spans="1:24" s="102" customFormat="1">
      <c r="A18" s="69"/>
      <c r="B18" s="70" t="s">
        <v>32</v>
      </c>
      <c r="C18" s="62">
        <f t="shared" si="0"/>
        <v>0</v>
      </c>
      <c r="D18" s="71">
        <v>0</v>
      </c>
      <c r="E18" s="102">
        <v>14648.4</v>
      </c>
      <c r="F18" s="102">
        <v>-7324.2</v>
      </c>
      <c r="G18" s="102">
        <v>-7324.2</v>
      </c>
    </row>
    <row r="19" spans="1:24" s="106" customFormat="1">
      <c r="A19" s="84" t="s">
        <v>51</v>
      </c>
      <c r="B19" s="84" t="s">
        <v>2</v>
      </c>
      <c r="C19" s="85">
        <f>SUM(C20)</f>
        <v>-226430.80000000005</v>
      </c>
      <c r="D19" s="87">
        <v>-191984.58</v>
      </c>
    </row>
    <row r="20" spans="1:24" s="101" customFormat="1">
      <c r="A20" s="69"/>
      <c r="B20" s="81" t="s">
        <v>30</v>
      </c>
      <c r="C20" s="82">
        <f>SUM(C21:C32)</f>
        <v>-226430.80000000005</v>
      </c>
      <c r="D20" s="83">
        <v>-191984.58</v>
      </c>
    </row>
    <row r="21" spans="1:24" s="102" customFormat="1">
      <c r="A21" s="69"/>
      <c r="B21" s="70" t="s">
        <v>94</v>
      </c>
      <c r="C21" s="62">
        <f t="shared" ref="C21:C32" si="1">SUM(D21:AAA21)</f>
        <v>0</v>
      </c>
      <c r="D21" s="71">
        <v>0</v>
      </c>
      <c r="E21" s="102">
        <v>-1495.86</v>
      </c>
      <c r="F21" s="102">
        <v>1495.86</v>
      </c>
    </row>
    <row r="22" spans="1:24" s="102" customFormat="1">
      <c r="A22" s="69"/>
      <c r="B22" s="70" t="s">
        <v>70</v>
      </c>
      <c r="C22" s="62">
        <f t="shared" si="1"/>
        <v>0</v>
      </c>
      <c r="D22" s="71">
        <v>0</v>
      </c>
      <c r="E22" s="102">
        <v>-3000</v>
      </c>
      <c r="F22" s="102">
        <v>3000</v>
      </c>
    </row>
    <row r="23" spans="1:24" s="102" customFormat="1">
      <c r="A23" s="69"/>
      <c r="B23" s="70" t="s">
        <v>24</v>
      </c>
      <c r="C23" s="62">
        <f t="shared" si="1"/>
        <v>0</v>
      </c>
      <c r="D23" s="71">
        <v>0</v>
      </c>
      <c r="E23" s="102">
        <v>-2596.65</v>
      </c>
      <c r="F23" s="102">
        <v>2596.65</v>
      </c>
    </row>
    <row r="24" spans="1:24" s="102" customFormat="1">
      <c r="A24" s="69"/>
      <c r="B24" s="70" t="s">
        <v>89</v>
      </c>
      <c r="C24" s="62">
        <f t="shared" si="1"/>
        <v>0</v>
      </c>
      <c r="D24" s="71">
        <v>0</v>
      </c>
    </row>
    <row r="25" spans="1:24" s="102" customFormat="1">
      <c r="A25" s="69"/>
      <c r="B25" s="70" t="s">
        <v>90</v>
      </c>
      <c r="C25" s="62">
        <f t="shared" si="1"/>
        <v>-38808.06</v>
      </c>
      <c r="D25" s="71">
        <v>0</v>
      </c>
      <c r="E25" s="102">
        <v>-10142.530000000001</v>
      </c>
      <c r="F25" s="102">
        <v>-2421.75</v>
      </c>
      <c r="G25" s="102">
        <v>-1659.07</v>
      </c>
      <c r="H25" s="102">
        <v>-2639.02</v>
      </c>
      <c r="I25" s="102">
        <v>-2596.65</v>
      </c>
      <c r="J25" s="102">
        <v>-222.06</v>
      </c>
      <c r="K25" s="102">
        <v>-1173.22</v>
      </c>
      <c r="L25" s="102">
        <v>-2296.35</v>
      </c>
      <c r="M25" s="102">
        <v>-709.5</v>
      </c>
      <c r="N25" s="102">
        <v>-2268.65</v>
      </c>
      <c r="O25" s="102">
        <v>-92.8</v>
      </c>
      <c r="P25" s="102">
        <v>-4218.2700000000004</v>
      </c>
      <c r="Q25" s="102">
        <v>-1468.47</v>
      </c>
      <c r="R25" s="102">
        <v>-3352.2</v>
      </c>
      <c r="S25" s="102">
        <v>-213.98</v>
      </c>
      <c r="T25" s="102">
        <v>-325.89</v>
      </c>
      <c r="U25" s="102">
        <v>-1015.4</v>
      </c>
      <c r="V25" s="102">
        <v>-179.45</v>
      </c>
      <c r="W25" s="102">
        <v>-1026.8399999999999</v>
      </c>
      <c r="X25" s="102">
        <v>-785.96</v>
      </c>
    </row>
    <row r="26" spans="1:24" s="102" customFormat="1">
      <c r="A26" s="69"/>
      <c r="B26" s="70" t="s">
        <v>92</v>
      </c>
      <c r="C26" s="62">
        <f t="shared" si="1"/>
        <v>-69504.47</v>
      </c>
      <c r="D26" s="71">
        <v>-70495.67</v>
      </c>
      <c r="E26" s="102">
        <v>991.2</v>
      </c>
      <c r="F26" s="102">
        <v>-969.53</v>
      </c>
      <c r="G26" s="102">
        <v>969.53</v>
      </c>
    </row>
    <row r="27" spans="1:24" s="102" customFormat="1">
      <c r="A27" s="69"/>
      <c r="B27" s="70" t="s">
        <v>95</v>
      </c>
      <c r="C27" s="62">
        <f t="shared" si="1"/>
        <v>0</v>
      </c>
      <c r="D27" s="71">
        <v>0</v>
      </c>
      <c r="F27" s="114"/>
      <c r="H27" s="107"/>
    </row>
    <row r="28" spans="1:24" s="102" customFormat="1">
      <c r="A28" s="69"/>
      <c r="B28" s="70" t="s">
        <v>98</v>
      </c>
      <c r="C28" s="62">
        <f t="shared" si="1"/>
        <v>-62397.05</v>
      </c>
      <c r="D28" s="71">
        <v>-63951.19</v>
      </c>
      <c r="E28" s="102">
        <v>-1554.14</v>
      </c>
      <c r="F28" s="102">
        <v>1554.14</v>
      </c>
      <c r="G28" s="102">
        <v>1554.14</v>
      </c>
    </row>
    <row r="29" spans="1:24" s="112" customFormat="1">
      <c r="A29" s="69"/>
      <c r="B29" s="113" t="s">
        <v>99</v>
      </c>
      <c r="C29" s="62">
        <f t="shared" si="1"/>
        <v>-54942.520000000004</v>
      </c>
      <c r="D29" s="71">
        <v>-57537.72</v>
      </c>
      <c r="E29" s="112">
        <v>-2595.1999999999998</v>
      </c>
      <c r="F29" s="112">
        <v>2595.1999999999998</v>
      </c>
      <c r="G29" s="112">
        <v>2595.1999999999998</v>
      </c>
    </row>
    <row r="30" spans="1:24" s="112" customFormat="1">
      <c r="A30" s="69"/>
      <c r="B30" s="113" t="s">
        <v>93</v>
      </c>
      <c r="C30" s="62">
        <f t="shared" si="1"/>
        <v>0</v>
      </c>
      <c r="D30" s="71">
        <v>0</v>
      </c>
      <c r="E30" s="112">
        <v>-1644.39</v>
      </c>
      <c r="F30" s="112">
        <v>1644.39</v>
      </c>
      <c r="G30" s="112">
        <v>-980.23</v>
      </c>
      <c r="H30" s="112">
        <v>980.23</v>
      </c>
      <c r="I30" s="112">
        <v>-915.44</v>
      </c>
      <c r="J30" s="112">
        <v>915.44</v>
      </c>
    </row>
    <row r="31" spans="1:24" s="102" customFormat="1">
      <c r="A31" s="69"/>
      <c r="B31" s="70" t="s">
        <v>100</v>
      </c>
      <c r="C31" s="62">
        <f t="shared" si="1"/>
        <v>3.5527136788005009E-14</v>
      </c>
      <c r="D31" s="71">
        <v>0</v>
      </c>
      <c r="E31" s="102">
        <v>-518</v>
      </c>
      <c r="F31" s="108">
        <v>546.71</v>
      </c>
      <c r="G31" s="102">
        <v>-28.71</v>
      </c>
    </row>
    <row r="32" spans="1:24" s="102" customFormat="1">
      <c r="A32" s="69"/>
      <c r="B32" s="70" t="s">
        <v>64</v>
      </c>
      <c r="C32" s="62">
        <f t="shared" si="1"/>
        <v>-778.7</v>
      </c>
      <c r="D32" s="71">
        <v>0</v>
      </c>
      <c r="E32" s="102">
        <v>-778.7</v>
      </c>
      <c r="F32" s="108"/>
    </row>
    <row r="33" spans="1:35" s="106" customFormat="1">
      <c r="A33" s="84" t="s">
        <v>51</v>
      </c>
      <c r="B33" s="84" t="s">
        <v>41</v>
      </c>
      <c r="C33" s="85">
        <f>SUM(C34:C35)</f>
        <v>-854863.53</v>
      </c>
      <c r="D33" s="87">
        <v>-857812.82000000007</v>
      </c>
    </row>
    <row r="34" spans="1:35" s="102" customFormat="1">
      <c r="A34" s="73"/>
      <c r="B34" s="74" t="s">
        <v>40</v>
      </c>
      <c r="C34" s="62">
        <v>-601196.64</v>
      </c>
      <c r="D34" s="71">
        <v>-601196.64</v>
      </c>
      <c r="E34" s="108"/>
      <c r="F34" s="108"/>
      <c r="G34" s="108"/>
    </row>
    <row r="35" spans="1:35" s="102" customFormat="1" ht="15">
      <c r="A35" s="69"/>
      <c r="B35" s="70" t="s">
        <v>39</v>
      </c>
      <c r="C35" s="62">
        <f>SUM(D35:ZZ35)</f>
        <v>-253666.89</v>
      </c>
      <c r="D35" s="71">
        <v>-256616.18000000005</v>
      </c>
      <c r="E35" s="109">
        <v>2949.29000000003</v>
      </c>
    </row>
    <row r="36" spans="1:35" s="106" customFormat="1">
      <c r="A36" s="84" t="s">
        <v>51</v>
      </c>
      <c r="B36" s="84" t="s">
        <v>10</v>
      </c>
      <c r="C36" s="85">
        <f>C37+C40</f>
        <v>-180050.63999999996</v>
      </c>
      <c r="D36" s="87">
        <f>D37+D40</f>
        <v>-127689.83</v>
      </c>
    </row>
    <row r="37" spans="1:35" s="102" customFormat="1">
      <c r="A37" s="69"/>
      <c r="B37" s="92" t="s">
        <v>85</v>
      </c>
      <c r="C37" s="93">
        <f>SUM(C38:C39)</f>
        <v>-70802.62</v>
      </c>
      <c r="D37" s="94">
        <f>SUM(D38:D39)</f>
        <v>-52689.83</v>
      </c>
    </row>
    <row r="38" spans="1:35" s="102" customFormat="1">
      <c r="A38" s="69"/>
      <c r="B38" s="70" t="s">
        <v>8</v>
      </c>
      <c r="C38" s="62">
        <f>SUM(E38:AAA38)</f>
        <v>-6000</v>
      </c>
      <c r="D38" s="71">
        <v>-3500</v>
      </c>
      <c r="E38" s="102">
        <v>-3500</v>
      </c>
      <c r="F38" s="102">
        <v>-2500</v>
      </c>
    </row>
    <row r="39" spans="1:35" s="102" customFormat="1">
      <c r="A39" s="69"/>
      <c r="B39" s="70" t="s">
        <v>3</v>
      </c>
      <c r="C39" s="62">
        <f>SUM(E39:AAA39)</f>
        <v>-64802.62</v>
      </c>
      <c r="D39" s="71">
        <v>-49189.83</v>
      </c>
      <c r="E39" s="102">
        <v>-14648.4</v>
      </c>
      <c r="F39" s="102">
        <v>-49189.83</v>
      </c>
      <c r="G39" s="102">
        <v>-964.39</v>
      </c>
    </row>
    <row r="40" spans="1:35" s="102" customFormat="1">
      <c r="A40" s="69"/>
      <c r="B40" s="92" t="s">
        <v>86</v>
      </c>
      <c r="C40" s="93">
        <f>SUM(C41:C46)</f>
        <v>-109248.01999999997</v>
      </c>
      <c r="D40" s="94">
        <f>SUM(D41:D46)</f>
        <v>-75000</v>
      </c>
    </row>
    <row r="41" spans="1:35" s="102" customFormat="1">
      <c r="A41" s="69"/>
      <c r="B41" s="70" t="s">
        <v>9</v>
      </c>
      <c r="C41" s="62">
        <f t="shared" ref="C41:C46" si="2">SUM(E41:AAA41)</f>
        <v>0</v>
      </c>
      <c r="D41" s="71"/>
    </row>
    <row r="42" spans="1:35" s="102" customFormat="1">
      <c r="A42" s="69"/>
      <c r="B42" s="70" t="s">
        <v>5</v>
      </c>
      <c r="C42" s="62">
        <f t="shared" si="2"/>
        <v>-1362.09</v>
      </c>
      <c r="D42" s="71"/>
      <c r="E42" s="102">
        <v>-1362.09</v>
      </c>
    </row>
    <row r="43" spans="1:35" s="102" customFormat="1">
      <c r="A43" s="69"/>
      <c r="B43" s="70" t="s">
        <v>4</v>
      </c>
      <c r="C43" s="62">
        <f t="shared" si="2"/>
        <v>-21168.560000000001</v>
      </c>
      <c r="D43" s="71"/>
      <c r="E43" s="102">
        <v>-3417.37</v>
      </c>
      <c r="F43" s="102">
        <v>-202.65</v>
      </c>
      <c r="G43" s="102">
        <v>-189.9</v>
      </c>
      <c r="H43" s="102">
        <v>-11930.87</v>
      </c>
      <c r="I43" s="102">
        <v>-3.07</v>
      </c>
      <c r="J43" s="102">
        <v>-215.22</v>
      </c>
      <c r="K43" s="102">
        <v>-68.94</v>
      </c>
      <c r="L43" s="102">
        <v>-991.2</v>
      </c>
      <c r="M43" s="112">
        <v>-2595.1999999999998</v>
      </c>
      <c r="N43" s="102">
        <v>-1554.14</v>
      </c>
    </row>
    <row r="44" spans="1:35" s="102" customFormat="1">
      <c r="A44" s="69"/>
      <c r="B44" s="70" t="s">
        <v>103</v>
      </c>
      <c r="C44" s="62">
        <f t="shared" si="2"/>
        <v>-82949.709999999992</v>
      </c>
      <c r="D44" s="71">
        <v>-75000</v>
      </c>
      <c r="E44" s="102">
        <v>-9006.2099999999991</v>
      </c>
      <c r="F44" s="102">
        <v>-6507.33</v>
      </c>
      <c r="G44" s="102">
        <v>-1068.3499999999999</v>
      </c>
      <c r="H44" s="102">
        <v>-697.17</v>
      </c>
      <c r="I44" s="102">
        <v>-3693.82</v>
      </c>
      <c r="J44" s="102">
        <v>-349.34</v>
      </c>
      <c r="K44" s="102">
        <v>-664.51</v>
      </c>
      <c r="L44" s="102">
        <v>-636.79999999999995</v>
      </c>
      <c r="M44" s="102">
        <v>-4262.3599999999997</v>
      </c>
      <c r="N44" s="102">
        <v>-852.96</v>
      </c>
      <c r="O44" s="102">
        <v>-461.46</v>
      </c>
      <c r="P44" s="102">
        <v>-1819.54</v>
      </c>
      <c r="Q44" s="102">
        <v>-809.63</v>
      </c>
      <c r="R44" s="102">
        <v>-255.08</v>
      </c>
      <c r="S44" s="102">
        <v>-3890.86</v>
      </c>
      <c r="T44" s="102">
        <v>-6376.67</v>
      </c>
      <c r="U44" s="102">
        <v>-6522.09</v>
      </c>
      <c r="V44" s="102">
        <v>-682.02</v>
      </c>
      <c r="W44" s="102">
        <v>-3788.75</v>
      </c>
      <c r="X44" s="102">
        <v>-1302.4000000000001</v>
      </c>
      <c r="Y44" s="102">
        <v>-3335.65</v>
      </c>
      <c r="Z44" s="102">
        <v>-193</v>
      </c>
      <c r="AA44" s="102">
        <v>-1000</v>
      </c>
      <c r="AB44" s="102">
        <v>-3292.54</v>
      </c>
      <c r="AC44" s="102">
        <v>-242</v>
      </c>
      <c r="AD44" s="102">
        <v>-125.34</v>
      </c>
      <c r="AE44" s="102">
        <v>-3235.82</v>
      </c>
      <c r="AF44" s="102">
        <v>-2003.71</v>
      </c>
      <c r="AG44" s="102">
        <v>-378.66</v>
      </c>
      <c r="AH44" s="102">
        <v>-393.24</v>
      </c>
      <c r="AI44" s="102">
        <v>-15102.4</v>
      </c>
    </row>
    <row r="45" spans="1:35" s="102" customFormat="1">
      <c r="A45" s="69"/>
      <c r="B45" s="70" t="s">
        <v>102</v>
      </c>
      <c r="C45" s="62">
        <f>SUM(E45:AAA45)</f>
        <v>-784.40000000000009</v>
      </c>
      <c r="D45" s="71">
        <v>0</v>
      </c>
      <c r="E45" s="102">
        <v>-255.92</v>
      </c>
      <c r="F45" s="102">
        <v>-206.19</v>
      </c>
      <c r="G45" s="102">
        <v>-63.25</v>
      </c>
      <c r="H45" s="102">
        <v>-259.04000000000002</v>
      </c>
    </row>
    <row r="46" spans="1:35" s="102" customFormat="1">
      <c r="A46" s="69"/>
      <c r="B46" s="70" t="s">
        <v>6</v>
      </c>
      <c r="C46" s="62">
        <f t="shared" si="2"/>
        <v>-2983.26</v>
      </c>
      <c r="D46" s="75"/>
      <c r="E46" s="102">
        <v>-4.07</v>
      </c>
      <c r="F46" s="102">
        <v>-2018.75</v>
      </c>
      <c r="G46" s="102">
        <v>-960.41</v>
      </c>
      <c r="H46" s="102">
        <v>-0.03</v>
      </c>
    </row>
    <row r="47" spans="1:35" s="106" customFormat="1">
      <c r="A47" s="84" t="s">
        <v>52</v>
      </c>
      <c r="B47" s="84" t="s">
        <v>22</v>
      </c>
      <c r="C47" s="85">
        <f>C48+C55</f>
        <v>311481.59000000003</v>
      </c>
      <c r="D47" s="86">
        <f>D48+D55</f>
        <v>48440</v>
      </c>
    </row>
    <row r="48" spans="1:35" s="101" customFormat="1">
      <c r="A48" s="68"/>
      <c r="B48" s="81" t="s">
        <v>77</v>
      </c>
      <c r="C48" s="82">
        <f>SUM(C49:C54)</f>
        <v>20353.12</v>
      </c>
      <c r="D48" s="83">
        <f>SUM(D49:D54)</f>
        <v>19400</v>
      </c>
    </row>
    <row r="49" spans="1:55" s="102" customFormat="1">
      <c r="A49" s="69"/>
      <c r="B49" s="70" t="s">
        <v>91</v>
      </c>
      <c r="C49" s="62">
        <f t="shared" ref="C49:C54" si="3">SUM(E49:AAA49)</f>
        <v>5596.65</v>
      </c>
      <c r="D49" s="76">
        <v>3000</v>
      </c>
      <c r="E49" s="102">
        <v>3000</v>
      </c>
      <c r="F49" s="102">
        <v>2596.65</v>
      </c>
    </row>
    <row r="50" spans="1:55" s="102" customFormat="1">
      <c r="A50" s="69"/>
      <c r="B50" s="70" t="s">
        <v>79</v>
      </c>
      <c r="C50" s="62">
        <f t="shared" si="3"/>
        <v>0</v>
      </c>
      <c r="D50" s="76">
        <v>1000</v>
      </c>
    </row>
    <row r="51" spans="1:55" s="102" customFormat="1">
      <c r="A51" s="69"/>
      <c r="B51" s="70" t="s">
        <v>18</v>
      </c>
      <c r="C51" s="62">
        <f t="shared" si="3"/>
        <v>2821.27</v>
      </c>
      <c r="D51" s="71">
        <v>2800</v>
      </c>
      <c r="E51" s="102">
        <v>1495.86</v>
      </c>
      <c r="F51" s="102">
        <v>518</v>
      </c>
      <c r="G51" s="102">
        <v>778.7</v>
      </c>
      <c r="H51" s="102">
        <v>28.71</v>
      </c>
    </row>
    <row r="52" spans="1:55" s="102" customFormat="1">
      <c r="A52" s="69"/>
      <c r="B52" s="70" t="s">
        <v>21</v>
      </c>
      <c r="C52" s="62">
        <f t="shared" si="3"/>
        <v>431.24</v>
      </c>
      <c r="D52" s="71">
        <v>600</v>
      </c>
      <c r="E52" s="102">
        <v>62.1</v>
      </c>
      <c r="F52" s="102">
        <v>40</v>
      </c>
      <c r="G52" s="102">
        <v>50</v>
      </c>
      <c r="H52" s="107">
        <v>0.71</v>
      </c>
      <c r="I52" s="102">
        <v>5.26</v>
      </c>
      <c r="J52" s="102">
        <v>3.92</v>
      </c>
      <c r="K52" s="102">
        <v>55</v>
      </c>
      <c r="L52" s="102">
        <v>50.46</v>
      </c>
      <c r="M52" s="102">
        <v>53.79</v>
      </c>
      <c r="N52" s="102">
        <v>50</v>
      </c>
      <c r="O52" s="102">
        <v>60</v>
      </c>
    </row>
    <row r="53" spans="1:55" s="102" customFormat="1">
      <c r="A53" s="69"/>
      <c r="B53" s="70" t="s">
        <v>19</v>
      </c>
      <c r="C53" s="62">
        <f t="shared" si="3"/>
        <v>9491.59</v>
      </c>
      <c r="D53" s="71">
        <v>9000</v>
      </c>
      <c r="E53" s="102">
        <v>1244.3800000000001</v>
      </c>
      <c r="F53" s="102">
        <v>3110.25</v>
      </c>
      <c r="G53" s="102">
        <v>170</v>
      </c>
      <c r="H53" s="102">
        <v>65</v>
      </c>
      <c r="I53" s="102">
        <v>1387.4</v>
      </c>
      <c r="J53" s="102">
        <v>2414.56</v>
      </c>
      <c r="K53" s="102">
        <v>65</v>
      </c>
      <c r="L53" s="102">
        <v>65</v>
      </c>
      <c r="M53" s="102">
        <v>205</v>
      </c>
      <c r="N53" s="102">
        <v>765</v>
      </c>
    </row>
    <row r="54" spans="1:55" s="102" customFormat="1">
      <c r="A54" s="69"/>
      <c r="B54" s="70" t="s">
        <v>82</v>
      </c>
      <c r="C54" s="62">
        <f t="shared" si="3"/>
        <v>2012.37</v>
      </c>
      <c r="D54" s="71">
        <v>3000</v>
      </c>
      <c r="E54" s="102">
        <v>1012.37</v>
      </c>
      <c r="F54" s="102">
        <v>1000</v>
      </c>
    </row>
    <row r="55" spans="1:55" s="101" customFormat="1">
      <c r="A55" s="68"/>
      <c r="B55" s="81" t="s">
        <v>78</v>
      </c>
      <c r="C55" s="82">
        <f>SUM(C56:C71)</f>
        <v>291128.47000000003</v>
      </c>
      <c r="D55" s="83">
        <f>SUM(D56:D71)</f>
        <v>29040</v>
      </c>
    </row>
    <row r="56" spans="1:55" s="102" customFormat="1">
      <c r="A56" s="69"/>
      <c r="B56" s="70" t="s">
        <v>12</v>
      </c>
      <c r="C56" s="62">
        <f t="shared" ref="C56:C71" si="4">SUM(E56:AAA56)</f>
        <v>1790.65</v>
      </c>
      <c r="D56" s="71">
        <v>3000</v>
      </c>
      <c r="E56" s="102">
        <v>500</v>
      </c>
      <c r="F56" s="102">
        <v>110</v>
      </c>
      <c r="G56" s="102">
        <v>60</v>
      </c>
      <c r="H56" s="102">
        <v>445</v>
      </c>
      <c r="I56" s="102">
        <v>136</v>
      </c>
      <c r="J56" s="102">
        <v>369.65</v>
      </c>
      <c r="K56" s="102">
        <v>170</v>
      </c>
    </row>
    <row r="57" spans="1:55" s="102" customFormat="1">
      <c r="A57" s="69"/>
      <c r="B57" s="70" t="s">
        <v>17</v>
      </c>
      <c r="C57" s="62">
        <f t="shared" si="4"/>
        <v>146253.14000000001</v>
      </c>
      <c r="D57" s="71">
        <v>0</v>
      </c>
      <c r="E57" s="102">
        <v>143821.14000000001</v>
      </c>
      <c r="F57" s="102">
        <v>1998.68</v>
      </c>
      <c r="G57" s="102">
        <v>233.97</v>
      </c>
      <c r="H57" s="102">
        <v>3.96</v>
      </c>
      <c r="I57" s="102">
        <v>195.39</v>
      </c>
    </row>
    <row r="58" spans="1:55" s="102" customFormat="1">
      <c r="A58" s="69"/>
      <c r="B58" s="70" t="s">
        <v>83</v>
      </c>
      <c r="C58" s="62">
        <f t="shared" si="4"/>
        <v>150</v>
      </c>
      <c r="D58" s="71">
        <v>0</v>
      </c>
      <c r="E58" s="102">
        <v>150</v>
      </c>
    </row>
    <row r="59" spans="1:55" s="102" customFormat="1">
      <c r="A59" s="69"/>
      <c r="B59" s="70" t="s">
        <v>14</v>
      </c>
      <c r="C59" s="62">
        <f t="shared" si="4"/>
        <v>2438.75</v>
      </c>
      <c r="D59" s="71">
        <v>200</v>
      </c>
      <c r="E59" s="102">
        <v>200</v>
      </c>
      <c r="F59" s="102">
        <v>2018.75</v>
      </c>
      <c r="G59" s="102">
        <v>30</v>
      </c>
      <c r="H59" s="102">
        <v>190</v>
      </c>
    </row>
    <row r="60" spans="1:55" s="102" customFormat="1">
      <c r="A60" s="69"/>
      <c r="B60" s="70" t="s">
        <v>81</v>
      </c>
      <c r="C60" s="62">
        <f t="shared" si="4"/>
        <v>1665</v>
      </c>
      <c r="D60" s="71">
        <v>1500</v>
      </c>
      <c r="E60" s="102">
        <v>75</v>
      </c>
      <c r="F60" s="102">
        <v>200</v>
      </c>
      <c r="G60" s="102">
        <v>75</v>
      </c>
      <c r="H60" s="102">
        <v>75</v>
      </c>
      <c r="I60" s="102">
        <v>50</v>
      </c>
      <c r="J60" s="102">
        <v>50</v>
      </c>
      <c r="K60" s="102">
        <v>75</v>
      </c>
      <c r="L60" s="102">
        <v>50</v>
      </c>
      <c r="M60" s="102">
        <v>50</v>
      </c>
      <c r="N60" s="102">
        <v>100</v>
      </c>
      <c r="O60" s="102">
        <v>50</v>
      </c>
      <c r="P60" s="102">
        <v>75</v>
      </c>
      <c r="Q60" s="102">
        <v>75</v>
      </c>
      <c r="R60" s="102">
        <v>125</v>
      </c>
      <c r="S60" s="102">
        <v>25</v>
      </c>
      <c r="T60" s="102">
        <v>125</v>
      </c>
      <c r="U60" s="102">
        <v>75</v>
      </c>
      <c r="V60" s="102">
        <v>100</v>
      </c>
      <c r="W60" s="102">
        <v>50</v>
      </c>
      <c r="X60" s="102">
        <v>165</v>
      </c>
    </row>
    <row r="61" spans="1:55" s="102" customFormat="1">
      <c r="A61" s="69"/>
      <c r="B61" s="70" t="s">
        <v>106</v>
      </c>
      <c r="C61" s="62">
        <f t="shared" si="4"/>
        <v>23119.480000000003</v>
      </c>
      <c r="D61" s="71">
        <v>5000</v>
      </c>
      <c r="E61" s="102">
        <v>550</v>
      </c>
      <c r="F61" s="102">
        <v>420</v>
      </c>
      <c r="G61" s="102">
        <v>4263.74</v>
      </c>
      <c r="H61" s="102">
        <v>500</v>
      </c>
      <c r="I61" s="102">
        <v>4500</v>
      </c>
      <c r="J61" s="102">
        <v>2329.02</v>
      </c>
      <c r="K61" s="102">
        <v>300</v>
      </c>
      <c r="L61" s="102">
        <v>550</v>
      </c>
      <c r="M61" s="102">
        <v>230.64</v>
      </c>
      <c r="N61" s="102">
        <v>611</v>
      </c>
      <c r="O61" s="102">
        <v>30</v>
      </c>
      <c r="P61" s="102">
        <v>100</v>
      </c>
      <c r="Q61" s="102">
        <v>50</v>
      </c>
      <c r="R61" s="102">
        <v>105</v>
      </c>
      <c r="S61" s="102">
        <v>110</v>
      </c>
      <c r="T61" s="102">
        <v>10</v>
      </c>
      <c r="U61" s="102">
        <v>70</v>
      </c>
      <c r="V61" s="102">
        <v>55</v>
      </c>
      <c r="W61" s="102">
        <v>50</v>
      </c>
      <c r="X61" s="102">
        <v>35</v>
      </c>
      <c r="Y61" s="102">
        <v>50</v>
      </c>
      <c r="Z61" s="102">
        <v>80</v>
      </c>
      <c r="AA61" s="102">
        <v>25</v>
      </c>
      <c r="AB61" s="102">
        <v>596.46</v>
      </c>
      <c r="AC61" s="102">
        <v>35</v>
      </c>
      <c r="AD61" s="102">
        <v>40</v>
      </c>
      <c r="AE61" s="102">
        <v>468.47</v>
      </c>
      <c r="AF61" s="102">
        <v>205</v>
      </c>
      <c r="AG61" s="102">
        <v>183.6</v>
      </c>
      <c r="AH61" s="102">
        <v>223</v>
      </c>
      <c r="AI61" s="102">
        <v>180</v>
      </c>
      <c r="AJ61" s="102">
        <v>376.7</v>
      </c>
      <c r="AK61" s="102">
        <v>260</v>
      </c>
      <c r="AL61" s="102">
        <v>46</v>
      </c>
      <c r="AM61" s="102">
        <v>25</v>
      </c>
      <c r="AN61" s="102">
        <v>942.58</v>
      </c>
      <c r="AO61" s="102">
        <v>80</v>
      </c>
      <c r="AP61" s="102">
        <v>253.78</v>
      </c>
      <c r="AQ61" s="102">
        <v>98.5</v>
      </c>
      <c r="AR61" s="102">
        <v>126.25</v>
      </c>
      <c r="AS61" s="102">
        <v>310</v>
      </c>
      <c r="AT61" s="102">
        <v>50</v>
      </c>
      <c r="AU61" s="102">
        <v>120.89</v>
      </c>
      <c r="AV61" s="102">
        <v>500</v>
      </c>
      <c r="AW61" s="102">
        <v>270</v>
      </c>
      <c r="AX61" s="102">
        <v>120.4</v>
      </c>
      <c r="AY61" s="102">
        <v>179.45</v>
      </c>
      <c r="AZ61" s="102">
        <v>729</v>
      </c>
      <c r="BA61" s="102">
        <v>575</v>
      </c>
      <c r="BB61" s="102">
        <v>550</v>
      </c>
      <c r="BC61" s="102">
        <v>550</v>
      </c>
    </row>
    <row r="62" spans="1:55" s="102" customFormat="1">
      <c r="A62" s="69"/>
      <c r="B62" s="70" t="s">
        <v>80</v>
      </c>
      <c r="C62" s="62">
        <f t="shared" si="4"/>
        <v>2400</v>
      </c>
      <c r="D62" s="71">
        <v>2000</v>
      </c>
      <c r="E62" s="102">
        <v>2400</v>
      </c>
    </row>
    <row r="63" spans="1:55" s="102" customFormat="1">
      <c r="A63" s="69"/>
      <c r="B63" s="70" t="s">
        <v>13</v>
      </c>
      <c r="C63" s="62">
        <f t="shared" si="4"/>
        <v>15776.3</v>
      </c>
      <c r="D63" s="71">
        <v>0</v>
      </c>
      <c r="E63" s="102">
        <v>30</v>
      </c>
      <c r="F63" s="102">
        <v>900</v>
      </c>
      <c r="G63" s="102">
        <v>340</v>
      </c>
      <c r="H63" s="102">
        <v>1810</v>
      </c>
      <c r="I63" s="102">
        <v>50</v>
      </c>
      <c r="J63" s="102">
        <v>270</v>
      </c>
      <c r="K63" s="102">
        <v>1500</v>
      </c>
      <c r="L63" s="102">
        <v>50</v>
      </c>
      <c r="M63" s="102">
        <v>60</v>
      </c>
      <c r="N63" s="102">
        <v>100</v>
      </c>
      <c r="O63" s="102">
        <v>756.25</v>
      </c>
      <c r="P63" s="102">
        <v>125</v>
      </c>
      <c r="Q63" s="102">
        <v>1500</v>
      </c>
      <c r="R63" s="102">
        <v>200</v>
      </c>
      <c r="S63" s="102">
        <v>92.8</v>
      </c>
      <c r="T63" s="102">
        <v>270</v>
      </c>
      <c r="U63" s="102">
        <v>375.86</v>
      </c>
      <c r="V63" s="102">
        <v>15</v>
      </c>
      <c r="W63" s="102">
        <v>2787.55</v>
      </c>
      <c r="X63" s="102">
        <v>20</v>
      </c>
      <c r="Y63" s="102">
        <v>15</v>
      </c>
      <c r="Z63" s="102">
        <v>11</v>
      </c>
      <c r="AA63" s="102">
        <v>100</v>
      </c>
      <c r="AB63" s="102">
        <v>297.83999999999997</v>
      </c>
      <c r="AC63" s="102">
        <v>100</v>
      </c>
      <c r="AD63" s="102">
        <v>4000</v>
      </c>
    </row>
    <row r="64" spans="1:55" s="102" customFormat="1">
      <c r="A64" s="69"/>
      <c r="B64" s="70" t="s">
        <v>96</v>
      </c>
      <c r="C64" s="62">
        <f t="shared" si="4"/>
        <v>3540.06</v>
      </c>
      <c r="D64" s="71">
        <v>3540</v>
      </c>
      <c r="E64" s="102">
        <v>980.23</v>
      </c>
      <c r="F64" s="102">
        <v>1644.39</v>
      </c>
      <c r="G64" s="102">
        <v>915.44</v>
      </c>
    </row>
    <row r="65" spans="1:45" s="102" customFormat="1">
      <c r="A65" s="69"/>
      <c r="B65" s="70" t="s">
        <v>104</v>
      </c>
      <c r="C65" s="62">
        <f t="shared" si="4"/>
        <v>375</v>
      </c>
      <c r="D65" s="71">
        <v>800</v>
      </c>
      <c r="E65" s="102">
        <v>375</v>
      </c>
    </row>
    <row r="66" spans="1:45" s="102" customFormat="1">
      <c r="A66" s="69"/>
      <c r="B66" s="70" t="s">
        <v>97</v>
      </c>
      <c r="C66" s="62">
        <f t="shared" si="4"/>
        <v>5118.87</v>
      </c>
      <c r="D66" s="71">
        <v>6000</v>
      </c>
      <c r="E66" s="102">
        <v>969.53</v>
      </c>
      <c r="F66" s="102">
        <v>1554.14</v>
      </c>
      <c r="G66" s="112">
        <v>2595.1999999999998</v>
      </c>
    </row>
    <row r="67" spans="1:45" s="102" customFormat="1">
      <c r="A67" s="69"/>
      <c r="B67" s="70" t="s">
        <v>65</v>
      </c>
      <c r="C67" s="62">
        <f t="shared" si="4"/>
        <v>78325</v>
      </c>
      <c r="D67" s="71">
        <v>0</v>
      </c>
      <c r="E67" s="102">
        <v>78325</v>
      </c>
    </row>
    <row r="68" spans="1:45" s="102" customFormat="1">
      <c r="A68" s="69"/>
      <c r="B68" s="70" t="s">
        <v>105</v>
      </c>
      <c r="C68" s="62">
        <f t="shared" si="4"/>
        <v>4000</v>
      </c>
      <c r="D68" s="71">
        <v>0</v>
      </c>
      <c r="E68" s="102">
        <v>2500</v>
      </c>
      <c r="F68" s="102">
        <v>1500</v>
      </c>
    </row>
    <row r="69" spans="1:45" s="102" customFormat="1">
      <c r="A69" s="69"/>
      <c r="B69" s="70" t="s">
        <v>84</v>
      </c>
      <c r="C69" s="62">
        <f t="shared" si="4"/>
        <v>25</v>
      </c>
      <c r="D69" s="71">
        <v>0</v>
      </c>
      <c r="E69" s="102">
        <v>25</v>
      </c>
    </row>
    <row r="70" spans="1:45" s="102" customFormat="1">
      <c r="A70" s="69"/>
      <c r="B70" s="70" t="s">
        <v>87</v>
      </c>
      <c r="C70" s="62">
        <f t="shared" si="4"/>
        <v>5613.88</v>
      </c>
      <c r="D70" s="71">
        <v>5000</v>
      </c>
      <c r="E70" s="102">
        <v>70</v>
      </c>
      <c r="F70" s="102">
        <v>20</v>
      </c>
      <c r="G70" s="102">
        <v>95</v>
      </c>
      <c r="H70" s="102">
        <v>176</v>
      </c>
      <c r="I70" s="102">
        <v>70</v>
      </c>
      <c r="J70" s="102">
        <v>135</v>
      </c>
      <c r="K70" s="102">
        <v>60</v>
      </c>
      <c r="L70" s="102">
        <v>60</v>
      </c>
      <c r="M70" s="102">
        <v>85</v>
      </c>
      <c r="N70" s="102">
        <v>60</v>
      </c>
      <c r="O70" s="102">
        <v>90</v>
      </c>
      <c r="P70" s="102">
        <v>305</v>
      </c>
      <c r="Q70" s="102">
        <v>200</v>
      </c>
      <c r="R70" s="102">
        <v>95.01</v>
      </c>
      <c r="S70" s="102">
        <v>223.93</v>
      </c>
      <c r="T70" s="102">
        <v>270</v>
      </c>
      <c r="U70" s="102">
        <v>90</v>
      </c>
      <c r="V70" s="102">
        <v>100</v>
      </c>
      <c r="W70" s="102">
        <v>35</v>
      </c>
      <c r="X70" s="102">
        <v>115</v>
      </c>
      <c r="Y70" s="102">
        <v>150</v>
      </c>
      <c r="Z70" s="102">
        <v>100</v>
      </c>
      <c r="AA70" s="102">
        <v>400</v>
      </c>
      <c r="AB70" s="102">
        <v>150</v>
      </c>
      <c r="AC70" s="102">
        <v>200</v>
      </c>
      <c r="AD70" s="102">
        <v>40</v>
      </c>
      <c r="AE70" s="102">
        <v>214</v>
      </c>
      <c r="AF70" s="102">
        <v>385</v>
      </c>
      <c r="AG70" s="102">
        <v>40</v>
      </c>
      <c r="AH70" s="102">
        <v>75</v>
      </c>
      <c r="AI70" s="102">
        <v>30</v>
      </c>
      <c r="AJ70" s="102">
        <v>70</v>
      </c>
      <c r="AK70" s="102">
        <v>213.98</v>
      </c>
      <c r="AL70" s="102">
        <v>130</v>
      </c>
      <c r="AM70" s="102">
        <v>10</v>
      </c>
      <c r="AN70" s="102">
        <v>25</v>
      </c>
      <c r="AO70" s="102">
        <v>100</v>
      </c>
      <c r="AP70" s="102">
        <v>210.96</v>
      </c>
      <c r="AQ70" s="102">
        <v>250</v>
      </c>
      <c r="AR70" s="102">
        <v>250</v>
      </c>
      <c r="AS70" s="102">
        <v>215</v>
      </c>
    </row>
    <row r="71" spans="1:45" s="102" customFormat="1">
      <c r="A71" s="69"/>
      <c r="B71" s="70" t="s">
        <v>101</v>
      </c>
      <c r="C71" s="62">
        <f t="shared" si="4"/>
        <v>537.33999999999992</v>
      </c>
      <c r="D71" s="71">
        <v>2000</v>
      </c>
      <c r="E71" s="102">
        <v>409.34</v>
      </c>
      <c r="F71" s="102">
        <v>45</v>
      </c>
      <c r="G71" s="102">
        <v>41</v>
      </c>
      <c r="H71" s="102">
        <v>25</v>
      </c>
      <c r="I71" s="102">
        <v>17</v>
      </c>
    </row>
    <row r="72" spans="1:45" s="102" customFormat="1">
      <c r="A72" s="77"/>
      <c r="B72" s="78"/>
      <c r="C72" s="62"/>
      <c r="D72" s="71"/>
    </row>
    <row r="73" spans="1:45" s="102" customFormat="1">
      <c r="A73" s="77"/>
      <c r="B73" s="78"/>
      <c r="C73" s="62"/>
      <c r="D73" s="71"/>
    </row>
    <row r="74" spans="1:45" s="102" customFormat="1">
      <c r="A74" s="77"/>
      <c r="B74" s="78"/>
      <c r="C74" s="62"/>
      <c r="D74" s="71"/>
    </row>
    <row r="75" spans="1:45" s="102" customFormat="1">
      <c r="A75" s="77"/>
      <c r="B75" s="78"/>
      <c r="C75" s="62"/>
      <c r="D75" s="71"/>
    </row>
    <row r="76" spans="1:45" s="102" customFormat="1">
      <c r="A76" s="77"/>
      <c r="B76" s="78"/>
      <c r="C76" s="62"/>
      <c r="D76" s="71"/>
    </row>
    <row r="77" spans="1:45" s="102" customFormat="1">
      <c r="A77" s="77"/>
      <c r="B77" s="78"/>
      <c r="C77" s="62"/>
      <c r="D77" s="71"/>
    </row>
    <row r="78" spans="1:45" s="102" customFormat="1">
      <c r="A78" s="77"/>
      <c r="B78" s="78"/>
      <c r="C78" s="62"/>
      <c r="D78" s="71"/>
    </row>
    <row r="79" spans="1:45" s="102" customFormat="1">
      <c r="A79" s="77"/>
      <c r="B79" s="78"/>
      <c r="C79" s="62"/>
      <c r="D79" s="71"/>
    </row>
    <row r="80" spans="1:45" s="102" customFormat="1">
      <c r="A80" s="77"/>
      <c r="B80" s="78"/>
      <c r="C80" s="62"/>
      <c r="D80" s="71"/>
    </row>
    <row r="81" spans="1:4" s="102" customFormat="1">
      <c r="A81" s="77"/>
      <c r="B81" s="78"/>
      <c r="C81" s="62"/>
      <c r="D81" s="71"/>
    </row>
    <row r="82" spans="1:4" s="102" customFormat="1">
      <c r="A82" s="77"/>
      <c r="B82" s="78"/>
      <c r="C82" s="62"/>
      <c r="D82" s="71"/>
    </row>
    <row r="83" spans="1:4" s="102" customFormat="1">
      <c r="A83" s="77"/>
      <c r="B83" s="78"/>
      <c r="C83" s="62"/>
      <c r="D83" s="71"/>
    </row>
    <row r="84" spans="1:4" s="102" customFormat="1">
      <c r="A84" s="77"/>
      <c r="B84" s="78"/>
      <c r="C84" s="62"/>
      <c r="D84" s="71"/>
    </row>
    <row r="85" spans="1:4" s="102" customFormat="1">
      <c r="A85" s="77"/>
      <c r="B85" s="78"/>
      <c r="C85" s="62"/>
      <c r="D85" s="71"/>
    </row>
    <row r="86" spans="1:4" s="102" customFormat="1">
      <c r="A86" s="77"/>
      <c r="B86" s="78"/>
      <c r="C86" s="62"/>
      <c r="D86" s="71"/>
    </row>
    <row r="87" spans="1:4" s="102" customFormat="1">
      <c r="A87" s="77"/>
      <c r="B87" s="78"/>
      <c r="C87" s="62"/>
      <c r="D87" s="71"/>
    </row>
    <row r="88" spans="1:4" s="102" customFormat="1">
      <c r="A88" s="77"/>
      <c r="B88" s="78"/>
      <c r="C88" s="62"/>
      <c r="D88" s="71"/>
    </row>
    <row r="89" spans="1:4" s="102" customFormat="1">
      <c r="A89" s="77"/>
      <c r="B89" s="78"/>
      <c r="C89" s="62"/>
      <c r="D89" s="71"/>
    </row>
    <row r="90" spans="1:4" s="102" customFormat="1">
      <c r="A90" s="77"/>
      <c r="B90" s="78"/>
      <c r="C90" s="62"/>
      <c r="D90" s="71"/>
    </row>
    <row r="91" spans="1:4" s="102" customFormat="1">
      <c r="A91" s="77"/>
      <c r="B91" s="78"/>
      <c r="C91" s="62"/>
      <c r="D91" s="71"/>
    </row>
    <row r="92" spans="1:4" s="102" customFormat="1">
      <c r="A92" s="77"/>
      <c r="B92" s="78"/>
      <c r="C92" s="62"/>
      <c r="D92" s="71"/>
    </row>
    <row r="93" spans="1:4" s="102" customFormat="1">
      <c r="A93" s="77"/>
      <c r="B93" s="78"/>
      <c r="C93" s="62"/>
      <c r="D93" s="71"/>
    </row>
    <row r="94" spans="1:4" s="102" customFormat="1">
      <c r="A94" s="77"/>
      <c r="B94" s="78"/>
      <c r="C94" s="62"/>
      <c r="D94" s="71"/>
    </row>
    <row r="95" spans="1:4" s="102" customFormat="1">
      <c r="A95" s="77"/>
      <c r="B95" s="78"/>
      <c r="C95" s="62"/>
      <c r="D95" s="71"/>
    </row>
    <row r="96" spans="1:4" s="102" customFormat="1">
      <c r="A96" s="77"/>
      <c r="B96" s="78"/>
      <c r="C96" s="62"/>
      <c r="D96" s="71"/>
    </row>
    <row r="97" spans="1:4" s="102" customFormat="1">
      <c r="A97" s="77"/>
      <c r="B97" s="78"/>
      <c r="C97" s="62"/>
      <c r="D97" s="71"/>
    </row>
    <row r="98" spans="1:4" s="102" customFormat="1">
      <c r="A98" s="77"/>
      <c r="B98" s="78"/>
      <c r="C98" s="62"/>
      <c r="D98" s="71"/>
    </row>
    <row r="99" spans="1:4" s="102" customFormat="1">
      <c r="A99" s="77"/>
      <c r="B99" s="78"/>
      <c r="C99" s="62"/>
      <c r="D99" s="71"/>
    </row>
    <row r="100" spans="1:4" s="102" customFormat="1">
      <c r="A100" s="77"/>
      <c r="B100" s="78"/>
      <c r="C100" s="62"/>
      <c r="D100" s="71"/>
    </row>
    <row r="101" spans="1:4" s="102" customFormat="1">
      <c r="A101" s="77"/>
      <c r="B101" s="78"/>
      <c r="C101" s="62"/>
      <c r="D101" s="71"/>
    </row>
    <row r="102" spans="1:4" s="102" customFormat="1">
      <c r="A102" s="77"/>
      <c r="B102" s="78"/>
      <c r="C102" s="62"/>
      <c r="D102" s="71"/>
    </row>
    <row r="103" spans="1:4" s="102" customFormat="1">
      <c r="A103" s="77"/>
      <c r="B103" s="78"/>
      <c r="C103" s="62"/>
      <c r="D103" s="71"/>
    </row>
    <row r="104" spans="1:4" s="102" customFormat="1">
      <c r="A104" s="77"/>
      <c r="B104" s="78"/>
      <c r="C104" s="62"/>
      <c r="D104" s="71"/>
    </row>
    <row r="105" spans="1:4" s="102" customFormat="1">
      <c r="A105" s="77"/>
      <c r="B105" s="78"/>
      <c r="C105" s="62"/>
      <c r="D105" s="71"/>
    </row>
    <row r="106" spans="1:4" s="102" customFormat="1">
      <c r="A106" s="77"/>
      <c r="B106" s="78"/>
      <c r="C106" s="62"/>
      <c r="D106" s="71"/>
    </row>
    <row r="107" spans="1:4" s="102" customFormat="1">
      <c r="A107" s="77"/>
      <c r="B107" s="78"/>
      <c r="C107" s="62"/>
      <c r="D107" s="71"/>
    </row>
    <row r="108" spans="1:4" s="102" customFormat="1">
      <c r="A108" s="77"/>
      <c r="B108" s="78"/>
      <c r="C108" s="62"/>
      <c r="D108" s="71"/>
    </row>
    <row r="109" spans="1:4" s="102" customFormat="1">
      <c r="A109" s="77"/>
      <c r="B109" s="78"/>
      <c r="C109" s="62"/>
      <c r="D109" s="71"/>
    </row>
    <row r="110" spans="1:4" s="102" customFormat="1">
      <c r="A110" s="77"/>
      <c r="B110" s="78"/>
      <c r="C110" s="62"/>
      <c r="D110" s="71"/>
    </row>
    <row r="111" spans="1:4" s="102" customFormat="1">
      <c r="A111" s="77"/>
      <c r="B111" s="78"/>
      <c r="C111" s="62"/>
      <c r="D111" s="71"/>
    </row>
    <row r="112" spans="1:4" s="102" customFormat="1">
      <c r="A112" s="77"/>
      <c r="B112" s="78"/>
      <c r="C112" s="62"/>
      <c r="D112" s="71"/>
    </row>
    <row r="113" spans="1:4" s="102" customFormat="1">
      <c r="A113" s="77"/>
      <c r="B113" s="78"/>
      <c r="C113" s="62"/>
      <c r="D113" s="71"/>
    </row>
    <row r="114" spans="1:4" s="102" customFormat="1">
      <c r="A114" s="77"/>
      <c r="B114" s="78"/>
      <c r="C114" s="62"/>
      <c r="D114" s="71"/>
    </row>
    <row r="115" spans="1:4" s="102" customFormat="1">
      <c r="A115" s="77"/>
      <c r="B115" s="78"/>
      <c r="C115" s="62"/>
      <c r="D115" s="71"/>
    </row>
    <row r="116" spans="1:4" s="102" customFormat="1">
      <c r="A116" s="77"/>
      <c r="B116" s="78"/>
      <c r="C116" s="62"/>
      <c r="D116" s="71"/>
    </row>
    <row r="117" spans="1:4" s="102" customFormat="1">
      <c r="A117" s="77"/>
      <c r="B117" s="78"/>
      <c r="C117" s="62"/>
      <c r="D117" s="71"/>
    </row>
    <row r="118" spans="1:4" s="102" customFormat="1">
      <c r="A118" s="77"/>
      <c r="B118" s="78"/>
      <c r="C118" s="62"/>
      <c r="D118" s="71"/>
    </row>
    <row r="119" spans="1:4" s="102" customFormat="1">
      <c r="A119" s="77"/>
      <c r="B119" s="78"/>
      <c r="C119" s="62"/>
      <c r="D119" s="71"/>
    </row>
    <row r="120" spans="1:4" s="102" customFormat="1">
      <c r="A120" s="77"/>
      <c r="B120" s="78"/>
      <c r="C120" s="62"/>
      <c r="D120" s="71"/>
    </row>
    <row r="121" spans="1:4" s="102" customFormat="1">
      <c r="A121" s="77"/>
      <c r="B121" s="78"/>
      <c r="C121" s="62"/>
      <c r="D121" s="71"/>
    </row>
    <row r="122" spans="1:4" s="102" customFormat="1">
      <c r="A122" s="77"/>
      <c r="B122" s="78"/>
      <c r="C122" s="62"/>
      <c r="D122" s="71"/>
    </row>
    <row r="123" spans="1:4" s="102" customFormat="1">
      <c r="A123" s="77"/>
      <c r="B123" s="78"/>
      <c r="C123" s="62"/>
      <c r="D123" s="71"/>
    </row>
    <row r="124" spans="1:4" s="102" customFormat="1">
      <c r="A124" s="77"/>
      <c r="B124" s="78"/>
      <c r="C124" s="62"/>
      <c r="D124" s="71"/>
    </row>
    <row r="125" spans="1:4" s="102" customFormat="1">
      <c r="A125" s="77"/>
      <c r="B125" s="78"/>
      <c r="C125" s="62"/>
      <c r="D125" s="71"/>
    </row>
    <row r="126" spans="1:4" s="102" customFormat="1">
      <c r="A126" s="77"/>
      <c r="B126" s="78"/>
      <c r="C126" s="62"/>
      <c r="D126" s="71"/>
    </row>
    <row r="127" spans="1:4" s="102" customFormat="1">
      <c r="A127" s="77"/>
      <c r="B127" s="78"/>
      <c r="C127" s="62"/>
      <c r="D127" s="71"/>
    </row>
    <row r="128" spans="1:4" s="102" customFormat="1">
      <c r="A128" s="77"/>
      <c r="B128" s="78"/>
      <c r="C128" s="62"/>
      <c r="D128" s="71"/>
    </row>
    <row r="129" spans="1:4" s="102" customFormat="1">
      <c r="A129" s="77"/>
      <c r="B129" s="78"/>
      <c r="C129" s="62"/>
      <c r="D129" s="71"/>
    </row>
    <row r="130" spans="1:4" s="102" customFormat="1">
      <c r="A130" s="77"/>
      <c r="B130" s="78"/>
      <c r="C130" s="62"/>
      <c r="D130" s="71"/>
    </row>
    <row r="131" spans="1:4" s="102" customFormat="1">
      <c r="A131" s="77"/>
      <c r="B131" s="78"/>
      <c r="C131" s="62"/>
      <c r="D131" s="71"/>
    </row>
    <row r="132" spans="1:4" s="102" customFormat="1">
      <c r="A132" s="77"/>
      <c r="B132" s="78"/>
      <c r="C132" s="62"/>
      <c r="D132" s="71"/>
    </row>
    <row r="133" spans="1:4" s="102" customFormat="1">
      <c r="A133" s="77"/>
      <c r="B133" s="78"/>
      <c r="C133" s="62"/>
      <c r="D133" s="71"/>
    </row>
    <row r="134" spans="1:4" s="102" customFormat="1">
      <c r="A134" s="77"/>
      <c r="B134" s="78"/>
      <c r="C134" s="62"/>
      <c r="D134" s="71"/>
    </row>
    <row r="135" spans="1:4" s="102" customFormat="1">
      <c r="A135" s="77"/>
      <c r="B135" s="78"/>
      <c r="C135" s="62"/>
      <c r="D135" s="71"/>
    </row>
    <row r="136" spans="1:4" s="102" customFormat="1">
      <c r="A136" s="77"/>
      <c r="B136" s="78"/>
      <c r="C136" s="62"/>
      <c r="D136" s="71"/>
    </row>
    <row r="137" spans="1:4" s="102" customFormat="1">
      <c r="A137" s="77"/>
      <c r="B137" s="78"/>
      <c r="C137" s="62"/>
      <c r="D137" s="71"/>
    </row>
    <row r="138" spans="1:4" s="102" customFormat="1">
      <c r="A138" s="77"/>
      <c r="B138" s="78"/>
      <c r="C138" s="62"/>
      <c r="D138" s="71"/>
    </row>
    <row r="139" spans="1:4" s="102" customFormat="1">
      <c r="A139" s="77"/>
      <c r="B139" s="78"/>
      <c r="C139" s="62"/>
      <c r="D139" s="71"/>
    </row>
    <row r="140" spans="1:4" s="102" customFormat="1">
      <c r="A140" s="77"/>
      <c r="B140" s="78"/>
      <c r="C140" s="62"/>
      <c r="D140" s="71"/>
    </row>
    <row r="141" spans="1:4" s="102" customFormat="1">
      <c r="A141" s="77"/>
      <c r="B141" s="78"/>
      <c r="C141" s="62"/>
      <c r="D141" s="71"/>
    </row>
    <row r="142" spans="1:4" s="102" customFormat="1">
      <c r="A142" s="77"/>
      <c r="B142" s="78"/>
      <c r="C142" s="62"/>
      <c r="D142" s="71"/>
    </row>
    <row r="143" spans="1:4" s="102" customFormat="1">
      <c r="A143" s="77"/>
      <c r="B143" s="78"/>
      <c r="C143" s="62"/>
      <c r="D143" s="71"/>
    </row>
    <row r="144" spans="1:4" s="102" customFormat="1">
      <c r="A144" s="77"/>
      <c r="B144" s="78"/>
      <c r="C144" s="62"/>
      <c r="D144" s="71"/>
    </row>
    <row r="145" spans="1:4" s="102" customFormat="1">
      <c r="A145" s="77"/>
      <c r="B145" s="78"/>
      <c r="C145" s="62"/>
      <c r="D145" s="71"/>
    </row>
    <row r="146" spans="1:4" s="102" customFormat="1">
      <c r="A146" s="77"/>
      <c r="B146" s="78"/>
      <c r="C146" s="62"/>
      <c r="D146" s="71"/>
    </row>
    <row r="147" spans="1:4" s="102" customFormat="1">
      <c r="A147" s="77"/>
      <c r="B147" s="78"/>
      <c r="C147" s="62"/>
      <c r="D147" s="71"/>
    </row>
    <row r="148" spans="1:4" s="102" customFormat="1">
      <c r="A148" s="77"/>
      <c r="B148" s="78"/>
      <c r="C148" s="62"/>
      <c r="D148" s="71"/>
    </row>
    <row r="149" spans="1:4" s="102" customFormat="1">
      <c r="A149" s="77"/>
      <c r="B149" s="78"/>
      <c r="C149" s="62"/>
      <c r="D149" s="71"/>
    </row>
    <row r="150" spans="1:4" s="102" customFormat="1">
      <c r="A150" s="77"/>
      <c r="B150" s="78"/>
      <c r="C150" s="62"/>
      <c r="D150" s="71"/>
    </row>
    <row r="151" spans="1:4" s="102" customFormat="1">
      <c r="A151" s="77"/>
      <c r="B151" s="78"/>
      <c r="C151" s="62"/>
      <c r="D151" s="71"/>
    </row>
    <row r="152" spans="1:4" s="102" customFormat="1">
      <c r="A152" s="77"/>
      <c r="B152" s="78"/>
      <c r="C152" s="62"/>
      <c r="D152" s="71"/>
    </row>
    <row r="153" spans="1:4" s="102" customFormat="1">
      <c r="A153" s="77"/>
      <c r="B153" s="78"/>
      <c r="C153" s="62"/>
      <c r="D153" s="71"/>
    </row>
    <row r="154" spans="1:4" s="102" customFormat="1">
      <c r="A154" s="77"/>
      <c r="B154" s="78"/>
      <c r="C154" s="62"/>
      <c r="D154" s="71"/>
    </row>
    <row r="155" spans="1:4" s="102" customFormat="1">
      <c r="A155" s="77"/>
      <c r="B155" s="78"/>
      <c r="C155" s="62"/>
      <c r="D155" s="71"/>
    </row>
    <row r="156" spans="1:4" s="102" customFormat="1">
      <c r="A156" s="77"/>
      <c r="B156" s="78"/>
      <c r="C156" s="62"/>
      <c r="D156" s="71"/>
    </row>
    <row r="157" spans="1:4" s="102" customFormat="1">
      <c r="A157" s="77"/>
      <c r="B157" s="78"/>
      <c r="C157" s="62"/>
      <c r="D157" s="71"/>
    </row>
    <row r="158" spans="1:4" s="102" customFormat="1">
      <c r="A158" s="77"/>
      <c r="B158" s="78"/>
      <c r="C158" s="62"/>
      <c r="D158" s="71"/>
    </row>
    <row r="159" spans="1:4" s="102" customFormat="1">
      <c r="A159" s="77"/>
      <c r="B159" s="78"/>
      <c r="C159" s="62"/>
      <c r="D159" s="71"/>
    </row>
    <row r="160" spans="1:4" s="102" customFormat="1">
      <c r="A160" s="77"/>
      <c r="B160" s="78"/>
      <c r="C160" s="62"/>
      <c r="D160" s="71"/>
    </row>
    <row r="161" spans="1:4" s="102" customFormat="1">
      <c r="A161" s="77"/>
      <c r="B161" s="78"/>
      <c r="C161" s="62"/>
      <c r="D161" s="71"/>
    </row>
    <row r="162" spans="1:4" s="102" customFormat="1">
      <c r="A162" s="77"/>
      <c r="B162" s="78"/>
      <c r="C162" s="62"/>
      <c r="D162" s="71"/>
    </row>
    <row r="163" spans="1:4" s="102" customFormat="1">
      <c r="A163" s="77"/>
      <c r="B163" s="78"/>
      <c r="C163" s="62"/>
      <c r="D163" s="71"/>
    </row>
    <row r="164" spans="1:4" s="102" customFormat="1">
      <c r="A164" s="77"/>
      <c r="B164" s="78"/>
      <c r="C164" s="62"/>
      <c r="D164" s="71"/>
    </row>
    <row r="165" spans="1:4" s="102" customFormat="1">
      <c r="A165" s="77"/>
      <c r="B165" s="78"/>
      <c r="C165" s="62"/>
      <c r="D165" s="71"/>
    </row>
    <row r="166" spans="1:4" s="102" customFormat="1">
      <c r="A166" s="77"/>
      <c r="B166" s="78"/>
      <c r="C166" s="62"/>
      <c r="D166" s="71"/>
    </row>
    <row r="167" spans="1:4" s="102" customFormat="1">
      <c r="A167" s="77"/>
      <c r="B167" s="78"/>
      <c r="C167" s="62"/>
      <c r="D167" s="71"/>
    </row>
    <row r="168" spans="1:4" s="102" customFormat="1">
      <c r="A168" s="77"/>
      <c r="B168" s="78"/>
      <c r="C168" s="62"/>
      <c r="D168" s="71"/>
    </row>
    <row r="169" spans="1:4" s="102" customFormat="1">
      <c r="A169" s="77"/>
      <c r="B169" s="78"/>
      <c r="C169" s="62"/>
      <c r="D169" s="71"/>
    </row>
    <row r="170" spans="1:4" s="102" customFormat="1">
      <c r="A170" s="77"/>
      <c r="B170" s="78"/>
      <c r="C170" s="62"/>
      <c r="D170" s="71"/>
    </row>
    <row r="171" spans="1:4" s="102" customFormat="1">
      <c r="A171" s="77"/>
      <c r="B171" s="78"/>
      <c r="C171" s="62"/>
      <c r="D171" s="71"/>
    </row>
    <row r="172" spans="1:4" s="102" customFormat="1">
      <c r="A172" s="77"/>
      <c r="B172" s="78"/>
      <c r="C172" s="62"/>
      <c r="D172" s="71"/>
    </row>
    <row r="173" spans="1:4" s="102" customFormat="1">
      <c r="A173" s="77"/>
      <c r="B173" s="78"/>
      <c r="C173" s="62"/>
      <c r="D173" s="71"/>
    </row>
    <row r="174" spans="1:4" s="102" customFormat="1">
      <c r="A174" s="77"/>
      <c r="B174" s="78"/>
      <c r="C174" s="62"/>
      <c r="D174" s="71"/>
    </row>
    <row r="175" spans="1:4" s="102" customFormat="1">
      <c r="A175" s="77"/>
      <c r="B175" s="78"/>
      <c r="C175" s="62"/>
      <c r="D175" s="71"/>
    </row>
    <row r="176" spans="1:4" s="102" customFormat="1">
      <c r="A176" s="77"/>
      <c r="B176" s="78"/>
      <c r="C176" s="62"/>
      <c r="D176" s="71"/>
    </row>
    <row r="177" spans="1:4" s="102" customFormat="1">
      <c r="A177" s="77"/>
      <c r="B177" s="78"/>
      <c r="C177" s="62"/>
      <c r="D177" s="71"/>
    </row>
    <row r="178" spans="1:4" s="102" customFormat="1">
      <c r="A178" s="77"/>
      <c r="B178" s="78"/>
      <c r="C178" s="62"/>
      <c r="D178" s="71"/>
    </row>
    <row r="179" spans="1:4" s="102" customFormat="1">
      <c r="A179" s="77"/>
      <c r="B179" s="78"/>
      <c r="C179" s="62"/>
      <c r="D179" s="71"/>
    </row>
    <row r="180" spans="1:4" s="102" customFormat="1">
      <c r="A180" s="77"/>
      <c r="B180" s="78"/>
      <c r="C180" s="62"/>
      <c r="D180" s="71"/>
    </row>
    <row r="181" spans="1:4" s="102" customFormat="1">
      <c r="A181" s="77"/>
      <c r="B181" s="78"/>
      <c r="C181" s="62"/>
      <c r="D181" s="71"/>
    </row>
    <row r="182" spans="1:4" s="102" customFormat="1">
      <c r="A182" s="77"/>
      <c r="B182" s="78"/>
      <c r="C182" s="62"/>
      <c r="D182" s="71"/>
    </row>
    <row r="183" spans="1:4" s="102" customFormat="1">
      <c r="A183" s="77"/>
      <c r="B183" s="78"/>
      <c r="C183" s="62"/>
      <c r="D183" s="71"/>
    </row>
    <row r="184" spans="1:4" s="102" customFormat="1">
      <c r="A184" s="77"/>
      <c r="B184" s="78"/>
      <c r="C184" s="62"/>
      <c r="D184" s="71"/>
    </row>
    <row r="185" spans="1:4" s="102" customFormat="1">
      <c r="A185" s="77"/>
      <c r="B185" s="78"/>
      <c r="C185" s="62"/>
      <c r="D185" s="71"/>
    </row>
    <row r="186" spans="1:4" s="102" customFormat="1">
      <c r="A186" s="77"/>
      <c r="B186" s="78"/>
      <c r="C186" s="62"/>
      <c r="D186" s="71"/>
    </row>
    <row r="187" spans="1:4" s="102" customFormat="1">
      <c r="A187" s="77"/>
      <c r="B187" s="78"/>
      <c r="C187" s="62"/>
      <c r="D187" s="71"/>
    </row>
    <row r="188" spans="1:4" s="102" customFormat="1">
      <c r="A188" s="77"/>
      <c r="B188" s="78"/>
      <c r="C188" s="62"/>
      <c r="D188" s="71"/>
    </row>
    <row r="189" spans="1:4" s="102" customFormat="1">
      <c r="A189" s="77"/>
      <c r="B189" s="78"/>
      <c r="C189" s="62"/>
      <c r="D189" s="71"/>
    </row>
    <row r="190" spans="1:4" s="102" customFormat="1">
      <c r="A190" s="77"/>
      <c r="B190" s="78"/>
      <c r="C190" s="62"/>
      <c r="D190" s="71"/>
    </row>
    <row r="191" spans="1:4" s="102" customFormat="1">
      <c r="A191" s="77"/>
      <c r="B191" s="78"/>
      <c r="C191" s="62"/>
      <c r="D191" s="71"/>
    </row>
    <row r="192" spans="1:4" s="102" customFormat="1">
      <c r="A192" s="77"/>
      <c r="B192" s="78"/>
      <c r="C192" s="62"/>
      <c r="D192" s="71"/>
    </row>
    <row r="193" spans="1:4" s="102" customFormat="1">
      <c r="A193" s="77"/>
      <c r="B193" s="78"/>
      <c r="C193" s="62"/>
      <c r="D193" s="71"/>
    </row>
    <row r="194" spans="1:4" s="102" customFormat="1">
      <c r="A194" s="77"/>
      <c r="B194" s="78"/>
      <c r="C194" s="62"/>
      <c r="D194" s="71"/>
    </row>
    <row r="195" spans="1:4" s="102" customFormat="1">
      <c r="A195" s="77"/>
      <c r="B195" s="78"/>
      <c r="C195" s="62"/>
      <c r="D195" s="71"/>
    </row>
    <row r="196" spans="1:4" s="102" customFormat="1">
      <c r="A196" s="77"/>
      <c r="B196" s="78"/>
      <c r="C196" s="62"/>
      <c r="D196" s="71"/>
    </row>
    <row r="197" spans="1:4" s="102" customFormat="1">
      <c r="A197" s="77"/>
      <c r="B197" s="78"/>
      <c r="C197" s="62"/>
      <c r="D197" s="71"/>
    </row>
    <row r="198" spans="1:4" s="102" customFormat="1">
      <c r="A198" s="77"/>
      <c r="B198" s="78"/>
      <c r="C198" s="62"/>
      <c r="D198" s="71"/>
    </row>
    <row r="199" spans="1:4" s="102" customFormat="1">
      <c r="A199" s="77"/>
      <c r="B199" s="78"/>
      <c r="C199" s="62"/>
      <c r="D199" s="71"/>
    </row>
    <row r="200" spans="1:4" s="102" customFormat="1">
      <c r="A200" s="77"/>
      <c r="B200" s="78"/>
      <c r="C200" s="62"/>
      <c r="D200" s="71"/>
    </row>
    <row r="201" spans="1:4" s="102" customFormat="1">
      <c r="A201" s="77"/>
      <c r="B201" s="78"/>
      <c r="C201" s="62"/>
      <c r="D201" s="71"/>
    </row>
    <row r="202" spans="1:4" s="102" customFormat="1">
      <c r="A202" s="77"/>
      <c r="B202" s="78"/>
      <c r="C202" s="62"/>
      <c r="D202" s="71"/>
    </row>
    <row r="203" spans="1:4" s="102" customFormat="1">
      <c r="A203" s="77"/>
      <c r="B203" s="78"/>
      <c r="C203" s="62"/>
      <c r="D203" s="71"/>
    </row>
    <row r="204" spans="1:4" s="102" customFormat="1">
      <c r="A204" s="77"/>
      <c r="B204" s="78"/>
      <c r="C204" s="62"/>
      <c r="D204" s="71"/>
    </row>
    <row r="205" spans="1:4" s="102" customFormat="1">
      <c r="A205" s="77"/>
      <c r="B205" s="78"/>
      <c r="C205" s="62"/>
      <c r="D205" s="71"/>
    </row>
    <row r="206" spans="1:4" s="102" customFormat="1">
      <c r="A206" s="77"/>
      <c r="B206" s="78"/>
      <c r="C206" s="62"/>
      <c r="D206" s="71"/>
    </row>
    <row r="207" spans="1:4" s="102" customFormat="1">
      <c r="A207" s="77"/>
      <c r="B207" s="78"/>
      <c r="C207" s="62"/>
      <c r="D207" s="71"/>
    </row>
    <row r="208" spans="1:4" s="102" customFormat="1">
      <c r="A208" s="77"/>
      <c r="B208" s="78"/>
      <c r="C208" s="62"/>
      <c r="D208" s="71"/>
    </row>
    <row r="209" spans="1:4" s="102" customFormat="1">
      <c r="A209" s="77"/>
      <c r="B209" s="78"/>
      <c r="C209" s="62"/>
      <c r="D209" s="71"/>
    </row>
    <row r="210" spans="1:4" s="102" customFormat="1">
      <c r="A210" s="77"/>
      <c r="B210" s="78"/>
      <c r="C210" s="62"/>
      <c r="D210" s="71"/>
    </row>
    <row r="211" spans="1:4" s="102" customFormat="1">
      <c r="A211" s="77"/>
      <c r="B211" s="78"/>
      <c r="C211" s="62"/>
      <c r="D211" s="71"/>
    </row>
    <row r="212" spans="1:4" s="102" customFormat="1">
      <c r="A212" s="77"/>
      <c r="B212" s="78"/>
      <c r="C212" s="62"/>
      <c r="D212" s="71"/>
    </row>
    <row r="213" spans="1:4" s="102" customFormat="1">
      <c r="A213" s="77"/>
      <c r="B213" s="78"/>
      <c r="C213" s="62"/>
      <c r="D213" s="71"/>
    </row>
    <row r="214" spans="1:4" s="102" customFormat="1">
      <c r="A214" s="77"/>
      <c r="B214" s="78"/>
      <c r="C214" s="62"/>
      <c r="D214" s="71"/>
    </row>
    <row r="215" spans="1:4" s="102" customFormat="1">
      <c r="A215" s="77"/>
      <c r="B215" s="78"/>
      <c r="C215" s="62"/>
      <c r="D215" s="71"/>
    </row>
    <row r="216" spans="1:4" s="102" customFormat="1">
      <c r="A216" s="77"/>
      <c r="B216" s="78"/>
      <c r="C216" s="62"/>
      <c r="D216" s="71"/>
    </row>
    <row r="217" spans="1:4" s="102" customFormat="1">
      <c r="A217" s="77"/>
      <c r="B217" s="78"/>
      <c r="C217" s="62"/>
      <c r="D217" s="71"/>
    </row>
    <row r="218" spans="1:4" s="102" customFormat="1">
      <c r="A218" s="77"/>
      <c r="B218" s="78"/>
      <c r="C218" s="62"/>
      <c r="D218" s="71"/>
    </row>
    <row r="219" spans="1:4" s="102" customFormat="1">
      <c r="A219" s="77"/>
      <c r="B219" s="78"/>
      <c r="C219" s="62"/>
      <c r="D219" s="71"/>
    </row>
    <row r="220" spans="1:4" s="102" customFormat="1">
      <c r="A220" s="77"/>
      <c r="B220" s="78"/>
      <c r="C220" s="62"/>
      <c r="D220" s="71"/>
    </row>
    <row r="221" spans="1:4" s="102" customFormat="1">
      <c r="A221" s="77"/>
      <c r="B221" s="78"/>
      <c r="C221" s="62"/>
      <c r="D221" s="71"/>
    </row>
    <row r="222" spans="1:4" s="102" customFormat="1">
      <c r="A222" s="77"/>
      <c r="B222" s="78"/>
      <c r="C222" s="62"/>
      <c r="D222" s="71"/>
    </row>
    <row r="223" spans="1:4" s="102" customFormat="1">
      <c r="A223" s="77"/>
      <c r="B223" s="78"/>
      <c r="C223" s="62"/>
      <c r="D223" s="71"/>
    </row>
    <row r="224" spans="1:4" s="102" customFormat="1">
      <c r="A224" s="77"/>
      <c r="B224" s="78"/>
      <c r="C224" s="62"/>
      <c r="D224" s="71"/>
    </row>
    <row r="225" spans="1:6" s="102" customFormat="1">
      <c r="A225" s="77"/>
      <c r="B225" s="78"/>
      <c r="C225" s="62"/>
      <c r="D225" s="71"/>
    </row>
    <row r="226" spans="1:6" s="102" customFormat="1">
      <c r="A226" s="77"/>
      <c r="B226" s="78"/>
      <c r="C226" s="62"/>
      <c r="D226" s="71"/>
    </row>
    <row r="227" spans="1:6" s="102" customFormat="1">
      <c r="A227" s="77"/>
      <c r="B227" s="78"/>
      <c r="C227" s="62"/>
      <c r="D227" s="71"/>
    </row>
    <row r="228" spans="1:6" s="102" customFormat="1">
      <c r="A228" s="77"/>
      <c r="B228" s="78"/>
      <c r="C228" s="62"/>
      <c r="D228" s="71"/>
    </row>
    <row r="229" spans="1:6" s="102" customFormat="1">
      <c r="A229" s="77"/>
      <c r="B229" s="78"/>
      <c r="C229" s="62"/>
      <c r="D229" s="71"/>
    </row>
    <row r="230" spans="1:6" s="102" customFormat="1">
      <c r="A230" s="77"/>
      <c r="B230" s="78"/>
      <c r="C230" s="62"/>
      <c r="D230" s="71"/>
    </row>
    <row r="231" spans="1:6" s="102" customFormat="1">
      <c r="A231" s="77"/>
      <c r="B231" s="78"/>
      <c r="C231" s="62"/>
      <c r="D231" s="71"/>
    </row>
    <row r="232" spans="1:6" s="102" customFormat="1">
      <c r="A232" s="77"/>
      <c r="B232" s="78"/>
      <c r="C232" s="62"/>
      <c r="D232" s="71"/>
    </row>
    <row r="233" spans="1:6" s="102" customFormat="1">
      <c r="A233" s="77"/>
      <c r="B233" s="78"/>
      <c r="C233" s="62"/>
      <c r="D233" s="71"/>
    </row>
    <row r="234" spans="1:6" s="102" customFormat="1">
      <c r="A234" s="77"/>
      <c r="B234" s="78"/>
      <c r="C234" s="62"/>
      <c r="D234" s="71"/>
    </row>
    <row r="235" spans="1:6" s="102" customFormat="1">
      <c r="A235" s="77"/>
      <c r="B235" s="78"/>
      <c r="C235" s="62"/>
      <c r="D235" s="71"/>
      <c r="F235" s="110"/>
    </row>
  </sheetData>
  <sheetProtection selectLockedCells="1"/>
  <conditionalFormatting sqref="B47:B68">
    <cfRule type="dataBar" priority="19">
      <dataBar>
        <cfvo type="min" val="0"/>
        <cfvo type="max" val="0"/>
        <color rgb="FF638EC6"/>
      </dataBar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">
    <cfRule type="dataBar" priority="15">
      <dataBar>
        <cfvo type="min" val="0"/>
        <cfvo type="max" val="0"/>
        <color rgb="FF638EC6"/>
      </dataBar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">
    <cfRule type="dataBar" priority="13">
      <dataBar>
        <cfvo type="min" val="0"/>
        <cfvo type="max" val="0"/>
        <color rgb="FF638EC6"/>
      </dataBar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">
    <cfRule type="cellIs" dxfId="10" priority="9" operator="greaterThan">
      <formula>$D$47*(85/100)</formula>
    </cfRule>
  </conditionalFormatting>
  <conditionalFormatting sqref="C49:C54">
    <cfRule type="cellIs" dxfId="9" priority="8" operator="greaterThan">
      <formula>$D$49*(85/100)</formula>
    </cfRule>
  </conditionalFormatting>
  <conditionalFormatting sqref="C56:C71">
    <cfRule type="cellIs" dxfId="8" priority="7" operator="greaterThan">
      <formula>$D$56(85/100)</formula>
    </cfRule>
  </conditionalFormatting>
  <conditionalFormatting sqref="C56:C71">
    <cfRule type="cellIs" dxfId="7" priority="5" operator="greaterThan">
      <formula>$D$56*(85/100)</formula>
    </cfRule>
    <cfRule type="cellIs" dxfId="6" priority="6" operator="greaterThan">
      <formula>$D$56(85/100)</formula>
    </cfRule>
  </conditionalFormatting>
  <conditionalFormatting sqref="C55">
    <cfRule type="cellIs" dxfId="5" priority="3" operator="greaterThan">
      <formula>$D$55*(85/100)</formula>
    </cfRule>
    <cfRule type="cellIs" dxfId="4" priority="4" operator="greaterThan">
      <formula>$D$55(85/100)</formula>
    </cfRule>
  </conditionalFormatting>
  <conditionalFormatting sqref="C48">
    <cfRule type="cellIs" dxfId="3" priority="1" operator="greaterThan">
      <formula>$D$48*(85/100)</formula>
    </cfRule>
    <cfRule type="cellIs" dxfId="2" priority="2" operator="greaterThan">
      <formula>$D$48*(85/100)</formula>
    </cfRule>
  </conditionalFormatting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26"/>
  <sheetViews>
    <sheetView showGridLines="0" topLeftCell="B1" zoomScale="115" zoomScaleNormal="115" workbookViewId="0">
      <selection activeCell="C22" sqref="C22"/>
    </sheetView>
  </sheetViews>
  <sheetFormatPr baseColWidth="10" defaultColWidth="8.85546875" defaultRowHeight="15"/>
  <cols>
    <col min="1" max="1" width="12.140625" hidden="1" customWidth="1"/>
    <col min="2" max="2" width="53.42578125" customWidth="1"/>
    <col min="3" max="4" width="14.5703125" style="117" customWidth="1"/>
    <col min="5" max="5" width="9.85546875" bestFit="1" customWidth="1"/>
    <col min="8" max="8" width="10" bestFit="1" customWidth="1"/>
    <col min="10" max="10" width="8.85546875" bestFit="1" customWidth="1"/>
    <col min="11" max="11" width="8.5703125" customWidth="1"/>
    <col min="12" max="12" width="8" customWidth="1"/>
    <col min="13" max="13" width="7.28515625" customWidth="1"/>
    <col min="14" max="14" width="8.42578125" customWidth="1"/>
    <col min="15" max="15" width="7.42578125" customWidth="1"/>
    <col min="16" max="16" width="8.5703125" customWidth="1"/>
    <col min="18" max="18" width="7.85546875" customWidth="1"/>
    <col min="19" max="19" width="6.85546875" customWidth="1"/>
    <col min="20" max="20" width="6.140625" customWidth="1"/>
    <col min="21" max="21" width="6.42578125" customWidth="1"/>
    <col min="25" max="25" width="9.85546875" bestFit="1" customWidth="1"/>
  </cols>
  <sheetData>
    <row r="1" spans="1:30" s="110" customFormat="1">
      <c r="A1" s="79"/>
      <c r="B1"/>
      <c r="C1" s="117"/>
      <c r="D1" s="117"/>
    </row>
    <row r="2" spans="1:30" s="121" customFormat="1">
      <c r="A2" t="s">
        <v>113</v>
      </c>
      <c r="B2" t="s">
        <v>0</v>
      </c>
      <c r="C2" s="117" t="s">
        <v>76</v>
      </c>
      <c r="D2" s="117" t="s">
        <v>67</v>
      </c>
    </row>
    <row r="3" spans="1:30" s="122" customFormat="1">
      <c r="A3" t="s">
        <v>52</v>
      </c>
      <c r="B3" s="119" t="s">
        <v>50</v>
      </c>
      <c r="C3" s="120">
        <f>C4+C5</f>
        <v>895410.14000000013</v>
      </c>
      <c r="D3" s="120">
        <v>949863.38000000012</v>
      </c>
    </row>
    <row r="4" spans="1:30" s="102" customFormat="1">
      <c r="A4"/>
      <c r="B4" s="119" t="s">
        <v>115</v>
      </c>
      <c r="C4" s="120">
        <f>SUM(D4:ZZ4)</f>
        <v>72285.950000000084</v>
      </c>
      <c r="D4" s="120">
        <v>97245.040000000081</v>
      </c>
      <c r="E4" s="123">
        <v>21708.25</v>
      </c>
      <c r="F4" s="125">
        <v>16311.43</v>
      </c>
      <c r="G4" s="102">
        <v>-5070.6499999999996</v>
      </c>
      <c r="H4" s="123">
        <v>-69073.11</v>
      </c>
      <c r="I4" s="102">
        <v>-18882.330000000002</v>
      </c>
      <c r="J4" s="123">
        <v>9604.51</v>
      </c>
      <c r="K4" s="102">
        <v>-35067.53</v>
      </c>
      <c r="L4" s="125">
        <v>8284.6299999999992</v>
      </c>
      <c r="M4" s="102">
        <v>-2237.0500000000002</v>
      </c>
      <c r="N4" s="125">
        <v>16711.8</v>
      </c>
      <c r="O4" s="102">
        <v>-1983.27</v>
      </c>
      <c r="P4" s="102">
        <v>16357.87</v>
      </c>
      <c r="Q4" s="125">
        <v>29203.48</v>
      </c>
      <c r="R4" s="125">
        <v>-33338.83</v>
      </c>
      <c r="S4" s="102">
        <v>-1495.86</v>
      </c>
      <c r="T4" s="102">
        <v>-518</v>
      </c>
      <c r="U4" s="102">
        <v>-778.7</v>
      </c>
      <c r="V4" s="102">
        <v>-3285.37</v>
      </c>
      <c r="W4" s="102">
        <v>-1173.5899999999999</v>
      </c>
      <c r="X4" s="102">
        <v>-12156.32</v>
      </c>
      <c r="Y4" s="125">
        <v>121687.86</v>
      </c>
      <c r="Z4" s="125">
        <v>49189.83</v>
      </c>
      <c r="AA4" s="102">
        <v>-70917.919999999998</v>
      </c>
      <c r="AB4" s="102">
        <v>-63001.15</v>
      </c>
      <c r="AC4" s="123">
        <v>10405.69</v>
      </c>
      <c r="AD4" s="102">
        <v>-5444.76</v>
      </c>
    </row>
    <row r="5" spans="1:30" s="125" customFormat="1">
      <c r="A5"/>
      <c r="B5" s="119" t="s">
        <v>116</v>
      </c>
      <c r="C5" s="120">
        <f>SUM(C6:C9)</f>
        <v>823124.19000000006</v>
      </c>
      <c r="D5" s="120">
        <f>SUM(D6:D9)</f>
        <v>849118.34000000008</v>
      </c>
      <c r="E5" s="124"/>
    </row>
    <row r="6" spans="1:30" s="125" customFormat="1">
      <c r="A6"/>
      <c r="B6" t="s">
        <v>117</v>
      </c>
      <c r="C6" s="117">
        <f t="shared" ref="C6:C7" si="0">SUM(D6:AAA6)</f>
        <v>353764.99000000017</v>
      </c>
      <c r="D6" s="117">
        <v>403835.38000000012</v>
      </c>
      <c r="E6" s="125">
        <v>-16311.43</v>
      </c>
      <c r="F6" s="125">
        <v>-16711.8</v>
      </c>
      <c r="G6" s="125">
        <v>-29203.48</v>
      </c>
      <c r="H6" s="102">
        <v>12156.32</v>
      </c>
    </row>
    <row r="7" spans="1:30" s="125" customFormat="1">
      <c r="A7"/>
      <c r="B7" t="s">
        <v>118</v>
      </c>
      <c r="C7" s="117">
        <f t="shared" si="0"/>
        <v>461074.56999999995</v>
      </c>
      <c r="D7" s="117">
        <v>445282.95999999996</v>
      </c>
      <c r="E7" s="123">
        <v>69073.11</v>
      </c>
      <c r="F7" s="102">
        <v>35067.53</v>
      </c>
      <c r="G7" s="125">
        <v>33338.83</v>
      </c>
      <c r="H7" s="125">
        <v>-121687.86</v>
      </c>
    </row>
    <row r="8" spans="1:30" s="125" customFormat="1">
      <c r="A8"/>
      <c r="B8" t="s">
        <v>141</v>
      </c>
      <c r="C8" s="117">
        <f>SUM(D8:AAA8)</f>
        <v>0</v>
      </c>
      <c r="D8" s="117">
        <v>0</v>
      </c>
      <c r="E8" s="126">
        <v>49189.83</v>
      </c>
      <c r="F8" s="125">
        <v>-49189.83</v>
      </c>
    </row>
    <row r="9" spans="1:30" s="125" customFormat="1">
      <c r="A9"/>
      <c r="B9" t="s">
        <v>140</v>
      </c>
      <c r="C9" s="117">
        <f>SUM(D9:AAA9)</f>
        <v>8284.6299999999992</v>
      </c>
      <c r="D9" s="117">
        <v>0</v>
      </c>
      <c r="E9" s="126">
        <v>16569.259999999998</v>
      </c>
      <c r="F9" s="125">
        <v>-8284.6299999999992</v>
      </c>
    </row>
    <row r="10" spans="1:30" s="123" customFormat="1">
      <c r="A10" t="s">
        <v>51</v>
      </c>
      <c r="B10" s="119" t="s">
        <v>2</v>
      </c>
      <c r="C10" s="120">
        <f>SUM(C11)</f>
        <v>-88682.040000000008</v>
      </c>
      <c r="D10" s="120">
        <v>-226430.80000000005</v>
      </c>
    </row>
    <row r="11" spans="1:30" s="102" customFormat="1">
      <c r="A11"/>
      <c r="B11" s="119" t="s">
        <v>119</v>
      </c>
      <c r="C11" s="120">
        <f>SUM(C12:C21)</f>
        <v>-88682.040000000008</v>
      </c>
      <c r="D11" s="120">
        <v>-226430.80000000005</v>
      </c>
    </row>
    <row r="12" spans="1:30" s="102" customFormat="1">
      <c r="A12"/>
      <c r="B12" t="s">
        <v>120</v>
      </c>
      <c r="C12" s="117">
        <f t="shared" ref="C12:C21" si="1">SUM(D12:AAA12)</f>
        <v>0</v>
      </c>
      <c r="D12" s="117">
        <v>0</v>
      </c>
      <c r="E12" s="102">
        <v>-1495.86</v>
      </c>
      <c r="F12" s="102">
        <v>1495.86</v>
      </c>
    </row>
    <row r="13" spans="1:30" s="102" customFormat="1">
      <c r="A13"/>
      <c r="B13" t="s">
        <v>121</v>
      </c>
      <c r="C13" s="117">
        <f t="shared" si="1"/>
        <v>-3000</v>
      </c>
      <c r="D13" s="117">
        <v>0</v>
      </c>
      <c r="E13" s="102">
        <v>-3000</v>
      </c>
    </row>
    <row r="14" spans="1:30" s="102" customFormat="1">
      <c r="A14"/>
      <c r="B14" t="s">
        <v>122</v>
      </c>
      <c r="C14" s="117">
        <f t="shared" si="1"/>
        <v>-1000</v>
      </c>
      <c r="D14" s="117">
        <v>0</v>
      </c>
      <c r="E14" s="102">
        <v>-1000</v>
      </c>
    </row>
    <row r="15" spans="1:30" s="102" customFormat="1">
      <c r="A15"/>
      <c r="B15" t="s">
        <v>123</v>
      </c>
      <c r="C15" s="117">
        <f t="shared" si="1"/>
        <v>-32170.13</v>
      </c>
      <c r="D15" s="117">
        <v>0</v>
      </c>
      <c r="E15" s="102">
        <v>-32170.13</v>
      </c>
    </row>
    <row r="16" spans="1:30" s="102" customFormat="1">
      <c r="A16"/>
      <c r="B16" t="s">
        <v>143</v>
      </c>
      <c r="C16" s="117">
        <f t="shared" si="1"/>
        <v>0</v>
      </c>
      <c r="D16" s="117">
        <v>-70495.67</v>
      </c>
      <c r="E16" s="102">
        <v>-360.34</v>
      </c>
      <c r="F16" s="102">
        <v>2237.0500000000002</v>
      </c>
      <c r="G16" s="102">
        <v>-373.01</v>
      </c>
      <c r="H16" s="131">
        <v>68991.97</v>
      </c>
    </row>
    <row r="17" spans="1:15" s="102" customFormat="1">
      <c r="A17"/>
      <c r="B17" t="s">
        <v>144</v>
      </c>
      <c r="C17" s="117">
        <f t="shared" si="1"/>
        <v>0</v>
      </c>
      <c r="D17" s="117">
        <v>0</v>
      </c>
    </row>
    <row r="18" spans="1:15" s="102" customFormat="1">
      <c r="A18"/>
      <c r="B18" t="s">
        <v>145</v>
      </c>
      <c r="C18" s="117">
        <f t="shared" si="1"/>
        <v>0</v>
      </c>
      <c r="D18" s="117">
        <v>-63951.19</v>
      </c>
      <c r="E18" s="102">
        <v>3011.81</v>
      </c>
      <c r="F18" s="102">
        <v>-210.5</v>
      </c>
      <c r="G18" s="102">
        <v>-210.5</v>
      </c>
      <c r="H18" s="102">
        <v>61360.38</v>
      </c>
    </row>
    <row r="19" spans="1:15" s="102" customFormat="1">
      <c r="A19"/>
      <c r="B19" t="s">
        <v>146</v>
      </c>
      <c r="C19" s="117">
        <f t="shared" si="1"/>
        <v>-52511.91</v>
      </c>
      <c r="D19" s="117">
        <v>-57537.72</v>
      </c>
      <c r="E19" s="102">
        <v>2058.84</v>
      </c>
      <c r="F19" s="102">
        <v>-163.24</v>
      </c>
      <c r="G19" s="102">
        <v>3285.37</v>
      </c>
      <c r="H19" s="102">
        <v>-155.16</v>
      </c>
    </row>
    <row r="20" spans="1:15" s="102" customFormat="1">
      <c r="A20"/>
      <c r="B20" t="s">
        <v>142</v>
      </c>
      <c r="C20" s="117">
        <f t="shared" si="1"/>
        <v>0</v>
      </c>
      <c r="D20" s="117">
        <v>0</v>
      </c>
      <c r="E20" s="102">
        <v>-518</v>
      </c>
      <c r="F20" s="102">
        <v>518</v>
      </c>
    </row>
    <row r="21" spans="1:15" s="102" customFormat="1">
      <c r="A21"/>
      <c r="B21" t="s">
        <v>124</v>
      </c>
      <c r="C21" s="117">
        <f t="shared" si="1"/>
        <v>0</v>
      </c>
      <c r="D21" s="117">
        <v>0</v>
      </c>
      <c r="E21" s="102">
        <v>-778.7</v>
      </c>
      <c r="F21" s="102">
        <v>778.7</v>
      </c>
    </row>
    <row r="22" spans="1:15" s="123" customFormat="1">
      <c r="A22" t="s">
        <v>51</v>
      </c>
      <c r="B22" s="119" t="s">
        <v>41</v>
      </c>
      <c r="C22" s="120">
        <f>SUM(C23:C24)</f>
        <v>-806728.10000000009</v>
      </c>
      <c r="D22" s="120">
        <v>-723432.58</v>
      </c>
    </row>
    <row r="23" spans="1:15" s="102" customFormat="1">
      <c r="A23"/>
      <c r="B23" t="s">
        <v>125</v>
      </c>
      <c r="C23" s="117">
        <v>-601196.64</v>
      </c>
      <c r="D23" s="117">
        <v>-601196.64</v>
      </c>
      <c r="E23" s="108"/>
      <c r="F23" s="108"/>
    </row>
    <row r="24" spans="1:15" s="102" customFormat="1">
      <c r="A24"/>
      <c r="B24" t="s">
        <v>126</v>
      </c>
      <c r="C24" s="117">
        <f>SUM(D24:ZY24)</f>
        <v>-205531.46000000002</v>
      </c>
      <c r="D24" s="117">
        <v>-122235.93999999994</v>
      </c>
      <c r="E24" s="102">
        <v>-83295.520000000091</v>
      </c>
    </row>
    <row r="25" spans="1:15" s="123" customFormat="1">
      <c r="A25" t="s">
        <v>51</v>
      </c>
      <c r="B25" s="119" t="s">
        <v>112</v>
      </c>
      <c r="C25" s="120">
        <f>SUM(E25:ZZ25)</f>
        <v>-154781.63000000009</v>
      </c>
      <c r="D25" s="120">
        <v>-128000</v>
      </c>
      <c r="E25" s="123">
        <v>-21708.25</v>
      </c>
      <c r="F25" s="123">
        <v>-65759.09</v>
      </c>
      <c r="G25" s="102">
        <v>-30946.220000000099</v>
      </c>
      <c r="H25" s="123">
        <v>-9604.51</v>
      </c>
      <c r="I25" s="102">
        <v>-16357.87</v>
      </c>
      <c r="J25" s="123">
        <v>-10405.69</v>
      </c>
    </row>
    <row r="26" spans="1:15" s="123" customFormat="1">
      <c r="A26" t="s">
        <v>52</v>
      </c>
      <c r="B26" s="119" t="s">
        <v>111</v>
      </c>
      <c r="C26" s="120">
        <f>SUM(E26:ZZ26)</f>
        <v>71486.11</v>
      </c>
      <c r="D26" s="120">
        <v>50000</v>
      </c>
      <c r="E26" s="102">
        <v>7152.9</v>
      </c>
      <c r="F26" s="102">
        <v>18882.330000000002</v>
      </c>
      <c r="G26" s="102">
        <f>210.5+163.24</f>
        <v>373.74</v>
      </c>
      <c r="H26" s="102">
        <v>1983.27</v>
      </c>
      <c r="I26" s="123">
        <v>583.51</v>
      </c>
      <c r="J26" s="102">
        <v>1173.5899999999999</v>
      </c>
      <c r="K26" s="102">
        <v>32170.13</v>
      </c>
      <c r="L26" s="123">
        <v>1925.95</v>
      </c>
      <c r="M26" s="123">
        <v>1640.77</v>
      </c>
      <c r="N26" s="102">
        <v>155.16</v>
      </c>
      <c r="O26" s="102">
        <v>5444.76</v>
      </c>
    </row>
  </sheetData>
  <sheetProtection selectLockedCells="1"/>
  <pageMargins left="0.7" right="0.7" top="0.75" bottom="0.75" header="0.3" footer="0.3"/>
  <pageSetup paperSize="2824" orientation="portrait" horizontalDpi="203" verticalDpi="203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Presupuesto</vt:lpstr>
      <vt:lpstr>pasar balance</vt:lpstr>
      <vt:lpstr>Contabilidad</vt:lpstr>
      <vt:lpstr>balanza c.</vt:lpstr>
      <vt:lpstr>Mayo </vt:lpstr>
      <vt:lpstr>Junio</vt:lpstr>
      <vt:lpstr>Julio</vt:lpstr>
      <vt:lpstr>Agosto</vt:lpstr>
      <vt:lpstr>Septiembre</vt:lpstr>
      <vt:lpstr>Grafico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2019-09-30T03:17:48Z</dcterms:modified>
</cp:coreProperties>
</file>