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firstSheet="1" activeTab="1"/>
  </bookViews>
  <sheets>
    <sheet name="Hoja de saldo" sheetId="6" r:id="rId1"/>
    <sheet name="Estado financiero" sheetId="13" r:id="rId2"/>
    <sheet name="Apalancamiento" sheetId="3" r:id="rId3"/>
    <sheet name="bienes" sheetId="10" r:id="rId4"/>
    <sheet name="recoleta" sheetId="9" r:id="rId5"/>
    <sheet name="leyenda" sheetId="11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3"/>
  <c r="G10"/>
  <c r="G9"/>
  <c r="G11" s="1"/>
  <c r="H56"/>
  <c r="H44"/>
  <c r="H38"/>
  <c r="G46"/>
  <c r="D38"/>
  <c r="D56" s="1"/>
  <c r="D17"/>
  <c r="D27"/>
  <c r="D10" i="6"/>
  <c r="G13" i="13" l="1"/>
  <c r="G14" s="1"/>
  <c r="I19" i="6"/>
  <c r="A8" i="9" l="1"/>
  <c r="C8" i="3" l="1"/>
  <c r="B2"/>
  <c r="C9" l="1"/>
  <c r="C10" s="1"/>
  <c r="C14"/>
  <c r="C15" l="1"/>
  <c r="C11" l="1"/>
  <c r="C16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Plus500 tasa: 55.4989  dolares:$20300 pesos: RD$1,126,628.40</t>
        </r>
      </text>
    </comment>
  </commentList>
</comments>
</file>

<file path=xl/sharedStrings.xml><?xml version="1.0" encoding="utf-8"?>
<sst xmlns="http://schemas.openxmlformats.org/spreadsheetml/2006/main" count="206" uniqueCount="165">
  <si>
    <t>ACTIVOS</t>
  </si>
  <si>
    <t>PASIVOS</t>
  </si>
  <si>
    <t>margen requerido</t>
  </si>
  <si>
    <t>cotizacion apertura</t>
  </si>
  <si>
    <t>cotizacion cierre</t>
  </si>
  <si>
    <t>valor apertura</t>
  </si>
  <si>
    <t>valor cierre</t>
  </si>
  <si>
    <t>Gan/Per</t>
  </si>
  <si>
    <t>apalancamiento    1:</t>
  </si>
  <si>
    <t>precio al que cierra la operacion</t>
  </si>
  <si>
    <t>cantidad unitaria</t>
  </si>
  <si>
    <t>cantidad de unidades a comprar</t>
  </si>
  <si>
    <t>margen inicial %</t>
  </si>
  <si>
    <t>prestamo</t>
  </si>
  <si>
    <t>Impresora canon pixma</t>
  </si>
  <si>
    <t>Miniprinter Epson TM-L90</t>
  </si>
  <si>
    <t>Computadora escritorio Optiplex 380</t>
  </si>
  <si>
    <t>UPS 650VA DP-650</t>
  </si>
  <si>
    <t>avanico discovery home de pared 16 AB/ADHYU</t>
  </si>
  <si>
    <t>Gabetero plastico 7 gabeta</t>
  </si>
  <si>
    <t>reloj michael kors</t>
  </si>
  <si>
    <t>Juego comedor 4/s pino 22-055-350</t>
  </si>
  <si>
    <t>nevera nedoca NN-MA208S 2/PTAS AutoFrosts</t>
  </si>
  <si>
    <t>bocina Irocker XS-3000</t>
  </si>
  <si>
    <t>Bicicleta LUTA Aro 20</t>
  </si>
  <si>
    <t>lavadora DAEWOO DW-1501KP 15KG</t>
  </si>
  <si>
    <t>Estufa 4/hornilla con horno.</t>
  </si>
  <si>
    <t>Licuadora Oster BLSTMG-K15-013</t>
  </si>
  <si>
    <t>Bocina ARGOMTECH</t>
  </si>
  <si>
    <t>Carro toyota tercel 87  2/PTAS</t>
  </si>
  <si>
    <t>Prestamos Sanchito</t>
  </si>
  <si>
    <t>Prestamo BHD Leon Rosalis</t>
  </si>
  <si>
    <t>Colegio Ercilia Pepin</t>
  </si>
  <si>
    <t>Familia</t>
  </si>
  <si>
    <t>Tarjeta Credito 6405 BHD Leon</t>
  </si>
  <si>
    <t>ESTADO FINANCIERO</t>
  </si>
  <si>
    <t>INGRESOS</t>
  </si>
  <si>
    <t>GASTOS</t>
  </si>
  <si>
    <t>MONTO</t>
  </si>
  <si>
    <t>FECHA</t>
  </si>
  <si>
    <t>ORIGEN</t>
  </si>
  <si>
    <t>DETALLE</t>
  </si>
  <si>
    <t>TOTAL PASIVOS</t>
  </si>
  <si>
    <t>TOTAL ACTIVOS</t>
  </si>
  <si>
    <t>Cuenta BHD Leon y Tarjeta Debito</t>
  </si>
  <si>
    <t>Cuenta Banco Popular y Tarjeta Debito</t>
  </si>
  <si>
    <t>Caja</t>
  </si>
  <si>
    <t>Fondo mutuo renta fija Nacional 6348</t>
  </si>
  <si>
    <t>Compra comida la sirena</t>
  </si>
  <si>
    <t>ExtraCredito Banco popular</t>
  </si>
  <si>
    <r>
      <rPr>
        <b/>
        <i/>
        <sz val="14"/>
        <rFont val="Calibri"/>
        <family val="2"/>
        <scheme val="minor"/>
      </rPr>
      <t>Apalancamiento</t>
    </r>
    <r>
      <rPr>
        <i/>
        <sz val="14"/>
        <color rgb="FF7F7F7F"/>
        <rFont val="Calibri"/>
        <family val="2"/>
        <scheme val="minor"/>
      </rPr>
      <t>: es utilizar la deuda para financiar una operacion,  es para multiplicar los beneficios o las perdidas. El nivel de apalanc. Recomendado es por debajo del 40 porciento. De 100 ponemos 40 o menos 1:2.5, esto quiere decir que el margen de garantia aguanta hasta bajar el 40% del precio compra, en este punto se le solicitará depositar mas garantia, para poder seguir con la operacion, de lo contrario será cerrada la operacion.</t>
    </r>
  </si>
  <si>
    <t>rentabilidad  %</t>
  </si>
  <si>
    <t>APERTURA</t>
  </si>
  <si>
    <t>CIERRE</t>
  </si>
  <si>
    <t>precio al que abre la operacion</t>
  </si>
  <si>
    <t>c=compra   v=venta</t>
  </si>
  <si>
    <t>valor apert - margen req.  &gt;&gt;la parte que ponen ellos.</t>
  </si>
  <si>
    <t>100/margen inicial.  &gt;&gt;por cada 1 peso que yo pongo, ellos ponen 150.</t>
  </si>
  <si>
    <t>100/apalanc.   &gt;&gt;% de capital necesario para operar.</t>
  </si>
  <si>
    <t>cotiz. Apert. * cantidad.  &gt;&gt; el total para abrir el contrato.</t>
  </si>
  <si>
    <t>margen inicial * valor apert./100   &gt;&gt;capital que debemos poner para operar.</t>
  </si>
  <si>
    <t>valor cierre-valor apert.   &gt;&gt;Resultado de la operacion.</t>
  </si>
  <si>
    <t>gan o per / margen req.   &gt;&gt;% de beneficio que se obtubo.</t>
  </si>
  <si>
    <t>tipo operacion</t>
  </si>
  <si>
    <t xml:space="preserve">cantidad*cotiz. cierre. &gt;&gt; total de la venta  </t>
  </si>
  <si>
    <t>Compra colmado</t>
  </si>
  <si>
    <t>Broker Plus500 CFD  10,800 USD  a $55.4646</t>
  </si>
  <si>
    <t>Cargo por transferencia internacional bhd leon</t>
  </si>
  <si>
    <t>Perdida en plus500</t>
  </si>
  <si>
    <t>extra credito popular</t>
  </si>
  <si>
    <t>retiro de tarjeta credito</t>
  </si>
  <si>
    <t>cuota bhd leon</t>
  </si>
  <si>
    <t>cuenta bhd leon</t>
  </si>
  <si>
    <t>cuenta popular</t>
  </si>
  <si>
    <t>fondo bhd leon</t>
  </si>
  <si>
    <t>total ahorro</t>
  </si>
  <si>
    <t>sueldo</t>
  </si>
  <si>
    <t>c</t>
  </si>
  <si>
    <t>de comision</t>
  </si>
  <si>
    <t>comision</t>
  </si>
  <si>
    <t>hecho</t>
  </si>
  <si>
    <t>TOTAL GASTOS</t>
  </si>
  <si>
    <t>compra en la sirena</t>
  </si>
  <si>
    <t>PAGO SEGURO DEUDOR</t>
  </si>
  <si>
    <t>empleo</t>
  </si>
  <si>
    <t>pago impuesto tss,sfs y otros</t>
  </si>
  <si>
    <t>beneficio fondo mutuo bhd leon</t>
  </si>
  <si>
    <t>Puntos siremas</t>
  </si>
  <si>
    <t>sobrante en cuenta bhd leon</t>
  </si>
  <si>
    <t>avance de efectivo bhd leon</t>
  </si>
  <si>
    <t>interes prestamo rosalis</t>
  </si>
  <si>
    <t>diferencia, comision y otros cargos</t>
  </si>
  <si>
    <t>386.87 </t>
  </si>
  <si>
    <t>intereses</t>
  </si>
  <si>
    <t>Depositos de la casa</t>
  </si>
  <si>
    <t>ejemplos</t>
  </si>
  <si>
    <t>TOTAL INGRESOS</t>
  </si>
  <si>
    <t>Hoja balance</t>
  </si>
  <si>
    <t>COSTO</t>
  </si>
  <si>
    <t>activo</t>
  </si>
  <si>
    <t>pasivo</t>
  </si>
  <si>
    <t xml:space="preserve">Banco popular ExtraCredito </t>
  </si>
  <si>
    <t xml:space="preserve">BHD Leon Tarjeta Credito 6405 </t>
  </si>
  <si>
    <t>Impuestos</t>
  </si>
  <si>
    <t>Informatica</t>
  </si>
  <si>
    <t>HOJA DE BALANCE</t>
  </si>
  <si>
    <t>AUDITOR:</t>
  </si>
  <si>
    <t>JUGADOR: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</si>
  <si>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</si>
  <si>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</si>
  <si>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</si>
  <si>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</si>
  <si>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</si>
  <si>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</si>
  <si>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</si>
  <si>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</si>
  <si>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</si>
  <si>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BanReservas</t>
  </si>
  <si>
    <t>Progreso</t>
  </si>
  <si>
    <t>AUXILIAR</t>
  </si>
  <si>
    <t>DISPONIBLE</t>
  </si>
  <si>
    <t>Fondo de inversion bhd leon</t>
  </si>
  <si>
    <t>FONDO MUTUO RENTA FIJA NACIONAL - BHD LIQUIDEZ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</si>
  <si>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</si>
  <si>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</si>
  <si>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</si>
  <si>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</si>
  <si>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</si>
  <si>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</si>
  <si>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</si>
  <si>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</si>
  <si>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</si>
  <si>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</si>
  <si>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</si>
  <si>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</si>
  <si>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HOLA DE BALANCE</t>
  </si>
  <si>
    <t>celular LG-M153 100 minutos</t>
  </si>
  <si>
    <t>Banco popular cuenta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</si>
  <si>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</si>
  <si>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</si>
  <si>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ESTADO DE SITUACION AL 12/04/2020</t>
  </si>
  <si>
    <t>combustible</t>
  </si>
  <si>
    <t>mantenimiento</t>
  </si>
  <si>
    <t>BHD Leon prestamo Rosalis</t>
  </si>
  <si>
    <t>BHD Leon</t>
  </si>
  <si>
    <t xml:space="preserve">BHD Leon GR 5 Vertical Cuota  </t>
  </si>
  <si>
    <t>Casa donde vivo</t>
  </si>
  <si>
    <t xml:space="preserve">   agua el 30 </t>
  </si>
  <si>
    <t xml:space="preserve">   luz el 12</t>
  </si>
  <si>
    <t xml:space="preserve">   cuota el 30</t>
  </si>
  <si>
    <t>BHD Leon prestamo Rosalis el 15</t>
  </si>
  <si>
    <t>BHD Leon GR 5 Vertical Cuota  el 30</t>
  </si>
  <si>
    <t>BHD Leon Tarjeta Credito 6405 el 15</t>
  </si>
  <si>
    <t>Banco popular cuenta el 30</t>
  </si>
  <si>
    <t>Banco popular ExtraCredito el 30</t>
  </si>
  <si>
    <t>Colegio Ercilia Pepin el 30</t>
  </si>
  <si>
    <t>Salario el 30</t>
  </si>
  <si>
    <t>Claro dominicana</t>
  </si>
  <si>
    <t>Claro dominicana el 30</t>
  </si>
  <si>
    <t>Plus500   7469.62 USD</t>
  </si>
  <si>
    <t>BHD Leon Tarjeta Credito 6405 membresia</t>
  </si>
  <si>
    <t>BHD Leon Tarjeta Credito 6405 siremax</t>
  </si>
  <si>
    <t>Ahorros</t>
  </si>
  <si>
    <t>Prestamos</t>
  </si>
  <si>
    <t>Servicios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</si>
</sst>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;[Red]#,##0.00"/>
    <numFmt numFmtId="165" formatCode="0.00;[Red]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i/>
      <sz val="14"/>
      <name val="Calibri"/>
      <family val="2"/>
      <scheme val="minor"/>
    </font>
    <font>
      <u/>
      <sz val="14"/>
      <color theme="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6" tint="0.7999816888943144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6" borderId="10" applyNumberFormat="0" applyFont="0" applyAlignment="0" applyProtection="0"/>
  </cellStyleXfs>
  <cellXfs count="112">
    <xf numFmtId="0" fontId="0" fillId="0" borderId="0" xfId="0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 indent="1"/>
    </xf>
    <xf numFmtId="0" fontId="0" fillId="5" borderId="0" xfId="0" applyFill="1" applyAlignment="1"/>
    <xf numFmtId="4" fontId="0" fillId="0" borderId="0" xfId="2" applyNumberFormat="1" applyFont="1" applyAlignment="1">
      <alignment horizontal="right" indent="1"/>
    </xf>
    <xf numFmtId="0" fontId="3" fillId="5" borderId="0" xfId="0" applyFont="1" applyFill="1"/>
    <xf numFmtId="164" fontId="0" fillId="5" borderId="0" xfId="0" applyNumberFormat="1" applyFill="1" applyAlignment="1">
      <alignment horizontal="right" indent="1"/>
    </xf>
    <xf numFmtId="164" fontId="0" fillId="0" borderId="0" xfId="0" applyNumberFormat="1" applyAlignment="1">
      <alignment horizontal="right" indent="1"/>
    </xf>
    <xf numFmtId="164" fontId="0" fillId="5" borderId="0" xfId="0" applyNumberFormat="1" applyFill="1"/>
    <xf numFmtId="164" fontId="0" fillId="0" borderId="0" xfId="0" applyNumberFormat="1"/>
    <xf numFmtId="0" fontId="13" fillId="7" borderId="13" xfId="0" applyFont="1" applyFill="1" applyBorder="1"/>
    <xf numFmtId="0" fontId="13" fillId="7" borderId="3" xfId="0" applyFont="1" applyFill="1" applyBorder="1"/>
    <xf numFmtId="0" fontId="13" fillId="7" borderId="9" xfId="0" applyFont="1" applyFill="1" applyBorder="1"/>
    <xf numFmtId="0" fontId="13" fillId="7" borderId="11" xfId="0" applyFont="1" applyFill="1" applyBorder="1"/>
    <xf numFmtId="0" fontId="14" fillId="0" borderId="0" xfId="0" applyFont="1" applyAlignment="1">
      <alignment horizontal="left" indent="1"/>
    </xf>
    <xf numFmtId="0" fontId="14" fillId="5" borderId="0" xfId="0" applyFont="1" applyFill="1" applyAlignment="1">
      <alignment horizontal="left" indent="1"/>
    </xf>
    <xf numFmtId="2" fontId="12" fillId="3" borderId="5" xfId="2" applyNumberFormat="1" applyFont="1" applyFill="1" applyBorder="1" applyAlignment="1">
      <alignment horizontal="center" vertical="center"/>
    </xf>
    <xf numFmtId="164" fontId="12" fillId="3" borderId="2" xfId="2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2" fillId="2" borderId="5" xfId="2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164" fontId="12" fillId="3" borderId="12" xfId="2" applyNumberFormat="1" applyFont="1" applyFill="1" applyBorder="1" applyAlignment="1">
      <alignment horizontal="center" vertical="center"/>
    </xf>
    <xf numFmtId="10" fontId="12" fillId="3" borderId="2" xfId="1" applyNumberFormat="1" applyFont="1" applyFill="1" applyBorder="1" applyAlignment="1">
      <alignment horizontal="center" vertical="center"/>
    </xf>
    <xf numFmtId="0" fontId="16" fillId="4" borderId="6" xfId="0" applyFont="1" applyFill="1" applyBorder="1"/>
    <xf numFmtId="0" fontId="16" fillId="4" borderId="4" xfId="0" applyFont="1" applyFill="1" applyBorder="1"/>
    <xf numFmtId="0" fontId="16" fillId="4" borderId="1" xfId="0" applyFont="1" applyFill="1" applyBorder="1"/>
    <xf numFmtId="0" fontId="18" fillId="9" borderId="0" xfId="0" applyFont="1" applyFill="1"/>
    <xf numFmtId="0" fontId="17" fillId="9" borderId="0" xfId="0" applyFont="1" applyFill="1" applyAlignment="1">
      <alignment horizontal="center"/>
    </xf>
    <xf numFmtId="164" fontId="17" fillId="9" borderId="0" xfId="0" applyNumberFormat="1" applyFont="1" applyFill="1" applyAlignment="1">
      <alignment horizontal="center"/>
    </xf>
    <xf numFmtId="0" fontId="17" fillId="9" borderId="0" xfId="0" applyFont="1" applyFill="1" applyAlignment="1">
      <alignment horizontal="left" indent="1"/>
    </xf>
    <xf numFmtId="164" fontId="0" fillId="0" borderId="0" xfId="0" applyNumberFormat="1" applyFont="1"/>
    <xf numFmtId="165" fontId="12" fillId="3" borderId="2" xfId="2" applyNumberFormat="1" applyFont="1" applyFill="1" applyBorder="1" applyAlignment="1">
      <alignment horizontal="center" vertical="center"/>
    </xf>
    <xf numFmtId="4" fontId="0" fillId="0" borderId="0" xfId="2" applyNumberFormat="1" applyFont="1" applyAlignment="1"/>
    <xf numFmtId="4" fontId="2" fillId="0" borderId="0" xfId="0" applyNumberFormat="1" applyFont="1" applyAlignment="1"/>
    <xf numFmtId="0" fontId="0" fillId="0" borderId="0" xfId="0" applyAlignment="1"/>
    <xf numFmtId="0" fontId="2" fillId="0" borderId="0" xfId="0" applyFont="1" applyAlignment="1">
      <alignment horizontal="left" indent="1"/>
    </xf>
    <xf numFmtId="164" fontId="11" fillId="0" borderId="0" xfId="0" applyNumberFormat="1" applyFont="1" applyAlignment="1">
      <alignment horizontal="right" indent="1"/>
    </xf>
    <xf numFmtId="0" fontId="21" fillId="0" borderId="0" xfId="0" applyFont="1" applyAlignment="1">
      <alignment horizontal="left" indent="1"/>
    </xf>
    <xf numFmtId="14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left" indent="1"/>
    </xf>
    <xf numFmtId="4" fontId="3" fillId="10" borderId="0" xfId="2" applyNumberFormat="1" applyFont="1" applyFill="1" applyAlignment="1">
      <alignment horizontal="right" indent="1"/>
    </xf>
    <xf numFmtId="0" fontId="0" fillId="0" borderId="25" xfId="0" applyBorder="1" applyAlignment="1">
      <alignment horizontal="left" indent="1"/>
    </xf>
    <xf numFmtId="0" fontId="2" fillId="0" borderId="0" xfId="0" applyFont="1"/>
    <xf numFmtId="164" fontId="11" fillId="0" borderId="0" xfId="0" applyNumberFormat="1" applyFont="1"/>
    <xf numFmtId="0" fontId="2" fillId="11" borderId="26" xfId="0" applyFont="1" applyFill="1" applyBorder="1"/>
    <xf numFmtId="0" fontId="0" fillId="12" borderId="0" xfId="0" applyFill="1"/>
    <xf numFmtId="0" fontId="2" fillId="11" borderId="26" xfId="0" applyFont="1" applyFill="1" applyBorder="1" applyAlignment="1">
      <alignment horizontal="left"/>
    </xf>
    <xf numFmtId="0" fontId="22" fillId="2" borderId="0" xfId="0" applyFont="1" applyFill="1"/>
    <xf numFmtId="164" fontId="2" fillId="11" borderId="0" xfId="2" applyNumberFormat="1" applyFont="1" applyFill="1" applyAlignment="1">
      <alignment horizontal="right"/>
    </xf>
    <xf numFmtId="164" fontId="0" fillId="0" borderId="25" xfId="2" applyNumberFormat="1" applyFont="1" applyBorder="1" applyAlignment="1">
      <alignment horizontal="right"/>
    </xf>
    <xf numFmtId="164" fontId="2" fillId="11" borderId="26" xfId="2" applyNumberFormat="1" applyFont="1" applyFill="1" applyBorder="1" applyAlignment="1">
      <alignment horizontal="right"/>
    </xf>
    <xf numFmtId="164" fontId="0" fillId="0" borderId="25" xfId="2" applyNumberFormat="1" applyFont="1" applyBorder="1" applyAlignment="1">
      <alignment horizontal="right" vertical="center"/>
    </xf>
    <xf numFmtId="164" fontId="11" fillId="9" borderId="26" xfId="2" applyNumberFormat="1" applyFont="1" applyFill="1" applyBorder="1" applyAlignment="1">
      <alignment horizontal="right"/>
    </xf>
    <xf numFmtId="164" fontId="0" fillId="0" borderId="0" xfId="2" applyNumberFormat="1" applyFont="1" applyAlignment="1">
      <alignment horizontal="right"/>
    </xf>
    <xf numFmtId="0" fontId="10" fillId="12" borderId="0" xfId="0" applyFont="1" applyFill="1" applyAlignment="1">
      <alignment horizontal="right"/>
    </xf>
    <xf numFmtId="164" fontId="0" fillId="12" borderId="0" xfId="2" applyNumberFormat="1" applyFont="1" applyFill="1" applyAlignment="1">
      <alignment horizontal="right"/>
    </xf>
    <xf numFmtId="0" fontId="0" fillId="12" borderId="0" xfId="0" applyFill="1" applyAlignment="1">
      <alignment horizontal="right"/>
    </xf>
    <xf numFmtId="164" fontId="11" fillId="12" borderId="0" xfId="2" applyNumberFormat="1" applyFont="1" applyFill="1" applyAlignment="1">
      <alignment horizontal="right"/>
    </xf>
    <xf numFmtId="164" fontId="26" fillId="12" borderId="0" xfId="2" applyNumberFormat="1" applyFont="1" applyFill="1" applyAlignment="1">
      <alignment horizontal="right"/>
    </xf>
    <xf numFmtId="164" fontId="25" fillId="12" borderId="0" xfId="2" applyNumberFormat="1" applyFont="1" applyFill="1" applyAlignment="1">
      <alignment horizontal="right"/>
    </xf>
    <xf numFmtId="164" fontId="27" fillId="12" borderId="0" xfId="2" applyNumberFormat="1" applyFont="1" applyFill="1" applyAlignment="1">
      <alignment horizontal="right"/>
    </xf>
    <xf numFmtId="164" fontId="0" fillId="12" borderId="0" xfId="2" applyNumberFormat="1" applyFont="1" applyFill="1" applyAlignment="1">
      <alignment horizontal="left" indent="1"/>
    </xf>
    <xf numFmtId="0" fontId="2" fillId="11" borderId="0" xfId="0" applyFont="1" applyFill="1" applyAlignment="1">
      <alignment horizontal="left"/>
    </xf>
    <xf numFmtId="0" fontId="19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7" fillId="6" borderId="20" xfId="3" applyFont="1" applyBorder="1" applyAlignment="1" applyProtection="1">
      <alignment horizontal="center" vertical="top" wrapText="1" readingOrder="1"/>
    </xf>
    <xf numFmtId="0" fontId="7" fillId="6" borderId="10" xfId="3" applyFont="1" applyBorder="1" applyAlignment="1" applyProtection="1">
      <alignment horizontal="center" vertical="top" wrapText="1" readingOrder="1"/>
    </xf>
    <xf numFmtId="0" fontId="7" fillId="6" borderId="21" xfId="3" applyFont="1" applyBorder="1" applyAlignment="1" applyProtection="1">
      <alignment horizontal="center" vertical="top" wrapText="1" readingOrder="1"/>
    </xf>
    <xf numFmtId="0" fontId="7" fillId="6" borderId="22" xfId="3" applyFont="1" applyBorder="1" applyAlignment="1" applyProtection="1">
      <alignment horizontal="center" vertical="top" wrapText="1" readingOrder="1"/>
    </xf>
    <xf numFmtId="0" fontId="7" fillId="6" borderId="23" xfId="3" applyFont="1" applyBorder="1" applyAlignment="1" applyProtection="1">
      <alignment horizontal="center" vertical="top" wrapText="1" readingOrder="1"/>
    </xf>
    <xf numFmtId="0" fontId="7" fillId="6" borderId="24" xfId="3" applyFont="1" applyBorder="1" applyAlignment="1" applyProtection="1">
      <alignment horizontal="center" vertical="top" wrapText="1" readingOrder="1"/>
    </xf>
    <xf numFmtId="0" fontId="13" fillId="7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0" fillId="9" borderId="25" xfId="0" applyFont="1" applyFill="1" applyBorder="1"/>
    <xf numFmtId="0" fontId="10" fillId="9" borderId="26" xfId="0" applyFont="1" applyFill="1" applyBorder="1" applyAlignment="1">
      <alignment horizontal="left"/>
    </xf>
    <xf numFmtId="164" fontId="10" fillId="9" borderId="26" xfId="2" applyNumberFormat="1" applyFont="1" applyFill="1" applyBorder="1" applyAlignment="1">
      <alignment horizontal="right"/>
    </xf>
    <xf numFmtId="164" fontId="10" fillId="9" borderId="25" xfId="2" applyNumberFormat="1" applyFont="1" applyFill="1" applyBorder="1" applyAlignment="1">
      <alignment horizontal="right"/>
    </xf>
    <xf numFmtId="0" fontId="28" fillId="11" borderId="0" xfId="0" applyFont="1" applyFill="1" applyAlignment="1">
      <alignment horizontal="center"/>
    </xf>
    <xf numFmtId="164" fontId="3" fillId="0" borderId="25" xfId="2" applyNumberFormat="1" applyFont="1" applyBorder="1" applyAlignment="1">
      <alignment horizontal="right"/>
    </xf>
    <xf numFmtId="164" fontId="29" fillId="0" borderId="25" xfId="2" applyNumberFormat="1" applyFont="1" applyBorder="1" applyAlignment="1">
      <alignment horizontal="right"/>
    </xf>
    <xf numFmtId="0" fontId="2" fillId="0" borderId="25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30" fillId="0" borderId="25" xfId="0" applyFont="1" applyBorder="1" applyAlignment="1">
      <alignment horizontal="left" indent="2"/>
    </xf>
    <xf numFmtId="164" fontId="10" fillId="0" borderId="25" xfId="2" applyNumberFormat="1" applyFont="1" applyBorder="1" applyAlignment="1">
      <alignment horizontal="right"/>
    </xf>
    <xf numFmtId="0" fontId="30" fillId="0" borderId="25" xfId="0" applyFont="1" applyBorder="1" applyAlignment="1">
      <alignment horizontal="left" indent="1"/>
    </xf>
    <xf numFmtId="164" fontId="31" fillId="0" borderId="25" xfId="2" applyNumberFormat="1" applyFont="1" applyBorder="1" applyAlignment="1">
      <alignment horizontal="right"/>
    </xf>
    <xf numFmtId="164" fontId="2" fillId="0" borderId="25" xfId="2" applyNumberFormat="1" applyFont="1" applyBorder="1" applyAlignment="1">
      <alignment horizontal="right"/>
    </xf>
    <xf numFmtId="164" fontId="2" fillId="12" borderId="0" xfId="2" applyNumberFormat="1" applyFont="1" applyFill="1" applyAlignment="1">
      <alignment horizontal="left" indent="1"/>
    </xf>
    <xf numFmtId="164" fontId="30" fillId="0" borderId="25" xfId="2" applyNumberFormat="1" applyFont="1" applyBorder="1" applyAlignment="1">
      <alignment horizontal="right"/>
    </xf>
    <xf numFmtId="0" fontId="30" fillId="0" borderId="25" xfId="0" applyFont="1" applyBorder="1" applyAlignment="1">
      <alignment horizontal="left" vertical="center" indent="2"/>
    </xf>
    <xf numFmtId="0" fontId="3" fillId="5" borderId="0" xfId="0" applyFont="1" applyFill="1" applyAlignment="1"/>
    <xf numFmtId="164" fontId="0" fillId="5" borderId="0" xfId="2" applyNumberFormat="1" applyFont="1" applyFill="1" applyAlignment="1">
      <alignment horizontal="right"/>
    </xf>
    <xf numFmtId="0" fontId="2" fillId="5" borderId="0" xfId="0" applyFont="1" applyFill="1"/>
    <xf numFmtId="164" fontId="2" fillId="5" borderId="0" xfId="2" applyNumberFormat="1" applyFont="1" applyFill="1" applyAlignment="1">
      <alignment horizontal="right"/>
    </xf>
  </cellXfs>
  <cellStyles count="4">
    <cellStyle name="Millares" xfId="2" builtinId="3"/>
    <cellStyle name="Normal" xfId="0" builtinId="0"/>
    <cellStyle name="Notas" xfId="3" builtinId="10"/>
    <cellStyle name="Porcentual" xfId="1" builtinId="5"/>
  </cellStyles>
  <dxfs count="1"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9"/>
  <sheetViews>
    <sheetView topLeftCell="B1" workbookViewId="0">
      <pane ySplit="4" topLeftCell="A5" activePane="bottomLeft" state="frozen"/>
      <selection pane="bottomLeft" activeCell="D24" sqref="D24"/>
    </sheetView>
  </sheetViews>
  <sheetFormatPr baseColWidth="10" defaultColWidth="11.42578125" defaultRowHeight="15"/>
  <cols>
    <col min="1" max="1" width="2.7109375" style="8" customWidth="1"/>
    <col min="2" max="2" width="10.42578125" style="7" customWidth="1"/>
    <col min="3" max="3" width="27.42578125" style="22" customWidth="1"/>
    <col min="4" max="4" width="10.28515625" style="17" customWidth="1"/>
    <col min="5" max="5" width="32.28515625" style="22" customWidth="1"/>
    <col min="6" max="6" width="3.42578125" style="8" customWidth="1"/>
    <col min="7" max="7" width="10.85546875" style="7" customWidth="1"/>
    <col min="8" max="8" width="27.5703125" style="22" customWidth="1"/>
    <col min="9" max="9" width="11.85546875" style="15" customWidth="1"/>
    <col min="10" max="10" width="36.42578125" style="22" customWidth="1"/>
    <col min="11" max="16384" width="11.42578125" style="8"/>
  </cols>
  <sheetData>
    <row r="1" spans="2:10">
      <c r="B1" s="9"/>
      <c r="C1" s="23"/>
      <c r="D1" s="16"/>
      <c r="E1" s="23"/>
      <c r="G1" s="9"/>
      <c r="H1" s="23"/>
      <c r="I1" s="14"/>
      <c r="J1" s="23"/>
    </row>
    <row r="2" spans="2:10" ht="31.5" customHeight="1">
      <c r="B2" s="71" t="s">
        <v>35</v>
      </c>
      <c r="C2" s="71"/>
      <c r="D2" s="71"/>
      <c r="E2" s="71"/>
      <c r="F2" s="71"/>
      <c r="G2" s="71"/>
      <c r="H2" s="71"/>
      <c r="I2" s="71"/>
      <c r="J2" s="71"/>
    </row>
    <row r="3" spans="2:10" ht="18.75">
      <c r="B3" s="72" t="s">
        <v>36</v>
      </c>
      <c r="C3" s="72"/>
      <c r="D3" s="72"/>
      <c r="E3" s="72"/>
      <c r="F3" s="34"/>
      <c r="G3" s="72" t="s">
        <v>37</v>
      </c>
      <c r="H3" s="72"/>
      <c r="I3" s="72"/>
      <c r="J3" s="72"/>
    </row>
    <row r="4" spans="2:10" ht="18.75">
      <c r="B4" s="35" t="s">
        <v>39</v>
      </c>
      <c r="C4" s="37" t="s">
        <v>40</v>
      </c>
      <c r="D4" s="36" t="s">
        <v>38</v>
      </c>
      <c r="E4" s="37" t="s">
        <v>41</v>
      </c>
      <c r="F4" s="34"/>
      <c r="G4" s="35" t="s">
        <v>39</v>
      </c>
      <c r="H4" s="37" t="s">
        <v>40</v>
      </c>
      <c r="I4" s="36" t="s">
        <v>38</v>
      </c>
      <c r="J4" s="37" t="s">
        <v>41</v>
      </c>
    </row>
    <row r="5" spans="2:10">
      <c r="B5" s="7">
        <v>31</v>
      </c>
      <c r="C5" s="22" t="s">
        <v>84</v>
      </c>
      <c r="D5" s="15">
        <v>55000</v>
      </c>
      <c r="E5" s="22" t="s">
        <v>76</v>
      </c>
      <c r="G5" s="7">
        <v>23</v>
      </c>
      <c r="H5" s="22" t="s">
        <v>34</v>
      </c>
      <c r="I5" s="15">
        <v>1825.4</v>
      </c>
      <c r="J5" s="22" t="s">
        <v>48</v>
      </c>
    </row>
    <row r="6" spans="2:10">
      <c r="B6" s="7">
        <v>31</v>
      </c>
      <c r="C6" s="1" t="s">
        <v>47</v>
      </c>
      <c r="D6" s="12">
        <v>187.56000000005588</v>
      </c>
      <c r="E6" s="22" t="s">
        <v>86</v>
      </c>
      <c r="G6" s="7">
        <v>26</v>
      </c>
      <c r="H6" s="22" t="s">
        <v>33</v>
      </c>
      <c r="I6" s="15">
        <v>412</v>
      </c>
      <c r="J6" s="22" t="s">
        <v>65</v>
      </c>
    </row>
    <row r="7" spans="2:10">
      <c r="B7" s="7">
        <v>28</v>
      </c>
      <c r="C7" s="1" t="s">
        <v>34</v>
      </c>
      <c r="D7" s="17">
        <v>1495</v>
      </c>
      <c r="E7" s="22" t="s">
        <v>87</v>
      </c>
      <c r="G7" s="7">
        <v>26</v>
      </c>
      <c r="H7" s="22" t="s">
        <v>33</v>
      </c>
      <c r="I7" s="15">
        <v>412</v>
      </c>
      <c r="J7" s="22" t="s">
        <v>65</v>
      </c>
    </row>
    <row r="8" spans="2:10">
      <c r="B8" s="7">
        <v>31</v>
      </c>
      <c r="C8" s="1" t="s">
        <v>44</v>
      </c>
      <c r="D8" s="17">
        <v>70.819999999999993</v>
      </c>
      <c r="E8" s="22" t="s">
        <v>88</v>
      </c>
      <c r="G8" s="7">
        <v>25</v>
      </c>
      <c r="H8" s="22" t="s">
        <v>44</v>
      </c>
      <c r="I8" s="15">
        <v>8286.18</v>
      </c>
      <c r="J8" s="22" t="s">
        <v>67</v>
      </c>
    </row>
    <row r="9" spans="2:10">
      <c r="G9" s="7">
        <v>27</v>
      </c>
      <c r="H9" s="22" t="s">
        <v>66</v>
      </c>
      <c r="I9" s="15">
        <v>599018.75</v>
      </c>
      <c r="J9" s="22" t="s">
        <v>68</v>
      </c>
    </row>
    <row r="10" spans="2:10">
      <c r="C10" s="45" t="s">
        <v>96</v>
      </c>
      <c r="D10" s="51">
        <f>SUM(D5:D9)</f>
        <v>56753.380000000056</v>
      </c>
      <c r="G10" s="7">
        <v>28</v>
      </c>
      <c r="H10" s="22" t="s">
        <v>34</v>
      </c>
      <c r="I10" s="15">
        <v>1026.27</v>
      </c>
      <c r="J10" s="22" t="s">
        <v>82</v>
      </c>
    </row>
    <row r="11" spans="2:10">
      <c r="G11" s="7">
        <v>31</v>
      </c>
      <c r="H11" s="22" t="s">
        <v>49</v>
      </c>
      <c r="I11" s="15" t="s">
        <v>92</v>
      </c>
      <c r="J11" s="22" t="s">
        <v>93</v>
      </c>
    </row>
    <row r="12" spans="2:10">
      <c r="G12" s="7">
        <v>31</v>
      </c>
      <c r="H12" s="22" t="s">
        <v>49</v>
      </c>
      <c r="I12" s="15">
        <v>5850</v>
      </c>
      <c r="J12" s="22" t="s">
        <v>83</v>
      </c>
    </row>
    <row r="13" spans="2:10">
      <c r="G13" s="7">
        <v>28</v>
      </c>
      <c r="H13" s="22" t="s">
        <v>34</v>
      </c>
      <c r="I13" s="15">
        <v>8375</v>
      </c>
      <c r="J13" s="22" t="s">
        <v>89</v>
      </c>
    </row>
    <row r="14" spans="2:10">
      <c r="G14" s="7">
        <v>28</v>
      </c>
      <c r="H14" s="22" t="s">
        <v>34</v>
      </c>
      <c r="I14" s="15">
        <v>1825.4</v>
      </c>
      <c r="J14" s="22" t="s">
        <v>82</v>
      </c>
    </row>
    <row r="15" spans="2:10">
      <c r="G15" s="7">
        <v>31</v>
      </c>
      <c r="H15" s="2" t="s">
        <v>31</v>
      </c>
      <c r="I15" s="15">
        <v>134.08000000000001</v>
      </c>
      <c r="J15" s="22" t="s">
        <v>90</v>
      </c>
    </row>
    <row r="16" spans="2:10">
      <c r="D16" s="38"/>
      <c r="G16" s="7">
        <v>31</v>
      </c>
      <c r="H16" s="1" t="s">
        <v>45</v>
      </c>
      <c r="I16" s="15">
        <v>4315.7</v>
      </c>
      <c r="J16" s="22" t="s">
        <v>91</v>
      </c>
    </row>
    <row r="17" spans="7:10">
      <c r="G17" s="7">
        <v>31</v>
      </c>
      <c r="H17" s="22" t="s">
        <v>84</v>
      </c>
      <c r="I17" s="15">
        <v>5810.11</v>
      </c>
      <c r="J17" s="22" t="s">
        <v>85</v>
      </c>
    </row>
    <row r="19" spans="7:10">
      <c r="H19" s="45" t="s">
        <v>81</v>
      </c>
      <c r="I19" s="44">
        <f>SUM(I5:I17)</f>
        <v>637290.8899999999</v>
      </c>
    </row>
  </sheetData>
  <mergeCells count="3">
    <mergeCell ref="B2:J2"/>
    <mergeCell ref="B3:E3"/>
    <mergeCell ref="G3:J3"/>
  </mergeCells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59"/>
  <sheetViews>
    <sheetView showGridLines="0" tabSelected="1" topLeftCell="A19" workbookViewId="0">
      <selection activeCell="F41" sqref="F41"/>
    </sheetView>
  </sheetViews>
  <sheetFormatPr baseColWidth="10" defaultRowHeight="15"/>
  <cols>
    <col min="1" max="1" width="11.42578125" style="13"/>
    <col min="2" max="2" width="49.5703125" style="10" bestFit="1" customWidth="1"/>
    <col min="3" max="3" width="11.7109375" style="109" customWidth="1"/>
    <col min="4" max="4" width="11.7109375" style="109" bestFit="1" customWidth="1"/>
    <col min="5" max="5" width="2.7109375" style="8" customWidth="1"/>
    <col min="6" max="6" width="42.5703125" style="8" customWidth="1"/>
    <col min="7" max="7" width="10.85546875" style="109" customWidth="1"/>
    <col min="8" max="8" width="10.42578125" style="109" customWidth="1"/>
    <col min="9" max="16384" width="11.42578125" style="8"/>
  </cols>
  <sheetData>
    <row r="2" spans="2:8" ht="26.25">
      <c r="B2" s="95" t="s">
        <v>140</v>
      </c>
      <c r="C2" s="95"/>
      <c r="D2" s="95"/>
      <c r="E2" s="95"/>
      <c r="F2" s="95"/>
      <c r="G2" s="95"/>
      <c r="H2" s="95"/>
    </row>
    <row r="3" spans="2:8" ht="6.75" customHeight="1">
      <c r="B3" s="1"/>
      <c r="C3" s="61"/>
      <c r="D3" s="61"/>
      <c r="E3"/>
      <c r="F3"/>
      <c r="G3" s="61"/>
      <c r="H3" s="61"/>
    </row>
    <row r="4" spans="2:8">
      <c r="B4" s="90" t="s">
        <v>132</v>
      </c>
      <c r="C4" s="90"/>
      <c r="D4" s="90"/>
      <c r="E4"/>
      <c r="F4" s="90" t="s">
        <v>133</v>
      </c>
      <c r="G4" s="90"/>
      <c r="H4" s="90"/>
    </row>
    <row r="5" spans="2:8">
      <c r="B5" s="70" t="s">
        <v>36</v>
      </c>
      <c r="C5" s="58"/>
      <c r="D5" s="56"/>
      <c r="E5"/>
      <c r="F5" s="62" t="s">
        <v>108</v>
      </c>
      <c r="G5" s="69" t="s">
        <v>104</v>
      </c>
      <c r="H5" s="69"/>
    </row>
    <row r="6" spans="2:8">
      <c r="B6" s="70" t="s">
        <v>125</v>
      </c>
      <c r="C6" s="58" t="s">
        <v>119</v>
      </c>
      <c r="D6" s="56" t="s">
        <v>38</v>
      </c>
      <c r="E6"/>
      <c r="F6" s="62" t="s">
        <v>107</v>
      </c>
      <c r="G6" s="69" t="s">
        <v>123</v>
      </c>
      <c r="H6" s="69"/>
    </row>
    <row r="7" spans="2:8">
      <c r="B7" s="49" t="s">
        <v>156</v>
      </c>
      <c r="C7" s="57"/>
      <c r="D7" s="57">
        <v>55000</v>
      </c>
      <c r="E7"/>
      <c r="F7" s="62" t="s">
        <v>106</v>
      </c>
      <c r="G7" s="105" t="s">
        <v>124</v>
      </c>
      <c r="H7" s="105"/>
    </row>
    <row r="8" spans="2:8">
      <c r="B8" s="70" t="s">
        <v>131</v>
      </c>
      <c r="C8" s="58" t="s">
        <v>119</v>
      </c>
      <c r="D8" s="56" t="s">
        <v>38</v>
      </c>
      <c r="E8"/>
      <c r="F8" s="64"/>
      <c r="G8" s="63"/>
      <c r="H8" s="63"/>
    </row>
    <row r="9" spans="2:8">
      <c r="B9" s="49" t="s">
        <v>121</v>
      </c>
      <c r="C9" s="57"/>
      <c r="D9" s="57">
        <v>10</v>
      </c>
      <c r="E9"/>
      <c r="F9" s="62" t="s">
        <v>125</v>
      </c>
      <c r="G9" s="63">
        <f>SUM(D7)</f>
        <v>55000</v>
      </c>
      <c r="H9" s="63"/>
    </row>
    <row r="10" spans="2:8">
      <c r="B10" s="49" t="s">
        <v>30</v>
      </c>
      <c r="C10" s="57"/>
      <c r="D10" s="57">
        <v>9000</v>
      </c>
      <c r="E10"/>
      <c r="F10" s="62" t="s">
        <v>109</v>
      </c>
      <c r="G10" s="63">
        <f>SUM(D9:D13)</f>
        <v>11610</v>
      </c>
      <c r="H10" s="63"/>
    </row>
    <row r="11" spans="2:8">
      <c r="B11" s="49" t="s">
        <v>126</v>
      </c>
      <c r="C11" s="57"/>
      <c r="D11" s="57">
        <v>1800</v>
      </c>
      <c r="E11"/>
      <c r="F11" s="62" t="s">
        <v>110</v>
      </c>
      <c r="G11" s="68">
        <f>G9+G10</f>
        <v>66610</v>
      </c>
      <c r="H11" s="68"/>
    </row>
    <row r="12" spans="2:8">
      <c r="B12" s="49" t="s">
        <v>161</v>
      </c>
      <c r="C12" s="57"/>
      <c r="D12" s="57">
        <v>800</v>
      </c>
      <c r="E12"/>
      <c r="F12" s="62" t="s">
        <v>111</v>
      </c>
      <c r="G12" s="65">
        <f>SUM(D15:D33)</f>
        <v>69936.14416666668</v>
      </c>
      <c r="H12" s="65"/>
    </row>
    <row r="13" spans="2:8">
      <c r="B13" s="49"/>
      <c r="C13" s="57"/>
      <c r="D13" s="57"/>
      <c r="E13"/>
      <c r="F13" s="62" t="s">
        <v>134</v>
      </c>
      <c r="G13" s="66">
        <f>G11-G12</f>
        <v>-3326.1441666666797</v>
      </c>
      <c r="H13" s="66"/>
    </row>
    <row r="14" spans="2:8">
      <c r="B14" s="70" t="s">
        <v>37</v>
      </c>
      <c r="C14" s="58" t="s">
        <v>119</v>
      </c>
      <c r="D14" s="56" t="s">
        <v>38</v>
      </c>
      <c r="E14"/>
      <c r="F14" s="62" t="s">
        <v>120</v>
      </c>
      <c r="G14" s="67">
        <f>D38+G13</f>
        <v>434995.06583333336</v>
      </c>
      <c r="H14" s="67"/>
    </row>
    <row r="15" spans="2:8">
      <c r="B15" s="49" t="s">
        <v>103</v>
      </c>
      <c r="C15" s="57"/>
      <c r="D15" s="57">
        <v>5810.11</v>
      </c>
      <c r="E15"/>
      <c r="F15" s="53"/>
      <c r="G15" s="63"/>
      <c r="H15" s="63"/>
    </row>
    <row r="16" spans="2:8">
      <c r="B16" s="49" t="s">
        <v>136</v>
      </c>
      <c r="C16" s="57"/>
      <c r="D16" s="57">
        <v>518</v>
      </c>
      <c r="E16"/>
      <c r="F16" s="53"/>
      <c r="G16" s="63"/>
      <c r="H16" s="63"/>
    </row>
    <row r="17" spans="2:8">
      <c r="B17" s="98" t="s">
        <v>29</v>
      </c>
      <c r="C17" s="57"/>
      <c r="D17" s="104">
        <f>SUM(C18:C20)</f>
        <v>3016.66</v>
      </c>
      <c r="E17"/>
      <c r="F17" s="53"/>
      <c r="G17" s="63"/>
      <c r="H17" s="63"/>
    </row>
    <row r="18" spans="2:8">
      <c r="B18" s="100" t="s">
        <v>103</v>
      </c>
      <c r="C18" s="106">
        <v>191.66</v>
      </c>
      <c r="D18" s="57"/>
      <c r="E18"/>
      <c r="F18" s="53"/>
      <c r="G18" s="63"/>
      <c r="H18" s="63"/>
    </row>
    <row r="19" spans="2:8">
      <c r="B19" s="100" t="s">
        <v>142</v>
      </c>
      <c r="C19" s="106">
        <v>325</v>
      </c>
      <c r="D19" s="57"/>
      <c r="E19"/>
      <c r="F19" s="53"/>
      <c r="G19" s="63"/>
      <c r="H19" s="63"/>
    </row>
    <row r="20" spans="2:8">
      <c r="B20" s="100" t="s">
        <v>141</v>
      </c>
      <c r="C20" s="106">
        <v>2500</v>
      </c>
      <c r="D20" s="57"/>
      <c r="E20"/>
      <c r="F20" s="53"/>
      <c r="G20" s="63"/>
      <c r="H20" s="63"/>
    </row>
    <row r="21" spans="2:8">
      <c r="B21" s="49" t="s">
        <v>155</v>
      </c>
      <c r="C21" s="97"/>
      <c r="D21" s="96">
        <v>1000</v>
      </c>
      <c r="E21" s="89"/>
      <c r="F21" s="53"/>
      <c r="G21" s="63"/>
      <c r="H21" s="63"/>
    </row>
    <row r="22" spans="2:8">
      <c r="B22" s="99" t="s">
        <v>154</v>
      </c>
      <c r="C22" s="97"/>
      <c r="D22" s="96">
        <v>4940.8999999999996</v>
      </c>
      <c r="E22" s="89"/>
      <c r="F22" s="53"/>
      <c r="G22" s="63"/>
      <c r="H22" s="63"/>
    </row>
    <row r="23" spans="2:8">
      <c r="B23" s="49" t="s">
        <v>153</v>
      </c>
      <c r="C23" s="97"/>
      <c r="D23" s="96">
        <v>4232.3975</v>
      </c>
      <c r="E23" s="89"/>
      <c r="F23" s="53"/>
      <c r="G23" s="63"/>
      <c r="H23" s="63"/>
    </row>
    <row r="24" spans="2:8">
      <c r="B24" s="49" t="s">
        <v>152</v>
      </c>
      <c r="C24" s="97"/>
      <c r="D24" s="96">
        <v>29138.639999999999</v>
      </c>
      <c r="E24" s="89"/>
      <c r="F24" s="53"/>
      <c r="G24" s="63"/>
      <c r="H24" s="63"/>
    </row>
    <row r="25" spans="2:8">
      <c r="B25" s="49" t="s">
        <v>151</v>
      </c>
      <c r="C25" s="97"/>
      <c r="D25" s="96">
        <v>5250</v>
      </c>
      <c r="E25" s="89"/>
      <c r="F25" s="53"/>
      <c r="G25" s="63"/>
      <c r="H25" s="63"/>
    </row>
    <row r="26" spans="2:8">
      <c r="B26" s="49" t="s">
        <v>150</v>
      </c>
      <c r="C26" s="97"/>
      <c r="D26" s="96">
        <v>3445</v>
      </c>
      <c r="E26" s="89"/>
      <c r="F26" s="53"/>
      <c r="G26" s="63"/>
      <c r="H26" s="63"/>
    </row>
    <row r="27" spans="2:8">
      <c r="B27" s="98" t="s">
        <v>146</v>
      </c>
      <c r="C27" s="97"/>
      <c r="D27" s="101">
        <f>SUM(C28:C30)</f>
        <v>11084.27</v>
      </c>
      <c r="E27" s="89"/>
      <c r="F27" s="53"/>
      <c r="G27" s="63"/>
      <c r="H27" s="63"/>
    </row>
    <row r="28" spans="2:8">
      <c r="B28" s="102" t="s">
        <v>149</v>
      </c>
      <c r="C28" s="106">
        <v>10500</v>
      </c>
      <c r="D28" s="96"/>
      <c r="E28" s="89"/>
      <c r="F28" s="53"/>
      <c r="G28" s="63"/>
      <c r="H28" s="63"/>
    </row>
    <row r="29" spans="2:8">
      <c r="B29" s="102" t="s">
        <v>148</v>
      </c>
      <c r="C29" s="106">
        <v>384.27</v>
      </c>
      <c r="D29" s="96"/>
      <c r="E29" s="89"/>
      <c r="F29" s="53"/>
      <c r="G29" s="63"/>
      <c r="H29" s="63"/>
    </row>
    <row r="30" spans="2:8">
      <c r="B30" s="102" t="s">
        <v>147</v>
      </c>
      <c r="C30" s="106">
        <v>200</v>
      </c>
      <c r="D30" s="96"/>
      <c r="E30" s="89"/>
      <c r="F30" s="53"/>
      <c r="G30" s="63"/>
      <c r="H30" s="63"/>
    </row>
    <row r="31" spans="2:8">
      <c r="B31" s="49" t="s">
        <v>158</v>
      </c>
      <c r="C31" s="103"/>
      <c r="D31" s="96">
        <v>1358.5</v>
      </c>
      <c r="E31" s="88"/>
      <c r="F31" s="53"/>
      <c r="G31" s="63"/>
      <c r="H31" s="63"/>
    </row>
    <row r="32" spans="2:8">
      <c r="B32" s="49" t="s">
        <v>160</v>
      </c>
      <c r="C32" s="103"/>
      <c r="D32" s="96">
        <v>141.666666666666</v>
      </c>
      <c r="E32" s="88"/>
      <c r="F32" s="53"/>
      <c r="G32" s="63"/>
      <c r="H32" s="63"/>
    </row>
    <row r="33" spans="1:8">
      <c r="B33" s="49"/>
      <c r="C33" s="97"/>
      <c r="D33" s="96"/>
      <c r="E33" s="88"/>
      <c r="F33" s="53"/>
      <c r="G33" s="63"/>
      <c r="H33" s="63"/>
    </row>
    <row r="34" spans="1:8">
      <c r="B34"/>
      <c r="C34"/>
      <c r="D34"/>
      <c r="E34"/>
      <c r="F34"/>
      <c r="G34" s="61"/>
      <c r="H34" s="61"/>
    </row>
    <row r="35" spans="1:8" s="11" customFormat="1">
      <c r="A35" s="108"/>
      <c r="B35" s="90" t="s">
        <v>105</v>
      </c>
      <c r="C35" s="90"/>
      <c r="D35" s="90"/>
      <c r="E35"/>
      <c r="F35" s="90" t="s">
        <v>135</v>
      </c>
      <c r="G35" s="90"/>
      <c r="H35" s="90"/>
    </row>
    <row r="36" spans="1:8" ht="6" customHeight="1">
      <c r="B36"/>
      <c r="C36"/>
      <c r="D36"/>
      <c r="E36"/>
      <c r="F36"/>
      <c r="G36"/>
      <c r="H36"/>
    </row>
    <row r="37" spans="1:8">
      <c r="B37" s="54" t="s">
        <v>0</v>
      </c>
      <c r="C37" s="58" t="s">
        <v>119</v>
      </c>
      <c r="D37" s="58" t="s">
        <v>38</v>
      </c>
      <c r="E37"/>
      <c r="F37" s="52" t="s">
        <v>1</v>
      </c>
      <c r="G37" s="58" t="s">
        <v>119</v>
      </c>
      <c r="H37" s="58" t="s">
        <v>38</v>
      </c>
    </row>
    <row r="38" spans="1:8">
      <c r="B38" s="98" t="s">
        <v>162</v>
      </c>
      <c r="C38" s="104"/>
      <c r="D38" s="104">
        <f>SUM(C39:C45)</f>
        <v>438321.21</v>
      </c>
      <c r="E38"/>
      <c r="F38" s="98" t="s">
        <v>163</v>
      </c>
      <c r="G38" s="104"/>
      <c r="H38" s="104">
        <f>SUM(G39:G43)</f>
        <v>437224.08999999997</v>
      </c>
    </row>
    <row r="39" spans="1:8">
      <c r="B39" s="100" t="s">
        <v>46</v>
      </c>
      <c r="C39" s="57">
        <v>774</v>
      </c>
      <c r="D39" s="57"/>
      <c r="E39" s="42"/>
      <c r="F39" s="100" t="s">
        <v>137</v>
      </c>
      <c r="G39" s="106">
        <v>16929.59</v>
      </c>
      <c r="H39" s="57"/>
    </row>
    <row r="40" spans="1:8">
      <c r="B40" s="100" t="s">
        <v>144</v>
      </c>
      <c r="C40" s="57">
        <v>1871</v>
      </c>
      <c r="D40" s="57"/>
      <c r="E40"/>
      <c r="F40" s="100" t="s">
        <v>101</v>
      </c>
      <c r="G40" s="106">
        <v>146951.62</v>
      </c>
      <c r="H40" s="57"/>
    </row>
    <row r="41" spans="1:8">
      <c r="B41" s="100" t="s">
        <v>117</v>
      </c>
      <c r="C41" s="57">
        <v>9</v>
      </c>
      <c r="D41" s="57"/>
      <c r="E41" s="55"/>
      <c r="F41" s="100" t="s">
        <v>143</v>
      </c>
      <c r="G41" s="106">
        <v>35502.54</v>
      </c>
      <c r="H41" s="57"/>
    </row>
    <row r="42" spans="1:8">
      <c r="B42" s="100" t="s">
        <v>118</v>
      </c>
      <c r="C42" s="57">
        <v>111.25</v>
      </c>
      <c r="D42" s="57"/>
      <c r="E42"/>
      <c r="F42" s="100" t="s">
        <v>145</v>
      </c>
      <c r="G42" s="106">
        <v>150000</v>
      </c>
      <c r="H42" s="57"/>
    </row>
    <row r="43" spans="1:8">
      <c r="B43" s="107" t="s">
        <v>159</v>
      </c>
      <c r="C43" s="59">
        <v>414555.96</v>
      </c>
      <c r="D43" s="57"/>
      <c r="E43"/>
      <c r="F43" s="100" t="s">
        <v>102</v>
      </c>
      <c r="G43" s="106">
        <v>87840.34</v>
      </c>
      <c r="H43" s="57"/>
    </row>
    <row r="44" spans="1:8">
      <c r="B44" s="100" t="s">
        <v>94</v>
      </c>
      <c r="C44" s="57">
        <v>21000</v>
      </c>
      <c r="D44" s="57"/>
      <c r="E44"/>
      <c r="F44" s="98" t="s">
        <v>164</v>
      </c>
      <c r="G44" s="104"/>
      <c r="H44" s="104">
        <f>SUM(G45:G55)</f>
        <v>27477.43</v>
      </c>
    </row>
    <row r="45" spans="1:8">
      <c r="B45" s="100"/>
      <c r="C45" s="57"/>
      <c r="D45" s="57"/>
      <c r="E45"/>
      <c r="F45" s="100" t="s">
        <v>136</v>
      </c>
      <c r="G45" s="106">
        <v>518</v>
      </c>
      <c r="H45" s="57"/>
    </row>
    <row r="46" spans="1:8">
      <c r="B46" s="54" t="s">
        <v>115</v>
      </c>
      <c r="C46" s="58" t="s">
        <v>116</v>
      </c>
      <c r="D46" s="58" t="s">
        <v>98</v>
      </c>
      <c r="E46"/>
      <c r="F46" s="100" t="s">
        <v>146</v>
      </c>
      <c r="G46" s="106">
        <f>21000+384.27+200</f>
        <v>21584.27</v>
      </c>
      <c r="H46" s="57"/>
    </row>
    <row r="47" spans="1:8">
      <c r="B47" s="49" t="s">
        <v>122</v>
      </c>
      <c r="C47" s="57">
        <v>1830.46</v>
      </c>
      <c r="D47" s="57">
        <v>1830.46</v>
      </c>
      <c r="E47"/>
      <c r="F47" s="100" t="s">
        <v>157</v>
      </c>
      <c r="G47" s="106">
        <v>1358.5</v>
      </c>
      <c r="H47" s="57"/>
    </row>
    <row r="48" spans="1:8">
      <c r="B48" s="49"/>
      <c r="C48" s="57"/>
      <c r="D48" s="57"/>
      <c r="E48"/>
      <c r="F48" s="100" t="s">
        <v>29</v>
      </c>
      <c r="G48" s="106">
        <v>3016.66</v>
      </c>
      <c r="H48" s="57"/>
    </row>
    <row r="49" spans="2:8">
      <c r="B49" s="54" t="s">
        <v>112</v>
      </c>
      <c r="C49" s="58" t="s">
        <v>113</v>
      </c>
      <c r="D49" s="58" t="s">
        <v>98</v>
      </c>
      <c r="E49"/>
      <c r="F49" s="100" t="s">
        <v>32</v>
      </c>
      <c r="G49" s="106">
        <v>1000</v>
      </c>
      <c r="H49" s="57"/>
    </row>
    <row r="50" spans="2:8">
      <c r="B50" s="49"/>
      <c r="C50" s="57"/>
      <c r="D50" s="57"/>
      <c r="E50"/>
      <c r="F50" s="49"/>
      <c r="G50" s="57"/>
      <c r="H50" s="57"/>
    </row>
    <row r="51" spans="2:8">
      <c r="B51" s="49"/>
      <c r="C51" s="57"/>
      <c r="D51" s="57"/>
      <c r="E51"/>
      <c r="F51" s="49"/>
      <c r="G51" s="57"/>
      <c r="H51" s="57"/>
    </row>
    <row r="52" spans="2:8">
      <c r="B52" s="54" t="s">
        <v>114</v>
      </c>
      <c r="C52" s="58" t="s">
        <v>113</v>
      </c>
      <c r="D52" s="58" t="s">
        <v>98</v>
      </c>
      <c r="E52"/>
      <c r="F52" s="49"/>
      <c r="G52" s="57"/>
      <c r="H52" s="57"/>
    </row>
    <row r="53" spans="2:8">
      <c r="B53" s="49" t="s">
        <v>30</v>
      </c>
      <c r="C53" s="61">
        <v>43446.44</v>
      </c>
      <c r="D53" s="57">
        <v>43446.44</v>
      </c>
      <c r="E53"/>
      <c r="F53" s="49"/>
      <c r="G53" s="57"/>
      <c r="H53" s="57"/>
    </row>
    <row r="54" spans="2:8">
      <c r="B54" s="49" t="s">
        <v>102</v>
      </c>
      <c r="C54" s="57">
        <v>800</v>
      </c>
      <c r="D54" s="57">
        <v>800</v>
      </c>
      <c r="E54"/>
      <c r="F54" s="49"/>
      <c r="G54" s="57"/>
      <c r="H54" s="57"/>
    </row>
    <row r="55" spans="2:8">
      <c r="B55" s="49"/>
      <c r="C55" s="57"/>
      <c r="D55" s="57"/>
      <c r="E55"/>
      <c r="F55" s="49"/>
      <c r="G55" s="57"/>
      <c r="H55" s="57"/>
    </row>
    <row r="56" spans="2:8">
      <c r="B56" s="92" t="s">
        <v>43</v>
      </c>
      <c r="C56" s="60"/>
      <c r="D56" s="93">
        <f>SUM(D38:D55)</f>
        <v>484398.11000000004</v>
      </c>
      <c r="E56"/>
      <c r="F56" s="91" t="s">
        <v>42</v>
      </c>
      <c r="G56" s="94"/>
      <c r="H56" s="94">
        <f>SUM(H38:H55)</f>
        <v>464701.51999999996</v>
      </c>
    </row>
    <row r="59" spans="2:8">
      <c r="F59" s="110"/>
      <c r="G59" s="111"/>
      <c r="H59" s="111"/>
    </row>
  </sheetData>
  <mergeCells count="5">
    <mergeCell ref="F4:H4"/>
    <mergeCell ref="B35:D35"/>
    <mergeCell ref="F35:H35"/>
    <mergeCell ref="B2:H2"/>
    <mergeCell ref="B4:D4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22"/>
  <sheetViews>
    <sheetView showGridLines="0" workbookViewId="0">
      <selection activeCell="C11" sqref="C11"/>
    </sheetView>
  </sheetViews>
  <sheetFormatPr baseColWidth="10" defaultColWidth="9.140625" defaultRowHeight="18.75"/>
  <cols>
    <col min="1" max="1" width="12" style="5" customWidth="1"/>
    <col min="2" max="2" width="23.5703125" style="3" bestFit="1" customWidth="1"/>
    <col min="3" max="3" width="20.140625" style="26" customWidth="1"/>
    <col min="4" max="4" width="89.140625" style="4" customWidth="1"/>
    <col min="5" max="5" width="13.7109375" style="5" bestFit="1" customWidth="1"/>
    <col min="6" max="16384" width="9.140625" style="5"/>
  </cols>
  <sheetData>
    <row r="1" spans="2:5" ht="19.5" thickBot="1"/>
    <row r="2" spans="2:5" ht="36.75" customHeight="1" thickBot="1">
      <c r="B2" s="85" t="str">
        <f>IF(C4="v","VENTA","COMPRA")</f>
        <v>COMPRA</v>
      </c>
      <c r="C2" s="86"/>
      <c r="D2" s="87"/>
    </row>
    <row r="3" spans="2:5">
      <c r="B3" s="82" t="s">
        <v>52</v>
      </c>
      <c r="C3" s="83"/>
      <c r="D3" s="84"/>
    </row>
    <row r="4" spans="2:5">
      <c r="B4" s="18" t="s">
        <v>63</v>
      </c>
      <c r="C4" s="27" t="s">
        <v>77</v>
      </c>
      <c r="D4" s="31" t="s">
        <v>55</v>
      </c>
    </row>
    <row r="5" spans="2:5">
      <c r="B5" s="18" t="s">
        <v>3</v>
      </c>
      <c r="C5" s="27">
        <v>1.08589</v>
      </c>
      <c r="D5" s="31" t="s">
        <v>54</v>
      </c>
    </row>
    <row r="6" spans="2:5">
      <c r="B6" s="19" t="s">
        <v>10</v>
      </c>
      <c r="C6" s="28">
        <v>70000</v>
      </c>
      <c r="D6" s="32" t="s">
        <v>11</v>
      </c>
    </row>
    <row r="7" spans="2:5">
      <c r="B7" s="19" t="s">
        <v>8</v>
      </c>
      <c r="C7" s="28">
        <v>300</v>
      </c>
      <c r="D7" s="32" t="s">
        <v>57</v>
      </c>
    </row>
    <row r="8" spans="2:5">
      <c r="B8" s="20" t="s">
        <v>12</v>
      </c>
      <c r="C8" s="24">
        <f>100/C7</f>
        <v>0.33333333333333331</v>
      </c>
      <c r="D8" s="31" t="s">
        <v>58</v>
      </c>
    </row>
    <row r="9" spans="2:5">
      <c r="B9" s="19" t="s">
        <v>5</v>
      </c>
      <c r="C9" s="25">
        <f>C6*C5</f>
        <v>76012.3</v>
      </c>
      <c r="D9" s="32" t="s">
        <v>59</v>
      </c>
    </row>
    <row r="10" spans="2:5">
      <c r="B10" s="19" t="s">
        <v>2</v>
      </c>
      <c r="C10" s="25">
        <f>C8*C9/100</f>
        <v>253.37433333333334</v>
      </c>
      <c r="D10" s="32" t="s">
        <v>60</v>
      </c>
      <c r="E10"/>
    </row>
    <row r="11" spans="2:5">
      <c r="B11" s="21" t="s">
        <v>13</v>
      </c>
      <c r="C11" s="29">
        <f>C9-C10</f>
        <v>75758.925666666662</v>
      </c>
      <c r="D11" s="33" t="s">
        <v>56</v>
      </c>
      <c r="E11"/>
    </row>
    <row r="12" spans="2:5" ht="19.5" customHeight="1">
      <c r="B12" s="79" t="s">
        <v>53</v>
      </c>
      <c r="C12" s="80"/>
      <c r="D12" s="81"/>
      <c r="E12"/>
    </row>
    <row r="13" spans="2:5" ht="19.5" customHeight="1">
      <c r="B13" s="19" t="s">
        <v>4</v>
      </c>
      <c r="C13" s="27">
        <v>1.08599</v>
      </c>
      <c r="D13" s="32" t="s">
        <v>9</v>
      </c>
      <c r="E13"/>
    </row>
    <row r="14" spans="2:5">
      <c r="B14" s="19" t="s">
        <v>6</v>
      </c>
      <c r="C14" s="25">
        <f>C6*C13</f>
        <v>76019.3</v>
      </c>
      <c r="D14" s="32" t="s">
        <v>64</v>
      </c>
    </row>
    <row r="15" spans="2:5" ht="15.75" customHeight="1">
      <c r="B15" s="19" t="s">
        <v>7</v>
      </c>
      <c r="C15" s="39">
        <f>C14-C9</f>
        <v>7</v>
      </c>
      <c r="D15" s="32" t="s">
        <v>61</v>
      </c>
    </row>
    <row r="16" spans="2:5">
      <c r="B16" s="19" t="s">
        <v>51</v>
      </c>
      <c r="C16" s="30">
        <f>C15/C10</f>
        <v>2.7627107718092993E-2</v>
      </c>
      <c r="D16" s="32" t="s">
        <v>62</v>
      </c>
    </row>
    <row r="17" spans="2:4" ht="39" customHeight="1">
      <c r="B17" s="73" t="s">
        <v>50</v>
      </c>
      <c r="C17" s="74"/>
      <c r="D17" s="75"/>
    </row>
    <row r="18" spans="2:4">
      <c r="B18" s="73"/>
      <c r="C18" s="74"/>
      <c r="D18" s="75"/>
    </row>
    <row r="19" spans="2:4">
      <c r="B19" s="73"/>
      <c r="C19" s="74"/>
      <c r="D19" s="75"/>
    </row>
    <row r="20" spans="2:4" ht="19.5" thickBot="1">
      <c r="B20" s="76"/>
      <c r="C20" s="77"/>
      <c r="D20" s="78"/>
    </row>
    <row r="22" spans="2:4">
      <c r="D22" s="6"/>
    </row>
  </sheetData>
  <sheetProtection formatCells="0" formatColumns="0" formatRows="0" insertColumns="0" insertRows="0" insertHyperlinks="0" deleteColumns="0" deleteRows="0" sort="0" autoFilter="0" pivotTables="0"/>
  <mergeCells count="4">
    <mergeCell ref="B17:D20"/>
    <mergeCell ref="B12:D12"/>
    <mergeCell ref="B3:D3"/>
    <mergeCell ref="B2:D2"/>
  </mergeCells>
  <conditionalFormatting sqref="C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C15"/>
    </sheetView>
  </sheetViews>
  <sheetFormatPr baseColWidth="10" defaultRowHeight="15"/>
  <cols>
    <col min="1" max="1" width="10.7109375" bestFit="1" customWidth="1"/>
    <col min="2" max="2" width="44.85546875" bestFit="1" customWidth="1"/>
  </cols>
  <sheetData>
    <row r="1" spans="1:3">
      <c r="A1" s="46">
        <v>43678</v>
      </c>
      <c r="B1" s="47" t="s">
        <v>14</v>
      </c>
      <c r="C1" s="48">
        <v>-2000</v>
      </c>
    </row>
    <row r="2" spans="1:3">
      <c r="A2" s="46">
        <v>43497</v>
      </c>
      <c r="B2" s="47" t="s">
        <v>15</v>
      </c>
      <c r="C2" s="48">
        <v>-4000</v>
      </c>
    </row>
    <row r="3" spans="1:3">
      <c r="A3" s="46">
        <v>43466</v>
      </c>
      <c r="B3" s="47" t="s">
        <v>16</v>
      </c>
      <c r="C3" s="48">
        <v>-2500</v>
      </c>
    </row>
    <row r="4" spans="1:3">
      <c r="A4" s="46">
        <v>43467</v>
      </c>
      <c r="B4" s="47" t="s">
        <v>17</v>
      </c>
      <c r="C4" s="48">
        <v>-1500</v>
      </c>
    </row>
    <row r="5" spans="1:3">
      <c r="A5" s="46">
        <v>43822</v>
      </c>
      <c r="B5" s="47" t="s">
        <v>18</v>
      </c>
      <c r="C5" s="48">
        <v>-1900</v>
      </c>
    </row>
    <row r="6" spans="1:3">
      <c r="A6" s="46">
        <v>43525</v>
      </c>
      <c r="B6" s="47" t="s">
        <v>19</v>
      </c>
      <c r="C6" s="48">
        <v>-1900</v>
      </c>
    </row>
    <row r="7" spans="1:3">
      <c r="A7" s="46">
        <v>42370</v>
      </c>
      <c r="B7" s="47" t="s">
        <v>20</v>
      </c>
      <c r="C7" s="48">
        <v>-11000</v>
      </c>
    </row>
    <row r="8" spans="1:3">
      <c r="A8" s="46">
        <v>43770</v>
      </c>
      <c r="B8" s="47" t="s">
        <v>21</v>
      </c>
      <c r="C8" s="48">
        <v>-13995</v>
      </c>
    </row>
    <row r="9" spans="1:3">
      <c r="A9" s="46">
        <v>43770</v>
      </c>
      <c r="B9" s="47" t="s">
        <v>22</v>
      </c>
      <c r="C9" s="48">
        <v>-14990</v>
      </c>
    </row>
    <row r="10" spans="1:3">
      <c r="A10" s="46">
        <v>43221</v>
      </c>
      <c r="B10" s="47" t="s">
        <v>23</v>
      </c>
      <c r="C10" s="48">
        <v>-6000</v>
      </c>
    </row>
    <row r="11" spans="1:3">
      <c r="A11" s="46">
        <v>43831</v>
      </c>
      <c r="B11" s="47" t="s">
        <v>24</v>
      </c>
      <c r="C11" s="48">
        <v>-4500</v>
      </c>
    </row>
    <row r="12" spans="1:3">
      <c r="A12" s="46">
        <v>41640</v>
      </c>
      <c r="B12" s="47" t="s">
        <v>25</v>
      </c>
      <c r="C12" s="48">
        <v>-10000</v>
      </c>
    </row>
    <row r="13" spans="1:3">
      <c r="A13" s="46">
        <v>42370</v>
      </c>
      <c r="B13" s="47" t="s">
        <v>26</v>
      </c>
      <c r="C13" s="48">
        <v>-6000</v>
      </c>
    </row>
    <row r="14" spans="1:3">
      <c r="A14" s="46">
        <v>43678</v>
      </c>
      <c r="B14" s="47" t="s">
        <v>27</v>
      </c>
      <c r="C14" s="48">
        <v>-2000</v>
      </c>
    </row>
    <row r="15" spans="1:3">
      <c r="A15" s="46">
        <v>43221</v>
      </c>
      <c r="B15" s="47" t="s">
        <v>28</v>
      </c>
      <c r="C15" s="48">
        <v>-600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17" sqref="D17"/>
    </sheetView>
  </sheetViews>
  <sheetFormatPr baseColWidth="10" defaultColWidth="11.42578125" defaultRowHeight="15"/>
  <cols>
    <col min="1" max="1" width="12.5703125" style="42" customWidth="1"/>
    <col min="2" max="2" width="30.42578125" style="1" customWidth="1"/>
  </cols>
  <sheetData>
    <row r="1" spans="1:5">
      <c r="A1" s="40">
        <v>150000</v>
      </c>
      <c r="B1" s="1" t="s">
        <v>69</v>
      </c>
      <c r="C1">
        <v>5850</v>
      </c>
      <c r="D1" t="s">
        <v>79</v>
      </c>
      <c r="E1" t="s">
        <v>80</v>
      </c>
    </row>
    <row r="2" spans="1:5">
      <c r="A2" s="40">
        <v>50000</v>
      </c>
      <c r="B2" s="1" t="s">
        <v>70</v>
      </c>
      <c r="C2">
        <v>3125</v>
      </c>
      <c r="D2" t="s">
        <v>79</v>
      </c>
      <c r="E2" t="s">
        <v>80</v>
      </c>
    </row>
    <row r="3" spans="1:5">
      <c r="A3" s="40">
        <v>150000</v>
      </c>
      <c r="B3" s="1" t="s">
        <v>71</v>
      </c>
      <c r="C3">
        <v>-5250</v>
      </c>
      <c r="D3" t="s">
        <v>78</v>
      </c>
      <c r="E3" t="s">
        <v>80</v>
      </c>
    </row>
    <row r="4" spans="1:5">
      <c r="A4" s="40">
        <v>86400</v>
      </c>
      <c r="B4" s="1" t="s">
        <v>72</v>
      </c>
      <c r="E4" t="s">
        <v>80</v>
      </c>
    </row>
    <row r="5" spans="1:5">
      <c r="A5" s="40">
        <v>10300</v>
      </c>
      <c r="B5" s="1" t="s">
        <v>73</v>
      </c>
      <c r="E5" t="s">
        <v>80</v>
      </c>
    </row>
    <row r="6" spans="1:5">
      <c r="A6" s="40">
        <v>50000</v>
      </c>
      <c r="B6" s="1" t="s">
        <v>76</v>
      </c>
    </row>
    <row r="7" spans="1:5">
      <c r="A7" s="40">
        <v>20000</v>
      </c>
      <c r="B7" s="1" t="s">
        <v>74</v>
      </c>
    </row>
    <row r="8" spans="1:5">
      <c r="A8" s="41">
        <f>SUM(A1:A7)</f>
        <v>516700</v>
      </c>
      <c r="B8" s="43" t="s">
        <v>75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D21" sqref="D21"/>
    </sheetView>
  </sheetViews>
  <sheetFormatPr baseColWidth="10" defaultRowHeight="15"/>
  <cols>
    <col min="1" max="1" width="19.140625" bestFit="1" customWidth="1"/>
  </cols>
  <sheetData>
    <row r="2" spans="1:2">
      <c r="A2" s="50" t="s">
        <v>97</v>
      </c>
      <c r="B2" t="s">
        <v>130</v>
      </c>
    </row>
    <row r="3" spans="1:2">
      <c r="A3" s="50" t="s">
        <v>127</v>
      </c>
      <c r="B3" t="s">
        <v>129</v>
      </c>
    </row>
    <row r="4" spans="1:2">
      <c r="A4" s="50" t="s">
        <v>95</v>
      </c>
      <c r="B4" t="s">
        <v>128</v>
      </c>
    </row>
    <row r="7" spans="1:2">
      <c r="A7" s="50" t="s">
        <v>99</v>
      </c>
      <c r="B7" t="s">
        <v>138</v>
      </c>
    </row>
    <row r="8" spans="1:2">
      <c r="A8" s="50" t="s">
        <v>100</v>
      </c>
      <c r="B8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de saldo</vt:lpstr>
      <vt:lpstr>Estado financiero</vt:lpstr>
      <vt:lpstr>Apalancamiento</vt:lpstr>
      <vt:lpstr>bienes</vt:lpstr>
      <vt:lpstr>recoleta</vt:lpstr>
      <vt:lpstr>leyenda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2020-04-12T22:22:26Z</dcterms:modified>
</cp:coreProperties>
</file>