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5" yWindow="-15" windowWidth="19260" windowHeight="11610" tabRatio="655"/>
  </bookViews>
  <sheets>
    <sheet name="Estado financiero" sheetId="13" r:id="rId1"/>
    <sheet name="Apalancamiento" sheetId="3" r:id="rId2"/>
    <sheet name="bienes" sheetId="10" r:id="rId3"/>
    <sheet name="recoleta" sheetId="9" r:id="rId4"/>
    <sheet name="leyenda" sheetId="11" r:id="rId5"/>
    <sheet name="Hoja1" sheetId="14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3"/>
  <c r="H43" s="1"/>
  <c r="C21" i="14"/>
  <c r="C14"/>
  <c r="C4"/>
  <c r="G9" i="13"/>
  <c r="G10"/>
  <c r="H37"/>
  <c r="D37"/>
  <c r="D54" s="1"/>
  <c r="D16"/>
  <c r="D26"/>
  <c r="G11" l="1"/>
  <c r="H54"/>
  <c r="G12"/>
  <c r="G13" l="1"/>
  <c r="G14" s="1"/>
  <c r="A8" i="9"/>
  <c r="C8" i="3" l="1"/>
  <c r="B2"/>
  <c r="C9" l="1"/>
  <c r="C10" s="1"/>
  <c r="C14"/>
  <c r="C15" l="1"/>
  <c r="C11" l="1"/>
  <c r="C16"/>
</calcChain>
</file>

<file path=xl/comments1.xml><?xml version="1.0" encoding="utf-8"?>
<comments xmlns="http://schemas.openxmlformats.org/spreadsheetml/2006/main">
  <authors>
    <author>Adelson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 que requiere de mi presencia, debo invertir mi tiempo.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que no requieren de tu presencia o tiempo, que se genera solo. No incluye el salario porque este necesita de tu presencia.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Flujo de efectivo mensual,Lo que te queda del mes limpio.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Plus500 tasa: 55.4989  dolares:$20300 pesos: RD$1,126,628.40</t>
        </r>
      </text>
    </comment>
  </commentList>
</comments>
</file>

<file path=xl/sharedStrings.xml><?xml version="1.0" encoding="utf-8"?>
<sst xmlns="http://schemas.openxmlformats.org/spreadsheetml/2006/main" count="177" uniqueCount="133">
  <si>
    <t>ACTIVOS</t>
  </si>
  <si>
    <t>PASIVOS</t>
  </si>
  <si>
    <t>margen requerido</t>
  </si>
  <si>
    <t>cotizacion apertura</t>
  </si>
  <si>
    <t>cotizacion cierre</t>
  </si>
  <si>
    <t>valor apertura</t>
  </si>
  <si>
    <t>valor cierre</t>
  </si>
  <si>
    <t>Gan/Per</t>
  </si>
  <si>
    <t>apalancamiento    1:</t>
  </si>
  <si>
    <t>precio al que cierra la operacion</t>
  </si>
  <si>
    <t>cantidad unitaria</t>
  </si>
  <si>
    <t>cantidad de unidades a comprar</t>
  </si>
  <si>
    <t>margen inicial %</t>
  </si>
  <si>
    <t>prestamo</t>
  </si>
  <si>
    <t>Impresora canon pixma</t>
  </si>
  <si>
    <t>Miniprinter Epson TM-L90</t>
  </si>
  <si>
    <t>Computadora escritorio Optiplex 380</t>
  </si>
  <si>
    <t>UPS 650VA DP-650</t>
  </si>
  <si>
    <t>avanico discovery home de pared 16 AB/ADHYU</t>
  </si>
  <si>
    <t>Gabetero plastico 7 gabeta</t>
  </si>
  <si>
    <t>reloj michael kors</t>
  </si>
  <si>
    <t>Juego comedor 4/s pino 22-055-350</t>
  </si>
  <si>
    <t>nevera nedoca NN-MA208S 2/PTAS AutoFrosts</t>
  </si>
  <si>
    <t>bocina Irocker XS-3000</t>
  </si>
  <si>
    <t>Bicicleta LUTA Aro 20</t>
  </si>
  <si>
    <t>lavadora DAEWOO DW-1501KP 15KG</t>
  </si>
  <si>
    <t>Estufa 4/hornilla con horno.</t>
  </si>
  <si>
    <t>Licuadora Oster BLSTMG-K15-013</t>
  </si>
  <si>
    <t>Bocina ARGOMTECH</t>
  </si>
  <si>
    <t>Carro toyota tercel 87  2/PTAS</t>
  </si>
  <si>
    <t>Colegio Ercilia Pepin</t>
  </si>
  <si>
    <t>INGRESOS</t>
  </si>
  <si>
    <t>GASTOS</t>
  </si>
  <si>
    <t>MONTO</t>
  </si>
  <si>
    <t>TOTAL PASIVOS</t>
  </si>
  <si>
    <t>TOTAL ACTIVOS</t>
  </si>
  <si>
    <t>Caja</t>
  </si>
  <si>
    <r>
      <rPr>
        <b/>
        <i/>
        <sz val="14"/>
        <rFont val="Calibri"/>
        <family val="2"/>
        <scheme val="minor"/>
      </rPr>
      <t>Apalancamiento</t>
    </r>
    <r>
      <rPr>
        <i/>
        <sz val="14"/>
        <color rgb="FF7F7F7F"/>
        <rFont val="Calibri"/>
        <family val="2"/>
        <scheme val="minor"/>
      </rPr>
      <t>: es utilizar la deuda para financiar una operacion,  es para multiplicar los beneficios o las perdidas. El nivel de apalanc. Recomendado es por debajo del 40 porciento. De 100 ponemos 40 o menos 1:2.5, esto quiere decir que el margen de garantia aguanta hasta bajar el 40% del precio compra, en este punto se le solicitará depositar mas garantia, para poder seguir con la operacion, de lo contrario será cerrada la operacion.</t>
    </r>
  </si>
  <si>
    <t>rentabilidad  %</t>
  </si>
  <si>
    <t>APERTURA</t>
  </si>
  <si>
    <t>CIERRE</t>
  </si>
  <si>
    <t>precio al que abre la operacion</t>
  </si>
  <si>
    <t>c=compra   v=venta</t>
  </si>
  <si>
    <t>valor apert - margen req.  &gt;&gt;la parte que ponen ellos.</t>
  </si>
  <si>
    <t>100/margen inicial.  &gt;&gt;por cada 1 peso que yo pongo, ellos ponen 150.</t>
  </si>
  <si>
    <t>100/apalanc.   &gt;&gt;% de capital necesario para operar.</t>
  </si>
  <si>
    <t>cotiz. Apert. * cantidad.  &gt;&gt; el total para abrir el contrato.</t>
  </si>
  <si>
    <t>margen inicial * valor apert./100   &gt;&gt;capital que debemos poner para operar.</t>
  </si>
  <si>
    <t>valor cierre-valor apert.   &gt;&gt;Resultado de la operacion.</t>
  </si>
  <si>
    <t>gan o per / margen req.   &gt;&gt;% de beneficio que se obtubo.</t>
  </si>
  <si>
    <t>tipo operacion</t>
  </si>
  <si>
    <t xml:space="preserve">cantidad*cotiz. cierre. &gt;&gt; total de la venta  </t>
  </si>
  <si>
    <t>extra credito popular</t>
  </si>
  <si>
    <t>retiro de tarjeta credito</t>
  </si>
  <si>
    <t>cuota bhd leon</t>
  </si>
  <si>
    <t>cuenta bhd leon</t>
  </si>
  <si>
    <t>cuenta popular</t>
  </si>
  <si>
    <t>fondo bhd leon</t>
  </si>
  <si>
    <t>total ahorro</t>
  </si>
  <si>
    <t>sueldo</t>
  </si>
  <si>
    <t>c</t>
  </si>
  <si>
    <t>de comision</t>
  </si>
  <si>
    <t>comision</t>
  </si>
  <si>
    <t>hecho</t>
  </si>
  <si>
    <t>ejemplos</t>
  </si>
  <si>
    <t>Hoja balance</t>
  </si>
  <si>
    <t>COSTO</t>
  </si>
  <si>
    <t>activo</t>
  </si>
  <si>
    <t>pasivo</t>
  </si>
  <si>
    <t xml:space="preserve">Banco popular ExtraCredito </t>
  </si>
  <si>
    <t xml:space="preserve">BHD Leon Tarjeta Credito 6405 </t>
  </si>
  <si>
    <t>Impuestos</t>
  </si>
  <si>
    <t>Informatica</t>
  </si>
  <si>
    <t>HOJA DE BALANCE</t>
  </si>
  <si>
    <t>AUDITOR:</t>
  </si>
  <si>
    <t>JUGADOR:</t>
  </si>
  <si>
    <t>PROFESION:</t>
  </si>
  <si>
    <t>INGRESOS PASIVOS:</t>
  </si>
  <si>
    <t>INGRESOS TOTALES:</t>
  </si>
  <si>
    <t>GASTOS TOTALES:</t>
  </si>
  <si>
    <t>BIENES RAICES</t>
  </si>
  <si>
    <t>INICIAL</t>
  </si>
  <si>
    <t>NEGOCIOS</t>
  </si>
  <si>
    <t>ACCIONES/FONDOS/CFDS/DIVISAS ETC.</t>
  </si>
  <si>
    <t>CANTIDAD</t>
  </si>
  <si>
    <t>BanReservas</t>
  </si>
  <si>
    <t>Progreso</t>
  </si>
  <si>
    <t>AUXILIAR</t>
  </si>
  <si>
    <t>DISPONIBLE</t>
  </si>
  <si>
    <t>Fondo de inversion bhd leon</t>
  </si>
  <si>
    <t>FONDO MUTUO RENTA FIJA NACIONAL - BHD LIQUIDEZ</t>
  </si>
  <si>
    <t>Adelson Sanchez</t>
  </si>
  <si>
    <t>Rosalis Perez</t>
  </si>
  <si>
    <t>INGRESOS ACTIVOS</t>
  </si>
  <si>
    <t>Lactancia por maternidad Sebastian (20)</t>
  </si>
  <si>
    <t>declaracion ingresos</t>
  </si>
  <si>
    <t xml:space="preserve">: presta 1000 a 3 meses y cobra 400 mensual. </t>
  </si>
  <si>
    <t>: son los ingresos y gastos con cuotas mensuales, no el total, ej: un prestamo de 10,000 aqui se pondra la cuota mensual de 750.</t>
  </si>
  <si>
    <t>: son los activos, pasivos con monto totales, ej  para un prestamo de 10000 con cuota mensual de 750, aqui se pondran los 10,000</t>
  </si>
  <si>
    <t>INGRESOS PASIVOS</t>
  </si>
  <si>
    <t>ESTADO DE RESULTADO</t>
  </si>
  <si>
    <t>FLUJO DE CAJA</t>
  </si>
  <si>
    <t>FLUJO DE CAJA:</t>
  </si>
  <si>
    <t>celular LG-M153 100 minutos</t>
  </si>
  <si>
    <t>Banco popular cuenta</t>
  </si>
  <si>
    <t>: aquello que ingresa dinero a mi bolsillo, no puede sacar ni ser negativo, porque entonces ahora seria un pasivo</t>
  </si>
  <si>
    <t>: aquello que saca dinero de mi bolsillo, no puede entrarlo ni ser positivo, si lo es, debes llevarlo a la columna de activo.</t>
  </si>
  <si>
    <t>ESTADO DE SITUACION AL 12/04/2020</t>
  </si>
  <si>
    <t>combustible</t>
  </si>
  <si>
    <t>mantenimiento</t>
  </si>
  <si>
    <t>BHD Leon prestamo Rosalis</t>
  </si>
  <si>
    <t>BHD Leon</t>
  </si>
  <si>
    <t xml:space="preserve">BHD Leon GR 5 Vertical Cuota  </t>
  </si>
  <si>
    <t>Casa donde vivo</t>
  </si>
  <si>
    <t xml:space="preserve">   agua el 30 </t>
  </si>
  <si>
    <t xml:space="preserve">   luz el 12</t>
  </si>
  <si>
    <t xml:space="preserve">   cuota el 30</t>
  </si>
  <si>
    <t>BHD Leon prestamo Rosalis el 15</t>
  </si>
  <si>
    <t>BHD Leon GR 5 Vertical Cuota  el 30</t>
  </si>
  <si>
    <t>BHD Leon Tarjeta Credito 6405 el 15</t>
  </si>
  <si>
    <t>Banco popular cuenta el 30</t>
  </si>
  <si>
    <t>Banco popular ExtraCredito el 30</t>
  </si>
  <si>
    <t>Colegio Ercilia Pepin el 30</t>
  </si>
  <si>
    <t>Salario el 30</t>
  </si>
  <si>
    <t>Claro dominicana</t>
  </si>
  <si>
    <t>Claro dominicana el 30</t>
  </si>
  <si>
    <t>BHD Leon Tarjeta Credito 6405 membresia</t>
  </si>
  <si>
    <t>BHD Leon Tarjeta Credito 6405 siremax</t>
  </si>
  <si>
    <t>Ahorros</t>
  </si>
  <si>
    <t>Prestamos</t>
  </si>
  <si>
    <t>Servicios</t>
  </si>
  <si>
    <t>perdido en plus500</t>
  </si>
  <si>
    <t>Plus500   24,700 USD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</si>
</sst>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0;[Red]#,##0.00"/>
    <numFmt numFmtId="165" formatCode="0.00;[Red]0.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6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i/>
      <sz val="14"/>
      <name val="Calibri"/>
      <family val="2"/>
      <scheme val="minor"/>
    </font>
    <font>
      <u/>
      <sz val="14"/>
      <color theme="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6" tint="0.79998168889431442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6" borderId="10" applyNumberFormat="0" applyFont="0" applyAlignment="0" applyProtection="0"/>
  </cellStyleXfs>
  <cellXfs count="96">
    <xf numFmtId="0" fontId="0" fillId="0" borderId="0" xfId="0"/>
    <xf numFmtId="0" fontId="0" fillId="0" borderId="0" xfId="0" applyAlignment="1">
      <alignment horizontal="left" indent="1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/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5" borderId="0" xfId="0" applyFill="1" applyAlignment="1"/>
    <xf numFmtId="0" fontId="3" fillId="5" borderId="0" xfId="0" applyFont="1" applyFill="1"/>
    <xf numFmtId="0" fontId="13" fillId="7" borderId="13" xfId="0" applyFont="1" applyFill="1" applyBorder="1"/>
    <xf numFmtId="0" fontId="13" fillId="7" borderId="3" xfId="0" applyFont="1" applyFill="1" applyBorder="1"/>
    <xf numFmtId="0" fontId="13" fillId="7" borderId="9" xfId="0" applyFont="1" applyFill="1" applyBorder="1"/>
    <xf numFmtId="0" fontId="13" fillId="7" borderId="11" xfId="0" applyFont="1" applyFill="1" applyBorder="1"/>
    <xf numFmtId="2" fontId="12" fillId="3" borderId="5" xfId="2" applyNumberFormat="1" applyFont="1" applyFill="1" applyBorder="1" applyAlignment="1">
      <alignment horizontal="center" vertical="center"/>
    </xf>
    <xf numFmtId="164" fontId="12" fillId="3" borderId="2" xfId="2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2" fillId="2" borderId="5" xfId="2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center" vertical="center"/>
    </xf>
    <xf numFmtId="164" fontId="12" fillId="3" borderId="12" xfId="2" applyNumberFormat="1" applyFont="1" applyFill="1" applyBorder="1" applyAlignment="1">
      <alignment horizontal="center" vertical="center"/>
    </xf>
    <xf numFmtId="10" fontId="12" fillId="3" borderId="2" xfId="1" applyNumberFormat="1" applyFont="1" applyFill="1" applyBorder="1" applyAlignment="1">
      <alignment horizontal="center" vertical="center"/>
    </xf>
    <xf numFmtId="0" fontId="15" fillId="4" borderId="6" xfId="0" applyFont="1" applyFill="1" applyBorder="1"/>
    <xf numFmtId="0" fontId="15" fillId="4" borderId="4" xfId="0" applyFont="1" applyFill="1" applyBorder="1"/>
    <xf numFmtId="0" fontId="15" fillId="4" borderId="1" xfId="0" applyFont="1" applyFill="1" applyBorder="1"/>
    <xf numFmtId="165" fontId="12" fillId="3" borderId="2" xfId="2" applyNumberFormat="1" applyFont="1" applyFill="1" applyBorder="1" applyAlignment="1">
      <alignment horizontal="center" vertical="center"/>
    </xf>
    <xf numFmtId="4" fontId="0" fillId="0" borderId="0" xfId="2" applyNumberFormat="1" applyFont="1" applyAlignment="1"/>
    <xf numFmtId="4" fontId="2" fillId="0" borderId="0" xfId="0" applyNumberFormat="1" applyFont="1" applyAlignment="1"/>
    <xf numFmtId="0" fontId="0" fillId="0" borderId="0" xfId="0" applyAlignment="1"/>
    <xf numFmtId="0" fontId="2" fillId="0" borderId="0" xfId="0" applyFont="1" applyAlignment="1">
      <alignment horizontal="left" indent="1"/>
    </xf>
    <xf numFmtId="14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left" indent="1"/>
    </xf>
    <xf numFmtId="4" fontId="3" fillId="10" borderId="0" xfId="2" applyNumberFormat="1" applyFont="1" applyFill="1" applyAlignment="1">
      <alignment horizontal="right" indent="1"/>
    </xf>
    <xf numFmtId="0" fontId="0" fillId="0" borderId="25" xfId="0" applyBorder="1" applyAlignment="1">
      <alignment horizontal="left" indent="1"/>
    </xf>
    <xf numFmtId="0" fontId="2" fillId="0" borderId="0" xfId="0" applyFont="1"/>
    <xf numFmtId="0" fontId="2" fillId="11" borderId="26" xfId="0" applyFont="1" applyFill="1" applyBorder="1"/>
    <xf numFmtId="0" fontId="0" fillId="12" borderId="0" xfId="0" applyFill="1"/>
    <xf numFmtId="0" fontId="2" fillId="11" borderId="26" xfId="0" applyFont="1" applyFill="1" applyBorder="1" applyAlignment="1">
      <alignment horizontal="left"/>
    </xf>
    <xf numFmtId="164" fontId="2" fillId="11" borderId="0" xfId="2" applyNumberFormat="1" applyFont="1" applyFill="1" applyAlignment="1">
      <alignment horizontal="right"/>
    </xf>
    <xf numFmtId="164" fontId="0" fillId="0" borderId="25" xfId="2" applyNumberFormat="1" applyFont="1" applyBorder="1" applyAlignment="1">
      <alignment horizontal="right"/>
    </xf>
    <xf numFmtId="164" fontId="2" fillId="11" borderId="26" xfId="2" applyNumberFormat="1" applyFont="1" applyFill="1" applyBorder="1" applyAlignment="1">
      <alignment horizontal="right"/>
    </xf>
    <xf numFmtId="164" fontId="0" fillId="0" borderId="25" xfId="2" applyNumberFormat="1" applyFont="1" applyBorder="1" applyAlignment="1">
      <alignment horizontal="right" vertical="center"/>
    </xf>
    <xf numFmtId="164" fontId="11" fillId="9" borderId="26" xfId="2" applyNumberFormat="1" applyFont="1" applyFill="1" applyBorder="1" applyAlignment="1">
      <alignment horizontal="right"/>
    </xf>
    <xf numFmtId="0" fontId="10" fillId="12" borderId="0" xfId="0" applyFont="1" applyFill="1" applyAlignment="1">
      <alignment horizontal="right"/>
    </xf>
    <xf numFmtId="164" fontId="0" fillId="12" borderId="0" xfId="2" applyNumberFormat="1" applyFont="1" applyFill="1" applyAlignment="1">
      <alignment horizontal="right"/>
    </xf>
    <xf numFmtId="0" fontId="0" fillId="12" borderId="0" xfId="0" applyFill="1" applyAlignment="1">
      <alignment horizontal="right"/>
    </xf>
    <xf numFmtId="164" fontId="11" fillId="12" borderId="0" xfId="2" applyNumberFormat="1" applyFont="1" applyFill="1" applyAlignment="1">
      <alignment horizontal="right"/>
    </xf>
    <xf numFmtId="164" fontId="20" fillId="12" borderId="0" xfId="2" applyNumberFormat="1" applyFont="1" applyFill="1" applyAlignment="1">
      <alignment horizontal="right"/>
    </xf>
    <xf numFmtId="164" fontId="19" fillId="12" borderId="0" xfId="2" applyNumberFormat="1" applyFont="1" applyFill="1" applyAlignment="1">
      <alignment horizontal="right"/>
    </xf>
    <xf numFmtId="164" fontId="21" fillId="12" borderId="0" xfId="2" applyNumberFormat="1" applyFont="1" applyFill="1" applyAlignment="1">
      <alignment horizontal="right"/>
    </xf>
    <xf numFmtId="164" fontId="0" fillId="12" borderId="0" xfId="2" applyNumberFormat="1" applyFont="1" applyFill="1" applyAlignment="1">
      <alignment horizontal="left" indent="1"/>
    </xf>
    <xf numFmtId="0" fontId="2" fillId="11" borderId="0" xfId="0" applyFont="1" applyFill="1" applyAlignment="1">
      <alignment horizontal="left"/>
    </xf>
    <xf numFmtId="0" fontId="10" fillId="9" borderId="25" xfId="0" applyFont="1" applyFill="1" applyBorder="1"/>
    <xf numFmtId="0" fontId="10" fillId="9" borderId="26" xfId="0" applyFont="1" applyFill="1" applyBorder="1" applyAlignment="1">
      <alignment horizontal="left"/>
    </xf>
    <xf numFmtId="164" fontId="10" fillId="9" borderId="26" xfId="2" applyNumberFormat="1" applyFont="1" applyFill="1" applyBorder="1" applyAlignment="1">
      <alignment horizontal="right"/>
    </xf>
    <xf numFmtId="164" fontId="10" fillId="9" borderId="25" xfId="2" applyNumberFormat="1" applyFont="1" applyFill="1" applyBorder="1" applyAlignment="1">
      <alignment horizontal="right"/>
    </xf>
    <xf numFmtId="164" fontId="3" fillId="0" borderId="25" xfId="2" applyNumberFormat="1" applyFont="1" applyBorder="1" applyAlignment="1">
      <alignment horizontal="right"/>
    </xf>
    <xf numFmtId="164" fontId="23" fillId="0" borderId="25" xfId="2" applyNumberFormat="1" applyFont="1" applyBorder="1" applyAlignment="1">
      <alignment horizontal="right"/>
    </xf>
    <xf numFmtId="0" fontId="2" fillId="0" borderId="25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24" fillId="0" borderId="25" xfId="0" applyFont="1" applyBorder="1" applyAlignment="1">
      <alignment horizontal="left" indent="2"/>
    </xf>
    <xf numFmtId="164" fontId="10" fillId="0" borderId="25" xfId="2" applyNumberFormat="1" applyFont="1" applyBorder="1" applyAlignment="1">
      <alignment horizontal="right"/>
    </xf>
    <xf numFmtId="164" fontId="25" fillId="0" borderId="25" xfId="2" applyNumberFormat="1" applyFont="1" applyBorder="1" applyAlignment="1">
      <alignment horizontal="right"/>
    </xf>
    <xf numFmtId="164" fontId="2" fillId="0" borderId="25" xfId="2" applyNumberFormat="1" applyFont="1" applyBorder="1" applyAlignment="1">
      <alignment horizontal="right"/>
    </xf>
    <xf numFmtId="164" fontId="2" fillId="12" borderId="0" xfId="2" applyNumberFormat="1" applyFont="1" applyFill="1" applyAlignment="1">
      <alignment horizontal="left" indent="1"/>
    </xf>
    <xf numFmtId="164" fontId="24" fillId="0" borderId="25" xfId="2" applyNumberFormat="1" applyFont="1" applyBorder="1" applyAlignment="1">
      <alignment horizontal="right"/>
    </xf>
    <xf numFmtId="0" fontId="24" fillId="0" borderId="25" xfId="0" applyFont="1" applyBorder="1" applyAlignment="1">
      <alignment horizontal="left" vertical="center" indent="2"/>
    </xf>
    <xf numFmtId="0" fontId="3" fillId="5" borderId="0" xfId="0" applyFont="1" applyFill="1" applyAlignment="1"/>
    <xf numFmtId="164" fontId="0" fillId="5" borderId="0" xfId="2" applyNumberFormat="1" applyFont="1" applyFill="1" applyAlignment="1">
      <alignment horizontal="right"/>
    </xf>
    <xf numFmtId="0" fontId="2" fillId="5" borderId="0" xfId="0" applyFont="1" applyFill="1"/>
    <xf numFmtId="164" fontId="2" fillId="5" borderId="0" xfId="2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16" fillId="5" borderId="0" xfId="0" applyFont="1" applyFill="1"/>
    <xf numFmtId="0" fontId="24" fillId="0" borderId="25" xfId="0" applyFont="1" applyBorder="1" applyAlignment="1">
      <alignment horizontal="left" indent="3"/>
    </xf>
    <xf numFmtId="164" fontId="26" fillId="12" borderId="0" xfId="2" applyNumberFormat="1" applyFont="1" applyFill="1" applyAlignment="1">
      <alignment horizontal="right"/>
    </xf>
    <xf numFmtId="4" fontId="0" fillId="0" borderId="0" xfId="0" applyNumberFormat="1" applyAlignment="1"/>
    <xf numFmtId="164" fontId="0" fillId="0" borderId="0" xfId="0" applyNumberFormat="1"/>
    <xf numFmtId="164" fontId="16" fillId="0" borderId="25" xfId="2" applyNumberFormat="1" applyFont="1" applyBorder="1" applyAlignment="1">
      <alignment horizontal="right"/>
    </xf>
    <xf numFmtId="0" fontId="0" fillId="12" borderId="0" xfId="0" applyFont="1" applyFill="1"/>
    <xf numFmtId="0" fontId="10" fillId="0" borderId="25" xfId="0" applyFont="1" applyBorder="1" applyAlignment="1">
      <alignment horizontal="left" indent="1"/>
    </xf>
    <xf numFmtId="0" fontId="2" fillId="13" borderId="0" xfId="0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0" fontId="7" fillId="6" borderId="20" xfId="3" applyFont="1" applyBorder="1" applyAlignment="1" applyProtection="1">
      <alignment horizontal="center" vertical="top" wrapText="1" readingOrder="1"/>
    </xf>
    <xf numFmtId="0" fontId="7" fillId="6" borderId="10" xfId="3" applyFont="1" applyBorder="1" applyAlignment="1" applyProtection="1">
      <alignment horizontal="center" vertical="top" wrapText="1" readingOrder="1"/>
    </xf>
    <xf numFmtId="0" fontId="7" fillId="6" borderId="21" xfId="3" applyFont="1" applyBorder="1" applyAlignment="1" applyProtection="1">
      <alignment horizontal="center" vertical="top" wrapText="1" readingOrder="1"/>
    </xf>
    <xf numFmtId="0" fontId="7" fillId="6" borderId="22" xfId="3" applyFont="1" applyBorder="1" applyAlignment="1" applyProtection="1">
      <alignment horizontal="center" vertical="top" wrapText="1" readingOrder="1"/>
    </xf>
    <xf numFmtId="0" fontId="7" fillId="6" borderId="23" xfId="3" applyFont="1" applyBorder="1" applyAlignment="1" applyProtection="1">
      <alignment horizontal="center" vertical="top" wrapText="1" readingOrder="1"/>
    </xf>
    <xf numFmtId="0" fontId="7" fillId="6" borderId="24" xfId="3" applyFont="1" applyBorder="1" applyAlignment="1" applyProtection="1">
      <alignment horizontal="center" vertical="top" wrapText="1" readingOrder="1"/>
    </xf>
    <xf numFmtId="0" fontId="13" fillId="7" borderId="7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</cellXfs>
  <cellStyles count="4">
    <cellStyle name="Millares" xfId="2" builtinId="3"/>
    <cellStyle name="Normal" xfId="0" builtinId="0"/>
    <cellStyle name="Notas" xfId="3" builtinId="10"/>
    <cellStyle name="Porcentual" xfId="1" builtinId="5"/>
  </cellStyles>
  <dxfs count="1"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7"/>
  <sheetViews>
    <sheetView showGridLines="0" tabSelected="1" topLeftCell="A25" workbookViewId="0">
      <selection activeCell="C42" sqref="C42"/>
    </sheetView>
  </sheetViews>
  <sheetFormatPr baseColWidth="10" defaultRowHeight="15"/>
  <cols>
    <col min="1" max="1" width="11.42578125" style="9"/>
    <col min="2" max="2" width="43" style="7" customWidth="1"/>
    <col min="3" max="3" width="11.7109375" style="67" customWidth="1"/>
    <col min="4" max="4" width="11.7109375" style="67" bestFit="1" customWidth="1"/>
    <col min="5" max="5" width="2.7109375" style="6" customWidth="1"/>
    <col min="6" max="6" width="42.5703125" style="6" customWidth="1"/>
    <col min="7" max="7" width="10.85546875" style="67" customWidth="1"/>
    <col min="8" max="8" width="10.42578125" style="67" customWidth="1"/>
    <col min="9" max="16384" width="11.42578125" style="6"/>
  </cols>
  <sheetData>
    <row r="2" spans="2:8" ht="26.25">
      <c r="B2" s="80" t="s">
        <v>107</v>
      </c>
      <c r="C2" s="80"/>
      <c r="D2" s="80"/>
      <c r="E2" s="80"/>
      <c r="F2" s="80"/>
      <c r="G2" s="80"/>
      <c r="H2" s="80"/>
    </row>
    <row r="3" spans="2:8" ht="6.75" customHeight="1"/>
    <row r="4" spans="2:8">
      <c r="B4" s="79" t="s">
        <v>100</v>
      </c>
      <c r="C4" s="79"/>
      <c r="D4" s="79"/>
      <c r="F4" s="79" t="s">
        <v>101</v>
      </c>
      <c r="G4" s="79"/>
      <c r="H4" s="79"/>
    </row>
    <row r="5" spans="2:8">
      <c r="B5" s="50" t="s">
        <v>31</v>
      </c>
      <c r="C5" s="39"/>
      <c r="D5" s="37"/>
      <c r="F5" s="42" t="s">
        <v>76</v>
      </c>
      <c r="G5" s="49" t="s">
        <v>72</v>
      </c>
      <c r="H5" s="49"/>
    </row>
    <row r="6" spans="2:8">
      <c r="B6" s="50" t="s">
        <v>93</v>
      </c>
      <c r="C6" s="39" t="s">
        <v>87</v>
      </c>
      <c r="D6" s="37" t="s">
        <v>33</v>
      </c>
      <c r="F6" s="42" t="s">
        <v>75</v>
      </c>
      <c r="G6" s="49" t="s">
        <v>91</v>
      </c>
      <c r="H6" s="49"/>
    </row>
    <row r="7" spans="2:8">
      <c r="B7" s="32" t="s">
        <v>123</v>
      </c>
      <c r="C7" s="38"/>
      <c r="D7" s="38">
        <v>55000</v>
      </c>
      <c r="F7" s="42" t="s">
        <v>74</v>
      </c>
      <c r="G7" s="63" t="s">
        <v>92</v>
      </c>
      <c r="H7" s="63"/>
    </row>
    <row r="8" spans="2:8">
      <c r="B8" s="50" t="s">
        <v>99</v>
      </c>
      <c r="C8" s="39" t="s">
        <v>87</v>
      </c>
      <c r="D8" s="37" t="s">
        <v>33</v>
      </c>
      <c r="F8" s="44"/>
      <c r="G8" s="43"/>
      <c r="H8" s="43"/>
    </row>
    <row r="9" spans="2:8">
      <c r="B9" s="32" t="s">
        <v>89</v>
      </c>
      <c r="C9" s="38"/>
      <c r="D9" s="38">
        <v>10</v>
      </c>
      <c r="F9" s="42" t="s">
        <v>93</v>
      </c>
      <c r="G9" s="43">
        <f>SUM(D7:D7)</f>
        <v>55000</v>
      </c>
      <c r="H9" s="43"/>
    </row>
    <row r="10" spans="2:8">
      <c r="B10" s="32" t="s">
        <v>94</v>
      </c>
      <c r="C10" s="38"/>
      <c r="D10" s="38">
        <v>1800</v>
      </c>
      <c r="F10" s="42" t="s">
        <v>77</v>
      </c>
      <c r="G10" s="43">
        <f>SUM(D9:D12)</f>
        <v>2610</v>
      </c>
      <c r="H10" s="43"/>
    </row>
    <row r="11" spans="2:8">
      <c r="B11" s="32" t="s">
        <v>127</v>
      </c>
      <c r="C11" s="38"/>
      <c r="D11" s="38">
        <v>800</v>
      </c>
      <c r="F11" s="42" t="s">
        <v>78</v>
      </c>
      <c r="G11" s="48">
        <f>G9+G10</f>
        <v>57610</v>
      </c>
      <c r="H11" s="48"/>
    </row>
    <row r="12" spans="2:8">
      <c r="B12" s="32"/>
      <c r="C12" s="38"/>
      <c r="D12" s="38"/>
      <c r="F12" s="42" t="s">
        <v>79</v>
      </c>
      <c r="G12" s="45">
        <f>SUM(D14:D32)</f>
        <v>56013.234166666669</v>
      </c>
      <c r="H12" s="45"/>
    </row>
    <row r="13" spans="2:8">
      <c r="B13" s="50" t="s">
        <v>32</v>
      </c>
      <c r="C13" s="39" t="s">
        <v>87</v>
      </c>
      <c r="D13" s="37" t="s">
        <v>33</v>
      </c>
      <c r="F13" s="42" t="s">
        <v>102</v>
      </c>
      <c r="G13" s="47">
        <f>G11-G12</f>
        <v>1596.7658333333311</v>
      </c>
      <c r="H13" s="46"/>
    </row>
    <row r="14" spans="2:8">
      <c r="B14" s="32" t="s">
        <v>71</v>
      </c>
      <c r="C14" s="38"/>
      <c r="D14" s="38">
        <v>5810.11</v>
      </c>
      <c r="F14" s="42" t="s">
        <v>88</v>
      </c>
      <c r="G14" s="73">
        <f>D37+G13</f>
        <v>26284.765833333331</v>
      </c>
      <c r="H14" s="47"/>
    </row>
    <row r="15" spans="2:8">
      <c r="B15" s="58" t="s">
        <v>103</v>
      </c>
      <c r="C15" s="76"/>
      <c r="D15" s="55">
        <v>518</v>
      </c>
      <c r="F15" s="35"/>
      <c r="G15" s="43"/>
      <c r="H15" s="43"/>
    </row>
    <row r="16" spans="2:8">
      <c r="B16" s="78" t="s">
        <v>29</v>
      </c>
      <c r="C16" s="76"/>
      <c r="D16" s="55">
        <f>SUM(C17:C19)</f>
        <v>3016.66</v>
      </c>
      <c r="F16" s="35"/>
      <c r="G16" s="43"/>
      <c r="H16" s="43"/>
    </row>
    <row r="17" spans="2:8">
      <c r="B17" s="72" t="s">
        <v>71</v>
      </c>
      <c r="C17" s="64">
        <v>191.66</v>
      </c>
      <c r="D17" s="38"/>
      <c r="F17" s="35"/>
      <c r="G17" s="43"/>
      <c r="H17" s="43"/>
    </row>
    <row r="18" spans="2:8">
      <c r="B18" s="72" t="s">
        <v>109</v>
      </c>
      <c r="C18" s="64">
        <v>325</v>
      </c>
      <c r="D18" s="38"/>
      <c r="F18" s="35"/>
      <c r="G18" s="43"/>
      <c r="H18" s="43"/>
    </row>
    <row r="19" spans="2:8">
      <c r="B19" s="72" t="s">
        <v>108</v>
      </c>
      <c r="C19" s="64">
        <v>2500</v>
      </c>
      <c r="D19" s="38"/>
      <c r="F19" s="35"/>
      <c r="G19" s="43"/>
      <c r="H19" s="43"/>
    </row>
    <row r="20" spans="2:8">
      <c r="B20" s="58" t="s">
        <v>122</v>
      </c>
      <c r="C20" s="76"/>
      <c r="D20" s="55">
        <v>1000</v>
      </c>
      <c r="F20" s="35"/>
      <c r="G20" s="43"/>
      <c r="H20" s="43"/>
    </row>
    <row r="21" spans="2:8">
      <c r="B21" s="58" t="s">
        <v>121</v>
      </c>
      <c r="C21" s="56"/>
      <c r="D21" s="55">
        <v>4940.8999999999996</v>
      </c>
      <c r="E21" s="70"/>
      <c r="F21" s="35"/>
      <c r="G21" s="43"/>
      <c r="H21" s="43"/>
    </row>
    <row r="22" spans="2:8">
      <c r="B22" s="58" t="s">
        <v>120</v>
      </c>
      <c r="C22" s="76"/>
      <c r="D22" s="76">
        <v>4232.3975</v>
      </c>
      <c r="E22" s="70"/>
      <c r="F22" s="35"/>
      <c r="G22" s="43"/>
      <c r="H22" s="43"/>
    </row>
    <row r="23" spans="2:8">
      <c r="B23" s="32" t="s">
        <v>119</v>
      </c>
      <c r="C23" s="55"/>
      <c r="D23" s="55">
        <v>15000</v>
      </c>
      <c r="E23" s="70"/>
      <c r="F23" s="35"/>
      <c r="G23" s="43"/>
      <c r="H23" s="43"/>
    </row>
    <row r="24" spans="2:8">
      <c r="B24" s="32" t="s">
        <v>118</v>
      </c>
      <c r="C24" s="56"/>
      <c r="D24" s="55">
        <v>5250</v>
      </c>
      <c r="E24" s="70"/>
      <c r="F24" s="35"/>
      <c r="G24" s="43"/>
      <c r="H24" s="43"/>
    </row>
    <row r="25" spans="2:8">
      <c r="B25" s="32" t="s">
        <v>117</v>
      </c>
      <c r="C25" s="56"/>
      <c r="D25" s="55">
        <v>3445</v>
      </c>
      <c r="E25" s="70"/>
      <c r="F25" s="35"/>
      <c r="G25" s="43"/>
      <c r="H25" s="43"/>
    </row>
    <row r="26" spans="2:8">
      <c r="B26" s="78" t="s">
        <v>113</v>
      </c>
      <c r="C26" s="76"/>
      <c r="D26" s="60">
        <f>SUM(C27:C29)</f>
        <v>11300</v>
      </c>
      <c r="E26" s="70"/>
      <c r="F26" s="35"/>
      <c r="G26" s="43"/>
      <c r="H26" s="43"/>
    </row>
    <row r="27" spans="2:8">
      <c r="B27" s="59" t="s">
        <v>116</v>
      </c>
      <c r="C27" s="76">
        <v>10500</v>
      </c>
      <c r="D27" s="55"/>
      <c r="E27" s="70"/>
      <c r="F27" s="77"/>
      <c r="G27" s="43"/>
      <c r="H27" s="43"/>
    </row>
    <row r="28" spans="2:8">
      <c r="B28" s="59" t="s">
        <v>115</v>
      </c>
      <c r="C28" s="76">
        <v>600</v>
      </c>
      <c r="D28" s="55"/>
      <c r="E28" s="70"/>
      <c r="F28" s="35"/>
      <c r="G28" s="43"/>
      <c r="H28" s="43"/>
    </row>
    <row r="29" spans="2:8">
      <c r="B29" s="59" t="s">
        <v>114</v>
      </c>
      <c r="C29" s="64">
        <v>200</v>
      </c>
      <c r="D29" s="55"/>
      <c r="E29" s="70"/>
      <c r="F29" s="35"/>
      <c r="G29" s="43"/>
      <c r="H29" s="43"/>
    </row>
    <row r="30" spans="2:8">
      <c r="B30" s="58" t="s">
        <v>125</v>
      </c>
      <c r="C30" s="76"/>
      <c r="D30" s="55">
        <v>1358.5</v>
      </c>
      <c r="E30" s="70"/>
      <c r="F30" s="35"/>
      <c r="G30" s="43"/>
      <c r="H30" s="43"/>
    </row>
    <row r="31" spans="2:8">
      <c r="B31" s="32" t="s">
        <v>126</v>
      </c>
      <c r="C31" s="61"/>
      <c r="D31" s="55">
        <v>141.666666666666</v>
      </c>
      <c r="E31" s="68"/>
      <c r="F31" s="35"/>
      <c r="G31" s="43"/>
      <c r="H31" s="43"/>
    </row>
    <row r="32" spans="2:8">
      <c r="B32" s="32"/>
      <c r="C32" s="56"/>
      <c r="D32" s="55"/>
      <c r="E32" s="68"/>
      <c r="F32" s="35"/>
      <c r="G32" s="43"/>
      <c r="H32" s="43"/>
    </row>
    <row r="33" spans="1:8">
      <c r="B33" s="6"/>
      <c r="C33" s="6"/>
      <c r="D33" s="6"/>
      <c r="E33" s="68"/>
    </row>
    <row r="34" spans="1:8">
      <c r="B34" s="79" t="s">
        <v>73</v>
      </c>
      <c r="C34" s="79"/>
      <c r="D34" s="79"/>
      <c r="F34" s="79" t="s">
        <v>73</v>
      </c>
      <c r="G34" s="79"/>
      <c r="H34" s="79"/>
    </row>
    <row r="35" spans="1:8" s="8" customFormat="1">
      <c r="A35" s="66"/>
      <c r="B35"/>
      <c r="C35"/>
      <c r="D35"/>
      <c r="E35" s="6"/>
      <c r="F35"/>
      <c r="G35"/>
      <c r="H35"/>
    </row>
    <row r="36" spans="1:8" ht="14.25" customHeight="1">
      <c r="B36" s="36" t="s">
        <v>0</v>
      </c>
      <c r="C36" s="39" t="s">
        <v>87</v>
      </c>
      <c r="D36" s="39" t="s">
        <v>33</v>
      </c>
      <c r="F36" s="34" t="s">
        <v>1</v>
      </c>
      <c r="G36" s="39" t="s">
        <v>87</v>
      </c>
      <c r="H36" s="39" t="s">
        <v>33</v>
      </c>
    </row>
    <row r="37" spans="1:8">
      <c r="B37" s="57" t="s">
        <v>128</v>
      </c>
      <c r="C37" s="62"/>
      <c r="D37" s="62">
        <f>SUM(C38:C43)</f>
        <v>24688</v>
      </c>
      <c r="F37" s="57" t="s">
        <v>129</v>
      </c>
      <c r="G37" s="62"/>
      <c r="H37" s="62">
        <f>SUM(G38:G42)</f>
        <v>437224.08999999997</v>
      </c>
    </row>
    <row r="38" spans="1:8">
      <c r="B38" s="59" t="s">
        <v>36</v>
      </c>
      <c r="C38" s="38">
        <v>774</v>
      </c>
      <c r="D38" s="38"/>
      <c r="F38" s="72" t="s">
        <v>104</v>
      </c>
      <c r="G38" s="64">
        <v>16929.59</v>
      </c>
      <c r="H38" s="38"/>
    </row>
    <row r="39" spans="1:8">
      <c r="B39" s="59" t="s">
        <v>111</v>
      </c>
      <c r="C39" s="38">
        <v>1871</v>
      </c>
      <c r="D39" s="38"/>
      <c r="E39" s="8"/>
      <c r="F39" s="72" t="s">
        <v>69</v>
      </c>
      <c r="G39" s="64">
        <v>146951.62</v>
      </c>
      <c r="H39" s="38"/>
    </row>
    <row r="40" spans="1:8">
      <c r="B40" s="59" t="s">
        <v>85</v>
      </c>
      <c r="C40" s="38">
        <v>109</v>
      </c>
      <c r="D40" s="38"/>
      <c r="F40" s="72" t="s">
        <v>110</v>
      </c>
      <c r="G40" s="64">
        <v>35502.54</v>
      </c>
      <c r="H40" s="38"/>
    </row>
    <row r="41" spans="1:8">
      <c r="B41" s="59" t="s">
        <v>86</v>
      </c>
      <c r="C41" s="38">
        <v>111.25</v>
      </c>
      <c r="D41" s="38"/>
      <c r="E41" s="71"/>
      <c r="F41" s="72" t="s">
        <v>112</v>
      </c>
      <c r="G41" s="64">
        <v>150000</v>
      </c>
      <c r="H41" s="38"/>
    </row>
    <row r="42" spans="1:8">
      <c r="B42" s="65" t="s">
        <v>132</v>
      </c>
      <c r="C42" s="40">
        <v>21822.75</v>
      </c>
      <c r="D42" s="38"/>
      <c r="F42" s="72" t="s">
        <v>70</v>
      </c>
      <c r="G42" s="64">
        <v>87840.34</v>
      </c>
      <c r="H42" s="38"/>
    </row>
    <row r="43" spans="1:8">
      <c r="B43" s="59"/>
      <c r="C43" s="38"/>
      <c r="D43" s="38"/>
      <c r="F43" s="57" t="s">
        <v>130</v>
      </c>
      <c r="G43" s="62"/>
      <c r="H43" s="62">
        <f>SUM(G44:G53)</f>
        <v>27477.43</v>
      </c>
    </row>
    <row r="44" spans="1:8">
      <c r="B44" s="36" t="s">
        <v>83</v>
      </c>
      <c r="C44" s="39" t="s">
        <v>84</v>
      </c>
      <c r="D44" s="39" t="s">
        <v>66</v>
      </c>
      <c r="F44" s="72" t="s">
        <v>103</v>
      </c>
      <c r="G44" s="64">
        <v>518</v>
      </c>
      <c r="H44" s="38"/>
    </row>
    <row r="45" spans="1:8">
      <c r="B45" s="32" t="s">
        <v>90</v>
      </c>
      <c r="C45" s="38">
        <v>1830.46</v>
      </c>
      <c r="D45" s="38">
        <v>1830.46</v>
      </c>
      <c r="F45" s="72" t="s">
        <v>113</v>
      </c>
      <c r="G45" s="64">
        <f>21000+384.27+200</f>
        <v>21584.27</v>
      </c>
      <c r="H45" s="38"/>
    </row>
    <row r="46" spans="1:8">
      <c r="B46" s="32"/>
      <c r="C46" s="38"/>
      <c r="D46" s="38"/>
      <c r="F46" s="72" t="s">
        <v>124</v>
      </c>
      <c r="G46" s="64">
        <v>1358.5</v>
      </c>
      <c r="H46" s="38"/>
    </row>
    <row r="47" spans="1:8">
      <c r="B47" s="32"/>
      <c r="C47" s="38"/>
      <c r="D47" s="38"/>
      <c r="F47" s="72" t="s">
        <v>29</v>
      </c>
      <c r="G47" s="64">
        <v>3016.66</v>
      </c>
      <c r="H47" s="38"/>
    </row>
    <row r="48" spans="1:8">
      <c r="B48" s="36" t="s">
        <v>80</v>
      </c>
      <c r="C48" s="39" t="s">
        <v>81</v>
      </c>
      <c r="D48" s="39" t="s">
        <v>66</v>
      </c>
      <c r="F48" s="72" t="s">
        <v>30</v>
      </c>
      <c r="G48" s="64">
        <v>1000</v>
      </c>
      <c r="H48" s="38"/>
    </row>
    <row r="49" spans="2:8">
      <c r="B49" s="32"/>
      <c r="C49" s="38"/>
      <c r="D49" s="38"/>
      <c r="F49" s="32"/>
      <c r="G49" s="38"/>
      <c r="H49" s="38"/>
    </row>
    <row r="50" spans="2:8">
      <c r="B50" s="32"/>
      <c r="C50" s="38"/>
      <c r="D50" s="38"/>
      <c r="F50" s="32"/>
      <c r="G50" s="38"/>
      <c r="H50" s="38"/>
    </row>
    <row r="51" spans="2:8">
      <c r="B51" s="36" t="s">
        <v>82</v>
      </c>
      <c r="C51" s="39" t="s">
        <v>81</v>
      </c>
      <c r="D51" s="39" t="s">
        <v>66</v>
      </c>
      <c r="F51" s="32"/>
      <c r="G51" s="38"/>
      <c r="H51" s="38"/>
    </row>
    <row r="52" spans="2:8">
      <c r="B52" s="32" t="s">
        <v>70</v>
      </c>
      <c r="C52" s="38">
        <v>500</v>
      </c>
      <c r="D52" s="38">
        <v>500</v>
      </c>
      <c r="F52" s="32"/>
      <c r="G52" s="38"/>
      <c r="H52" s="38"/>
    </row>
    <row r="53" spans="2:8">
      <c r="B53" s="32"/>
      <c r="C53" s="38"/>
      <c r="D53" s="38"/>
      <c r="F53" s="32"/>
      <c r="G53" s="38"/>
      <c r="H53" s="38"/>
    </row>
    <row r="54" spans="2:8">
      <c r="B54" s="52" t="s">
        <v>35</v>
      </c>
      <c r="C54" s="41"/>
      <c r="D54" s="53">
        <f>SUM(D37:D53)</f>
        <v>27018.46</v>
      </c>
      <c r="F54" s="51" t="s">
        <v>34</v>
      </c>
      <c r="G54" s="54"/>
      <c r="H54" s="54">
        <f>SUM(H37:H53)</f>
        <v>464701.51999999996</v>
      </c>
    </row>
    <row r="57" spans="2:8">
      <c r="F57" s="68"/>
      <c r="G57" s="69"/>
      <c r="H57" s="69"/>
    </row>
  </sheetData>
  <mergeCells count="5">
    <mergeCell ref="F4:H4"/>
    <mergeCell ref="B34:D34"/>
    <mergeCell ref="F34:H34"/>
    <mergeCell ref="B2:H2"/>
    <mergeCell ref="B4:D4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22"/>
  <sheetViews>
    <sheetView showGridLines="0" workbookViewId="0">
      <selection activeCell="C11" sqref="C11"/>
    </sheetView>
  </sheetViews>
  <sheetFormatPr baseColWidth="10" defaultColWidth="9.140625" defaultRowHeight="18.75"/>
  <cols>
    <col min="1" max="1" width="12" style="4" customWidth="1"/>
    <col min="2" max="2" width="23.5703125" style="2" bestFit="1" customWidth="1"/>
    <col min="3" max="3" width="20.140625" style="16" customWidth="1"/>
    <col min="4" max="4" width="89.140625" style="3" customWidth="1"/>
    <col min="5" max="5" width="13.7109375" style="4" bestFit="1" customWidth="1"/>
    <col min="6" max="16384" width="9.140625" style="4"/>
  </cols>
  <sheetData>
    <row r="1" spans="2:5" ht="19.5" thickBot="1"/>
    <row r="2" spans="2:5" ht="36.75" customHeight="1" thickBot="1">
      <c r="B2" s="93" t="str">
        <f>IF(C4="v","VENTA","COMPRA")</f>
        <v>COMPRA</v>
      </c>
      <c r="C2" s="94"/>
      <c r="D2" s="95"/>
    </row>
    <row r="3" spans="2:5">
      <c r="B3" s="90" t="s">
        <v>39</v>
      </c>
      <c r="C3" s="91"/>
      <c r="D3" s="92"/>
    </row>
    <row r="4" spans="2:5">
      <c r="B4" s="10" t="s">
        <v>50</v>
      </c>
      <c r="C4" s="17" t="s">
        <v>60</v>
      </c>
      <c r="D4" s="21" t="s">
        <v>42</v>
      </c>
    </row>
    <row r="5" spans="2:5">
      <c r="B5" s="10" t="s">
        <v>3</v>
      </c>
      <c r="C5" s="17">
        <v>1.08589</v>
      </c>
      <c r="D5" s="21" t="s">
        <v>41</v>
      </c>
    </row>
    <row r="6" spans="2:5">
      <c r="B6" s="11" t="s">
        <v>10</v>
      </c>
      <c r="C6" s="18">
        <v>70000</v>
      </c>
      <c r="D6" s="22" t="s">
        <v>11</v>
      </c>
    </row>
    <row r="7" spans="2:5">
      <c r="B7" s="11" t="s">
        <v>8</v>
      </c>
      <c r="C7" s="18">
        <v>300</v>
      </c>
      <c r="D7" s="22" t="s">
        <v>44</v>
      </c>
    </row>
    <row r="8" spans="2:5">
      <c r="B8" s="12" t="s">
        <v>12</v>
      </c>
      <c r="C8" s="14">
        <f>100/C7</f>
        <v>0.33333333333333331</v>
      </c>
      <c r="D8" s="21" t="s">
        <v>45</v>
      </c>
    </row>
    <row r="9" spans="2:5">
      <c r="B9" s="11" t="s">
        <v>5</v>
      </c>
      <c r="C9" s="15">
        <f>C6*C5</f>
        <v>76012.3</v>
      </c>
      <c r="D9" s="22" t="s">
        <v>46</v>
      </c>
    </row>
    <row r="10" spans="2:5">
      <c r="B10" s="11" t="s">
        <v>2</v>
      </c>
      <c r="C10" s="15">
        <f>C8*C9/100</f>
        <v>253.37433333333334</v>
      </c>
      <c r="D10" s="22" t="s">
        <v>47</v>
      </c>
      <c r="E10"/>
    </row>
    <row r="11" spans="2:5">
      <c r="B11" s="13" t="s">
        <v>13</v>
      </c>
      <c r="C11" s="19">
        <f>C9-C10</f>
        <v>75758.925666666662</v>
      </c>
      <c r="D11" s="23" t="s">
        <v>43</v>
      </c>
      <c r="E11"/>
    </row>
    <row r="12" spans="2:5" ht="19.5" customHeight="1">
      <c r="B12" s="87" t="s">
        <v>40</v>
      </c>
      <c r="C12" s="88"/>
      <c r="D12" s="89"/>
      <c r="E12"/>
    </row>
    <row r="13" spans="2:5" ht="19.5" customHeight="1">
      <c r="B13" s="11" t="s">
        <v>4</v>
      </c>
      <c r="C13" s="17">
        <v>1.08599</v>
      </c>
      <c r="D13" s="22" t="s">
        <v>9</v>
      </c>
      <c r="E13"/>
    </row>
    <row r="14" spans="2:5">
      <c r="B14" s="11" t="s">
        <v>6</v>
      </c>
      <c r="C14" s="15">
        <f>C6*C13</f>
        <v>76019.3</v>
      </c>
      <c r="D14" s="22" t="s">
        <v>51</v>
      </c>
    </row>
    <row r="15" spans="2:5" ht="15.75" customHeight="1">
      <c r="B15" s="11" t="s">
        <v>7</v>
      </c>
      <c r="C15" s="24">
        <f>C14-C9</f>
        <v>7</v>
      </c>
      <c r="D15" s="22" t="s">
        <v>48</v>
      </c>
    </row>
    <row r="16" spans="2:5">
      <c r="B16" s="11" t="s">
        <v>38</v>
      </c>
      <c r="C16" s="20">
        <f>C15/C10</f>
        <v>2.7627107718092993E-2</v>
      </c>
      <c r="D16" s="22" t="s">
        <v>49</v>
      </c>
    </row>
    <row r="17" spans="2:4" ht="39" customHeight="1">
      <c r="B17" s="81" t="s">
        <v>37</v>
      </c>
      <c r="C17" s="82"/>
      <c r="D17" s="83"/>
    </row>
    <row r="18" spans="2:4">
      <c r="B18" s="81"/>
      <c r="C18" s="82"/>
      <c r="D18" s="83"/>
    </row>
    <row r="19" spans="2:4">
      <c r="B19" s="81"/>
      <c r="C19" s="82"/>
      <c r="D19" s="83"/>
    </row>
    <row r="20" spans="2:4" ht="19.5" thickBot="1">
      <c r="B20" s="84"/>
      <c r="C20" s="85"/>
      <c r="D20" s="86"/>
    </row>
    <row r="22" spans="2:4">
      <c r="D22" s="5"/>
    </row>
  </sheetData>
  <sheetProtection formatCells="0" formatColumns="0" formatRows="0" insertColumns="0" insertRows="0" insertHyperlinks="0" deleteColumns="0" deleteRows="0" sort="0" autoFilter="0" pivotTables="0"/>
  <mergeCells count="4">
    <mergeCell ref="B17:D20"/>
    <mergeCell ref="B12:D12"/>
    <mergeCell ref="B3:D3"/>
    <mergeCell ref="B2:D2"/>
  </mergeCells>
  <conditionalFormatting sqref="C1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sqref="A1:C15"/>
    </sheetView>
  </sheetViews>
  <sheetFormatPr baseColWidth="10" defaultRowHeight="15"/>
  <cols>
    <col min="1" max="1" width="10.7109375" bestFit="1" customWidth="1"/>
    <col min="2" max="2" width="44.85546875" bestFit="1" customWidth="1"/>
  </cols>
  <sheetData>
    <row r="1" spans="1:3">
      <c r="A1" s="29">
        <v>43678</v>
      </c>
      <c r="B1" s="30" t="s">
        <v>14</v>
      </c>
      <c r="C1" s="31">
        <v>-2000</v>
      </c>
    </row>
    <row r="2" spans="1:3">
      <c r="A2" s="29">
        <v>43497</v>
      </c>
      <c r="B2" s="30" t="s">
        <v>15</v>
      </c>
      <c r="C2" s="31">
        <v>-4000</v>
      </c>
    </row>
    <row r="3" spans="1:3">
      <c r="A3" s="29">
        <v>43466</v>
      </c>
      <c r="B3" s="30" t="s">
        <v>16</v>
      </c>
      <c r="C3" s="31">
        <v>-2500</v>
      </c>
    </row>
    <row r="4" spans="1:3">
      <c r="A4" s="29">
        <v>43467</v>
      </c>
      <c r="B4" s="30" t="s">
        <v>17</v>
      </c>
      <c r="C4" s="31">
        <v>-1500</v>
      </c>
    </row>
    <row r="5" spans="1:3">
      <c r="A5" s="29">
        <v>43822</v>
      </c>
      <c r="B5" s="30" t="s">
        <v>18</v>
      </c>
      <c r="C5" s="31">
        <v>-1900</v>
      </c>
    </row>
    <row r="6" spans="1:3">
      <c r="A6" s="29">
        <v>43525</v>
      </c>
      <c r="B6" s="30" t="s">
        <v>19</v>
      </c>
      <c r="C6" s="31">
        <v>-1900</v>
      </c>
    </row>
    <row r="7" spans="1:3">
      <c r="A7" s="29">
        <v>42370</v>
      </c>
      <c r="B7" s="30" t="s">
        <v>20</v>
      </c>
      <c r="C7" s="31">
        <v>-11000</v>
      </c>
    </row>
    <row r="8" spans="1:3">
      <c r="A8" s="29">
        <v>43770</v>
      </c>
      <c r="B8" s="30" t="s">
        <v>21</v>
      </c>
      <c r="C8" s="31">
        <v>-13995</v>
      </c>
    </row>
    <row r="9" spans="1:3">
      <c r="A9" s="29">
        <v>43770</v>
      </c>
      <c r="B9" s="30" t="s">
        <v>22</v>
      </c>
      <c r="C9" s="31">
        <v>-14990</v>
      </c>
    </row>
    <row r="10" spans="1:3">
      <c r="A10" s="29">
        <v>43221</v>
      </c>
      <c r="B10" s="30" t="s">
        <v>23</v>
      </c>
      <c r="C10" s="31">
        <v>-6000</v>
      </c>
    </row>
    <row r="11" spans="1:3">
      <c r="A11" s="29">
        <v>43831</v>
      </c>
      <c r="B11" s="30" t="s">
        <v>24</v>
      </c>
      <c r="C11" s="31">
        <v>-4500</v>
      </c>
    </row>
    <row r="12" spans="1:3">
      <c r="A12" s="29">
        <v>41640</v>
      </c>
      <c r="B12" s="30" t="s">
        <v>25</v>
      </c>
      <c r="C12" s="31">
        <v>-10000</v>
      </c>
    </row>
    <row r="13" spans="1:3">
      <c r="A13" s="29">
        <v>42370</v>
      </c>
      <c r="B13" s="30" t="s">
        <v>26</v>
      </c>
      <c r="C13" s="31">
        <v>-6000</v>
      </c>
    </row>
    <row r="14" spans="1:3">
      <c r="A14" s="29">
        <v>43678</v>
      </c>
      <c r="B14" s="30" t="s">
        <v>27</v>
      </c>
      <c r="C14" s="31">
        <v>-2000</v>
      </c>
    </row>
    <row r="15" spans="1:3">
      <c r="A15" s="29">
        <v>43221</v>
      </c>
      <c r="B15" s="30" t="s">
        <v>28</v>
      </c>
      <c r="C15" s="31">
        <v>-600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14" sqref="B14"/>
    </sheetView>
  </sheetViews>
  <sheetFormatPr baseColWidth="10" defaultColWidth="11.42578125" defaultRowHeight="15"/>
  <cols>
    <col min="1" max="1" width="12.5703125" style="27" customWidth="1"/>
    <col min="2" max="2" width="30.42578125" style="1" customWidth="1"/>
  </cols>
  <sheetData>
    <row r="1" spans="1:5">
      <c r="A1" s="25">
        <v>150000</v>
      </c>
      <c r="B1" s="1" t="s">
        <v>52</v>
      </c>
      <c r="C1">
        <v>5850</v>
      </c>
      <c r="D1" t="s">
        <v>62</v>
      </c>
      <c r="E1" t="s">
        <v>63</v>
      </c>
    </row>
    <row r="2" spans="1:5">
      <c r="A2" s="25">
        <v>50000</v>
      </c>
      <c r="B2" s="1" t="s">
        <v>53</v>
      </c>
      <c r="C2">
        <v>3125</v>
      </c>
      <c r="D2" t="s">
        <v>62</v>
      </c>
      <c r="E2" t="s">
        <v>63</v>
      </c>
    </row>
    <row r="3" spans="1:5">
      <c r="A3" s="25">
        <v>150000</v>
      </c>
      <c r="B3" s="1" t="s">
        <v>54</v>
      </c>
      <c r="C3">
        <v>-5250</v>
      </c>
      <c r="D3" t="s">
        <v>61</v>
      </c>
      <c r="E3" t="s">
        <v>63</v>
      </c>
    </row>
    <row r="4" spans="1:5">
      <c r="A4" s="25">
        <v>86400</v>
      </c>
      <c r="B4" s="1" t="s">
        <v>55</v>
      </c>
      <c r="E4" t="s">
        <v>63</v>
      </c>
    </row>
    <row r="5" spans="1:5">
      <c r="A5" s="25">
        <v>10300</v>
      </c>
      <c r="B5" s="1" t="s">
        <v>56</v>
      </c>
      <c r="E5" t="s">
        <v>63</v>
      </c>
    </row>
    <row r="6" spans="1:5">
      <c r="A6" s="25">
        <v>50000</v>
      </c>
      <c r="B6" s="1" t="s">
        <v>59</v>
      </c>
    </row>
    <row r="7" spans="1:5">
      <c r="A7" s="25">
        <v>20000</v>
      </c>
      <c r="B7" s="1" t="s">
        <v>57</v>
      </c>
    </row>
    <row r="8" spans="1:5">
      <c r="A8" s="26">
        <f>SUM(A1:A7)</f>
        <v>516700</v>
      </c>
      <c r="B8" s="28" t="s">
        <v>58</v>
      </c>
    </row>
    <row r="12" spans="1:5">
      <c r="A12" s="74">
        <v>24300</v>
      </c>
      <c r="B12" s="1" t="s">
        <v>131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D21" sqref="D21"/>
    </sheetView>
  </sheetViews>
  <sheetFormatPr baseColWidth="10" defaultRowHeight="15"/>
  <cols>
    <col min="1" max="1" width="19.140625" bestFit="1" customWidth="1"/>
  </cols>
  <sheetData>
    <row r="2" spans="1:2">
      <c r="A2" s="33" t="s">
        <v>65</v>
      </c>
      <c r="B2" t="s">
        <v>98</v>
      </c>
    </row>
    <row r="3" spans="1:2">
      <c r="A3" s="33" t="s">
        <v>95</v>
      </c>
      <c r="B3" t="s">
        <v>97</v>
      </c>
    </row>
    <row r="4" spans="1:2">
      <c r="A4" s="33" t="s">
        <v>64</v>
      </c>
      <c r="B4" t="s">
        <v>96</v>
      </c>
    </row>
    <row r="7" spans="1:2">
      <c r="A7" s="33" t="s">
        <v>67</v>
      </c>
      <c r="B7" t="s">
        <v>105</v>
      </c>
    </row>
    <row r="8" spans="1:2">
      <c r="A8" s="33" t="s">
        <v>68</v>
      </c>
      <c r="B8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22" sqref="C22"/>
    </sheetView>
  </sheetViews>
  <sheetFormatPr baseColWidth="10" defaultRowHeight="15"/>
  <cols>
    <col min="1" max="1" width="39.85546875" bestFit="1" customWidth="1"/>
  </cols>
  <sheetData>
    <row r="1" spans="1:4">
      <c r="A1" s="50" t="s">
        <v>32</v>
      </c>
      <c r="B1" s="39" t="s">
        <v>87</v>
      </c>
      <c r="C1" s="37" t="s">
        <v>33</v>
      </c>
    </row>
    <row r="2" spans="1:4">
      <c r="A2" s="32" t="s">
        <v>71</v>
      </c>
      <c r="B2" s="38"/>
      <c r="C2" s="38">
        <v>5810.11</v>
      </c>
    </row>
    <row r="3" spans="1:4">
      <c r="A3" s="32" t="s">
        <v>103</v>
      </c>
      <c r="B3" s="38"/>
      <c r="C3" s="38">
        <v>518</v>
      </c>
    </row>
    <row r="4" spans="1:4">
      <c r="A4" s="57" t="s">
        <v>29</v>
      </c>
      <c r="B4" s="38"/>
      <c r="C4" s="62">
        <f>SUM(B5:B7)</f>
        <v>3016.66</v>
      </c>
    </row>
    <row r="5" spans="1:4">
      <c r="A5" s="72" t="s">
        <v>71</v>
      </c>
      <c r="B5" s="64">
        <v>191.66</v>
      </c>
      <c r="C5" s="38"/>
    </row>
    <row r="6" spans="1:4">
      <c r="A6" s="72" t="s">
        <v>109</v>
      </c>
      <c r="B6" s="64">
        <v>325</v>
      </c>
      <c r="C6" s="38"/>
    </row>
    <row r="7" spans="1:4">
      <c r="A7" s="72" t="s">
        <v>108</v>
      </c>
      <c r="B7" s="64">
        <v>2500</v>
      </c>
      <c r="C7" s="38"/>
    </row>
    <row r="8" spans="1:4">
      <c r="A8" s="32" t="s">
        <v>122</v>
      </c>
      <c r="B8" s="56"/>
      <c r="C8" s="55">
        <v>1000</v>
      </c>
    </row>
    <row r="9" spans="1:4">
      <c r="A9" s="58" t="s">
        <v>121</v>
      </c>
      <c r="B9" s="56"/>
      <c r="C9" s="55">
        <v>4940.8999999999996</v>
      </c>
    </row>
    <row r="10" spans="1:4">
      <c r="A10" s="32" t="s">
        <v>120</v>
      </c>
      <c r="B10" s="56"/>
      <c r="C10" s="55">
        <v>4232.3975</v>
      </c>
    </row>
    <row r="11" spans="1:4">
      <c r="A11" s="32" t="s">
        <v>119</v>
      </c>
      <c r="B11" s="55">
        <v>29138.639999999999</v>
      </c>
      <c r="C11" s="55">
        <v>5000</v>
      </c>
    </row>
    <row r="12" spans="1:4">
      <c r="A12" s="32" t="s">
        <v>118</v>
      </c>
      <c r="B12" s="56"/>
      <c r="C12" s="55">
        <v>5250</v>
      </c>
    </row>
    <row r="13" spans="1:4">
      <c r="A13" s="32" t="s">
        <v>117</v>
      </c>
      <c r="B13" s="56"/>
      <c r="C13" s="55">
        <v>3445</v>
      </c>
    </row>
    <row r="14" spans="1:4">
      <c r="A14" s="57" t="s">
        <v>113</v>
      </c>
      <c r="B14" s="56"/>
      <c r="C14" s="60">
        <f>SUM(B15:B17)</f>
        <v>11084.27</v>
      </c>
      <c r="D14">
        <v>6000</v>
      </c>
    </row>
    <row r="15" spans="1:4">
      <c r="A15" s="59" t="s">
        <v>116</v>
      </c>
      <c r="B15" s="64">
        <v>10500</v>
      </c>
      <c r="C15" s="55"/>
    </row>
    <row r="16" spans="1:4">
      <c r="A16" s="59" t="s">
        <v>115</v>
      </c>
      <c r="B16" s="64">
        <v>384.27</v>
      </c>
      <c r="C16" s="55"/>
    </row>
    <row r="17" spans="1:4">
      <c r="A17" s="59" t="s">
        <v>114</v>
      </c>
      <c r="B17" s="64">
        <v>200</v>
      </c>
      <c r="C17" s="55"/>
    </row>
    <row r="18" spans="1:4">
      <c r="A18" s="32" t="s">
        <v>125</v>
      </c>
      <c r="B18" s="61"/>
      <c r="C18" s="55">
        <v>1358.5</v>
      </c>
      <c r="D18">
        <v>1350</v>
      </c>
    </row>
    <row r="19" spans="1:4">
      <c r="A19" s="32" t="s">
        <v>126</v>
      </c>
      <c r="B19" s="61"/>
      <c r="C19" s="55">
        <v>141.666666666666</v>
      </c>
    </row>
    <row r="20" spans="1:4">
      <c r="A20" s="32"/>
      <c r="B20" s="56"/>
      <c r="C20" s="55"/>
    </row>
    <row r="21" spans="1:4">
      <c r="C21" s="75">
        <f>SUM(C2:C20)</f>
        <v>45797.504166666673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Estado financiero</vt:lpstr>
      <vt:lpstr>Apalancamiento</vt:lpstr>
      <vt:lpstr>bienes</vt:lpstr>
      <vt:lpstr>recoleta</vt:lpstr>
      <vt:lpstr>leyenda</vt:lpstr>
      <vt:lpstr>Hoja1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cp:lastPrinted>2020-03-22T22:20:16Z</cp:lastPrinted>
  <dcterms:created xsi:type="dcterms:W3CDTF">2020-03-03T13:29:03Z</dcterms:created>
  <dcterms:modified xsi:type="dcterms:W3CDTF">2020-05-01T15:52:33Z</dcterms:modified>
</cp:coreProperties>
</file>