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/>
  <xr:revisionPtr revIDLastSave="0" documentId="8_{9E1981EA-CADA-485A-8283-188BC78B57B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Início" sheetId="5" r:id="rId1"/>
    <sheet name="Despesas" sheetId="1" r:id="rId2"/>
    <sheet name="Receita" sheetId="2" r:id="rId3"/>
    <sheet name="Resumo de lucros e perda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H42" i="1"/>
  <c r="G42" i="1"/>
  <c r="D1" i="3"/>
  <c r="B1" i="3"/>
  <c r="D1" i="2"/>
  <c r="B1" i="2"/>
  <c r="C53" i="1" l="1"/>
  <c r="D53" i="1"/>
  <c r="G29" i="1"/>
  <c r="H29" i="1"/>
  <c r="C46" i="1"/>
  <c r="D46" i="1"/>
  <c r="G21" i="1"/>
  <c r="H21" i="1"/>
  <c r="C28" i="1"/>
  <c r="D28" i="1"/>
  <c r="G13" i="1"/>
  <c r="H13" i="1"/>
  <c r="C15" i="1"/>
  <c r="G4" i="1" s="1"/>
  <c r="D15" i="1"/>
  <c r="F4" i="2" l="1"/>
  <c r="F7" i="2"/>
  <c r="F8" i="2"/>
  <c r="F9" i="2"/>
  <c r="F13" i="2"/>
  <c r="F14" i="2"/>
  <c r="F15" i="2"/>
  <c r="F19" i="2"/>
  <c r="F20" i="2"/>
  <c r="F21" i="2"/>
  <c r="F25" i="2"/>
  <c r="F26" i="2"/>
  <c r="F27" i="2"/>
  <c r="F28" i="2"/>
  <c r="G7" i="2"/>
  <c r="G8" i="2"/>
  <c r="G9" i="2"/>
  <c r="G13" i="2"/>
  <c r="G14" i="2"/>
  <c r="G15" i="2"/>
  <c r="G19" i="2"/>
  <c r="G20" i="2"/>
  <c r="G21" i="2"/>
  <c r="G25" i="2"/>
  <c r="G26" i="2"/>
  <c r="G27" i="2"/>
  <c r="G28" i="2"/>
  <c r="C6" i="3" l="1"/>
  <c r="G29" i="2"/>
  <c r="F22" i="2"/>
  <c r="F29" i="2"/>
  <c r="G22" i="2"/>
  <c r="G16" i="2"/>
  <c r="F16" i="2"/>
  <c r="F10" i="2"/>
  <c r="G10" i="2"/>
  <c r="D6" i="3"/>
  <c r="C8" i="3" l="1"/>
  <c r="D5" i="3"/>
  <c r="D8" i="3" s="1"/>
</calcChain>
</file>

<file path=xl/sharedStrings.xml><?xml version="1.0" encoding="utf-8"?>
<sst xmlns="http://schemas.openxmlformats.org/spreadsheetml/2006/main" count="180" uniqueCount="119">
  <si>
    <t>SOBRE ESTE MODELO</t>
  </si>
  <si>
    <t>Insira as despesas reais e estimada para cada categoria nas respectivas tabelas nesta planilha, e o nome do evento na célula D1 para personalizar o título desta e outras planilhas. O título desta planilha está na célula H1. Instruções úteis sobre como usar esta planilha estão nas células desta coluna. A próxima instrução está na célula A3.</t>
  </si>
  <si>
    <t>Rótulo de despesas total está na célula à direita, o rótulo estimado na célula G3 e real em H3.</t>
  </si>
  <si>
    <t>As despesas previstas total na célula G4 e despesas reais Total em H4 são calculadas automaticamente. A próxima instrução está na célula A6.</t>
  </si>
  <si>
    <t>Insira despesas do site na tabela iniciando na célula à direita despesas de lanche na tabela iniciando na célula F6. A próxima instrução está na célula A13.</t>
  </si>
  <si>
    <t>Inserir despesas de decoração na tabela iniciando na célula à direita e despesas de programa na tabela iniciando na célula F13. A próxima instrução está na célula A21.</t>
  </si>
  <si>
    <t>Insira as despesas de publicidade na tabela iniciando na célula à direita e despesas de prêmios na tabela iniciando na célula F21. A próxima instrução está na célula A27.</t>
  </si>
  <si>
    <t>Insira as despesas diversas na tabela iniciando na célula à direita.</t>
  </si>
  <si>
    <t>Orçamento de Evento para</t>
  </si>
  <si>
    <t>DESPESAS TOTAIS</t>
  </si>
  <si>
    <t>Total</t>
  </si>
  <si>
    <t>Diversos</t>
  </si>
  <si>
    <t>Valor estimado</t>
  </si>
  <si>
    <t>Real</t>
  </si>
  <si>
    <t>DESPESAS</t>
  </si>
  <si>
    <t>Insira os custos Reais e Estimados para cada categoria nas respectivas tabelas desta planilha. O título desta planilha é automaticamente atualizado nas células à direita. O título está na célula G1. Instruções úteis sobre como usar esta planilha estão nas células desta coluna. A próxima instrução está na célula A3.</t>
  </si>
  <si>
    <t>O rótulo receita total está na célula à direita, rótulo estimado na célula F3 e real em G3.</t>
  </si>
  <si>
    <t>O total de receitas estimado é calculado automaticamente na célula F4 e Total de receitas real em G4.</t>
  </si>
  <si>
    <t>O rótulo Decoração está na célula à direita.</t>
  </si>
  <si>
    <t>Insira o número estimado e real de admissões com taxas de pedido na tabela iniciando na célula à direita. A receita estimada e real de admissão é calculada automaticamente. A próxima instrução está na célula A11.</t>
  </si>
  <si>
    <t>Anúncios na etiqueta do programa está na célula à direita.</t>
  </si>
  <si>
    <t>Insira o número real e estimado de anúncios no programa e taxas do anúncio na tabela iniciando na célula à direita. A receita estimada e real de anúncios é calculada automaticamente. A próxima instrução está na célula A17.</t>
  </si>
  <si>
    <t>A etiqueta de apresentadores ou fornecedores está na célula à direita.</t>
  </si>
  <si>
    <t>Insira o número real e estimado dos apresentadores e fornecedores de taxas booth na tabela iniciando na célula à direita. A receita estimada e real são calculadas automaticamente. A próxima instrução está na célula A23.</t>
  </si>
  <si>
    <t>Venda de rótulo de itens está na célula à direita.</t>
  </si>
  <si>
    <t>Insira o número real e estimado de itens vendidos e taxas de item na tabela iniciando na célula à direita. A receita estimada e real são calculadas automaticamente.</t>
  </si>
  <si>
    <t>TOTAL DE RENDA</t>
  </si>
  <si>
    <t>Nº Estimado</t>
  </si>
  <si>
    <t>Nº real.</t>
  </si>
  <si>
    <t>Tipo</t>
  </si>
  <si>
    <t>Preço</t>
  </si>
  <si>
    <t>Receita estimada</t>
  </si>
  <si>
    <t>RECEITA</t>
  </si>
  <si>
    <t>Receita real</t>
  </si>
  <si>
    <t>O gráfico resumo de Lucro e Perda mostrando a receita total e despesas é automaticamente atualizado nessa planilha. O título desta planilha é automaticamente atualizado nas células à direita. Subtítulo está na célula G1 e G2. Instruções úteis sobre como usar esta planilha estão nas células desta coluna. A próxima instrução está na célula A3.</t>
  </si>
  <si>
    <t>O gráfico de barras comparando a receita estimada e receitas e despesas reais está na célula E3.</t>
  </si>
  <si>
    <t>A Tabela de resumo do orçamento que começa na célula à direita é atualizada automaticamente. A próxima instrução está na célula A8.</t>
  </si>
  <si>
    <t>O lucro total ou perda estimada é calculado automaticamente na célula C8 e o lucro Total ou perda real na célula D8.</t>
  </si>
  <si>
    <t xml:space="preserve"> Total</t>
  </si>
  <si>
    <t>Total de Renda</t>
  </si>
  <si>
    <t>Despesas totais</t>
  </si>
  <si>
    <t>Lucro total
(ou perda)</t>
  </si>
  <si>
    <t>Gráfico de barras mostrando receitas e despesas estimadas e a comparação de receita e despesa real nessa célula.</t>
  </si>
  <si>
    <t xml:space="preserve">LUCRO </t>
  </si>
  <si>
    <t>Resumo de perda</t>
  </si>
  <si>
    <t>FLMA</t>
  </si>
  <si>
    <t>Patrocínio 1</t>
  </si>
  <si>
    <t>Patrocínio 2</t>
  </si>
  <si>
    <t>Cotas de Exposição</t>
  </si>
  <si>
    <t>MOTOR</t>
  </si>
  <si>
    <t>Sistema Governor</t>
  </si>
  <si>
    <t>Escapamento</t>
  </si>
  <si>
    <t>TRANSMISSÃO</t>
  </si>
  <si>
    <t>Eixo 30mm</t>
  </si>
  <si>
    <t>Coroa Honda CG 125</t>
  </si>
  <si>
    <t>Pinhão Honda CG 125</t>
  </si>
  <si>
    <t>Corrente 428 x 116</t>
  </si>
  <si>
    <t>Cubo da Coroa</t>
  </si>
  <si>
    <t xml:space="preserve"> </t>
  </si>
  <si>
    <t>Cubo do Freio</t>
  </si>
  <si>
    <t>Cubo das Rodas</t>
  </si>
  <si>
    <t>Rodas e pneus</t>
  </si>
  <si>
    <t>Motor</t>
  </si>
  <si>
    <t>Motor de Arranque</t>
  </si>
  <si>
    <t>Sistema de partida</t>
  </si>
  <si>
    <t>Mancais</t>
  </si>
  <si>
    <t>ELÉTRICA</t>
  </si>
  <si>
    <t>Bateria 12V 17A</t>
  </si>
  <si>
    <t xml:space="preserve">Botão Farol </t>
  </si>
  <si>
    <t>Botão Master</t>
  </si>
  <si>
    <t>Caixa de Fusível (Fusca 8 pinos)</t>
  </si>
  <si>
    <t>Botão Pisca Alerta</t>
  </si>
  <si>
    <t>Botão 3 Poisições SETA</t>
  </si>
  <si>
    <t>Setas</t>
  </si>
  <si>
    <t>Rele de Seta</t>
  </si>
  <si>
    <t>Lanterna</t>
  </si>
  <si>
    <t>Interruptor Freio</t>
  </si>
  <si>
    <t>Rele do farol com Fusível</t>
  </si>
  <si>
    <t>Botão Start/Stop</t>
  </si>
  <si>
    <t>DIREÇÃO</t>
  </si>
  <si>
    <t>Volante</t>
  </si>
  <si>
    <t>Barra de Direção</t>
  </si>
  <si>
    <t>Braço Tensor com terminais</t>
  </si>
  <si>
    <t>Manga de Eixo</t>
  </si>
  <si>
    <t>?</t>
  </si>
  <si>
    <t>Cokpit</t>
  </si>
  <si>
    <t>Banco</t>
  </si>
  <si>
    <t>Tecidos</t>
  </si>
  <si>
    <t>Painel</t>
  </si>
  <si>
    <t>Cinto de Segurança 3 pontos</t>
  </si>
  <si>
    <t>Cinto de Segurança 4 pontos</t>
  </si>
  <si>
    <t>Freio</t>
  </si>
  <si>
    <t>Cilindro Mestre</t>
  </si>
  <si>
    <t>Mangueira</t>
  </si>
  <si>
    <t>Caliper</t>
  </si>
  <si>
    <t xml:space="preserve">Disco de Freio </t>
  </si>
  <si>
    <t>Acionamento e pedais</t>
  </si>
  <si>
    <t>Óleo</t>
  </si>
  <si>
    <t>Gasolina</t>
  </si>
  <si>
    <t>PINTURA</t>
  </si>
  <si>
    <t>Primer PU</t>
  </si>
  <si>
    <t>Tiner</t>
  </si>
  <si>
    <t>Solvente</t>
  </si>
  <si>
    <t xml:space="preserve">Lixas </t>
  </si>
  <si>
    <t>Tinta Camaleão 900ml</t>
  </si>
  <si>
    <t>Tinta Poliester Base Preto 900ml</t>
  </si>
  <si>
    <t>Verniz</t>
  </si>
  <si>
    <t>1kg Fibra de Vidro com Resina</t>
  </si>
  <si>
    <t>Molde</t>
  </si>
  <si>
    <t>Transmissão para Arranque</t>
  </si>
  <si>
    <t>Eixo Traseiro Completo montado</t>
  </si>
  <si>
    <t>Farol LED</t>
  </si>
  <si>
    <t>Manopla de Câmbio</t>
  </si>
  <si>
    <t>Acelerador</t>
  </si>
  <si>
    <t>KART - LeMans</t>
  </si>
  <si>
    <t>Caixa</t>
  </si>
  <si>
    <t>Orçamento Inicial do Kart</t>
  </si>
  <si>
    <t>Tabela nessa cor não esta inclusa no orçamento, lugar reservado para peças que possa substituir alguma do orçamento.</t>
  </si>
  <si>
    <t>Itens Nessa cor Foram Doados pela própria Escola FLMA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</si>
</sst>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R$&quot;\ #,##0.00;[Red]\-&quot;R$&quot;\ #,##0.0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;;;"/>
  </numFmts>
  <fonts count="48" x14ac:knownFonts="1">
    <font>
      <sz val="10"/>
      <name val="Arial"/>
      <family val="2"/>
    </font>
    <font>
      <sz val="11"/>
      <color theme="1"/>
      <name val="Lucida Sans"/>
      <family val="2"/>
      <scheme val="minor"/>
    </font>
    <font>
      <sz val="8"/>
      <name val="Arial"/>
      <family val="2"/>
    </font>
    <font>
      <sz val="10"/>
      <name val="Lucida Sans"/>
      <family val="2"/>
      <scheme val="minor"/>
    </font>
    <font>
      <sz val="9"/>
      <name val="Lucida Sans"/>
      <family val="2"/>
      <scheme val="minor"/>
    </font>
    <font>
      <b/>
      <sz val="10"/>
      <name val="Century Gothic"/>
      <family val="2"/>
      <scheme val="major"/>
    </font>
    <font>
      <b/>
      <sz val="18"/>
      <color theme="0"/>
      <name val="Century Gothic"/>
      <family val="2"/>
      <scheme val="major"/>
    </font>
    <font>
      <sz val="10"/>
      <color theme="0"/>
      <name val="Century Gothic"/>
      <family val="2"/>
      <scheme val="major"/>
    </font>
    <font>
      <sz val="9"/>
      <color theme="0"/>
      <name val="Lucida Sans"/>
      <family val="2"/>
      <scheme val="minor"/>
    </font>
    <font>
      <sz val="11"/>
      <name val="Lucida Sans"/>
      <family val="2"/>
      <scheme val="minor"/>
    </font>
    <font>
      <sz val="12"/>
      <name val="Lucida Sans"/>
      <family val="2"/>
      <scheme val="minor"/>
    </font>
    <font>
      <b/>
      <sz val="12"/>
      <color theme="0"/>
      <name val="Lucida Sans"/>
      <family val="2"/>
      <scheme val="minor"/>
    </font>
    <font>
      <b/>
      <sz val="9"/>
      <color theme="1"/>
      <name val="Lucida Sans"/>
      <family val="2"/>
      <scheme val="minor"/>
    </font>
    <font>
      <sz val="9"/>
      <color theme="1"/>
      <name val="Lucida Sans"/>
      <family val="2"/>
      <scheme val="minor"/>
    </font>
    <font>
      <sz val="10"/>
      <color theme="1"/>
      <name val="Lucida Sans"/>
      <family val="2"/>
      <scheme val="minor"/>
    </font>
    <font>
      <sz val="10"/>
      <name val="Arial"/>
      <family val="2"/>
    </font>
    <font>
      <b/>
      <sz val="12"/>
      <color theme="0"/>
      <name val="Century Gothic"/>
      <family val="2"/>
      <scheme val="major"/>
    </font>
    <font>
      <b/>
      <sz val="22"/>
      <color theme="4"/>
      <name val="Century Gothic"/>
      <family val="2"/>
      <scheme val="major"/>
    </font>
    <font>
      <sz val="22"/>
      <color theme="4"/>
      <name val="Century Gothic"/>
      <family val="2"/>
      <scheme val="major"/>
    </font>
    <font>
      <b/>
      <sz val="12"/>
      <color theme="4"/>
      <name val="Lucida Sans"/>
      <family val="2"/>
      <scheme val="minor"/>
    </font>
    <font>
      <b/>
      <sz val="12"/>
      <color theme="4"/>
      <name val="Century Gothic"/>
      <family val="2"/>
      <scheme val="major"/>
    </font>
    <font>
      <b/>
      <sz val="13"/>
      <color theme="3"/>
      <name val="Lucida Sans"/>
      <family val="2"/>
      <scheme val="minor"/>
    </font>
    <font>
      <b/>
      <sz val="16"/>
      <color theme="0"/>
      <name val="Century Gothic"/>
      <family val="2"/>
      <scheme val="major"/>
    </font>
    <font>
      <sz val="11"/>
      <name val="Calibri"/>
      <family val="2"/>
    </font>
    <font>
      <b/>
      <sz val="11"/>
      <name val="Calibri"/>
      <family val="2"/>
    </font>
    <font>
      <sz val="10"/>
      <color theme="0"/>
      <name val="Lucida Sans"/>
      <family val="2"/>
      <scheme val="minor"/>
    </font>
    <font>
      <sz val="11"/>
      <color theme="1"/>
      <name val="Calibri"/>
      <family val="2"/>
    </font>
    <font>
      <sz val="10"/>
      <color theme="1"/>
      <name val="Century Gothic"/>
      <family val="2"/>
      <scheme val="major"/>
    </font>
    <font>
      <b/>
      <sz val="15"/>
      <color theme="3"/>
      <name val="Lucida Sans"/>
      <family val="2"/>
      <scheme val="minor"/>
    </font>
    <font>
      <b/>
      <sz val="11"/>
      <color theme="3"/>
      <name val="Lucida Sans"/>
      <family val="2"/>
      <scheme val="minor"/>
    </font>
    <font>
      <sz val="11"/>
      <color rgb="FF006100"/>
      <name val="Lucida Sans"/>
      <family val="2"/>
      <scheme val="minor"/>
    </font>
    <font>
      <sz val="11"/>
      <color rgb="FF9C0006"/>
      <name val="Lucida Sans"/>
      <family val="2"/>
      <scheme val="minor"/>
    </font>
    <font>
      <sz val="11"/>
      <color rgb="FF9C5700"/>
      <name val="Lucida Sans"/>
      <family val="2"/>
      <scheme val="minor"/>
    </font>
    <font>
      <sz val="11"/>
      <color rgb="FF3F3F76"/>
      <name val="Lucida Sans"/>
      <family val="2"/>
      <scheme val="minor"/>
    </font>
    <font>
      <b/>
      <sz val="11"/>
      <color rgb="FF3F3F3F"/>
      <name val="Lucida Sans"/>
      <family val="2"/>
      <scheme val="minor"/>
    </font>
    <font>
      <b/>
      <sz val="11"/>
      <color rgb="FFFA7D00"/>
      <name val="Lucida Sans"/>
      <family val="2"/>
      <scheme val="minor"/>
    </font>
    <font>
      <sz val="11"/>
      <color rgb="FFFA7D00"/>
      <name val="Lucida Sans"/>
      <family val="2"/>
      <scheme val="minor"/>
    </font>
    <font>
      <b/>
      <sz val="11"/>
      <color theme="0"/>
      <name val="Lucida Sans"/>
      <family val="2"/>
      <scheme val="minor"/>
    </font>
    <font>
      <sz val="11"/>
      <color rgb="FFFF0000"/>
      <name val="Lucida Sans"/>
      <family val="2"/>
      <scheme val="minor"/>
    </font>
    <font>
      <i/>
      <sz val="11"/>
      <color rgb="FF7F7F7F"/>
      <name val="Lucida Sans"/>
      <family val="2"/>
      <scheme val="min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sz val="9"/>
      <color rgb="FFFF0000"/>
      <name val="Lucida Sans"/>
      <family val="2"/>
      <scheme val="minor"/>
    </font>
    <font>
      <sz val="10"/>
      <color rgb="FFFF0000"/>
      <name val="Lucida Sans"/>
      <family val="2"/>
      <scheme val="minor"/>
    </font>
    <font>
      <sz val="9"/>
      <color theme="3" tint="0.39997558519241921"/>
      <name val="Lucida Sans"/>
      <family val="2"/>
      <scheme val="minor"/>
    </font>
    <font>
      <b/>
      <sz val="22"/>
      <color rgb="FF7030A0"/>
      <name val="Century Gothic"/>
      <family val="2"/>
      <scheme val="major"/>
    </font>
    <font>
      <sz val="11"/>
      <color rgb="FF92D050"/>
      <name val="Calibri"/>
      <family val="2"/>
    </font>
    <font>
      <sz val="11"/>
      <color rgb="FFFF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22"/>
      </patternFill>
    </fill>
    <fill>
      <patternFill patternType="solid">
        <fgColor theme="4" tint="-0.249977111117893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22"/>
      </patternFill>
    </fill>
    <fill>
      <patternFill patternType="solid">
        <fgColor theme="5" tint="-0.249977111117893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7" fillId="4" borderId="0" applyNumberFormat="0" applyBorder="0" applyAlignment="0" applyProtection="0"/>
    <xf numFmtId="0" fontId="15" fillId="0" borderId="0"/>
    <xf numFmtId="0" fontId="21" fillId="0" borderId="1" applyNumberFormat="0" applyFill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0" applyNumberFormat="0" applyBorder="0" applyAlignment="0" applyProtection="0"/>
    <xf numFmtId="0" fontId="33" fillId="13" borderId="4" applyNumberFormat="0" applyAlignment="0" applyProtection="0"/>
    <xf numFmtId="0" fontId="34" fillId="14" borderId="5" applyNumberFormat="0" applyAlignment="0" applyProtection="0"/>
    <xf numFmtId="0" fontId="35" fillId="14" borderId="4" applyNumberFormat="0" applyAlignment="0" applyProtection="0"/>
    <xf numFmtId="0" fontId="36" fillId="0" borderId="6" applyNumberFormat="0" applyFill="0" applyAlignment="0" applyProtection="0"/>
    <xf numFmtId="0" fontId="37" fillId="15" borderId="7" applyNumberFormat="0" applyAlignment="0" applyProtection="0"/>
    <xf numFmtId="0" fontId="38" fillId="0" borderId="0" applyNumberFormat="0" applyFill="0" applyBorder="0" applyAlignment="0" applyProtection="0"/>
    <xf numFmtId="0" fontId="15" fillId="16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4" fillId="0" borderId="0" xfId="0" applyFont="1" applyAlignment="1">
      <alignment horizontal="right" indent="1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horizontal="right" indent="1"/>
    </xf>
    <xf numFmtId="0" fontId="3" fillId="0" borderId="0" xfId="0" applyFont="1" applyAlignment="1">
      <alignment horizontal="left" indent="1"/>
    </xf>
    <xf numFmtId="0" fontId="12" fillId="6" borderId="0" xfId="0" applyFont="1" applyFill="1" applyAlignment="1">
      <alignment vertical="center"/>
    </xf>
    <xf numFmtId="0" fontId="14" fillId="5" borderId="0" xfId="0" applyFont="1" applyFill="1" applyAlignment="1">
      <alignment horizontal="right" indent="1"/>
    </xf>
    <xf numFmtId="0" fontId="5" fillId="5" borderId="0" xfId="2" applyFont="1" applyFill="1" applyAlignment="1">
      <alignment horizontal="right" indent="1"/>
    </xf>
    <xf numFmtId="0" fontId="6" fillId="8" borderId="0" xfId="0" applyFont="1" applyFill="1" applyAlignment="1">
      <alignment horizontal="left" vertical="center" indent="1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right" vertical="center" indent="1"/>
    </xf>
    <xf numFmtId="0" fontId="3" fillId="5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8" fillId="4" borderId="0" xfId="0" applyFont="1" applyFill="1" applyAlignment="1">
      <alignment vertical="center"/>
    </xf>
    <xf numFmtId="0" fontId="17" fillId="4" borderId="0" xfId="1" applyAlignment="1">
      <alignment horizontal="right" vertical="center" indent="1"/>
    </xf>
    <xf numFmtId="0" fontId="8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indent="1"/>
    </xf>
    <xf numFmtId="0" fontId="15" fillId="0" borderId="0" xfId="0" applyFont="1" applyAlignment="1">
      <alignment horizontal="right" vertical="center" indent="1"/>
    </xf>
    <xf numFmtId="0" fontId="0" fillId="0" borderId="0" xfId="0" applyAlignment="1">
      <alignment vertical="center"/>
    </xf>
    <xf numFmtId="0" fontId="20" fillId="4" borderId="0" xfId="0" applyFont="1" applyFill="1" applyAlignment="1">
      <alignment horizontal="right" vertical="top" indent="1"/>
    </xf>
    <xf numFmtId="0" fontId="17" fillId="4" borderId="0" xfId="1" applyAlignment="1">
      <alignment horizontal="right" vertical="top" indent="1"/>
    </xf>
    <xf numFmtId="0" fontId="18" fillId="4" borderId="0" xfId="0" applyFont="1" applyFill="1"/>
    <xf numFmtId="0" fontId="17" fillId="4" borderId="0" xfId="1" applyAlignment="1">
      <alignment horizontal="right" indent="1"/>
    </xf>
    <xf numFmtId="0" fontId="10" fillId="0" borderId="0" xfId="0" applyFont="1" applyAlignment="1">
      <alignment horizontal="right" vertical="center" indent="2"/>
    </xf>
    <xf numFmtId="0" fontId="10" fillId="0" borderId="0" xfId="0" applyFont="1" applyAlignment="1">
      <alignment horizontal="right" vertical="center" indent="1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 indent="1"/>
    </xf>
    <xf numFmtId="0" fontId="17" fillId="4" borderId="0" xfId="1" applyAlignment="1">
      <alignment vertical="center"/>
    </xf>
    <xf numFmtId="0" fontId="17" fillId="4" borderId="0" xfId="1" applyAlignment="1">
      <alignment horizontal="left"/>
    </xf>
    <xf numFmtId="0" fontId="16" fillId="7" borderId="0" xfId="0" applyFont="1" applyFill="1" applyAlignment="1">
      <alignment horizontal="right" vertical="center" indent="2"/>
    </xf>
    <xf numFmtId="0" fontId="16" fillId="7" borderId="0" xfId="0" applyFont="1" applyFill="1" applyAlignment="1">
      <alignment horizontal="right" vertical="center" indent="1"/>
    </xf>
    <xf numFmtId="0" fontId="19" fillId="0" borderId="0" xfId="0" applyFont="1"/>
    <xf numFmtId="0" fontId="23" fillId="0" borderId="0" xfId="0" applyFont="1" applyAlignment="1">
      <alignment wrapText="1"/>
    </xf>
    <xf numFmtId="0" fontId="22" fillId="9" borderId="0" xfId="3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/>
    <xf numFmtId="0" fontId="3" fillId="5" borderId="0" xfId="0" applyFont="1" applyFill="1" applyAlignment="1">
      <alignment horizontal="right" vertical="center"/>
    </xf>
    <xf numFmtId="0" fontId="13" fillId="0" borderId="0" xfId="0" applyFont="1" applyAlignment="1">
      <alignment horizontal="right" vertical="center" indent="1"/>
    </xf>
    <xf numFmtId="0" fontId="26" fillId="0" borderId="0" xfId="0" applyFont="1" applyAlignment="1">
      <alignment vertical="center"/>
    </xf>
    <xf numFmtId="166" fontId="11" fillId="7" borderId="0" xfId="0" applyNumberFormat="1" applyFont="1" applyFill="1" applyAlignment="1">
      <alignment vertical="center"/>
    </xf>
    <xf numFmtId="0" fontId="23" fillId="0" borderId="0" xfId="0" applyFont="1" applyAlignment="1">
      <alignment vertical="top" wrapText="1"/>
    </xf>
    <xf numFmtId="0" fontId="27" fillId="8" borderId="0" xfId="0" applyFont="1" applyFill="1" applyAlignment="1">
      <alignment horizontal="center" vertical="center"/>
    </xf>
    <xf numFmtId="8" fontId="12" fillId="6" borderId="0" xfId="0" applyNumberFormat="1" applyFont="1" applyFill="1" applyAlignment="1">
      <alignment horizontal="right" vertical="center" indent="1"/>
    </xf>
    <xf numFmtId="8" fontId="3" fillId="0" borderId="0" xfId="0" applyNumberFormat="1" applyFont="1" applyAlignment="1">
      <alignment horizontal="right" indent="1"/>
    </xf>
    <xf numFmtId="8" fontId="0" fillId="0" borderId="0" xfId="0" applyNumberFormat="1" applyAlignment="1">
      <alignment horizontal="right" indent="1"/>
    </xf>
    <xf numFmtId="8" fontId="13" fillId="0" borderId="0" xfId="0" applyNumberFormat="1" applyFont="1" applyAlignment="1">
      <alignment horizontal="right" vertical="center" indent="1"/>
    </xf>
    <xf numFmtId="8" fontId="13" fillId="0" borderId="0" xfId="0" applyNumberFormat="1" applyFont="1" applyAlignment="1">
      <alignment horizontal="right" indent="1"/>
    </xf>
    <xf numFmtId="8" fontId="4" fillId="0" borderId="0" xfId="0" applyNumberFormat="1" applyFont="1" applyAlignment="1">
      <alignment horizontal="right" vertical="center" indent="1"/>
    </xf>
    <xf numFmtId="8" fontId="0" fillId="0" borderId="0" xfId="0" applyNumberFormat="1" applyAlignment="1">
      <alignment horizontal="right" vertical="center" indent="1"/>
    </xf>
    <xf numFmtId="8" fontId="15" fillId="0" borderId="0" xfId="0" applyNumberFormat="1" applyFont="1" applyAlignment="1">
      <alignment horizontal="right" vertical="center" indent="1"/>
    </xf>
    <xf numFmtId="8" fontId="0" fillId="0" borderId="0" xfId="0" applyNumberFormat="1" applyAlignment="1">
      <alignment vertical="center"/>
    </xf>
    <xf numFmtId="8" fontId="9" fillId="0" borderId="0" xfId="0" applyNumberFormat="1" applyFont="1" applyAlignment="1">
      <alignment horizontal="right" vertical="center" indent="2"/>
    </xf>
    <xf numFmtId="8" fontId="9" fillId="0" borderId="0" xfId="0" applyNumberFormat="1" applyFont="1" applyAlignment="1">
      <alignment horizontal="right" vertical="center" indent="1"/>
    </xf>
    <xf numFmtId="8" fontId="9" fillId="4" borderId="0" xfId="0" applyNumberFormat="1" applyFont="1" applyFill="1" applyAlignment="1">
      <alignment horizontal="right" vertical="center" indent="2"/>
    </xf>
    <xf numFmtId="8" fontId="9" fillId="4" borderId="0" xfId="0" applyNumberFormat="1" applyFont="1" applyFill="1" applyAlignment="1">
      <alignment horizontal="right" vertical="center" indent="1"/>
    </xf>
    <xf numFmtId="8" fontId="11" fillId="2" borderId="0" xfId="0" applyNumberFormat="1" applyFont="1" applyFill="1" applyAlignment="1">
      <alignment horizontal="right" vertical="center" indent="2"/>
    </xf>
    <xf numFmtId="8" fontId="11" fillId="2" borderId="0" xfId="0" applyNumberFormat="1" applyFont="1" applyFill="1" applyAlignment="1">
      <alignment horizontal="right" vertical="center" indent="1"/>
    </xf>
    <xf numFmtId="0" fontId="16" fillId="7" borderId="0" xfId="0" applyFont="1" applyFill="1" applyAlignment="1">
      <alignment horizontal="center" vertical="center"/>
    </xf>
    <xf numFmtId="0" fontId="17" fillId="4" borderId="0" xfId="1" applyAlignment="1">
      <alignment horizontal="left" vertical="center" indent="3"/>
    </xf>
    <xf numFmtId="0" fontId="17" fillId="4" borderId="0" xfId="1" applyAlignment="1">
      <alignment horizontal="left" vertical="center"/>
    </xf>
    <xf numFmtId="0" fontId="17" fillId="4" borderId="0" xfId="1" applyAlignment="1">
      <alignment horizontal="left" indent="2"/>
    </xf>
    <xf numFmtId="0" fontId="13" fillId="0" borderId="0" xfId="0" applyNumberFormat="1" applyFont="1" applyFill="1" applyAlignment="1" applyProtection="1">
      <alignment horizontal="left" vertical="center" indent="1"/>
    </xf>
    <xf numFmtId="8" fontId="13" fillId="0" borderId="0" xfId="0" applyNumberFormat="1" applyFont="1" applyFill="1" applyAlignment="1" applyProtection="1">
      <alignment horizontal="right" vertical="center" indent="1"/>
    </xf>
    <xf numFmtId="8" fontId="3" fillId="0" borderId="0" xfId="0" applyNumberFormat="1" applyFont="1" applyFill="1" applyAlignment="1">
      <alignment horizontal="right" indent="2"/>
    </xf>
    <xf numFmtId="8" fontId="3" fillId="0" borderId="0" xfId="0" applyNumberFormat="1" applyFont="1" applyFill="1" applyAlignment="1">
      <alignment horizontal="right" indent="1"/>
    </xf>
    <xf numFmtId="8" fontId="13" fillId="0" borderId="0" xfId="0" applyNumberFormat="1" applyFont="1" applyAlignment="1">
      <alignment horizontal="right" indent="2"/>
    </xf>
    <xf numFmtId="8" fontId="13" fillId="0" borderId="0" xfId="0" applyNumberFormat="1" applyFont="1" applyAlignment="1">
      <alignment horizontal="right" indent="3"/>
    </xf>
    <xf numFmtId="8" fontId="13" fillId="0" borderId="0" xfId="0" applyNumberFormat="1" applyFont="1" applyAlignment="1">
      <alignment horizontal="right" indent="4"/>
    </xf>
    <xf numFmtId="8" fontId="3" fillId="0" borderId="0" xfId="0" applyNumberFormat="1" applyFont="1" applyFill="1" applyAlignment="1">
      <alignment horizontal="right" indent="3"/>
    </xf>
    <xf numFmtId="0" fontId="4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NumberFormat="1" applyFont="1" applyFill="1" applyAlignment="1" applyProtection="1">
      <alignment horizontal="center" vertical="center"/>
    </xf>
    <xf numFmtId="0" fontId="42" fillId="0" borderId="0" xfId="0" applyNumberFormat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3" fillId="41" borderId="0" xfId="0" applyFont="1" applyFill="1" applyAlignment="1">
      <alignment horizontal="left" vertical="center" indent="1"/>
    </xf>
    <xf numFmtId="0" fontId="13" fillId="41" borderId="0" xfId="0" applyFont="1" applyFill="1" applyAlignment="1">
      <alignment horizontal="right" vertical="center" indent="1"/>
    </xf>
    <xf numFmtId="8" fontId="13" fillId="0" borderId="0" xfId="0" applyNumberFormat="1" applyFont="1" applyAlignment="1"/>
    <xf numFmtId="8" fontId="13" fillId="0" borderId="0" xfId="0" applyNumberFormat="1" applyFont="1" applyAlignment="1">
      <alignment horizontal="right"/>
    </xf>
    <xf numFmtId="8" fontId="3" fillId="0" borderId="0" xfId="0" applyNumberFormat="1" applyFont="1" applyFill="1" applyAlignment="1">
      <alignment horizontal="right" indent="4"/>
    </xf>
    <xf numFmtId="8" fontId="3" fillId="0" borderId="0" xfId="0" applyNumberFormat="1" applyFont="1" applyFill="1" applyAlignment="1">
      <alignment horizontal="right"/>
    </xf>
    <xf numFmtId="8" fontId="3" fillId="0" borderId="0" xfId="0" applyNumberFormat="1" applyFont="1" applyAlignment="1">
      <alignment horizontal="right"/>
    </xf>
    <xf numFmtId="8" fontId="13" fillId="0" borderId="0" xfId="0" applyNumberFormat="1" applyFont="1" applyAlignment="1">
      <alignment horizontal="right" indent="5"/>
    </xf>
    <xf numFmtId="8" fontId="13" fillId="0" borderId="0" xfId="0" applyNumberFormat="1" applyFont="1" applyAlignment="1">
      <alignment horizontal="right" indent="6"/>
    </xf>
    <xf numFmtId="8" fontId="13" fillId="0" borderId="0" xfId="0" applyNumberFormat="1" applyFont="1" applyAlignment="1">
      <alignment horizontal="right" indent="7"/>
    </xf>
    <xf numFmtId="8" fontId="13" fillId="0" borderId="0" xfId="0" applyNumberFormat="1" applyFont="1" applyAlignment="1">
      <alignment horizontal="right" indent="8"/>
    </xf>
    <xf numFmtId="8" fontId="13" fillId="0" borderId="0" xfId="0" applyNumberFormat="1" applyFont="1" applyAlignment="1">
      <alignment horizontal="right" indent="9"/>
    </xf>
    <xf numFmtId="8" fontId="3" fillId="0" borderId="0" xfId="0" applyNumberFormat="1" applyFont="1"/>
    <xf numFmtId="0" fontId="44" fillId="0" borderId="0" xfId="0" applyNumberFormat="1" applyFont="1" applyFill="1" applyAlignment="1" applyProtection="1">
      <alignment horizontal="center" vertical="center"/>
    </xf>
    <xf numFmtId="0" fontId="45" fillId="4" borderId="0" xfId="1" applyFont="1" applyAlignment="1">
      <alignment horizontal="left" vertical="center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</cellXfs>
  <cellStyles count="48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Moeda" xfId="6" builtinId="4" customBuiltin="1"/>
    <cellStyle name="Moeda [0]" xfId="7" builtinId="7" customBuiltin="1"/>
    <cellStyle name="Neutro" xfId="14" builtinId="28" customBuiltin="1"/>
    <cellStyle name="Normal" xfId="0" builtinId="0" customBuiltin="1"/>
    <cellStyle name="Normal 2" xfId="2" xr:uid="{00000000-0005-0000-0000-000001000000}"/>
    <cellStyle name="Nota" xfId="21" builtinId="10" customBuiltin="1"/>
    <cellStyle name="Porcentagem" xfId="8" builtinId="5" customBuiltin="1"/>
    <cellStyle name="Ruim" xfId="13" builtinId="27" customBuiltin="1"/>
    <cellStyle name="Saída" xfId="16" builtinId="21" customBuiltin="1"/>
    <cellStyle name="Separador de milhares [0]" xfId="5" builtinId="6" customBuiltin="1"/>
    <cellStyle name="Texto de Aviso" xfId="20" builtinId="11" customBuiltin="1"/>
    <cellStyle name="Texto Explicativo" xfId="22" builtinId="53" customBuiltin="1"/>
    <cellStyle name="Título" xfId="1" builtinId="15" customBuiltin="1"/>
    <cellStyle name="Título 1" xfId="9" builtinId="16" customBuiltin="1"/>
    <cellStyle name="Título 2" xfId="3" builtinId="17" customBuiltin="1"/>
    <cellStyle name="Título 3" xfId="10" builtinId="18" customBuiltin="1"/>
    <cellStyle name="Título 4" xfId="11" builtinId="19" customBuiltin="1"/>
    <cellStyle name="Total" xfId="23" builtinId="25" customBuiltin="1"/>
    <cellStyle name="Vírgula" xfId="4" builtinId="3" customBuiltin="1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minor"/>
      </font>
      <alignment horizontal="left" vertical="bottom" textRotation="0" wrapText="0" indent="1" justifyLastLine="0" shrinkToFit="0" readingOrder="0"/>
    </dxf>
    <dxf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numFmt numFmtId="12" formatCode="&quot;R$&quot;\ #,##0.00;[Red]\-&quot;R$&quot;\ #,##0.00"/>
      <alignment horizontal="right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auto="1"/>
        </patternFill>
      </fill>
      <alignment horizontal="righ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auto="1"/>
        </patternFill>
      </fill>
      <alignment horizontal="righ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  <fill>
        <patternFill patternType="solid">
          <fgColor indexed="64"/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bottom" textRotation="0" wrapText="0" relative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bottom" textRotation="0" wrapText="0" relative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numFmt numFmtId="12" formatCode="&quot;R$&quot;\ #,##0.00;[Red]\-&quot;R$&quot;\ #,##0.00"/>
      <alignment horizontal="general" vertical="center" textRotation="0" wrapText="0" indent="0" justifyLastLine="0" shrinkToFit="0" readingOrder="0"/>
    </dxf>
    <dxf>
      <numFmt numFmtId="12" formatCode="&quot;R$&quot;\ #,##0.00;[Red]\-&quot;R$&quot;\ 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2" formatCode="&quot;R$&quot;\ #,##0.00;[Red]\-&quot;R$&quot;\ #,##0.00"/>
      <alignment horizontal="general" vertical="center" textRotation="0" wrapText="0" indent="0" justifyLastLine="0" shrinkToFit="0" readingOrder="0"/>
    </dxf>
    <dxf>
      <numFmt numFmtId="12" formatCode="&quot;R$&quot;\ #,##0.00;[Red]\-&quot;R$&quot;\ 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1" justifyLastLine="0" shrinkToFit="0" readingOrder="0"/>
    </dxf>
    <dxf>
      <numFmt numFmtId="12" formatCode="&quot;R$&quot;\ #,##0.00;[Red]\-&quot;R$&quot;\ #,##0.00"/>
    </dxf>
    <dxf>
      <numFmt numFmtId="12" formatCode="&quot;R$&quot;\ #,##0.00;[Red]\-&quot;R$&quot;\ #,##0.00"/>
    </dxf>
    <dxf>
      <fill>
        <patternFill patternType="solid">
          <fgColor indexed="22"/>
          <bgColor theme="5" tint="-0.249977111117893"/>
        </patternFill>
      </fill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  <alignment horizontal="right" vertical="center" textRotation="0" wrapText="0" relativeIndent="1" justifyLastLine="0" shrinkToFit="0" readingOrder="0"/>
    </dxf>
    <dxf>
      <numFmt numFmtId="12" formatCode="&quot;R$&quot;\ #,##0.00;[Red]\-&quot;R$&quot;\ #,##0.00"/>
      <alignment horizontal="right" vertical="center" textRotation="0" wrapText="0" relativeIndent="1" justifyLastLine="0" shrinkToFit="0" readingOrder="0"/>
    </dxf>
    <dxf>
      <numFmt numFmtId="12" formatCode="&quot;R$&quot;\ #,##0.00;[Red]\-&quot;R$&quot;\ #,##0.00"/>
      <alignment horizontal="right" vertical="center" textRotation="0" wrapText="0" relativeIndent="1" justifyLastLine="0" shrinkToFit="0" readingOrder="0"/>
    </dxf>
    <dxf>
      <alignment horizontal="right" vertical="center" textRotation="0" wrapText="0" relativeIndent="1" justifyLastLine="0" shrinkToFit="0" readingOrder="0"/>
    </dxf>
    <dxf>
      <alignment horizontal="right" vertical="center" textRotation="0" wrapText="0" relativeIndent="1" justifyLastLine="0" shrinkToFit="0" readingOrder="0"/>
    </dxf>
    <dxf>
      <alignment horizontal="right" vertical="center" textRotation="0" wrapText="0" relativeIndent="1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relativeIndent="1" justifyLastLine="0" shrinkToFit="0" readingOrder="0"/>
    </dxf>
    <dxf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numFmt numFmtId="12" formatCode="&quot;R$&quot;\ #,##0.00;[Red]\-&quot;R$&quot;\ #,##0.00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textRotation="0" wrapText="0" relativeIndent="1" justifyLastLine="0" shrinkToFit="0" readingOrder="0"/>
    </dxf>
    <dxf>
      <alignment horizontal="right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12" formatCode="&quot;R$&quot;\ #,##0.00;[Red]\-&quot;R$&quot;\ 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Lucida Sans"/>
        <family val="2"/>
        <scheme val="minor"/>
      </font>
    </dxf>
    <dxf>
      <numFmt numFmtId="12" formatCode="&quot;R$&quot;\ #,##0.00;[Red]\-&quot;R$&quot;\ #,##0.00"/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Lucida Sans"/>
        <family val="2"/>
        <scheme val="minor"/>
      </font>
      <fill>
        <patternFill patternType="solid">
          <fgColor indexed="64"/>
          <bgColor theme="5"/>
        </patternFill>
      </fill>
      <alignment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/>
        </patternFill>
      </fill>
      <border>
        <horizontal style="medium">
          <color theme="0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  <border>
        <top style="medium">
          <color theme="0"/>
        </top>
      </border>
    </dxf>
    <dxf>
      <font>
        <b/>
        <i val="0"/>
        <color theme="1"/>
      </font>
      <fill>
        <patternFill>
          <bgColor theme="5"/>
        </patternFill>
      </fill>
      <border>
        <bottom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elaEstiloClaro1 2" pivot="0" count="7" xr9:uid="{00000000-0011-0000-FFFF-FFFF00000000}">
      <tableStyleElement type="wholeTable" dxfId="129"/>
      <tableStyleElement type="headerRow" dxfId="128"/>
      <tableStyleElement type="totalRow" dxfId="127"/>
      <tableStyleElement type="firstColumn" dxfId="126"/>
      <tableStyleElement type="lastColumn" dxfId="125"/>
      <tableStyleElement type="firstRowStripe" size="7" dxfId="124"/>
      <tableStyleElement type="firstColumnStripe" dxfId="1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7795CB"/>
      <rgbColor rgb="00333333"/>
    </indexedColors>
    <mruColors>
      <color rgb="FFB50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'Resumo de lucros e perdas'!$B$5</c:f>
              <c:strCache>
                <c:ptCount val="1"/>
                <c:pt idx="0">
                  <c:v>Total de Renda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de lucros e perdas'!$C$4:$D$4</c:f>
              <c:strCache>
                <c:ptCount val="2"/>
                <c:pt idx="0">
                  <c:v>Valor estimado</c:v>
                </c:pt>
                <c:pt idx="1">
                  <c:v>Caixa</c:v>
                </c:pt>
              </c:strCache>
            </c:strRef>
          </c:cat>
          <c:val>
            <c:numRef>
              <c:f>'Resumo de lucros e perdas'!$C$5:$D$5</c:f>
              <c:numCache>
                <c:formatCode>"R$"#,##0.00_);[Red]\("R$"#,##0.00\)</c:formatCode>
                <c:ptCount val="2"/>
                <c:pt idx="0">
                  <c:v>0</c:v>
                </c:pt>
                <c:pt idx="1">
                  <c:v>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6-4D9B-AD98-D1F682920A3A}"/>
            </c:ext>
          </c:extLst>
        </c:ser>
        <c:ser>
          <c:idx val="1"/>
          <c:order val="1"/>
          <c:tx>
            <c:strRef>
              <c:f>'Resumo de lucros e perdas'!$B$6</c:f>
              <c:strCache>
                <c:ptCount val="1"/>
                <c:pt idx="0">
                  <c:v>Despesas totais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'Resumo de lucros e perdas'!$C$4:$D$4</c:f>
              <c:strCache>
                <c:ptCount val="2"/>
                <c:pt idx="0">
                  <c:v>Valor estimado</c:v>
                </c:pt>
                <c:pt idx="1">
                  <c:v>Caixa</c:v>
                </c:pt>
              </c:strCache>
            </c:strRef>
          </c:cat>
          <c:val>
            <c:numRef>
              <c:f>'Resumo de lucros e perdas'!$C$6:$D$6</c:f>
              <c:numCache>
                <c:formatCode>"R$"#,##0.00_);[Red]\("R$"#,##0.00\)</c:formatCode>
                <c:ptCount val="2"/>
                <c:pt idx="0">
                  <c:v>3936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6-4D9B-AD98-D1F682920A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5310464"/>
        <c:axId val="145313152"/>
      </c:barChart>
      <c:catAx>
        <c:axId val="145310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313152"/>
        <c:crosses val="autoZero"/>
        <c:auto val="1"/>
        <c:lblAlgn val="ctr"/>
        <c:lblOffset val="100"/>
        <c:noMultiLvlLbl val="0"/>
      </c:catAx>
      <c:valAx>
        <c:axId val="145313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53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65604673555032"/>
          <c:y val="0.19729597769725504"/>
          <c:w val="0.46967222936806879"/>
          <c:h val="8.89663226686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ucida Sans"/>
              <a:ea typeface="Lucida Sans"/>
              <a:cs typeface="Lucida San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76198</xdr:colOff>
      <xdr:row>1</xdr:row>
      <xdr:rowOff>104773</xdr:rowOff>
    </xdr:from>
    <xdr:to>
      <xdr:col>7</xdr:col>
      <xdr:colOff>35698</xdr:colOff>
      <xdr:row>11</xdr:row>
      <xdr:rowOff>152400</xdr:rowOff>
    </xdr:to>
    <xdr:graphicFrame macro="">
      <xdr:nvGraphicFramePr>
        <xdr:cNvPr id="3073" name="Gráfico 1" descr="Gráfico de barras mostrando a comparação entre receitas e despesas estimadas e reais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spesasLocal" displayName="DespesasLocal" ref="B6:D15" totalsRowCount="1" headerRowDxfId="122" dataDxfId="121" totalsRowDxfId="120">
  <autoFilter ref="B6:D1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MOTOR" totalsRowLabel="Total" dataDxfId="36" totalsRowDxfId="2"/>
    <tableColumn id="2" xr3:uid="{00000000-0010-0000-0000-000002000000}" name="Valor estimado" totalsRowFunction="sum" dataDxfId="35" totalsRowDxfId="1"/>
    <tableColumn id="3" xr3:uid="{00000000-0010-0000-0000-000003000000}" name="Real" totalsRowFunction="count" dataDxfId="34" totalsRowDxfId="0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s e reais com o local. O Total é automaticamente calculado no final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AnúnciosNoPrograma" displayName="AnúnciosNoPrograma" ref="B12:G16" totalsRowCount="1" headerRowDxfId="93" dataDxfId="92" totalsRowDxfId="91">
  <autoFilter ref="B12:G15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800-000001000000}" name="Nº Estimado" totalsRowLabel="Total" dataDxfId="90" totalsRowDxfId="69"/>
    <tableColumn id="2" xr3:uid="{00000000-0010-0000-0800-000002000000}" name="Nº real." dataDxfId="89" totalsRowDxfId="68"/>
    <tableColumn id="3" xr3:uid="{00000000-0010-0000-0800-000003000000}" name="Tipo" dataDxfId="88" totalsRowDxfId="67"/>
    <tableColumn id="4" xr3:uid="{00000000-0010-0000-0800-000004000000}" name="Preço" dataDxfId="87" totalsRowDxfId="66"/>
    <tableColumn id="5" xr3:uid="{00000000-0010-0000-0800-000005000000}" name="Receita estimada" totalsRowFunction="sum" dataDxfId="86" totalsRowDxfId="65">
      <calculatedColumnFormula>B13*E13</calculatedColumnFormula>
    </tableColumn>
    <tableColumn id="6" xr3:uid="{00000000-0010-0000-0800-000006000000}" name="Receita real" totalsRowFunction="sum" dataDxfId="85" totalsRowDxfId="64">
      <calculatedColumnFormula>C13*E13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estimado e real de anúncios, o Tipo e o Preço. A Receita estimada e real dos anúncios e os Totais são calculados automaticament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ExpositoresEFornecedores" displayName="ExpositoresEFornecedores" ref="B18:G22" totalsRowCount="1">
  <autoFilter ref="B18:G21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900-000001000000}" name="Nº Estimado" totalsRowLabel="Total" totalsRowDxfId="63"/>
    <tableColumn id="2" xr3:uid="{00000000-0010-0000-0900-000002000000}" name="Nº real." totalsRowDxfId="62"/>
    <tableColumn id="3" xr3:uid="{00000000-0010-0000-0900-000003000000}" name="Tipo" totalsRowDxfId="61"/>
    <tableColumn id="4" xr3:uid="{00000000-0010-0000-0900-000004000000}" name="Preço" dataDxfId="84" totalsRowDxfId="60"/>
    <tableColumn id="5" xr3:uid="{00000000-0010-0000-0900-000005000000}" name="Receita estimada" totalsRowFunction="sum" dataDxfId="83" totalsRowDxfId="59">
      <calculatedColumnFormula>B19*E19</calculatedColumnFormula>
    </tableColumn>
    <tableColumn id="6" xr3:uid="{00000000-0010-0000-0900-000006000000}" name="Receita real" totalsRowFunction="sum" dataDxfId="82" totalsRowDxfId="58">
      <calculatedColumnFormula>C19*E19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estimado e real de expositores e fornecedores, o Tipo de estande e o Preço. A Receita estimada e real dos expositores para cada tipo de estande e os Totais são calculados automaticament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VendaDeItens" displayName="VendaDeItens" ref="B24:G29" totalsRowCount="1">
  <autoFilter ref="B24:G28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A00-000001000000}" name="Nº Estimado" totalsRowLabel="Total" totalsRowDxfId="57"/>
    <tableColumn id="2" xr3:uid="{00000000-0010-0000-0A00-000002000000}" name="Nº real." totalsRowDxfId="56"/>
    <tableColumn id="3" xr3:uid="{00000000-0010-0000-0A00-000003000000}" name="Tipo" totalsRowDxfId="55"/>
    <tableColumn id="4" xr3:uid="{00000000-0010-0000-0A00-000004000000}" name="Preço" dataDxfId="81" totalsRowDxfId="54"/>
    <tableColumn id="5" xr3:uid="{00000000-0010-0000-0A00-000005000000}" name="Receita estimada" totalsRowFunction="sum" dataDxfId="80" totalsRowDxfId="53">
      <calculatedColumnFormula>B25*E25</calculatedColumnFormula>
    </tableColumn>
    <tableColumn id="6" xr3:uid="{00000000-0010-0000-0A00-000006000000}" name="Receita real" totalsRowFunction="sum" dataDxfId="79" totalsRowDxfId="52">
      <calculatedColumnFormula>C25*E25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estimado e real de itens vendidos, o Tipo e o Preço. A Receita estimada e real das vendas de itens e os Totais são calculados automaticament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053438-C393-4A6F-85EB-6141CE2E580F}" name="Resumo" displayName="Resumo" ref="B4:D6" totalsRowShown="0" headerRowDxfId="78">
  <autoFilter ref="B4:D6" xr:uid="{E2E1E93F-962E-4908-B5FF-C49FFDD203EC}">
    <filterColumn colId="0" hiddenButton="1"/>
    <filterColumn colId="1" hiddenButton="1"/>
    <filterColumn colId="2" hiddenButton="1"/>
  </autoFilter>
  <tableColumns count="3">
    <tableColumn id="1" xr3:uid="{F67213F1-F34B-417E-9245-0F02F8ACA01B}" name=" Total"/>
    <tableColumn id="2" xr3:uid="{B31A4B15-FE6A-45D0-A35F-8DEBCAB99AF7}" name="Valor estimado" dataDxfId="77">
      <calculatedColumnFormula>Despesas!G3</calculatedColumnFormula>
    </tableColumn>
    <tableColumn id="3" xr3:uid="{D633F0A4-A59C-4679-9F1C-8D364B0C972E}" name="Caixa" dataDxfId="76">
      <calculatedColumnFormula>Despesas!H3</calculatedColumn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Os totais para receitas e despesas estimadas e reais são atualizados automaticamente nesta tabel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DespesasBebidas" displayName="DespesasBebidas" ref="F6:H13" totalsRowCount="1">
  <autoFilter ref="F6:H12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100-000001000000}" name="Cokpit" totalsRowLabel="Total" dataDxfId="38" totalsRowDxfId="5"/>
    <tableColumn id="2" xr3:uid="{00000000-0010-0000-0100-000002000000}" name="Valor estimado" totalsRowFunction="sum" dataDxfId="39" totalsRowDxfId="4"/>
    <tableColumn id="3" xr3:uid="{00000000-0010-0000-0100-000003000000}" name="Real" totalsRowFunction="count" dataDxfId="119" totalsRowDxfId="3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s e reais com bebidas. O Total é automaticamente calculado no final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espesasDecoração" displayName="DespesasDecoração" ref="B17:D28" totalsRowCount="1" headerRowDxfId="118" dataDxfId="117" totalsRowDxfId="116">
  <autoFilter ref="B17:D27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200-000001000000}" name="TRANSMISSÃO" totalsRowLabel="Total" dataDxfId="40" totalsRowDxfId="19"/>
    <tableColumn id="2" xr3:uid="{00000000-0010-0000-0200-000002000000}" name="Valor estimado" totalsRowFunction="sum" dataDxfId="41" totalsRowDxfId="18"/>
    <tableColumn id="3" xr3:uid="{00000000-0010-0000-0200-000003000000}" name="Real" totalsRowFunction="sum" dataDxfId="51" totalsRowDxfId="17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s e reais com decorações. O Total é automaticamente calculado no final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DespesasPrograma" displayName="DespesasPrograma" ref="F15:H21" totalsRowCount="1" headerRowDxfId="115" dataDxfId="114" totalsRowDxfId="113">
  <autoFilter ref="F15:H20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300-000001000000}" name="DIREÇÃO" totalsRowLabel="Total" dataDxfId="50" totalsRowDxfId="47"/>
    <tableColumn id="2" xr3:uid="{00000000-0010-0000-0300-000002000000}" name="Valor estimado" totalsRowFunction="sum" dataDxfId="49" totalsRowDxfId="46"/>
    <tableColumn id="3" xr3:uid="{00000000-0010-0000-0300-000003000000}" name="Real" totalsRowFunction="count" dataDxfId="48" totalsRowDxfId="45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 e real com o programa. O Total é automaticamente calculado no final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DespesasPublicidade" displayName="DespesasPublicidade" ref="B30:D46" totalsRowCount="1" headerRowDxfId="112" dataDxfId="111" totalsRowDxfId="110">
  <autoFilter ref="B30:D45" xr:uid="{00000000-0009-0000-0100-000006000000}">
    <filterColumn colId="0" hiddenButton="1"/>
    <filterColumn colId="1" hiddenButton="1"/>
    <filterColumn colId="2" hiddenButton="1"/>
  </autoFilter>
  <tableColumns count="3">
    <tableColumn id="1" xr3:uid="{00000000-0010-0000-0400-000001000000}" name="ELÉTRICA" totalsRowLabel="Total" dataDxfId="109" totalsRowDxfId="13"/>
    <tableColumn id="2" xr3:uid="{00000000-0010-0000-0400-000002000000}" name="Valor estimado" totalsRowFunction="sum" dataDxfId="108" totalsRowDxfId="12"/>
    <tableColumn id="3" xr3:uid="{00000000-0010-0000-0400-000003000000}" name="Real" totalsRowFunction="count" dataDxfId="107" totalsRowDxfId="11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 e real com publicidade. O Total é automaticamente calculado no final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DespesasPremiações" displayName="DespesasPremiações" ref="F23:H29" totalsRowCount="1" headerRowDxfId="106" dataDxfId="105" totalsRowDxfId="104">
  <autoFilter ref="F23:H28" xr:uid="{00000000-0009-0000-0100-000007000000}">
    <filterColumn colId="0" hiddenButton="1"/>
    <filterColumn colId="1" hiddenButton="1"/>
    <filterColumn colId="2" hiddenButton="1"/>
  </autoFilter>
  <tableColumns count="3">
    <tableColumn id="1" xr3:uid="{00000000-0010-0000-0500-000001000000}" name="Freio" totalsRowLabel="Total" dataDxfId="33"/>
    <tableColumn id="2" xr3:uid="{00000000-0010-0000-0500-000002000000}" name="Valor estimado" totalsRowFunction="sum" dataDxfId="32" totalsRowDxfId="31"/>
    <tableColumn id="3" xr3:uid="{00000000-0010-0000-0500-000003000000}" name="Real" totalsRowFunction="count" dataDxfId="30" totalsRowDxfId="29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s e reais com premiações. O Total é automaticamente calculado no final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DepesasDiversas" displayName="DepesasDiversas" ref="B48:D53" totalsRowCount="1" headerRowDxfId="37" dataDxfId="103" totalsRowDxfId="102">
  <autoFilter ref="B48:D52" xr:uid="{00000000-0009-0000-0100-000008000000}">
    <filterColumn colId="0" hiddenButton="1"/>
    <filterColumn colId="1" hiddenButton="1"/>
    <filterColumn colId="2" hiddenButton="1"/>
  </autoFilter>
  <tableColumns count="3">
    <tableColumn id="1" xr3:uid="{00000000-0010-0000-0600-000001000000}" name="Diversos" totalsRowLabel="Total" dataDxfId="44" totalsRowDxfId="16"/>
    <tableColumn id="2" xr3:uid="{00000000-0010-0000-0600-000002000000}" name="Valor estimado" totalsRowFunction="sum" dataDxfId="43" totalsRowDxfId="15"/>
    <tableColumn id="3" xr3:uid="{00000000-0010-0000-0600-000003000000}" name="Real" totalsRowFunction="count" dataDxfId="42" totalsRowDxfId="14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diversas estimadas e reais. O Total é automaticamente calculado no final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3145E1-CABB-49D4-B45D-2B4CFADF1C4B}" name="DespesasPremiações14" displayName="DespesasPremiações14" ref="F31:H42" totalsRowCount="1" headerRowDxfId="28" dataDxfId="27" totalsRowDxfId="26">
  <autoFilter ref="F31:H41" xr:uid="{BD3145E1-CABB-49D4-B45D-2B4CFADF1C4B}"/>
  <tableColumns count="3">
    <tableColumn id="1" xr3:uid="{0CF65184-7919-46CF-BF4E-A46202270592}" name="PINTURA" totalsRowLabel="Total" dataDxfId="25" totalsRowDxfId="22"/>
    <tableColumn id="2" xr3:uid="{7927A25A-E1AC-4B8C-8672-20941D60DE43}" name="Valor estimado" totalsRowFunction="sum" dataDxfId="23" totalsRowDxfId="21"/>
    <tableColumn id="3" xr3:uid="{C4F13793-25A1-4C96-A63E-97399A5ADF23}" name="Real" totalsRowFunction="count" dataDxfId="24" totalsRowDxfId="20"/>
  </tableColumns>
  <tableStyleInfo name="TabelaEstiloClaro1 2" showFirstColumn="1" showLastColumn="0" showRowStripes="1" showColumnStripes="0"/>
  <extLst>
    <ext xmlns:x14="http://schemas.microsoft.com/office/spreadsheetml/2009/9/main" uri="{504A1905-F514-4f6f-8877-14C23A59335A}">
      <x14:table altTextSummary="Nesta tabela, insira as Despesas estimadas e reais com premiações. O Total é automaticamente calculado no final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Admissão" displayName="Admissão" ref="B6:G10" totalsRowCount="1" headerRowDxfId="101" dataDxfId="100" totalsRowDxfId="99">
  <autoFilter ref="B6:G9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700-000001000000}" name="Nº Estimado" totalsRowLabel="Total" totalsRowDxfId="75"/>
    <tableColumn id="2" xr3:uid="{00000000-0010-0000-0700-000002000000}" name="Nº real." dataDxfId="98" totalsRowDxfId="74"/>
    <tableColumn id="3" xr3:uid="{00000000-0010-0000-0700-000003000000}" name="Tipo" dataDxfId="97" totalsRowDxfId="73"/>
    <tableColumn id="4" xr3:uid="{00000000-0010-0000-0700-000004000000}" name="Preço" dataDxfId="96" totalsRowDxfId="72"/>
    <tableColumn id="6" xr3:uid="{00000000-0010-0000-0700-000006000000}" name="Receita estimada" totalsRowFunction="sum" dataDxfId="95" totalsRowDxfId="71">
      <calculatedColumnFormula>B7*E7</calculatedColumnFormula>
    </tableColumn>
    <tableColumn id="7" xr3:uid="{00000000-0010-0000-0700-000007000000}" name="Receita real" totalsRowFunction="sum" dataDxfId="94" totalsRowDxfId="70">
      <calculatedColumnFormula>C7*E7</calculatedColumnFormula>
    </tableColumn>
  </tableColumns>
  <tableStyleInfo name="TabelaEstiloClaro1 2" showFirstColumn="0" showLastColumn="0" showRowStripes="1" showColumnStripes="0"/>
  <extLst>
    <ext xmlns:x14="http://schemas.microsoft.com/office/spreadsheetml/2009/9/main" uri="{504A1905-F514-4f6f-8877-14C23A59335A}">
      <x14:table altTextSummary="Nesta tabela, insira o Número estimado e real de admissões, o Tipo e o Preço. A Receita estimada e real das admissões e os Totais são calculados automaticamente"/>
    </ext>
  </extLst>
</table>
</file>

<file path=xl/theme/theme1.xml><?xml version="1.0" encoding="utf-8"?>
<a:theme xmlns:a="http://schemas.openxmlformats.org/drawingml/2006/main" name="Office Theme">
  <a:themeElements>
    <a:clrScheme name="Custom 13">
      <a:dk1>
        <a:srgbClr val="111111"/>
      </a:dk1>
      <a:lt1>
        <a:srgbClr val="FFFFFF"/>
      </a:lt1>
      <a:dk2>
        <a:srgbClr val="2D3047"/>
      </a:dk2>
      <a:lt2>
        <a:srgbClr val="FFFFFF"/>
      </a:lt2>
      <a:accent1>
        <a:srgbClr val="B50745"/>
      </a:accent1>
      <a:accent2>
        <a:srgbClr val="1C9AAA"/>
      </a:accent2>
      <a:accent3>
        <a:srgbClr val="E0C93A"/>
      </a:accent3>
      <a:accent4>
        <a:srgbClr val="B50745"/>
      </a:accent4>
      <a:accent5>
        <a:srgbClr val="1C9AAA"/>
      </a:accent5>
      <a:accent6>
        <a:srgbClr val="E0C93A"/>
      </a:accent6>
      <a:hlink>
        <a:srgbClr val="4CD0E2"/>
      </a:hlink>
      <a:folHlink>
        <a:srgbClr val="4CD0E2"/>
      </a:folHlink>
    </a:clrScheme>
    <a:fontScheme name="Custom 2">
      <a:majorFont>
        <a:latin typeface="Century Gothic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00B4-02BC-4B65-B20F-7C842CD422DD}">
  <sheetPr>
    <tabColor theme="8" tint="-0.499984740745262"/>
  </sheetPr>
  <dimension ref="B1:B8"/>
  <sheetViews>
    <sheetView showGridLines="0" zoomScaleNormal="100" workbookViewId="0">
      <selection activeCell="B5" sqref="B5"/>
    </sheetView>
  </sheetViews>
  <sheetFormatPr defaultRowHeight="12.75" x14ac:dyDescent="0.2"/>
  <cols>
    <col min="1" max="1" width="2.7109375" customWidth="1"/>
    <col min="2" max="2" width="113.5703125" customWidth="1"/>
    <col min="3" max="3" width="2.7109375" customWidth="1"/>
  </cols>
  <sheetData>
    <row r="1" spans="2:2" s="30" customFormat="1" ht="30" customHeight="1" x14ac:dyDescent="0.2">
      <c r="B1" s="47" t="s">
        <v>0</v>
      </c>
    </row>
    <row r="2" spans="2:2" ht="30" customHeight="1" x14ac:dyDescent="0.25">
      <c r="B2" s="46" t="s">
        <v>116</v>
      </c>
    </row>
    <row r="3" spans="2:2" ht="30" customHeight="1" x14ac:dyDescent="0.25">
      <c r="B3" s="105" t="s">
        <v>117</v>
      </c>
    </row>
    <row r="4" spans="2:2" ht="30" customHeight="1" x14ac:dyDescent="0.25">
      <c r="B4" s="46"/>
    </row>
    <row r="5" spans="2:2" ht="30" customHeight="1" x14ac:dyDescent="0.25">
      <c r="B5" s="106" t="s">
        <v>118</v>
      </c>
    </row>
    <row r="6" spans="2:2" ht="30" customHeight="1" x14ac:dyDescent="0.25">
      <c r="B6" s="48"/>
    </row>
    <row r="7" spans="2:2" ht="60" customHeight="1" x14ac:dyDescent="0.2">
      <c r="B7" s="54" t="s">
        <v>58</v>
      </c>
    </row>
    <row r="8" spans="2:2" ht="39.950000000000003" customHeight="1" x14ac:dyDescent="0.25">
      <c r="B8" s="4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  <pageSetUpPr fitToPage="1"/>
  </sheetPr>
  <dimension ref="A1:H53"/>
  <sheetViews>
    <sheetView showGridLines="0" tabSelected="1" zoomScaleNormal="100" workbookViewId="0">
      <selection activeCell="B7" sqref="B7"/>
    </sheetView>
  </sheetViews>
  <sheetFormatPr defaultColWidth="9.140625" defaultRowHeight="12.75" x14ac:dyDescent="0.2"/>
  <cols>
    <col min="1" max="1" width="2.7109375" style="5" customWidth="1"/>
    <col min="2" max="2" width="40.140625" style="1" customWidth="1"/>
    <col min="3" max="3" width="20.7109375" style="1" customWidth="1"/>
    <col min="4" max="4" width="31.7109375" style="1" customWidth="1"/>
    <col min="5" max="5" width="3.42578125" style="1" customWidth="1"/>
    <col min="6" max="6" width="40.140625" style="1" customWidth="1"/>
    <col min="7" max="7" width="22.7109375" style="1" customWidth="1"/>
    <col min="8" max="8" width="31.7109375" style="1" customWidth="1"/>
    <col min="9" max="9" width="2.7109375" style="1" customWidth="1"/>
    <col min="10" max="16384" width="9.140625" style="1"/>
  </cols>
  <sheetData>
    <row r="1" spans="1:8" ht="45.75" customHeight="1" x14ac:dyDescent="0.2">
      <c r="A1" s="52" t="s">
        <v>1</v>
      </c>
      <c r="B1" s="72" t="s">
        <v>8</v>
      </c>
      <c r="C1" s="72"/>
      <c r="D1" s="104" t="s">
        <v>114</v>
      </c>
      <c r="E1" s="73"/>
      <c r="F1" s="24"/>
      <c r="G1" s="24"/>
      <c r="H1" s="25" t="s">
        <v>14</v>
      </c>
    </row>
    <row r="2" spans="1:8" ht="6.75" customHeight="1" x14ac:dyDescent="0.2">
      <c r="B2" s="16"/>
      <c r="C2" s="16"/>
      <c r="D2" s="16"/>
      <c r="E2" s="17"/>
      <c r="F2" s="17"/>
      <c r="G2" s="17"/>
      <c r="H2" s="18"/>
    </row>
    <row r="3" spans="1:8" s="11" customFormat="1" ht="15" customHeight="1" x14ac:dyDescent="0.2">
      <c r="A3" s="52" t="s">
        <v>2</v>
      </c>
      <c r="B3" s="71" t="s">
        <v>9</v>
      </c>
      <c r="C3" s="14"/>
      <c r="D3" s="14"/>
      <c r="E3" s="14"/>
      <c r="F3" s="14"/>
      <c r="G3" s="15" t="s">
        <v>12</v>
      </c>
      <c r="H3" s="15" t="s">
        <v>13</v>
      </c>
    </row>
    <row r="4" spans="1:8" ht="24" customHeight="1" x14ac:dyDescent="0.2">
      <c r="A4" s="52" t="s">
        <v>3</v>
      </c>
      <c r="B4" s="71"/>
      <c r="C4" s="13"/>
      <c r="D4" s="13"/>
      <c r="E4" s="13"/>
      <c r="F4" s="13"/>
      <c r="G4" s="56">
        <f>DespesasLocal[[#Totals],[Valor estimado]]+DespesasDecoração[[#Totals],[Valor estimado]]+DespesasPublicidade[[#Totals],[Valor estimado]]+DespesasBebidas[[#Totals],[Valor estimado]]+DespesasPrograma[[#Totals],[Valor estimado]]+DespesasPremiações[[#Totals],[Valor estimado]]+DespesasPremiações14[[#Totals],[Valor estimado]]</f>
        <v>3936</v>
      </c>
      <c r="H4" s="56">
        <v>2000</v>
      </c>
    </row>
    <row r="5" spans="1:8" ht="15" customHeight="1" x14ac:dyDescent="0.2">
      <c r="B5" s="6"/>
      <c r="C5" s="8"/>
      <c r="D5" s="8"/>
      <c r="E5" s="5"/>
      <c r="F5" s="5"/>
      <c r="G5" s="5"/>
      <c r="H5" s="5"/>
    </row>
    <row r="6" spans="1:8" s="9" customFormat="1" ht="20.100000000000001" customHeight="1" x14ac:dyDescent="0.2">
      <c r="A6" s="52" t="s">
        <v>4</v>
      </c>
      <c r="B6" s="19" t="s">
        <v>49</v>
      </c>
      <c r="C6" s="50" t="s">
        <v>12</v>
      </c>
      <c r="D6" s="50" t="s">
        <v>13</v>
      </c>
      <c r="E6" s="10"/>
      <c r="F6" s="20" t="s">
        <v>85</v>
      </c>
      <c r="G6" s="28" t="s">
        <v>12</v>
      </c>
      <c r="H6" s="28" t="s">
        <v>13</v>
      </c>
    </row>
    <row r="7" spans="1:8" ht="15.95" customHeight="1" x14ac:dyDescent="0.2">
      <c r="B7" s="83" t="s">
        <v>62</v>
      </c>
      <c r="C7" s="78">
        <v>0</v>
      </c>
      <c r="D7" s="78"/>
      <c r="E7" s="5"/>
      <c r="F7" s="89" t="s">
        <v>86</v>
      </c>
      <c r="G7" s="58" t="s">
        <v>84</v>
      </c>
      <c r="H7" s="58"/>
    </row>
    <row r="8" spans="1:8" ht="15.95" customHeight="1" x14ac:dyDescent="0.2">
      <c r="B8" s="84" t="s">
        <v>113</v>
      </c>
      <c r="C8" s="57">
        <v>30</v>
      </c>
      <c r="D8" s="57"/>
      <c r="E8" s="5"/>
      <c r="F8" s="89" t="s">
        <v>87</v>
      </c>
      <c r="G8" s="58" t="s">
        <v>84</v>
      </c>
      <c r="H8" s="58"/>
    </row>
    <row r="9" spans="1:8" ht="15.95" customHeight="1" x14ac:dyDescent="0.2">
      <c r="B9" s="84" t="s">
        <v>50</v>
      </c>
      <c r="C9" s="96" t="s">
        <v>84</v>
      </c>
      <c r="D9" s="57"/>
      <c r="E9" s="5"/>
      <c r="F9" s="89" t="s">
        <v>112</v>
      </c>
      <c r="G9" s="58"/>
      <c r="H9" s="58"/>
    </row>
    <row r="10" spans="1:8" ht="15.95" customHeight="1" x14ac:dyDescent="0.2">
      <c r="B10" s="84" t="s">
        <v>51</v>
      </c>
      <c r="C10" s="57">
        <v>200</v>
      </c>
      <c r="D10" s="57"/>
      <c r="E10" s="5"/>
      <c r="F10" s="89" t="s">
        <v>88</v>
      </c>
      <c r="G10" s="58" t="s">
        <v>84</v>
      </c>
      <c r="H10" s="58"/>
    </row>
    <row r="11" spans="1:8" ht="15.95" customHeight="1" x14ac:dyDescent="0.2">
      <c r="B11" s="84" t="s">
        <v>63</v>
      </c>
      <c r="C11" s="57">
        <v>499</v>
      </c>
      <c r="D11" s="57"/>
      <c r="E11" s="5"/>
      <c r="F11" s="89" t="s">
        <v>89</v>
      </c>
      <c r="G11" s="58">
        <v>49.9</v>
      </c>
      <c r="H11" s="102"/>
    </row>
    <row r="12" spans="1:8" ht="15" customHeight="1" x14ac:dyDescent="0.2">
      <c r="B12" s="85" t="s">
        <v>64</v>
      </c>
      <c r="C12" s="95" t="s">
        <v>84</v>
      </c>
      <c r="D12" s="77"/>
      <c r="E12" s="5"/>
      <c r="F12" s="89" t="s">
        <v>90</v>
      </c>
      <c r="G12" s="58"/>
      <c r="H12" s="58">
        <v>248.7</v>
      </c>
    </row>
    <row r="13" spans="1:8" ht="20.100000000000001" customHeight="1" x14ac:dyDescent="0.2">
      <c r="A13" s="5" t="s">
        <v>5</v>
      </c>
      <c r="B13" s="85" t="s">
        <v>97</v>
      </c>
      <c r="C13" s="95" t="s">
        <v>84</v>
      </c>
      <c r="D13" s="82"/>
      <c r="E13" s="5"/>
      <c r="F13" s="7" t="s">
        <v>10</v>
      </c>
      <c r="G13" s="58">
        <f>SUBTOTAL(109,DespesasBebidas[Valor estimado])</f>
        <v>49.9</v>
      </c>
      <c r="H13" s="58">
        <f>SUBTOTAL(103,DespesasBebidas[Real])</f>
        <v>1</v>
      </c>
    </row>
    <row r="14" spans="1:8" ht="15.95" customHeight="1" x14ac:dyDescent="0.2">
      <c r="B14" s="85" t="s">
        <v>98</v>
      </c>
      <c r="C14" s="95" t="s">
        <v>84</v>
      </c>
      <c r="D14" s="94"/>
      <c r="E14" s="5"/>
      <c r="F14" s="5"/>
      <c r="G14" s="5"/>
      <c r="H14" s="5"/>
    </row>
    <row r="15" spans="1:8" ht="15.95" customHeight="1" x14ac:dyDescent="0.2">
      <c r="B15" s="12" t="s">
        <v>10</v>
      </c>
      <c r="C15" s="57">
        <f>SUBTOTAL(109,DespesasLocal[Valor estimado])</f>
        <v>729</v>
      </c>
      <c r="D15" s="57">
        <f>SUBTOTAL(103,DespesasLocal[Real])</f>
        <v>0</v>
      </c>
      <c r="E15" s="5"/>
      <c r="F15" s="21" t="s">
        <v>79</v>
      </c>
      <c r="G15" s="51" t="s">
        <v>12</v>
      </c>
      <c r="H15" s="51" t="s">
        <v>13</v>
      </c>
    </row>
    <row r="16" spans="1:8" ht="15.95" customHeight="1" x14ac:dyDescent="0.2">
      <c r="B16" s="6"/>
      <c r="C16" s="8"/>
      <c r="D16" s="8"/>
      <c r="E16" s="5"/>
      <c r="F16" s="86" t="s">
        <v>80</v>
      </c>
      <c r="G16" s="60">
        <v>0</v>
      </c>
      <c r="H16" s="60"/>
    </row>
    <row r="17" spans="1:8" ht="15.95" customHeight="1" x14ac:dyDescent="0.2">
      <c r="B17" s="21" t="s">
        <v>52</v>
      </c>
      <c r="C17" s="51" t="s">
        <v>12</v>
      </c>
      <c r="D17" s="51" t="s">
        <v>13</v>
      </c>
      <c r="E17" s="5"/>
      <c r="F17" s="86" t="s">
        <v>81</v>
      </c>
      <c r="G17" s="60">
        <v>0</v>
      </c>
      <c r="H17" s="60"/>
    </row>
    <row r="18" spans="1:8" ht="15.95" customHeight="1" x14ac:dyDescent="0.2">
      <c r="B18" s="86" t="s">
        <v>55</v>
      </c>
      <c r="C18" s="59">
        <v>30</v>
      </c>
      <c r="D18" s="59"/>
      <c r="E18" s="5"/>
      <c r="F18" s="86" t="s">
        <v>82</v>
      </c>
      <c r="G18" s="60">
        <v>124.43</v>
      </c>
      <c r="H18" s="60"/>
    </row>
    <row r="19" spans="1:8" ht="15.95" customHeight="1" x14ac:dyDescent="0.2">
      <c r="B19" s="86" t="s">
        <v>56</v>
      </c>
      <c r="C19" s="59">
        <v>45</v>
      </c>
      <c r="D19" s="59"/>
      <c r="E19" s="5"/>
      <c r="F19" s="86" t="s">
        <v>83</v>
      </c>
      <c r="G19" s="60">
        <v>289</v>
      </c>
      <c r="H19" s="60"/>
    </row>
    <row r="20" spans="1:8" ht="15" customHeight="1" x14ac:dyDescent="0.2">
      <c r="B20" s="86" t="s">
        <v>54</v>
      </c>
      <c r="C20" s="59">
        <v>69.989999999999995</v>
      </c>
      <c r="D20" s="59"/>
      <c r="E20" s="5"/>
      <c r="F20" s="21"/>
      <c r="G20" s="60"/>
      <c r="H20" s="60"/>
    </row>
    <row r="21" spans="1:8" ht="20.100000000000001" customHeight="1" x14ac:dyDescent="0.2">
      <c r="A21" s="52" t="s">
        <v>6</v>
      </c>
      <c r="B21" s="87" t="s">
        <v>65</v>
      </c>
      <c r="C21" s="76">
        <v>41.27</v>
      </c>
      <c r="D21" s="76"/>
      <c r="E21" s="5"/>
      <c r="F21" s="21" t="s">
        <v>10</v>
      </c>
      <c r="G21" s="60">
        <f>SUBTOTAL(109,DespesasPrograma[Valor estimado])</f>
        <v>413.43</v>
      </c>
      <c r="H21" s="60">
        <f>SUBTOTAL(103,DespesasPrograma[Real])</f>
        <v>0</v>
      </c>
    </row>
    <row r="22" spans="1:8" ht="15.95" customHeight="1" x14ac:dyDescent="0.2">
      <c r="B22" s="86" t="s">
        <v>53</v>
      </c>
      <c r="C22" s="59">
        <v>229</v>
      </c>
      <c r="D22" s="59"/>
      <c r="E22" s="5"/>
      <c r="F22" s="22"/>
      <c r="G22" s="5"/>
      <c r="H22" s="5"/>
    </row>
    <row r="23" spans="1:8" ht="15.95" customHeight="1" x14ac:dyDescent="0.2">
      <c r="B23" s="86" t="s">
        <v>57</v>
      </c>
      <c r="C23" s="59">
        <v>169</v>
      </c>
      <c r="D23" s="59"/>
      <c r="E23" s="5"/>
      <c r="F23" s="21" t="s">
        <v>91</v>
      </c>
      <c r="G23" s="51" t="s">
        <v>12</v>
      </c>
      <c r="H23" s="51" t="s">
        <v>13</v>
      </c>
    </row>
    <row r="24" spans="1:8" ht="15.95" customHeight="1" x14ac:dyDescent="0.2">
      <c r="B24" s="87" t="s">
        <v>59</v>
      </c>
      <c r="C24" s="76">
        <v>229</v>
      </c>
      <c r="D24" s="76"/>
      <c r="E24" s="5"/>
      <c r="F24" s="86" t="s">
        <v>92</v>
      </c>
      <c r="G24" s="92">
        <v>76.900000000000006</v>
      </c>
      <c r="H24" s="60"/>
    </row>
    <row r="25" spans="1:8" ht="15.95" customHeight="1" x14ac:dyDescent="0.2">
      <c r="B25" s="87" t="s">
        <v>60</v>
      </c>
      <c r="C25" s="76">
        <v>378</v>
      </c>
      <c r="D25" s="76"/>
      <c r="E25" s="5"/>
      <c r="F25" s="86" t="s">
        <v>93</v>
      </c>
      <c r="G25" s="92">
        <v>45.9</v>
      </c>
      <c r="H25" s="60"/>
    </row>
    <row r="26" spans="1:8" ht="15" customHeight="1" x14ac:dyDescent="0.2">
      <c r="B26" s="88" t="s">
        <v>61</v>
      </c>
      <c r="C26" s="76">
        <v>0</v>
      </c>
      <c r="D26" s="76"/>
      <c r="E26" s="5"/>
      <c r="F26" s="87" t="s">
        <v>94</v>
      </c>
      <c r="G26" s="92">
        <v>94.89</v>
      </c>
      <c r="H26" s="79"/>
    </row>
    <row r="27" spans="1:8" ht="20.100000000000001" customHeight="1" x14ac:dyDescent="0.2">
      <c r="A27" s="52" t="s">
        <v>7</v>
      </c>
      <c r="B27" s="87" t="s">
        <v>109</v>
      </c>
      <c r="C27" s="76" t="s">
        <v>84</v>
      </c>
      <c r="D27" s="76"/>
      <c r="E27" s="5"/>
      <c r="F27" s="87" t="s">
        <v>95</v>
      </c>
      <c r="G27" s="92">
        <v>78.98</v>
      </c>
      <c r="H27" s="80"/>
    </row>
    <row r="28" spans="1:8" ht="15.95" customHeight="1" x14ac:dyDescent="0.2">
      <c r="B28" s="21" t="s">
        <v>10</v>
      </c>
      <c r="C28" s="59">
        <f>SUBTOTAL(109,DespesasDecoração[Valor estimado])</f>
        <v>1191.26</v>
      </c>
      <c r="D28" s="59">
        <f>SUBTOTAL(109,DespesasDecoração[Real])</f>
        <v>0</v>
      </c>
      <c r="E28" s="5"/>
      <c r="F28" s="87" t="s">
        <v>96</v>
      </c>
      <c r="G28" s="93" t="s">
        <v>84</v>
      </c>
      <c r="H28" s="81"/>
    </row>
    <row r="29" spans="1:8" ht="15.95" customHeight="1" x14ac:dyDescent="0.2">
      <c r="B29" s="22"/>
      <c r="C29" s="40"/>
      <c r="D29" s="40"/>
      <c r="E29" s="5"/>
      <c r="F29" s="21" t="s">
        <v>10</v>
      </c>
      <c r="G29" s="60">
        <f>SUBTOTAL(109,DespesasPremiações[Valor estimado])</f>
        <v>296.67</v>
      </c>
      <c r="H29" s="60">
        <f>SUBTOTAL(103,DespesasPremiações[Real])</f>
        <v>0</v>
      </c>
    </row>
    <row r="30" spans="1:8" ht="15.95" customHeight="1" x14ac:dyDescent="0.2">
      <c r="B30" s="21" t="s">
        <v>66</v>
      </c>
      <c r="C30" s="51" t="s">
        <v>12</v>
      </c>
      <c r="D30" s="51" t="s">
        <v>13</v>
      </c>
      <c r="E30" s="5"/>
      <c r="F30" s="5"/>
      <c r="G30" s="5"/>
      <c r="H30" s="5"/>
    </row>
    <row r="31" spans="1:8" ht="15.95" customHeight="1" x14ac:dyDescent="0.2">
      <c r="B31" s="86" t="s">
        <v>67</v>
      </c>
      <c r="C31" s="59">
        <v>249.9</v>
      </c>
      <c r="D31" s="59"/>
      <c r="E31" s="5"/>
      <c r="F31" s="21" t="s">
        <v>99</v>
      </c>
      <c r="G31" s="51" t="s">
        <v>12</v>
      </c>
      <c r="H31" s="51" t="s">
        <v>13</v>
      </c>
    </row>
    <row r="32" spans="1:8" ht="15.95" customHeight="1" x14ac:dyDescent="0.2">
      <c r="B32" s="86" t="s">
        <v>69</v>
      </c>
      <c r="C32" s="59">
        <v>26.89</v>
      </c>
      <c r="D32" s="59"/>
      <c r="F32" s="86" t="s">
        <v>105</v>
      </c>
      <c r="G32" s="93">
        <v>55.9</v>
      </c>
      <c r="H32" s="60"/>
    </row>
    <row r="33" spans="2:8" x14ac:dyDescent="0.2">
      <c r="B33" s="86" t="s">
        <v>68</v>
      </c>
      <c r="C33" s="59">
        <v>16.899999999999999</v>
      </c>
      <c r="D33" s="59"/>
      <c r="F33" s="86" t="s">
        <v>100</v>
      </c>
      <c r="G33" s="93">
        <v>104.25</v>
      </c>
      <c r="H33" s="60"/>
    </row>
    <row r="34" spans="2:8" x14ac:dyDescent="0.2">
      <c r="B34" s="103" t="s">
        <v>70</v>
      </c>
      <c r="C34" s="76">
        <v>110.3</v>
      </c>
      <c r="D34" s="76"/>
      <c r="F34" s="87" t="s">
        <v>101</v>
      </c>
      <c r="G34" s="93" t="s">
        <v>84</v>
      </c>
      <c r="H34" s="79"/>
    </row>
    <row r="35" spans="2:8" x14ac:dyDescent="0.2">
      <c r="B35" s="87" t="s">
        <v>71</v>
      </c>
      <c r="C35" s="76">
        <v>14.5</v>
      </c>
      <c r="D35" s="76"/>
      <c r="F35" s="87" t="s">
        <v>102</v>
      </c>
      <c r="G35" s="93" t="s">
        <v>84</v>
      </c>
      <c r="H35" s="80"/>
    </row>
    <row r="36" spans="2:8" x14ac:dyDescent="0.2">
      <c r="B36" s="87" t="s">
        <v>72</v>
      </c>
      <c r="C36" s="76">
        <v>15.21</v>
      </c>
      <c r="D36" s="76"/>
      <c r="F36" s="87" t="s">
        <v>103</v>
      </c>
      <c r="G36" s="93" t="s">
        <v>84</v>
      </c>
      <c r="H36" s="81"/>
    </row>
    <row r="37" spans="2:8" x14ac:dyDescent="0.2">
      <c r="B37" s="87" t="s">
        <v>73</v>
      </c>
      <c r="C37" s="76">
        <v>105.4</v>
      </c>
      <c r="D37" s="76"/>
      <c r="F37" s="87" t="s">
        <v>104</v>
      </c>
      <c r="G37" s="93">
        <v>180.4</v>
      </c>
      <c r="H37" s="97"/>
    </row>
    <row r="38" spans="2:8" x14ac:dyDescent="0.2">
      <c r="B38" s="87" t="s">
        <v>74</v>
      </c>
      <c r="C38" s="76">
        <v>23.43</v>
      </c>
      <c r="D38" s="76"/>
      <c r="F38" s="87" t="s">
        <v>106</v>
      </c>
      <c r="G38" s="93">
        <v>65</v>
      </c>
      <c r="H38" s="98"/>
    </row>
    <row r="39" spans="2:8" x14ac:dyDescent="0.2">
      <c r="B39" s="87" t="s">
        <v>111</v>
      </c>
      <c r="C39" s="76">
        <v>64.900000000000006</v>
      </c>
      <c r="D39" s="76"/>
      <c r="F39" s="87" t="s">
        <v>107</v>
      </c>
      <c r="G39" s="93">
        <v>85</v>
      </c>
      <c r="H39" s="99"/>
    </row>
    <row r="40" spans="2:8" x14ac:dyDescent="0.2">
      <c r="B40" s="87" t="s">
        <v>75</v>
      </c>
      <c r="C40" s="76">
        <v>39.99</v>
      </c>
      <c r="D40" s="76"/>
      <c r="F40" s="87" t="s">
        <v>108</v>
      </c>
      <c r="G40" s="93" t="s">
        <v>84</v>
      </c>
      <c r="H40" s="100"/>
    </row>
    <row r="41" spans="2:8" x14ac:dyDescent="0.2">
      <c r="B41" s="87" t="s">
        <v>77</v>
      </c>
      <c r="C41" s="76">
        <v>36.89</v>
      </c>
      <c r="D41" s="76"/>
      <c r="F41" s="87"/>
      <c r="G41" s="93"/>
      <c r="H41" s="101"/>
    </row>
    <row r="42" spans="2:8" x14ac:dyDescent="0.2">
      <c r="B42" s="87" t="s">
        <v>76</v>
      </c>
      <c r="C42" s="76">
        <v>14.89</v>
      </c>
      <c r="D42" s="76"/>
      <c r="F42" s="21" t="s">
        <v>10</v>
      </c>
      <c r="G42" s="60">
        <f>SUBTOTAL(109,DespesasPremiações14[Valor estimado])</f>
        <v>490.55</v>
      </c>
      <c r="H42" s="60">
        <f>SUBTOTAL(103,DespesasPremiações14[Real])</f>
        <v>0</v>
      </c>
    </row>
    <row r="43" spans="2:8" x14ac:dyDescent="0.2">
      <c r="B43" s="87" t="s">
        <v>78</v>
      </c>
      <c r="C43" s="76">
        <v>45.99</v>
      </c>
      <c r="D43" s="76"/>
    </row>
    <row r="44" spans="2:8" x14ac:dyDescent="0.2">
      <c r="B44" s="75"/>
      <c r="C44" s="76"/>
      <c r="D44" s="76"/>
    </row>
    <row r="45" spans="2:8" x14ac:dyDescent="0.2">
      <c r="B45" s="75"/>
      <c r="C45" s="76"/>
      <c r="D45" s="76"/>
    </row>
    <row r="46" spans="2:8" x14ac:dyDescent="0.2">
      <c r="B46" s="21" t="s">
        <v>10</v>
      </c>
      <c r="C46" s="59">
        <f>SUBTOTAL(109,DespesasPublicidade[Valor estimado])</f>
        <v>765.18999999999994</v>
      </c>
      <c r="D46" s="59">
        <f>SUBTOTAL(103,DespesasPublicidade[Real])</f>
        <v>0</v>
      </c>
    </row>
    <row r="47" spans="2:8" x14ac:dyDescent="0.2">
      <c r="B47" s="22"/>
      <c r="C47" s="40"/>
      <c r="D47" s="40"/>
    </row>
    <row r="48" spans="2:8" x14ac:dyDescent="0.2">
      <c r="B48" s="90" t="s">
        <v>11</v>
      </c>
      <c r="C48" s="91" t="s">
        <v>12</v>
      </c>
      <c r="D48" s="91" t="s">
        <v>13</v>
      </c>
    </row>
    <row r="49" spans="2:4" x14ac:dyDescent="0.2">
      <c r="B49" s="21" t="s">
        <v>110</v>
      </c>
      <c r="C49" s="59">
        <v>969</v>
      </c>
      <c r="D49" s="59"/>
    </row>
    <row r="50" spans="2:4" x14ac:dyDescent="0.2">
      <c r="B50" s="21"/>
      <c r="C50" s="59"/>
      <c r="D50" s="59"/>
    </row>
    <row r="51" spans="2:4" x14ac:dyDescent="0.2">
      <c r="B51" s="21"/>
      <c r="C51" s="59"/>
      <c r="D51" s="59"/>
    </row>
    <row r="52" spans="2:4" x14ac:dyDescent="0.2">
      <c r="B52" s="21"/>
      <c r="C52" s="59"/>
      <c r="D52" s="59"/>
    </row>
    <row r="53" spans="2:4" x14ac:dyDescent="0.2">
      <c r="B53" s="23" t="s">
        <v>10</v>
      </c>
      <c r="C53" s="61">
        <f>SUBTOTAL(109,DepesasDiversas[Valor estimado])</f>
        <v>969</v>
      </c>
      <c r="D53" s="61">
        <f>SUBTOTAL(103,DepesasDiversas[Real])</f>
        <v>0</v>
      </c>
    </row>
  </sheetData>
  <mergeCells count="3">
    <mergeCell ref="B3:B4"/>
    <mergeCell ref="B1:C1"/>
    <mergeCell ref="D1:E1"/>
  </mergeCells>
  <phoneticPr fontId="2" type="noConversion"/>
  <conditionalFormatting sqref="A1:A1048576">
    <cfRule type="notContainsBlanks" dxfId="10" priority="1">
      <formula>LEN(TRIM(A1))&gt;0</formula>
    </cfRule>
  </conditionalFormatting>
  <printOptions horizontalCentered="1"/>
  <pageMargins left="0.75" right="0.75" top="1" bottom="1" header="0.5" footer="0.5"/>
  <pageSetup paperSize="9" scale="68" fitToHeight="0" orientation="landscape" r:id="rId1"/>
  <headerFooter alignWithMargins="0"/>
  <rowBreaks count="1" manualBreakCount="1">
    <brk id="27" max="16383" man="1"/>
  </rowBreaks>
  <colBreaks count="1" manualBreakCount="1">
    <brk id="1" max="1048575" man="1"/>
  </colBreaks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pageSetUpPr fitToPage="1"/>
  </sheetPr>
  <dimension ref="A1:H29"/>
  <sheetViews>
    <sheetView showGridLines="0" zoomScaleNormal="100" zoomScaleSheetLayoutView="75" workbookViewId="0">
      <selection activeCell="F5" sqref="F5"/>
    </sheetView>
  </sheetViews>
  <sheetFormatPr defaultColWidth="9.140625" defaultRowHeight="12.75" x14ac:dyDescent="0.2"/>
  <cols>
    <col min="1" max="1" width="2.7109375" style="5" customWidth="1"/>
    <col min="2" max="2" width="40.140625" style="1" customWidth="1"/>
    <col min="3" max="3" width="20.85546875" style="1" customWidth="1"/>
    <col min="4" max="7" width="23.140625" style="1" customWidth="1"/>
    <col min="8" max="8" width="2.7109375" style="1" customWidth="1"/>
    <col min="9" max="16384" width="9.140625" style="1"/>
  </cols>
  <sheetData>
    <row r="1" spans="1:8" ht="45.75" customHeight="1" x14ac:dyDescent="0.2">
      <c r="A1" s="5" t="s">
        <v>15</v>
      </c>
      <c r="B1" s="72" t="str">
        <f>Despesas!B1</f>
        <v>Orçamento de Evento para</v>
      </c>
      <c r="C1" s="72"/>
      <c r="D1" s="41" t="str">
        <f>Despesas!D1</f>
        <v>KART - LeMans</v>
      </c>
      <c r="E1" s="24"/>
      <c r="F1" s="24"/>
      <c r="G1" s="25" t="s">
        <v>32</v>
      </c>
    </row>
    <row r="2" spans="1:8" ht="6.75" customHeight="1" x14ac:dyDescent="0.2">
      <c r="B2" s="16"/>
      <c r="C2" s="16"/>
      <c r="D2" s="16"/>
      <c r="E2" s="17"/>
      <c r="F2" s="17"/>
      <c r="G2" s="17"/>
      <c r="H2" s="18"/>
    </row>
    <row r="3" spans="1:8" s="11" customFormat="1" ht="15" customHeight="1" x14ac:dyDescent="0.2">
      <c r="A3" s="52" t="s">
        <v>16</v>
      </c>
      <c r="B3" s="71" t="s">
        <v>26</v>
      </c>
      <c r="C3" s="14"/>
      <c r="D3" s="14"/>
      <c r="E3" s="14"/>
      <c r="F3" s="15" t="s">
        <v>12</v>
      </c>
      <c r="G3" s="15" t="s">
        <v>13</v>
      </c>
    </row>
    <row r="4" spans="1:8" ht="24" customHeight="1" x14ac:dyDescent="0.2">
      <c r="A4" s="52" t="s">
        <v>17</v>
      </c>
      <c r="B4" s="71"/>
      <c r="C4" s="13"/>
      <c r="D4" s="13"/>
      <c r="E4" s="13"/>
      <c r="F4" s="56">
        <f>Despesas!G4</f>
        <v>3936</v>
      </c>
      <c r="G4" s="56">
        <v>2000</v>
      </c>
    </row>
    <row r="5" spans="1:8" ht="35.1" customHeight="1" x14ac:dyDescent="0.2">
      <c r="A5" s="52" t="s">
        <v>18</v>
      </c>
      <c r="B5" s="45" t="s">
        <v>45</v>
      </c>
      <c r="C5" s="26"/>
      <c r="D5" s="26"/>
      <c r="E5" s="26"/>
      <c r="F5" s="26"/>
      <c r="G5" s="26"/>
    </row>
    <row r="6" spans="1:8" ht="20.100000000000001" customHeight="1" x14ac:dyDescent="0.2">
      <c r="A6" s="52" t="s">
        <v>19</v>
      </c>
      <c r="B6" s="28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33</v>
      </c>
    </row>
    <row r="7" spans="1:8" ht="15.95" customHeight="1" x14ac:dyDescent="0.2">
      <c r="B7" s="28"/>
      <c r="C7" s="28">
        <v>1</v>
      </c>
      <c r="D7" s="28" t="s">
        <v>45</v>
      </c>
      <c r="E7" s="62">
        <v>2000</v>
      </c>
      <c r="F7" s="62">
        <f>B7*E7</f>
        <v>0</v>
      </c>
      <c r="G7" s="62">
        <f>C7*E7</f>
        <v>2000</v>
      </c>
    </row>
    <row r="8" spans="1:8" ht="15.95" customHeight="1" x14ac:dyDescent="0.2">
      <c r="B8" s="28"/>
      <c r="C8" s="28"/>
      <c r="D8" s="28"/>
      <c r="E8" s="62">
        <v>0</v>
      </c>
      <c r="F8" s="62">
        <f>B8*E8</f>
        <v>0</v>
      </c>
      <c r="G8" s="62">
        <f>C8*E8</f>
        <v>0</v>
      </c>
    </row>
    <row r="9" spans="1:8" ht="15.75" customHeight="1" x14ac:dyDescent="0.2">
      <c r="B9" s="28"/>
      <c r="C9" s="28"/>
      <c r="D9" s="28"/>
      <c r="E9" s="62">
        <v>0</v>
      </c>
      <c r="F9" s="62">
        <f>B9*E9</f>
        <v>0</v>
      </c>
      <c r="G9" s="62">
        <f>C9*E9</f>
        <v>0</v>
      </c>
    </row>
    <row r="10" spans="1:8" ht="15.95" customHeight="1" x14ac:dyDescent="0.2">
      <c r="B10" s="29" t="s">
        <v>10</v>
      </c>
      <c r="C10" s="29"/>
      <c r="D10" s="29"/>
      <c r="E10" s="29"/>
      <c r="F10" s="63">
        <f>SUBTOTAL(109,Admissão[Receita estimada])</f>
        <v>0</v>
      </c>
      <c r="G10" s="63">
        <f>SUBTOTAL(109,Admissão[Receita real])</f>
        <v>2000</v>
      </c>
    </row>
    <row r="11" spans="1:8" ht="35.1" customHeight="1" x14ac:dyDescent="0.2">
      <c r="A11" s="52" t="s">
        <v>20</v>
      </c>
      <c r="B11" s="45" t="s">
        <v>46</v>
      </c>
      <c r="C11" s="26"/>
      <c r="D11" s="26"/>
      <c r="E11" s="26"/>
      <c r="F11" s="26"/>
      <c r="G11" s="26"/>
    </row>
    <row r="12" spans="1:8" ht="20.100000000000001" customHeight="1" x14ac:dyDescent="0.2">
      <c r="A12" s="52" t="s">
        <v>21</v>
      </c>
      <c r="B12" s="28" t="s">
        <v>27</v>
      </c>
      <c r="C12" s="28" t="s">
        <v>28</v>
      </c>
      <c r="D12" s="28" t="s">
        <v>29</v>
      </c>
      <c r="E12" s="28" t="s">
        <v>30</v>
      </c>
      <c r="F12" s="28" t="s">
        <v>31</v>
      </c>
      <c r="G12" s="28" t="s">
        <v>33</v>
      </c>
    </row>
    <row r="13" spans="1:8" ht="15.95" customHeight="1" x14ac:dyDescent="0.2">
      <c r="B13" s="28"/>
      <c r="C13" s="28"/>
      <c r="D13" s="28"/>
      <c r="E13" s="62"/>
      <c r="F13" s="62">
        <f>B13*E13</f>
        <v>0</v>
      </c>
      <c r="G13" s="62">
        <f>C13*E13</f>
        <v>0</v>
      </c>
    </row>
    <row r="14" spans="1:8" ht="15.95" customHeight="1" x14ac:dyDescent="0.2">
      <c r="B14" s="28"/>
      <c r="C14" s="28"/>
      <c r="D14" s="28"/>
      <c r="E14" s="62"/>
      <c r="F14" s="62">
        <f>B14*E14</f>
        <v>0</v>
      </c>
      <c r="G14" s="62">
        <f>C14*E14</f>
        <v>0</v>
      </c>
    </row>
    <row r="15" spans="1:8" ht="15.95" customHeight="1" x14ac:dyDescent="0.2">
      <c r="B15" s="28"/>
      <c r="C15" s="28"/>
      <c r="D15" s="28"/>
      <c r="E15" s="62"/>
      <c r="F15" s="62">
        <f>B15*E15</f>
        <v>0</v>
      </c>
      <c r="G15" s="62">
        <f>C15*E15</f>
        <v>0</v>
      </c>
    </row>
    <row r="16" spans="1:8" ht="15.95" customHeight="1" x14ac:dyDescent="0.2">
      <c r="B16" s="28" t="s">
        <v>10</v>
      </c>
      <c r="C16" s="28"/>
      <c r="D16" s="28"/>
      <c r="E16" s="28"/>
      <c r="F16" s="62">
        <f>SUBTOTAL(109,AnúnciosNoPrograma[Receita estimada])</f>
        <v>0</v>
      </c>
      <c r="G16" s="62">
        <f>SUBTOTAL(109,AnúnciosNoPrograma[Receita real])</f>
        <v>0</v>
      </c>
    </row>
    <row r="17" spans="1:7" ht="35.1" customHeight="1" x14ac:dyDescent="0.2">
      <c r="A17" s="5" t="s">
        <v>22</v>
      </c>
      <c r="B17" s="45" t="s">
        <v>47</v>
      </c>
      <c r="C17" s="26"/>
      <c r="D17" s="26"/>
      <c r="E17" s="26"/>
      <c r="F17" s="26"/>
      <c r="G17" s="26"/>
    </row>
    <row r="18" spans="1:7" ht="20.100000000000001" customHeight="1" x14ac:dyDescent="0.2">
      <c r="A18" s="52" t="s">
        <v>23</v>
      </c>
      <c r="B18" s="28" t="s">
        <v>27</v>
      </c>
      <c r="C18" s="28" t="s">
        <v>28</v>
      </c>
      <c r="D18" s="28" t="s">
        <v>29</v>
      </c>
      <c r="E18" s="28" t="s">
        <v>30</v>
      </c>
      <c r="F18" s="28" t="s">
        <v>31</v>
      </c>
      <c r="G18" s="28" t="s">
        <v>33</v>
      </c>
    </row>
    <row r="19" spans="1:7" ht="15.95" customHeight="1" x14ac:dyDescent="0.2">
      <c r="B19" s="30"/>
      <c r="C19" s="30"/>
      <c r="D19" s="27"/>
      <c r="E19" s="64"/>
      <c r="F19" s="64">
        <f>B19*E19</f>
        <v>0</v>
      </c>
      <c r="G19" s="64">
        <f>C19*E19</f>
        <v>0</v>
      </c>
    </row>
    <row r="20" spans="1:7" ht="15.95" customHeight="1" x14ac:dyDescent="0.2">
      <c r="B20" s="30"/>
      <c r="C20" s="30"/>
      <c r="D20" s="27"/>
      <c r="E20" s="64"/>
      <c r="F20" s="64">
        <f>B20*E20</f>
        <v>0</v>
      </c>
      <c r="G20" s="64">
        <f>C20*E20</f>
        <v>0</v>
      </c>
    </row>
    <row r="21" spans="1:7" ht="15.95" customHeight="1" x14ac:dyDescent="0.2">
      <c r="B21" s="30"/>
      <c r="C21" s="30"/>
      <c r="D21" s="27"/>
      <c r="E21" s="64"/>
      <c r="F21" s="64">
        <f>B21*E21</f>
        <v>0</v>
      </c>
      <c r="G21" s="64">
        <f>C21*E21</f>
        <v>0</v>
      </c>
    </row>
    <row r="22" spans="1:7" ht="15.95" customHeight="1" x14ac:dyDescent="0.2">
      <c r="B22" s="30" t="s">
        <v>10</v>
      </c>
      <c r="C22" s="30"/>
      <c r="D22" s="27"/>
      <c r="E22" s="30"/>
      <c r="F22" s="64">
        <f>SUBTOTAL(109,ExpositoresEFornecedores[Receita estimada])</f>
        <v>0</v>
      </c>
      <c r="G22" s="64">
        <f>SUBTOTAL(109,ExpositoresEFornecedores[Receita real])</f>
        <v>0</v>
      </c>
    </row>
    <row r="23" spans="1:7" ht="35.1" customHeight="1" x14ac:dyDescent="0.2">
      <c r="A23" s="52" t="s">
        <v>24</v>
      </c>
      <c r="B23" s="45" t="s">
        <v>48</v>
      </c>
      <c r="C23" s="26"/>
      <c r="D23" s="26"/>
      <c r="E23" s="26"/>
      <c r="F23" s="26"/>
      <c r="G23" s="26"/>
    </row>
    <row r="24" spans="1:7" ht="20.100000000000001" customHeight="1" x14ac:dyDescent="0.2">
      <c r="A24" s="52" t="s">
        <v>25</v>
      </c>
      <c r="B24" s="28" t="s">
        <v>27</v>
      </c>
      <c r="C24" s="28" t="s">
        <v>28</v>
      </c>
      <c r="D24" s="28" t="s">
        <v>29</v>
      </c>
      <c r="E24" s="28" t="s">
        <v>30</v>
      </c>
      <c r="F24" s="28" t="s">
        <v>31</v>
      </c>
      <c r="G24" s="28" t="s">
        <v>33</v>
      </c>
    </row>
    <row r="25" spans="1:7" ht="15.95" customHeight="1" x14ac:dyDescent="0.2">
      <c r="B25" s="30"/>
      <c r="C25" s="30"/>
      <c r="D25" s="27"/>
      <c r="E25" s="64"/>
      <c r="F25" s="64">
        <f>B25*E25</f>
        <v>0</v>
      </c>
      <c r="G25" s="64">
        <f>C25*E25</f>
        <v>0</v>
      </c>
    </row>
    <row r="26" spans="1:7" ht="15.95" customHeight="1" x14ac:dyDescent="0.2">
      <c r="B26" s="30"/>
      <c r="C26" s="30"/>
      <c r="D26" s="27"/>
      <c r="E26" s="64"/>
      <c r="F26" s="64">
        <f>B26*E26</f>
        <v>0</v>
      </c>
      <c r="G26" s="64">
        <f>C26*E26</f>
        <v>0</v>
      </c>
    </row>
    <row r="27" spans="1:7" ht="15.95" customHeight="1" x14ac:dyDescent="0.2">
      <c r="B27" s="30"/>
      <c r="C27" s="30"/>
      <c r="D27" s="27"/>
      <c r="E27" s="64"/>
      <c r="F27" s="64">
        <f>B27*E27</f>
        <v>0</v>
      </c>
      <c r="G27" s="64">
        <f>C27*E27</f>
        <v>0</v>
      </c>
    </row>
    <row r="28" spans="1:7" ht="15.95" customHeight="1" x14ac:dyDescent="0.2">
      <c r="B28" s="30"/>
      <c r="C28" s="30"/>
      <c r="D28" s="27"/>
      <c r="E28" s="64"/>
      <c r="F28" s="64">
        <f>B28*E28</f>
        <v>0</v>
      </c>
      <c r="G28" s="64">
        <f>C28*E28</f>
        <v>0</v>
      </c>
    </row>
    <row r="29" spans="1:7" ht="15.95" customHeight="1" x14ac:dyDescent="0.2">
      <c r="B29" s="30" t="s">
        <v>10</v>
      </c>
      <c r="C29" s="30"/>
      <c r="D29" s="27"/>
      <c r="E29" s="30"/>
      <c r="F29" s="64">
        <f>SUBTOTAL(109,VendaDeItens[Receita estimada])</f>
        <v>0</v>
      </c>
      <c r="G29" s="64">
        <f>SUBTOTAL(109,VendaDeItens[Receita real])</f>
        <v>0</v>
      </c>
    </row>
  </sheetData>
  <mergeCells count="2">
    <mergeCell ref="B3:B4"/>
    <mergeCell ref="B1:C1"/>
  </mergeCells>
  <phoneticPr fontId="2" type="noConversion"/>
  <conditionalFormatting sqref="A1:A1048576">
    <cfRule type="notContainsBlanks" dxfId="9" priority="1">
      <formula>LEN(TRIM(A1))&gt;0</formula>
    </cfRule>
  </conditionalFormatting>
  <printOptions horizontalCentered="1"/>
  <pageMargins left="0.75" right="0.75" top="1" bottom="1" header="0.5" footer="0.5"/>
  <pageSetup paperSize="9" scale="83" fitToHeight="0" orientation="landscape" r:id="rId1"/>
  <headerFooter alignWithMargins="0"/>
  <rowBreaks count="1" manualBreakCount="1">
    <brk id="23" max="16383" man="1"/>
  </rowBreaks>
  <ignoredErrors>
    <ignoredError sqref="G25:G29 F25:F28 G19:G21 F19:F21 G13:G16 F13:F15" emptyCellReference="1"/>
  </ignoredErrors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  <pageSetUpPr fitToPage="1"/>
  </sheetPr>
  <dimension ref="A1:G12"/>
  <sheetViews>
    <sheetView showGridLines="0" zoomScaleNormal="100" workbookViewId="0">
      <selection activeCell="E18" sqref="E18"/>
    </sheetView>
  </sheetViews>
  <sheetFormatPr defaultColWidth="9.140625" defaultRowHeight="12.75" x14ac:dyDescent="0.2"/>
  <cols>
    <col min="1" max="1" width="2.7109375" style="49" customWidth="1"/>
    <col min="2" max="2" width="30" style="1" customWidth="1"/>
    <col min="3" max="3" width="29.42578125" style="1" customWidth="1"/>
    <col min="4" max="4" width="23.140625" style="1" customWidth="1"/>
    <col min="5" max="7" width="26.85546875" style="1" customWidth="1"/>
    <col min="8" max="8" width="2.7109375" style="1" customWidth="1"/>
    <col min="9" max="9" width="5.28515625" style="1" customWidth="1"/>
    <col min="10" max="16384" width="9.140625" style="1"/>
  </cols>
  <sheetData>
    <row r="1" spans="1:7" ht="36.75" customHeight="1" x14ac:dyDescent="0.4">
      <c r="A1" s="5" t="s">
        <v>34</v>
      </c>
      <c r="B1" s="74" t="str">
        <f>Despesas!B1</f>
        <v>Orçamento de Evento para</v>
      </c>
      <c r="C1" s="74"/>
      <c r="D1" s="42" t="str">
        <f>Despesas!D1</f>
        <v>KART - LeMans</v>
      </c>
      <c r="E1" s="33"/>
      <c r="F1" s="33"/>
      <c r="G1" s="34" t="s">
        <v>43</v>
      </c>
    </row>
    <row r="2" spans="1:7" ht="21" customHeight="1" x14ac:dyDescent="0.2">
      <c r="B2" s="32"/>
      <c r="C2" s="32"/>
      <c r="D2" s="32"/>
      <c r="E2" s="32"/>
      <c r="F2" s="32"/>
      <c r="G2" s="31" t="s">
        <v>44</v>
      </c>
    </row>
    <row r="3" spans="1:7" ht="19.5" customHeight="1" x14ac:dyDescent="0.2">
      <c r="A3" s="52" t="s">
        <v>35</v>
      </c>
      <c r="B3" s="2"/>
      <c r="C3" s="2"/>
      <c r="D3" s="3"/>
      <c r="E3" s="55" t="s">
        <v>42</v>
      </c>
      <c r="F3" s="55"/>
      <c r="G3" s="55"/>
    </row>
    <row r="4" spans="1:7" ht="20.100000000000001" customHeight="1" x14ac:dyDescent="0.2">
      <c r="A4" s="52" t="s">
        <v>36</v>
      </c>
      <c r="B4" s="53" t="s">
        <v>38</v>
      </c>
      <c r="C4" s="43" t="s">
        <v>12</v>
      </c>
      <c r="D4" s="44" t="s">
        <v>115</v>
      </c>
      <c r="E4" s="55"/>
      <c r="F4" s="55"/>
      <c r="G4" s="55"/>
    </row>
    <row r="5" spans="1:7" ht="15.95" customHeight="1" x14ac:dyDescent="0.2">
      <c r="B5" s="37" t="s">
        <v>39</v>
      </c>
      <c r="C5" s="65">
        <f>Receita!F10</f>
        <v>0</v>
      </c>
      <c r="D5" s="66">
        <f>Receita!F4</f>
        <v>3936</v>
      </c>
      <c r="E5" s="55"/>
      <c r="F5" s="55"/>
      <c r="G5" s="55"/>
    </row>
    <row r="6" spans="1:7" ht="15.95" customHeight="1" x14ac:dyDescent="0.2">
      <c r="B6" s="38" t="s">
        <v>40</v>
      </c>
      <c r="C6" s="67">
        <f>Despesas!G4</f>
        <v>3936</v>
      </c>
      <c r="D6" s="68">
        <f>Despesas!H4</f>
        <v>2000</v>
      </c>
      <c r="E6" s="55"/>
      <c r="F6" s="55"/>
      <c r="G6" s="55"/>
    </row>
    <row r="7" spans="1:7" ht="15" x14ac:dyDescent="0.2">
      <c r="B7" s="4"/>
      <c r="C7" s="35"/>
      <c r="D7" s="36"/>
      <c r="E7" s="55"/>
      <c r="F7" s="55"/>
      <c r="G7" s="55"/>
    </row>
    <row r="8" spans="1:7" ht="33" customHeight="1" x14ac:dyDescent="0.2">
      <c r="A8" s="52" t="s">
        <v>37</v>
      </c>
      <c r="B8" s="39" t="s">
        <v>41</v>
      </c>
      <c r="C8" s="69">
        <f>C5-C6</f>
        <v>-3936</v>
      </c>
      <c r="D8" s="70">
        <f>D5-D6</f>
        <v>1936</v>
      </c>
      <c r="E8" s="55"/>
      <c r="F8" s="55"/>
      <c r="G8" s="55"/>
    </row>
    <row r="9" spans="1:7" ht="12.75" customHeight="1" x14ac:dyDescent="0.2">
      <c r="E9" s="55"/>
      <c r="F9" s="55"/>
      <c r="G9" s="55"/>
    </row>
    <row r="10" spans="1:7" ht="12.75" customHeight="1" x14ac:dyDescent="0.2">
      <c r="E10" s="55"/>
      <c r="F10" s="55"/>
      <c r="G10" s="55"/>
    </row>
    <row r="11" spans="1:7" ht="12.75" customHeight="1" x14ac:dyDescent="0.2">
      <c r="E11" s="55"/>
      <c r="F11" s="55"/>
      <c r="G11" s="55"/>
    </row>
    <row r="12" spans="1:7" ht="12.75" customHeight="1" x14ac:dyDescent="0.2">
      <c r="E12" s="55"/>
      <c r="F12" s="55"/>
      <c r="G12" s="55"/>
    </row>
  </sheetData>
  <mergeCells count="1">
    <mergeCell ref="B1:C1"/>
  </mergeCells>
  <phoneticPr fontId="2" type="noConversion"/>
  <conditionalFormatting sqref="A1">
    <cfRule type="notContainsBlanks" dxfId="8" priority="1">
      <formula>LEN(TRIM(A1))&gt;0</formula>
    </cfRule>
  </conditionalFormatting>
  <conditionalFormatting sqref="A3:A4 A8">
    <cfRule type="notContainsBlanks" dxfId="7" priority="2">
      <formula>LEN(TRIM(A3))&gt;0</formula>
    </cfRule>
  </conditionalFormatting>
  <conditionalFormatting sqref="E3:G12">
    <cfRule type="notContainsBlanks" dxfId="6" priority="3">
      <formula>LEN(TRIM(E3))&gt;0</formula>
    </cfRule>
  </conditionalFormatting>
  <printOptions horizontalCentered="1"/>
  <pageMargins left="0.75" right="0.75" top="1" bottom="1" header="0.5" footer="0.5"/>
  <pageSetup paperSize="9" scale="78" orientation="landscape" r:id="rId1"/>
  <headerFooter alignWithMargins="0"/>
  <ignoredErrors>
    <ignoredError sqref="C5:D5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C40AA8-EDC4-4BEE-8E8B-AE672B586E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68BA1-2FDA-464D-8355-78278E7731C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2CE7E4D5-0BA1-4F98-9DF9-E74EBFAB97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TM16410231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Despesas</vt:lpstr>
      <vt:lpstr>Receita</vt:lpstr>
      <vt:lpstr>Resumo de lucros e perdas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2022-02-14T05:29:59Z</dcterms:created>
  <dcterms:modified xsi:type="dcterms:W3CDTF">2023-06-27T01:33:46Z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