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obook 650 G5\Documents\"/>
    </mc:Choice>
  </mc:AlternateContent>
  <xr:revisionPtr revIDLastSave="0" documentId="10_ncr:8100000_{56296E8F-6239-4A8D-8C01-BFE0426D7F17}" xr6:coauthVersionLast="33" xr6:coauthVersionMax="33" xr10:uidLastSave="{00000000-0000-0000-0000-000000000000}"/>
  <bookViews>
    <workbookView xWindow="0" yWindow="0" windowWidth="23040" windowHeight="8952" xr2:uid="{BBDAB0BF-E902-49A8-91C6-96C429198D09}"/>
  </bookViews>
  <sheets>
    <sheet name="survey_data" sheetId="1" r:id="rId1"/>
    <sheet name="survey_question" sheetId="2" r:id="rId2"/>
    <sheet name="purchase_intent" sheetId="4" r:id="rId3"/>
    <sheet name="taste_analysis" sheetId="6" r:id="rId4"/>
    <sheet name="sweetness_analysis" sheetId="8" r:id="rId5"/>
    <sheet name="texture_analysis" sheetId="10" r:id="rId6"/>
    <sheet name="cob_analysis" sheetId="13" r:id="rId7"/>
    <sheet name="Summary_Stat" sheetId="15" r:id="rId8"/>
  </sheets>
  <definedNames>
    <definedName name="abn_gender_only" localSheetId="0">survey_data!$K$1:$K$46</definedName>
  </definedNames>
  <calcPr calcId="162913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5" i="10" s="1"/>
  <c r="F24" i="10"/>
  <c r="F25" i="10" s="1"/>
  <c r="E24" i="10"/>
  <c r="E25" i="10" s="1"/>
  <c r="G23" i="10"/>
  <c r="F23" i="10"/>
  <c r="E23" i="10"/>
  <c r="G24" i="8"/>
  <c r="G25" i="8" s="1"/>
  <c r="F24" i="8"/>
  <c r="F25" i="8" s="1"/>
  <c r="E24" i="8"/>
  <c r="E25" i="8" s="1"/>
  <c r="G23" i="8"/>
  <c r="F23" i="8"/>
  <c r="E23" i="8"/>
  <c r="G24" i="6"/>
  <c r="G25" i="6" s="1"/>
  <c r="F24" i="6"/>
  <c r="F25" i="6" s="1"/>
  <c r="E24" i="6"/>
  <c r="E25" i="6" s="1"/>
  <c r="G23" i="6"/>
  <c r="F23" i="6"/>
  <c r="E23" i="6"/>
  <c r="C40" i="4"/>
  <c r="C41" i="4" s="1"/>
  <c r="D40" i="4"/>
  <c r="D41" i="4" s="1"/>
  <c r="B40" i="4"/>
  <c r="B41" i="4" s="1"/>
  <c r="C39" i="4"/>
  <c r="D39" i="4"/>
  <c r="B39" i="4"/>
  <c r="G26" i="10" l="1"/>
  <c r="G27" i="10"/>
  <c r="E27" i="10"/>
  <c r="E26" i="10"/>
  <c r="F27" i="10"/>
  <c r="F26" i="10"/>
  <c r="G27" i="8"/>
  <c r="G26" i="8"/>
  <c r="E27" i="8"/>
  <c r="E26" i="8"/>
  <c r="F27" i="8"/>
  <c r="F26" i="8"/>
  <c r="F26" i="6"/>
  <c r="F27" i="6"/>
  <c r="E27" i="6"/>
  <c r="E26" i="6"/>
  <c r="G27" i="6"/>
  <c r="G26" i="6"/>
  <c r="D43" i="4"/>
  <c r="D42" i="4"/>
  <c r="C43" i="4"/>
  <c r="C42" i="4"/>
  <c r="B42" i="4"/>
  <c r="B43" i="4"/>
  <c r="O13" i="13"/>
  <c r="C16" i="13"/>
  <c r="G13" i="13" s="1"/>
  <c r="J13" i="13" s="1"/>
  <c r="D16" i="13"/>
  <c r="B16" i="13"/>
  <c r="F14" i="13" s="1"/>
  <c r="I14" i="13" s="1"/>
  <c r="D14" i="13"/>
  <c r="G14" i="13" s="1"/>
  <c r="J14" i="13" s="1"/>
  <c r="D15" i="13"/>
  <c r="G15" i="13" s="1"/>
  <c r="J15" i="13" s="1"/>
  <c r="D13" i="13"/>
  <c r="F13" i="13" l="1"/>
  <c r="F15" i="13"/>
  <c r="I15" i="13" s="1"/>
  <c r="I13" i="13" l="1"/>
  <c r="O12" i="13"/>
  <c r="O15" i="13" l="1"/>
  <c r="O14" i="13"/>
  <c r="M4" i="4" l="1"/>
  <c r="K4" i="4"/>
  <c r="L4" i="4"/>
  <c r="D32" i="10"/>
  <c r="C32" i="10"/>
  <c r="B32" i="10"/>
  <c r="G22" i="10"/>
  <c r="F22" i="10"/>
  <c r="E22" i="10"/>
  <c r="G21" i="10"/>
  <c r="F21" i="10"/>
  <c r="E21" i="10"/>
  <c r="G20" i="10"/>
  <c r="F20" i="10"/>
  <c r="E20" i="10"/>
  <c r="F22" i="8" l="1"/>
  <c r="D32" i="8"/>
  <c r="C32" i="8"/>
  <c r="B32" i="8"/>
  <c r="G22" i="8"/>
  <c r="E22" i="8"/>
  <c r="F21" i="8"/>
  <c r="G21" i="8"/>
  <c r="E21" i="8"/>
  <c r="F20" i="8"/>
  <c r="G20" i="8"/>
  <c r="E20" i="8"/>
  <c r="D32" i="6"/>
  <c r="C32" i="6"/>
  <c r="B32" i="6"/>
  <c r="F22" i="6"/>
  <c r="G22" i="6"/>
  <c r="F21" i="6"/>
  <c r="G21" i="6"/>
  <c r="F20" i="6"/>
  <c r="G20" i="6"/>
  <c r="E22" i="6"/>
  <c r="E21" i="6"/>
  <c r="E20" i="6"/>
  <c r="C38" i="4"/>
  <c r="D38" i="4"/>
  <c r="B38" i="4"/>
  <c r="C37" i="4"/>
  <c r="D37" i="4"/>
  <c r="B37" i="4"/>
  <c r="C36" i="4"/>
  <c r="D36" i="4"/>
  <c r="B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bn_gender_only" type="6" refreshedVersion="6" background="1" saveData="1">
    <textPr codePage="437" sourceFile="C:\Users\Probook 650 G5\Downloads\abn_gender_only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<sst xmlns="http://schemas.openxmlformats.org/spreadsheetml/2006/main" count="601" uniqueCount="161">
  <si>
    <t>respondent_id</t>
  </si>
  <si>
    <t>location</t>
  </si>
  <si>
    <t>gender</t>
  </si>
  <si>
    <t>age</t>
  </si>
  <si>
    <t>variant_assigned</t>
  </si>
  <si>
    <t>choose_over_current_brand</t>
  </si>
  <si>
    <t>R001</t>
  </si>
  <si>
    <t>Loc-1</t>
  </si>
  <si>
    <t>C</t>
  </si>
  <si>
    <t>Yes</t>
  </si>
  <si>
    <t>R002</t>
  </si>
  <si>
    <t>Male</t>
  </si>
  <si>
    <t>R003</t>
  </si>
  <si>
    <t>A</t>
  </si>
  <si>
    <t>R004</t>
  </si>
  <si>
    <t>Female</t>
  </si>
  <si>
    <t>B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</si>
  <si>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</si>
  <si>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</si>
  <si>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</si>
  <si>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</si>
  <si>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</si>
  <si>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</si>
  <si>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</si>
  <si>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</si>
  <si>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</si>
  <si>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</si>
  <si>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</si>
  <si>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</si>
  <si>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Loc-2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</si>
  <si>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</si>
  <si>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</si>
  <si>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</si>
  <si>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</si>
  <si>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</si>
  <si>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</si>
  <si>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</si>
  <si>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</si>
  <si>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</si>
  <si>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</si>
  <si>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</si>
  <si>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</si>
  <si>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</si>
  <si>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</si>
  <si>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</si>
  <si>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Loc-3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</si>
  <si>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</si>
  <si>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</si>
  <si>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</si>
  <si>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</si>
  <si>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</si>
  <si>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</si>
  <si>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</si>
  <si>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</si>
  <si>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</si>
  <si>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</si>
  <si>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</si>
  <si>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</si>
  <si>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</si>
  <si>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</si>
  <si>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STATISTICAL REPRESENTATION</t>
  </si>
  <si>
    <t>Very Good</t>
  </si>
  <si>
    <t>Good</t>
  </si>
  <si>
    <t>OK</t>
  </si>
  <si>
    <t>Average</t>
  </si>
  <si>
    <t>Bad</t>
  </si>
  <si>
    <t>Very Bad</t>
  </si>
  <si>
    <r>
      <t>1. Which coded sample did you taste today?</t>
    </r>
    <r>
      <rPr>
        <sz val="11"/>
        <color theme="1"/>
        <rFont val="Calibri"/>
        <family val="2"/>
        <scheme val="minor"/>
      </rPr>
      <t xml:space="preserve"> (A / B / C)</t>
    </r>
  </si>
  <si>
    <r>
      <t>2. How would you rate the taste overall?</t>
    </r>
    <r>
      <rPr>
        <sz val="11"/>
        <color theme="1"/>
        <rFont val="Calibri"/>
        <family val="2"/>
        <scheme val="minor"/>
      </rPr>
      <t xml:space="preserve"> (1–5 Likert)</t>
    </r>
  </si>
  <si>
    <t>Definitely would not buy</t>
  </si>
  <si>
    <t>Very unlikely to buy</t>
  </si>
  <si>
    <t>Unlikely to buy</t>
  </si>
  <si>
    <t>Slightly unlikely to buy</t>
  </si>
  <si>
    <t>Neutral / Not sure</t>
  </si>
  <si>
    <t>Slightly likely to buy</t>
  </si>
  <si>
    <t>Likely to buy</t>
  </si>
  <si>
    <t>Very likely to buy</t>
  </si>
  <si>
    <t>Almost certain to buy</t>
  </si>
  <si>
    <t>Definitely would buy</t>
  </si>
  <si>
    <t>Too Low</t>
  </si>
  <si>
    <t>Slightly Too Low</t>
  </si>
  <si>
    <t>Just Right</t>
  </si>
  <si>
    <t>Slightly Too High</t>
  </si>
  <si>
    <t>Too High</t>
  </si>
  <si>
    <t>taste_rating</t>
  </si>
  <si>
    <t>sweetness_rating</t>
  </si>
  <si>
    <t>texture_rating</t>
  </si>
  <si>
    <t>purchase_intent</t>
  </si>
  <si>
    <t>rating</t>
  </si>
  <si>
    <t xml:space="preserve">taste </t>
  </si>
  <si>
    <t>sweetness</t>
  </si>
  <si>
    <t>texture</t>
  </si>
  <si>
    <t>No</t>
  </si>
  <si>
    <t>Average of taste_rating</t>
  </si>
  <si>
    <t>Average of sweetness_rating</t>
  </si>
  <si>
    <t>StdDev of taste_rating</t>
  </si>
  <si>
    <t>StdDev of sweetness_rating</t>
  </si>
  <si>
    <t>purchase_intent_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</si>
  <si>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</si>
  <si>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</si>
  <si>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</si>
  <si>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</si>
  <si>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</si>
  <si>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</si>
  <si>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</si>
  <si>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</si>
  <si>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</si>
  <si>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</si>
  <si>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</si>
  <si>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</si>
  <si>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</si>
  <si>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</si>
  <si>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</si>
  <si>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</si>
  <si>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</si>
  <si>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Average of variant_assigned across purchase_intent</t>
  </si>
  <si>
    <t>StdDev of variant_assigned across purchase_intent</t>
  </si>
  <si>
    <t>A vs B</t>
  </si>
  <si>
    <t>B vs C</t>
  </si>
  <si>
    <t>A vs C</t>
  </si>
  <si>
    <t>p-value</t>
  </si>
  <si>
    <t>n</t>
  </si>
  <si>
    <t>mean</t>
  </si>
  <si>
    <t>stddev</t>
  </si>
  <si>
    <t>cohen's d-value</t>
  </si>
  <si>
    <t>Significant (p ≤ 0.0167)</t>
  </si>
  <si>
    <t>Small</t>
  </si>
  <si>
    <t>Large</t>
  </si>
  <si>
    <t>t-test (2-paired)</t>
  </si>
  <si>
    <t>Medium</t>
  </si>
  <si>
    <t> 1.022416</t>
  </si>
  <si>
    <t>Average of texture_rating</t>
  </si>
  <si>
    <t>StdDev of texture_rating</t>
  </si>
  <si>
    <t>Column 1</t>
  </si>
  <si>
    <t>Column 2</t>
  </si>
  <si>
    <t>Column 3</t>
  </si>
  <si>
    <t>χ²</t>
  </si>
  <si>
    <t>p</t>
  </si>
  <si>
    <t>Cramér’s V</t>
  </si>
  <si>
    <t>Expected</t>
  </si>
  <si>
    <t>Observed</t>
  </si>
  <si>
    <t>Residual</t>
  </si>
  <si>
    <t>SE</t>
  </si>
  <si>
    <t>t* (95%)</t>
  </si>
  <si>
    <t>Margin of Error</t>
  </si>
  <si>
    <t>Lower 95% CI</t>
  </si>
  <si>
    <t>Upper 95% CI</t>
  </si>
  <si>
    <t>summary_stat</t>
  </si>
  <si>
    <t>summary_stat_t-test</t>
  </si>
  <si>
    <t>choose_over_brand</t>
  </si>
  <si>
    <t>Magnitude (d &lt; 0.2 is "negligible"; 
0.2 &lt; d &lt; 0.5 is "small";
 0.5 &lt; d &lt; 0.8 is "medium"; 
d &gt; 0.8 means "large")</t>
  </si>
  <si>
    <t>Significant (p ≤ 0.05)</t>
  </si>
  <si>
    <t>Magnitude (d &lt; 0.2 is "trivial"; 
0.2 &lt; d &lt; 0.5 is "small";
 0.5 &lt; d &lt; 0.8 is "medium"; 
d &gt; 0.8 means "large")</t>
  </si>
  <si>
    <t xml:space="preserve">"Magnitude (V &lt; 0.10 is "negligible";              0.10 &lt; V &lt; 0.30 is "small";                0.30 &lt; V &lt; 0.50 is "medium";                           V &gt; 0.50 is "large"    </t>
  </si>
  <si>
    <t>summary_stat_chi-squared</t>
  </si>
  <si>
    <t>Survey Questionnaire</t>
  </si>
  <si>
    <r>
      <t>3. How would you rate the sweetness?</t>
    </r>
    <r>
      <rPr>
        <sz val="11"/>
        <color theme="1"/>
        <rFont val="Calibri"/>
        <family val="2"/>
        <scheme val="minor"/>
      </rPr>
      <t xml:space="preserve"> (1–5 Likert)</t>
    </r>
  </si>
  <si>
    <r>
      <t>4. How would you rate the texture?</t>
    </r>
    <r>
      <rPr>
        <sz val="11"/>
        <color theme="1"/>
        <rFont val="Calibri"/>
        <family val="2"/>
        <scheme val="minor"/>
      </rPr>
      <t xml:space="preserve"> (1–5 Likert)</t>
    </r>
  </si>
  <si>
    <r>
      <t>5. How likely are you to purchase this product if available?</t>
    </r>
    <r>
      <rPr>
        <sz val="11"/>
        <color theme="1"/>
        <rFont val="Calibri"/>
        <family val="2"/>
        <scheme val="minor"/>
      </rPr>
      <t xml:space="preserve"> (0–10 scale)</t>
    </r>
  </si>
  <si>
    <r>
      <t>6. Would you choose this sample over your current preferred brand?</t>
    </r>
    <r>
      <rPr>
        <sz val="11"/>
        <color theme="1"/>
        <rFont val="Calibri"/>
        <family val="2"/>
        <scheme val="minor"/>
      </rPr>
      <t xml:space="preserve"> (Yes / No)</t>
    </r>
  </si>
  <si>
    <r>
      <t>7. What is one thing would you improve about this sample?</t>
    </r>
    <r>
      <rPr>
        <sz val="11"/>
        <color theme="1"/>
        <rFont val="Calibri"/>
        <family val="2"/>
        <scheme val="minor"/>
      </rPr>
      <t xml:space="preserve"> (Short text)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</si>
</sst>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Open Sans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/>
    </xf>
    <xf numFmtId="0" fontId="6" fillId="0" borderId="0" xfId="0" applyFont="1"/>
  </cellXfs>
  <cellStyles count="1">
    <cellStyle name="Normal" xfId="0" builtinId="0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[AB_Test_Analysis.xlsx]purchase_intent!PivotTable1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purchase_intent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purchase_intent!$L$13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purchase_intent!$K$14:$K$16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purchase_intent!$L$14:$L$16</c:f>
              <c:numCache>
                <c:formatCode>General</c:formatCode>
                <c:ptCount val="3"/>
                <c:pt idx="0">
                  <c:v>7</c:v>
                </c:pt>
                <c:pt idx="1">
                  <c:v>7.4666666666666668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7-4402-9D1E-98C7944DAF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8969919"/>
        <c:axId val="504195135"/>
      </c:barChart>
      <c:catAx>
        <c:axId val="989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4195135"/>
        <c:crosses val="autoZero"/>
        <c:auto val="1"/>
        <c:lblAlgn val="ctr"/>
        <c:lblOffset val="100"/>
        <c:noMultiLvlLbl val="0"/>
      </c:catAx>
      <c:valAx>
        <c:axId val="5041951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9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[AB_Test_Analysis.xlsx]taste_analysis!PivotTable12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taste_analysis!$B$3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taste_analysis!$A$4:$A$6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taste_analysis!$B$4:$B$6</c:f>
              <c:numCache>
                <c:formatCode>General</c:formatCode>
                <c:ptCount val="3"/>
                <c:pt idx="0">
                  <c:v>3.2666666666666666</c:v>
                </c:pt>
                <c:pt idx="1">
                  <c:v>4</c:v>
                </c:pt>
                <c:pt idx="2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9-4BE2-A725-AB67261E4C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79566352"/>
        <c:axId val="239950048"/>
      </c:barChart>
      <c:catAx>
        <c:axId val="2795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9950048"/>
        <c:crosses val="autoZero"/>
        <c:auto val="1"/>
        <c:lblAlgn val="ctr"/>
        <c:lblOffset val="100"/>
        <c:noMultiLvlLbl val="0"/>
      </c:catAx>
      <c:valAx>
        <c:axId val="239950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95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[AB_Test_Analysis.xlsx]sweetness_analysis!PivotTable14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Sweetness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sweetness_analysis!$B$3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sweetness_analysis!$A$4:$A$6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sweetness_analysis!$B$4:$B$6</c:f>
              <c:numCache>
                <c:formatCode>General</c:formatCode>
                <c:ptCount val="3"/>
                <c:pt idx="0">
                  <c:v>3.3333333333333335</c:v>
                </c:pt>
                <c:pt idx="1">
                  <c:v>3.5333333333333332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8-4129-BC7A-71729567A1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40825471"/>
        <c:axId val="434809535"/>
      </c:barChart>
      <c:catAx>
        <c:axId val="2408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434809535"/>
        <c:crosses val="autoZero"/>
        <c:auto val="1"/>
        <c:lblAlgn val="ctr"/>
        <c:lblOffset val="100"/>
        <c:noMultiLvlLbl val="0"/>
      </c:catAx>
      <c:valAx>
        <c:axId val="4348095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082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[AB_Test_Analysis.xlsx]texture_analysis!PivotTable1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texture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texture_analysis!$B$3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texture_analysis!$A$4:$A$6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texture_analysis!$B$4:$B$6</c:f>
              <c:numCache>
                <c:formatCode>General</c:formatCode>
                <c:ptCount val="3"/>
                <c:pt idx="0">
                  <c:v>3.2</c:v>
                </c:pt>
                <c:pt idx="1">
                  <c:v>3.6</c:v>
                </c:pt>
                <c:pt idx="2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6-453F-B1AB-22214BB5E0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79574672"/>
        <c:axId val="250764224"/>
      </c:barChart>
      <c:catAx>
        <c:axId val="2795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250764224"/>
        <c:crosses val="autoZero"/>
        <c:auto val="1"/>
        <c:lblAlgn val="ctr"/>
        <c:lblOffset val="100"/>
        <c:noMultiLvlLbl val="0"/>
      </c:catAx>
      <c:valAx>
        <c:axId val="25076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95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A3D43-9E71-4877-B2DD-AABB744E0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21</xdr:row>
      <xdr:rowOff>11430</xdr:rowOff>
    </xdr:from>
    <xdr:to>
      <xdr:col>15</xdr:col>
      <xdr:colOff>373380</xdr:colOff>
      <xdr:row>34</xdr:row>
      <xdr:rowOff>925830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3498B-FA39-4A88-A9FD-334AC375A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19</xdr:row>
      <xdr:rowOff>87630</xdr:rowOff>
    </xdr:from>
    <xdr:to>
      <xdr:col>16</xdr:col>
      <xdr:colOff>213360</xdr:colOff>
      <xdr:row>38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F15A0-A465-4EB5-9391-9C0AC0DB4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20</xdr:row>
      <xdr:rowOff>72390</xdr:rowOff>
    </xdr:from>
    <xdr:to>
      <xdr:col>15</xdr:col>
      <xdr:colOff>289560</xdr:colOff>
      <xdr:row>34</xdr:row>
      <xdr:rowOff>803910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BAE6-9375-4C3B-A13E-61E6725C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book 650 G5" refreshedDate="45925.631744212966" createdVersion="6" refreshedVersion="6" minRefreshableVersion="3" recordCount="45" xr:uid="{AC8A9612-F3E8-4802-84B1-2FB6349374F7}">
  <cacheSource type="worksheet">
    <worksheetSource name="Table1"/>
  </cacheSource>
  <cacheFields count="10">
    <cacheField name="respondent_id" numFmtId="0">
      <sharedItems count="45">
        <s v="R001"/>
        <s v="R002"/>
        <s v="R003"/>
        <s v="R004"/>
        <s v="R005"/>
        <s v="R006"/>
        <s v="R007"/>
        <s v="R008"/>
        <s v="R009"/>
        <s v="R010"/>
        <s v="R011"/>
        <s v="R012"/>
        <s v="R013"/>
        <s v="R014"/>
        <s v="R015"/>
        <s v="R016"/>
        <s v="R017"/>
        <s v="R018"/>
        <s v="R019"/>
        <s v="R020"/>
        <s v="R021"/>
        <s v="R022"/>
        <s v="R023"/>
        <s v="R024"/>
        <s v="R025"/>
        <s v="R026"/>
        <s v="R027"/>
        <s v="R028"/>
        <s v="R029"/>
        <s v="R030"/>
        <s v="R031"/>
        <s v="R032"/>
        <s v="R033"/>
        <s v="R034"/>
        <s v="R035"/>
        <s v="R036"/>
        <s v="R037"/>
        <s v="R038"/>
        <s v="R039"/>
        <s v="R040"/>
        <s v="R041"/>
        <s v="R042"/>
        <s v="R043"/>
        <s v="R044"/>
        <s v="R045"/>
      </sharedItems>
    </cacheField>
    <cacheField name="location" numFmtId="0">
      <sharedItems count="3">
        <s v="Loc-1"/>
        <s v="Loc-2"/>
        <s v="Loc-3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42"/>
    </cacheField>
    <cacheField name="variant_assigned" numFmtId="0">
      <sharedItems count="3">
        <s v="C"/>
        <s v="A"/>
        <s v="B"/>
      </sharedItems>
    </cacheField>
    <cacheField name="taste_rating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sweetness_rating" numFmtId="0">
      <sharedItems containsSemiMixedTypes="0" containsString="0" containsNumber="1" containsInteger="1" minValue="1" maxValue="5"/>
    </cacheField>
    <cacheField name="texture_rating" numFmtId="0">
      <sharedItems containsSemiMixedTypes="0" containsString="0" containsNumber="1" containsInteger="1" minValue="2" maxValue="5"/>
    </cacheField>
    <cacheField name="purchase_intent" numFmtId="0">
      <sharedItems containsSemiMixedTypes="0" containsString="0" containsNumber="1" containsInteger="1" minValue="2" maxValue="10"/>
    </cacheField>
    <cacheField name="choose_over_current_bran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38"/>
    <x v="0"/>
    <x v="0"/>
    <n v="3"/>
    <n v="3"/>
    <n v="7"/>
    <x v="0"/>
  </r>
  <r>
    <x v="1"/>
    <x v="0"/>
    <x v="0"/>
    <n v="24"/>
    <x v="0"/>
    <x v="1"/>
    <n v="2"/>
    <n v="4"/>
    <n v="7"/>
    <x v="0"/>
  </r>
  <r>
    <x v="2"/>
    <x v="0"/>
    <x v="0"/>
    <n v="36"/>
    <x v="1"/>
    <x v="0"/>
    <n v="3"/>
    <n v="3"/>
    <n v="10"/>
    <x v="0"/>
  </r>
  <r>
    <x v="3"/>
    <x v="0"/>
    <x v="1"/>
    <n v="22"/>
    <x v="2"/>
    <x v="1"/>
    <n v="4"/>
    <n v="4"/>
    <n v="10"/>
    <x v="0"/>
  </r>
  <r>
    <x v="4"/>
    <x v="0"/>
    <x v="0"/>
    <n v="20"/>
    <x v="0"/>
    <x v="0"/>
    <n v="3"/>
    <n v="4"/>
    <n v="2"/>
    <x v="1"/>
  </r>
  <r>
    <x v="5"/>
    <x v="0"/>
    <x v="1"/>
    <n v="42"/>
    <x v="1"/>
    <x v="1"/>
    <n v="5"/>
    <n v="4"/>
    <n v="7"/>
    <x v="1"/>
  </r>
  <r>
    <x v="6"/>
    <x v="0"/>
    <x v="0"/>
    <n v="37"/>
    <x v="1"/>
    <x v="0"/>
    <n v="2"/>
    <n v="2"/>
    <n v="4"/>
    <x v="0"/>
  </r>
  <r>
    <x v="7"/>
    <x v="0"/>
    <x v="0"/>
    <n v="40"/>
    <x v="2"/>
    <x v="2"/>
    <n v="4"/>
    <n v="4"/>
    <n v="8"/>
    <x v="0"/>
  </r>
  <r>
    <x v="8"/>
    <x v="0"/>
    <x v="1"/>
    <n v="29"/>
    <x v="2"/>
    <x v="0"/>
    <n v="3"/>
    <n v="5"/>
    <n v="6"/>
    <x v="1"/>
  </r>
  <r>
    <x v="9"/>
    <x v="0"/>
    <x v="1"/>
    <n v="36"/>
    <x v="1"/>
    <x v="3"/>
    <n v="4"/>
    <n v="2"/>
    <n v="9"/>
    <x v="0"/>
  </r>
  <r>
    <x v="10"/>
    <x v="0"/>
    <x v="0"/>
    <n v="32"/>
    <x v="2"/>
    <x v="1"/>
    <n v="4"/>
    <n v="3"/>
    <n v="6"/>
    <x v="0"/>
  </r>
  <r>
    <x v="11"/>
    <x v="0"/>
    <x v="1"/>
    <n v="32"/>
    <x v="2"/>
    <x v="1"/>
    <n v="4"/>
    <n v="3"/>
    <n v="7"/>
    <x v="0"/>
  </r>
  <r>
    <x v="12"/>
    <x v="0"/>
    <x v="1"/>
    <n v="33"/>
    <x v="0"/>
    <x v="2"/>
    <n v="2"/>
    <n v="3"/>
    <n v="7"/>
    <x v="1"/>
  </r>
  <r>
    <x v="13"/>
    <x v="0"/>
    <x v="0"/>
    <n v="27"/>
    <x v="1"/>
    <x v="3"/>
    <n v="3"/>
    <n v="4"/>
    <n v="8"/>
    <x v="0"/>
  </r>
  <r>
    <x v="14"/>
    <x v="0"/>
    <x v="1"/>
    <n v="34"/>
    <x v="0"/>
    <x v="1"/>
    <n v="4"/>
    <n v="3"/>
    <n v="5"/>
    <x v="1"/>
  </r>
  <r>
    <x v="15"/>
    <x v="1"/>
    <x v="0"/>
    <n v="42"/>
    <x v="1"/>
    <x v="0"/>
    <n v="2"/>
    <n v="3"/>
    <n v="8"/>
    <x v="0"/>
  </r>
  <r>
    <x v="16"/>
    <x v="1"/>
    <x v="0"/>
    <n v="29"/>
    <x v="0"/>
    <x v="1"/>
    <n v="3"/>
    <n v="4"/>
    <n v="3"/>
    <x v="1"/>
  </r>
  <r>
    <x v="17"/>
    <x v="1"/>
    <x v="0"/>
    <n v="39"/>
    <x v="0"/>
    <x v="3"/>
    <n v="2"/>
    <n v="3"/>
    <n v="3"/>
    <x v="1"/>
  </r>
  <r>
    <x v="18"/>
    <x v="1"/>
    <x v="0"/>
    <n v="29"/>
    <x v="1"/>
    <x v="0"/>
    <n v="4"/>
    <n v="3"/>
    <n v="5"/>
    <x v="0"/>
  </r>
  <r>
    <x v="19"/>
    <x v="1"/>
    <x v="0"/>
    <n v="18"/>
    <x v="1"/>
    <x v="3"/>
    <n v="4"/>
    <n v="3"/>
    <n v="6"/>
    <x v="0"/>
  </r>
  <r>
    <x v="20"/>
    <x v="1"/>
    <x v="1"/>
    <n v="38"/>
    <x v="2"/>
    <x v="2"/>
    <n v="5"/>
    <n v="4"/>
    <n v="8"/>
    <x v="0"/>
  </r>
  <r>
    <x v="21"/>
    <x v="1"/>
    <x v="0"/>
    <n v="19"/>
    <x v="2"/>
    <x v="2"/>
    <n v="5"/>
    <n v="2"/>
    <n v="10"/>
    <x v="0"/>
  </r>
  <r>
    <x v="22"/>
    <x v="1"/>
    <x v="0"/>
    <n v="23"/>
    <x v="2"/>
    <x v="0"/>
    <n v="4"/>
    <n v="3"/>
    <n v="6"/>
    <x v="1"/>
  </r>
  <r>
    <x v="23"/>
    <x v="1"/>
    <x v="0"/>
    <n v="29"/>
    <x v="2"/>
    <x v="1"/>
    <n v="4"/>
    <n v="5"/>
    <n v="7"/>
    <x v="1"/>
  </r>
  <r>
    <x v="24"/>
    <x v="1"/>
    <x v="0"/>
    <n v="41"/>
    <x v="0"/>
    <x v="0"/>
    <n v="2"/>
    <n v="4"/>
    <n v="7"/>
    <x v="0"/>
  </r>
  <r>
    <x v="25"/>
    <x v="1"/>
    <x v="1"/>
    <n v="19"/>
    <x v="1"/>
    <x v="1"/>
    <n v="2"/>
    <n v="3"/>
    <n v="9"/>
    <x v="0"/>
  </r>
  <r>
    <x v="26"/>
    <x v="1"/>
    <x v="1"/>
    <n v="38"/>
    <x v="0"/>
    <x v="0"/>
    <n v="4"/>
    <n v="4"/>
    <n v="6"/>
    <x v="1"/>
  </r>
  <r>
    <x v="27"/>
    <x v="1"/>
    <x v="0"/>
    <n v="39"/>
    <x v="2"/>
    <x v="0"/>
    <n v="4"/>
    <n v="5"/>
    <n v="9"/>
    <x v="0"/>
  </r>
  <r>
    <x v="28"/>
    <x v="1"/>
    <x v="1"/>
    <n v="20"/>
    <x v="1"/>
    <x v="3"/>
    <n v="3"/>
    <n v="4"/>
    <n v="7"/>
    <x v="0"/>
  </r>
  <r>
    <x v="29"/>
    <x v="1"/>
    <x v="0"/>
    <n v="41"/>
    <x v="0"/>
    <x v="1"/>
    <n v="2"/>
    <n v="3"/>
    <n v="6"/>
    <x v="0"/>
  </r>
  <r>
    <x v="30"/>
    <x v="2"/>
    <x v="0"/>
    <n v="25"/>
    <x v="1"/>
    <x v="1"/>
    <n v="5"/>
    <n v="4"/>
    <n v="6"/>
    <x v="1"/>
  </r>
  <r>
    <x v="31"/>
    <x v="2"/>
    <x v="0"/>
    <n v="21"/>
    <x v="2"/>
    <x v="0"/>
    <n v="3"/>
    <n v="2"/>
    <n v="6"/>
    <x v="1"/>
  </r>
  <r>
    <x v="32"/>
    <x v="2"/>
    <x v="0"/>
    <n v="38"/>
    <x v="0"/>
    <x v="3"/>
    <n v="3"/>
    <n v="4"/>
    <n v="4"/>
    <x v="1"/>
  </r>
  <r>
    <x v="33"/>
    <x v="2"/>
    <x v="1"/>
    <n v="41"/>
    <x v="0"/>
    <x v="1"/>
    <n v="1"/>
    <n v="5"/>
    <n v="6"/>
    <x v="0"/>
  </r>
  <r>
    <x v="34"/>
    <x v="2"/>
    <x v="0"/>
    <n v="28"/>
    <x v="1"/>
    <x v="1"/>
    <n v="3"/>
    <n v="4"/>
    <n v="6"/>
    <x v="0"/>
  </r>
  <r>
    <x v="35"/>
    <x v="2"/>
    <x v="1"/>
    <n v="28"/>
    <x v="2"/>
    <x v="2"/>
    <n v="2"/>
    <n v="4"/>
    <n v="9"/>
    <x v="0"/>
  </r>
  <r>
    <x v="36"/>
    <x v="2"/>
    <x v="0"/>
    <n v="40"/>
    <x v="1"/>
    <x v="2"/>
    <n v="3"/>
    <n v="3"/>
    <n v="7"/>
    <x v="0"/>
  </r>
  <r>
    <x v="37"/>
    <x v="2"/>
    <x v="1"/>
    <n v="36"/>
    <x v="1"/>
    <x v="1"/>
    <n v="4"/>
    <n v="3"/>
    <n v="7"/>
    <x v="1"/>
  </r>
  <r>
    <x v="38"/>
    <x v="2"/>
    <x v="1"/>
    <n v="24"/>
    <x v="1"/>
    <x v="1"/>
    <n v="3"/>
    <n v="3"/>
    <n v="6"/>
    <x v="0"/>
  </r>
  <r>
    <x v="39"/>
    <x v="2"/>
    <x v="1"/>
    <n v="38"/>
    <x v="2"/>
    <x v="1"/>
    <n v="2"/>
    <n v="3"/>
    <n v="5"/>
    <x v="1"/>
  </r>
  <r>
    <x v="40"/>
    <x v="2"/>
    <x v="1"/>
    <n v="25"/>
    <x v="0"/>
    <x v="1"/>
    <n v="2"/>
    <n v="2"/>
    <n v="4"/>
    <x v="1"/>
  </r>
  <r>
    <x v="41"/>
    <x v="2"/>
    <x v="0"/>
    <n v="28"/>
    <x v="0"/>
    <x v="1"/>
    <n v="3"/>
    <n v="3"/>
    <n v="4"/>
    <x v="1"/>
  </r>
  <r>
    <x v="42"/>
    <x v="2"/>
    <x v="1"/>
    <n v="32"/>
    <x v="2"/>
    <x v="1"/>
    <n v="2"/>
    <n v="4"/>
    <n v="5"/>
    <x v="0"/>
  </r>
  <r>
    <x v="43"/>
    <x v="2"/>
    <x v="1"/>
    <n v="37"/>
    <x v="2"/>
    <x v="1"/>
    <n v="3"/>
    <n v="3"/>
    <n v="10"/>
    <x v="0"/>
  </r>
  <r>
    <x v="44"/>
    <x v="2"/>
    <x v="0"/>
    <n v="24"/>
    <x v="0"/>
    <x v="0"/>
    <n v="3"/>
    <n v="3"/>
    <n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B050D-4084-4EE6-93E4-B4981B754A39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0" rowHeaderCaption="variant_assigned">
  <location ref="K13:L16" firstHeaderRow="1" firstDataRow="1" firstDataCol="1"/>
  <pivotFields count="10">
    <pivotField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purchase_intent_" fld="8" subtotal="average" baseField="4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D270E-C6D0-4C07-8133-5B543EBB7A0E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variant_assigned">
  <location ref="K22:L25" firstHeaderRow="1" firstDataRow="1" firstDataCol="1"/>
  <pivotFields count="10"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purchase_intent_" fld="8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D23C6-658A-4408-B420-73772D720385}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variant_assigned">
  <location ref="A10:B13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tdDev of taste_rating" fld="5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36503-CE69-4AF5-8508-C80988FC10BD}" name="PivotTable1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 rowHeaderCaption="variant_assigned">
  <location ref="A3:B6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taste_rating" fld="5" subtotal="average" baseField="4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2E3C0-B8DF-4230-8FB4-ABFBB910A6B8}" name="PivotTable14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 rowHeaderCaption="variant_assigned">
  <location ref="A3:B6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sweetness_rating" fld="6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A857E-8769-4CC7-84C2-D1A470DA7734}" name="PivotTable15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variant_assigned">
  <location ref="A9:B12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tdDev of sweetness_rating" fld="6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F4445-93AC-4AC5-BE35-44307C395A7C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 rowHeaderCaption="variant_assigned">
  <location ref="A3:B6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texture_rating" fld="7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5C872-0028-46E9-9143-96E961AA4CB7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variant_assigned">
  <location ref="A9:B12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tdDev of texture_rating" fld="7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n_gender_only" connectionId="1" xr16:uid="{00000000-0016-0000-00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C5B9C-D63D-491B-9527-D6A025673E3A}" name="Table1" displayName="Table1" ref="A1:J46" totalsRowShown="0" headerRowDxfId="0">
  <autoFilter ref="A1:J46" xr:uid="{0196357B-2014-4751-B03B-B00681E643A3}"/>
  <tableColumns count="10">
    <tableColumn id="1" xr3:uid="{D15F9D36-DC98-46AD-B737-F5B88804EFF2}" name="respondent_id"/>
    <tableColumn id="2" xr3:uid="{5690D936-CBE0-432A-B71F-879C2526C1EF}" name="location"/>
    <tableColumn id="3" xr3:uid="{9B1B5A19-D0DC-4453-853E-6EC9679C36BB}" name="gender"/>
    <tableColumn id="4" xr3:uid="{C29197F5-FBD9-4D89-B17A-4117EB927C3B}" name="age"/>
    <tableColumn id="5" xr3:uid="{7FC98D9D-E030-47FD-90E2-279A099E7D55}" name="variant_assigned"/>
    <tableColumn id="6" xr3:uid="{7E390C4D-8C9E-4DF0-B1FE-562751E980B0}" name="taste_rating"/>
    <tableColumn id="7" xr3:uid="{76009B16-3A3D-49E6-AEE7-826DE5ABA79C}" name="sweetness_rating"/>
    <tableColumn id="8" xr3:uid="{976A19FC-5A6C-41CA-A134-BBEBED9A6964}" name="texture_rating"/>
    <tableColumn id="9" xr3:uid="{AEC45ED9-D3A5-4BE9-A730-AC03CC997D58}" name="purchase_intent"/>
    <tableColumn id="10" xr3:uid="{E1F37CC0-F11A-44CC-8041-B0F9F5290EE5}" name="choose_over_current_bran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C953-049B-4184-A1A6-5DD591424AD1}">
  <dimension ref="A1:R46"/>
  <sheetViews>
    <sheetView tabSelected="1" topLeftCell="G2" workbookViewId="0">
      <selection activeCell="J20" sqref="J20"/>
    </sheetView>
  </sheetViews>
  <sheetFormatPr defaultRowHeight="14.4"/>
  <cols>
    <col min="1" max="1" width="15.5546875" bestFit="1" customWidth="1"/>
    <col min="2" max="2" width="10" bestFit="1" customWidth="1"/>
    <col min="3" max="3" width="9.109375" bestFit="1" customWidth="1"/>
    <col min="4" max="4" width="6.21875" bestFit="1" customWidth="1"/>
    <col min="5" max="5" width="17.44140625" bestFit="1" customWidth="1"/>
    <col min="6" max="6" width="18.109375" bestFit="1" customWidth="1"/>
    <col min="7" max="7" width="22.6640625" bestFit="1" customWidth="1"/>
    <col min="8" max="8" width="20.109375" bestFit="1" customWidth="1"/>
    <col min="9" max="9" width="22.88671875" bestFit="1" customWidth="1"/>
    <col min="10" max="10" width="27.44140625" bestFit="1" customWidth="1"/>
    <col min="11" max="11" width="18.109375" customWidth="1"/>
    <col min="12" max="12" width="6.88671875" bestFit="1" customWidth="1"/>
    <col min="14" max="14" width="13.109375" customWidth="1"/>
    <col min="15" max="15" width="12.109375" customWidth="1"/>
    <col min="16" max="16" width="16.5546875" customWidth="1"/>
    <col min="17" max="17" width="14.44140625" bestFit="1" customWidth="1"/>
    <col min="18" max="18" width="21" bestFit="1" customWidth="1"/>
    <col min="20" max="20" width="14.44140625" bestFit="1" customWidth="1"/>
  </cols>
  <sheetData>
    <row r="1" spans="1:1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5</v>
      </c>
    </row>
    <row r="2" spans="1:18">
      <c r="A2" t="s">
        <v>6</v>
      </c>
      <c r="B2" t="s">
        <v>7</v>
      </c>
      <c r="C2" t="s">
        <v>15</v>
      </c>
      <c r="D2">
        <v>38</v>
      </c>
      <c r="E2" t="s">
        <v>8</v>
      </c>
      <c r="F2">
        <v>3</v>
      </c>
      <c r="G2">
        <v>3</v>
      </c>
      <c r="H2">
        <v>3</v>
      </c>
      <c r="I2">
        <v>7</v>
      </c>
      <c r="J2" t="s">
        <v>9</v>
      </c>
      <c r="M2" s="25" t="s">
        <v>60</v>
      </c>
      <c r="N2" s="25"/>
      <c r="O2" s="25"/>
      <c r="P2" s="25"/>
      <c r="Q2" s="25"/>
      <c r="R2" s="8"/>
    </row>
    <row r="3" spans="1:18">
      <c r="A3" t="s">
        <v>10</v>
      </c>
      <c r="B3" t="s">
        <v>7</v>
      </c>
      <c r="C3" t="s">
        <v>15</v>
      </c>
      <c r="D3">
        <v>24</v>
      </c>
      <c r="E3" t="s">
        <v>8</v>
      </c>
      <c r="F3">
        <v>4</v>
      </c>
      <c r="G3">
        <v>2</v>
      </c>
      <c r="H3">
        <v>4</v>
      </c>
      <c r="I3">
        <v>7</v>
      </c>
      <c r="J3" t="s">
        <v>9</v>
      </c>
      <c r="M3" s="8" t="s">
        <v>88</v>
      </c>
      <c r="N3" s="1" t="s">
        <v>89</v>
      </c>
      <c r="O3" s="1" t="s">
        <v>90</v>
      </c>
      <c r="P3" s="1" t="s">
        <v>91</v>
      </c>
      <c r="Q3" s="1" t="s">
        <v>87</v>
      </c>
    </row>
    <row r="4" spans="1:18">
      <c r="A4" t="s">
        <v>12</v>
      </c>
      <c r="B4" t="s">
        <v>7</v>
      </c>
      <c r="C4" t="s">
        <v>15</v>
      </c>
      <c r="D4">
        <v>36</v>
      </c>
      <c r="E4" t="s">
        <v>13</v>
      </c>
      <c r="F4">
        <v>3</v>
      </c>
      <c r="G4">
        <v>3</v>
      </c>
      <c r="H4">
        <v>3</v>
      </c>
      <c r="I4">
        <v>10</v>
      </c>
      <c r="J4" t="s">
        <v>9</v>
      </c>
      <c r="M4" s="3">
        <v>1</v>
      </c>
      <c r="N4" t="s">
        <v>66</v>
      </c>
      <c r="O4" t="s">
        <v>79</v>
      </c>
      <c r="P4" t="s">
        <v>66</v>
      </c>
      <c r="Q4" s="7" t="s">
        <v>69</v>
      </c>
    </row>
    <row r="5" spans="1:18">
      <c r="A5" t="s">
        <v>14</v>
      </c>
      <c r="B5" t="s">
        <v>7</v>
      </c>
      <c r="C5" t="s">
        <v>11</v>
      </c>
      <c r="D5">
        <v>22</v>
      </c>
      <c r="E5" t="s">
        <v>16</v>
      </c>
      <c r="F5">
        <v>4</v>
      </c>
      <c r="G5">
        <v>4</v>
      </c>
      <c r="H5">
        <v>4</v>
      </c>
      <c r="I5">
        <v>10</v>
      </c>
      <c r="J5" t="s">
        <v>9</v>
      </c>
      <c r="M5" s="3">
        <v>2</v>
      </c>
      <c r="N5" t="s">
        <v>65</v>
      </c>
      <c r="O5" t="s">
        <v>80</v>
      </c>
      <c r="P5" t="s">
        <v>65</v>
      </c>
      <c r="Q5" s="7" t="s">
        <v>70</v>
      </c>
    </row>
    <row r="6" spans="1:18">
      <c r="A6" t="s">
        <v>17</v>
      </c>
      <c r="B6" t="s">
        <v>7</v>
      </c>
      <c r="C6" t="s">
        <v>15</v>
      </c>
      <c r="D6">
        <v>20</v>
      </c>
      <c r="E6" t="s">
        <v>8</v>
      </c>
      <c r="F6">
        <v>3</v>
      </c>
      <c r="G6">
        <v>3</v>
      </c>
      <c r="H6">
        <v>4</v>
      </c>
      <c r="I6">
        <v>2</v>
      </c>
      <c r="J6" t="s">
        <v>92</v>
      </c>
      <c r="M6" s="3">
        <v>3</v>
      </c>
      <c r="N6" t="s">
        <v>63</v>
      </c>
      <c r="O6" t="s">
        <v>81</v>
      </c>
      <c r="P6" t="s">
        <v>63</v>
      </c>
      <c r="Q6" s="7" t="s">
        <v>71</v>
      </c>
    </row>
    <row r="7" spans="1:18">
      <c r="A7" t="s">
        <v>18</v>
      </c>
      <c r="B7" t="s">
        <v>7</v>
      </c>
      <c r="C7" t="s">
        <v>11</v>
      </c>
      <c r="D7">
        <v>42</v>
      </c>
      <c r="E7" t="s">
        <v>13</v>
      </c>
      <c r="F7">
        <v>4</v>
      </c>
      <c r="G7">
        <v>5</v>
      </c>
      <c r="H7">
        <v>4</v>
      </c>
      <c r="I7">
        <v>7</v>
      </c>
      <c r="J7" t="s">
        <v>92</v>
      </c>
      <c r="M7" s="3">
        <v>4</v>
      </c>
      <c r="N7" t="s">
        <v>62</v>
      </c>
      <c r="O7" t="s">
        <v>82</v>
      </c>
      <c r="P7" t="s">
        <v>62</v>
      </c>
      <c r="Q7" s="7" t="s">
        <v>72</v>
      </c>
    </row>
    <row r="8" spans="1:18" ht="15" customHeight="1">
      <c r="A8" t="s">
        <v>19</v>
      </c>
      <c r="B8" t="s">
        <v>7</v>
      </c>
      <c r="C8" t="s">
        <v>15</v>
      </c>
      <c r="D8">
        <v>37</v>
      </c>
      <c r="E8" t="s">
        <v>13</v>
      </c>
      <c r="F8">
        <v>3</v>
      </c>
      <c r="G8">
        <v>2</v>
      </c>
      <c r="H8">
        <v>2</v>
      </c>
      <c r="I8">
        <v>4</v>
      </c>
      <c r="J8" t="s">
        <v>9</v>
      </c>
      <c r="M8" s="3">
        <v>5</v>
      </c>
      <c r="N8" t="s">
        <v>61</v>
      </c>
      <c r="O8" t="s">
        <v>83</v>
      </c>
      <c r="P8" t="s">
        <v>61</v>
      </c>
      <c r="Q8" s="7" t="s">
        <v>73</v>
      </c>
    </row>
    <row r="9" spans="1:18">
      <c r="A9" t="s">
        <v>20</v>
      </c>
      <c r="B9" t="s">
        <v>7</v>
      </c>
      <c r="C9" t="s">
        <v>15</v>
      </c>
      <c r="D9">
        <v>40</v>
      </c>
      <c r="E9" t="s">
        <v>16</v>
      </c>
      <c r="F9">
        <v>5</v>
      </c>
      <c r="G9">
        <v>4</v>
      </c>
      <c r="H9">
        <v>4</v>
      </c>
      <c r="I9">
        <v>8</v>
      </c>
      <c r="J9" t="s">
        <v>9</v>
      </c>
      <c r="M9" s="3">
        <v>6</v>
      </c>
      <c r="Q9" s="7" t="s">
        <v>74</v>
      </c>
    </row>
    <row r="10" spans="1:18">
      <c r="A10" t="s">
        <v>21</v>
      </c>
      <c r="B10" t="s">
        <v>7</v>
      </c>
      <c r="C10" t="s">
        <v>11</v>
      </c>
      <c r="D10">
        <v>29</v>
      </c>
      <c r="E10" t="s">
        <v>16</v>
      </c>
      <c r="F10">
        <v>3</v>
      </c>
      <c r="G10">
        <v>3</v>
      </c>
      <c r="H10">
        <v>5</v>
      </c>
      <c r="I10">
        <v>6</v>
      </c>
      <c r="J10" t="s">
        <v>92</v>
      </c>
      <c r="M10" s="3">
        <v>7</v>
      </c>
      <c r="Q10" s="7" t="s">
        <v>75</v>
      </c>
    </row>
    <row r="11" spans="1:18">
      <c r="A11" t="s">
        <v>22</v>
      </c>
      <c r="B11" t="s">
        <v>7</v>
      </c>
      <c r="C11" t="s">
        <v>11</v>
      </c>
      <c r="D11">
        <v>36</v>
      </c>
      <c r="E11" t="s">
        <v>13</v>
      </c>
      <c r="F11">
        <v>2</v>
      </c>
      <c r="G11">
        <v>4</v>
      </c>
      <c r="H11">
        <v>2</v>
      </c>
      <c r="I11">
        <v>9</v>
      </c>
      <c r="J11" t="s">
        <v>9</v>
      </c>
      <c r="M11" s="3">
        <v>8</v>
      </c>
      <c r="Q11" s="7" t="s">
        <v>76</v>
      </c>
    </row>
    <row r="12" spans="1:18">
      <c r="A12" t="s">
        <v>23</v>
      </c>
      <c r="B12" t="s">
        <v>7</v>
      </c>
      <c r="C12" t="s">
        <v>15</v>
      </c>
      <c r="D12">
        <v>32</v>
      </c>
      <c r="E12" t="s">
        <v>16</v>
      </c>
      <c r="F12">
        <v>4</v>
      </c>
      <c r="G12">
        <v>4</v>
      </c>
      <c r="H12">
        <v>3</v>
      </c>
      <c r="I12">
        <v>6</v>
      </c>
      <c r="J12" t="s">
        <v>9</v>
      </c>
      <c r="M12" s="3">
        <v>9</v>
      </c>
      <c r="Q12" s="7" t="s">
        <v>77</v>
      </c>
    </row>
    <row r="13" spans="1:18">
      <c r="A13" t="s">
        <v>24</v>
      </c>
      <c r="B13" t="s">
        <v>7</v>
      </c>
      <c r="C13" t="s">
        <v>11</v>
      </c>
      <c r="D13">
        <v>32</v>
      </c>
      <c r="E13" t="s">
        <v>16</v>
      </c>
      <c r="F13">
        <v>4</v>
      </c>
      <c r="G13">
        <v>4</v>
      </c>
      <c r="H13">
        <v>3</v>
      </c>
      <c r="I13">
        <v>7</v>
      </c>
      <c r="J13" t="s">
        <v>9</v>
      </c>
      <c r="M13" s="3">
        <v>10</v>
      </c>
      <c r="Q13" s="7" t="s">
        <v>78</v>
      </c>
    </row>
    <row r="14" spans="1:18">
      <c r="A14" t="s">
        <v>25</v>
      </c>
      <c r="B14" t="s">
        <v>7</v>
      </c>
      <c r="C14" t="s">
        <v>11</v>
      </c>
      <c r="D14">
        <v>33</v>
      </c>
      <c r="E14" t="s">
        <v>8</v>
      </c>
      <c r="F14">
        <v>5</v>
      </c>
      <c r="G14">
        <v>2</v>
      </c>
      <c r="H14">
        <v>3</v>
      </c>
      <c r="I14">
        <v>7</v>
      </c>
      <c r="J14" t="s">
        <v>92</v>
      </c>
    </row>
    <row r="15" spans="1:18">
      <c r="A15" t="s">
        <v>26</v>
      </c>
      <c r="B15" t="s">
        <v>7</v>
      </c>
      <c r="C15" t="s">
        <v>15</v>
      </c>
      <c r="D15">
        <v>27</v>
      </c>
      <c r="E15" t="s">
        <v>13</v>
      </c>
      <c r="F15">
        <v>2</v>
      </c>
      <c r="G15">
        <v>3</v>
      </c>
      <c r="H15">
        <v>4</v>
      </c>
      <c r="I15">
        <v>8</v>
      </c>
      <c r="J15" t="s">
        <v>9</v>
      </c>
    </row>
    <row r="16" spans="1:18">
      <c r="A16" t="s">
        <v>27</v>
      </c>
      <c r="B16" t="s">
        <v>7</v>
      </c>
      <c r="C16" t="s">
        <v>11</v>
      </c>
      <c r="D16">
        <v>34</v>
      </c>
      <c r="E16" t="s">
        <v>8</v>
      </c>
      <c r="F16">
        <v>4</v>
      </c>
      <c r="G16">
        <v>4</v>
      </c>
      <c r="H16">
        <v>3</v>
      </c>
      <c r="I16">
        <v>5</v>
      </c>
      <c r="J16" t="s">
        <v>92</v>
      </c>
    </row>
    <row r="17" spans="1:13">
      <c r="A17" t="s">
        <v>28</v>
      </c>
      <c r="B17" t="s">
        <v>29</v>
      </c>
      <c r="C17" t="s">
        <v>15</v>
      </c>
      <c r="D17">
        <v>42</v>
      </c>
      <c r="E17" t="s">
        <v>13</v>
      </c>
      <c r="F17">
        <v>3</v>
      </c>
      <c r="G17">
        <v>2</v>
      </c>
      <c r="H17">
        <v>3</v>
      </c>
      <c r="I17">
        <v>8</v>
      </c>
      <c r="J17" t="s">
        <v>9</v>
      </c>
    </row>
    <row r="18" spans="1:13">
      <c r="A18" t="s">
        <v>30</v>
      </c>
      <c r="B18" t="s">
        <v>29</v>
      </c>
      <c r="C18" t="s">
        <v>15</v>
      </c>
      <c r="D18">
        <v>29</v>
      </c>
      <c r="E18" t="s">
        <v>8</v>
      </c>
      <c r="F18">
        <v>4</v>
      </c>
      <c r="G18">
        <v>3</v>
      </c>
      <c r="H18">
        <v>4</v>
      </c>
      <c r="I18">
        <v>3</v>
      </c>
      <c r="J18" t="s">
        <v>92</v>
      </c>
    </row>
    <row r="19" spans="1:13">
      <c r="A19" t="s">
        <v>31</v>
      </c>
      <c r="B19" t="s">
        <v>29</v>
      </c>
      <c r="C19" t="s">
        <v>15</v>
      </c>
      <c r="D19">
        <v>39</v>
      </c>
      <c r="E19" t="s">
        <v>8</v>
      </c>
      <c r="F19">
        <v>2</v>
      </c>
      <c r="G19">
        <v>2</v>
      </c>
      <c r="H19">
        <v>3</v>
      </c>
      <c r="I19">
        <v>3</v>
      </c>
      <c r="J19" t="s">
        <v>92</v>
      </c>
    </row>
    <row r="20" spans="1:13">
      <c r="A20" t="s">
        <v>32</v>
      </c>
      <c r="B20" t="s">
        <v>29</v>
      </c>
      <c r="C20" t="s">
        <v>15</v>
      </c>
      <c r="D20">
        <v>29</v>
      </c>
      <c r="E20" t="s">
        <v>13</v>
      </c>
      <c r="F20">
        <v>3</v>
      </c>
      <c r="G20">
        <v>4</v>
      </c>
      <c r="H20">
        <v>3</v>
      </c>
      <c r="I20">
        <v>5</v>
      </c>
      <c r="J20" t="s">
        <v>9</v>
      </c>
    </row>
    <row r="21" spans="1:13">
      <c r="A21" t="s">
        <v>33</v>
      </c>
      <c r="B21" t="s">
        <v>29</v>
      </c>
      <c r="C21" t="s">
        <v>15</v>
      </c>
      <c r="D21">
        <v>18</v>
      </c>
      <c r="E21" t="s">
        <v>13</v>
      </c>
      <c r="F21">
        <v>2</v>
      </c>
      <c r="G21">
        <v>4</v>
      </c>
      <c r="H21">
        <v>3</v>
      </c>
      <c r="I21">
        <v>6</v>
      </c>
      <c r="J21" t="s">
        <v>9</v>
      </c>
    </row>
    <row r="22" spans="1:13">
      <c r="A22" t="s">
        <v>34</v>
      </c>
      <c r="B22" t="s">
        <v>29</v>
      </c>
      <c r="C22" t="s">
        <v>11</v>
      </c>
      <c r="D22">
        <v>38</v>
      </c>
      <c r="E22" t="s">
        <v>16</v>
      </c>
      <c r="F22">
        <v>5</v>
      </c>
      <c r="G22">
        <v>5</v>
      </c>
      <c r="H22">
        <v>4</v>
      </c>
      <c r="I22">
        <v>8</v>
      </c>
      <c r="J22" t="s">
        <v>9</v>
      </c>
    </row>
    <row r="23" spans="1:13">
      <c r="A23" t="s">
        <v>35</v>
      </c>
      <c r="B23" t="s">
        <v>29</v>
      </c>
      <c r="C23" t="s">
        <v>15</v>
      </c>
      <c r="D23">
        <v>19</v>
      </c>
      <c r="E23" t="s">
        <v>16</v>
      </c>
      <c r="F23">
        <v>5</v>
      </c>
      <c r="G23">
        <v>5</v>
      </c>
      <c r="H23">
        <v>2</v>
      </c>
      <c r="I23">
        <v>10</v>
      </c>
      <c r="J23" t="s">
        <v>9</v>
      </c>
    </row>
    <row r="24" spans="1:13">
      <c r="A24" t="s">
        <v>36</v>
      </c>
      <c r="B24" t="s">
        <v>29</v>
      </c>
      <c r="C24" t="s">
        <v>15</v>
      </c>
      <c r="D24">
        <v>23</v>
      </c>
      <c r="E24" t="s">
        <v>16</v>
      </c>
      <c r="F24">
        <v>3</v>
      </c>
      <c r="G24">
        <v>4</v>
      </c>
      <c r="H24">
        <v>3</v>
      </c>
      <c r="I24">
        <v>6</v>
      </c>
      <c r="J24" t="s">
        <v>92</v>
      </c>
    </row>
    <row r="25" spans="1:13">
      <c r="A25" t="s">
        <v>37</v>
      </c>
      <c r="B25" t="s">
        <v>29</v>
      </c>
      <c r="C25" t="s">
        <v>15</v>
      </c>
      <c r="D25">
        <v>29</v>
      </c>
      <c r="E25" t="s">
        <v>16</v>
      </c>
      <c r="F25">
        <v>4</v>
      </c>
      <c r="G25">
        <v>4</v>
      </c>
      <c r="H25">
        <v>5</v>
      </c>
      <c r="I25">
        <v>7</v>
      </c>
      <c r="J25" t="s">
        <v>92</v>
      </c>
    </row>
    <row r="26" spans="1:13">
      <c r="A26" t="s">
        <v>38</v>
      </c>
      <c r="B26" t="s">
        <v>29</v>
      </c>
      <c r="C26" t="s">
        <v>15</v>
      </c>
      <c r="D26">
        <v>41</v>
      </c>
      <c r="E26" t="s">
        <v>8</v>
      </c>
      <c r="F26">
        <v>3</v>
      </c>
      <c r="G26">
        <v>2</v>
      </c>
      <c r="H26">
        <v>4</v>
      </c>
      <c r="I26">
        <v>7</v>
      </c>
      <c r="J26" t="s">
        <v>9</v>
      </c>
    </row>
    <row r="27" spans="1:13">
      <c r="A27" t="s">
        <v>39</v>
      </c>
      <c r="B27" t="s">
        <v>29</v>
      </c>
      <c r="C27" t="s">
        <v>11</v>
      </c>
      <c r="D27">
        <v>19</v>
      </c>
      <c r="E27" t="s">
        <v>13</v>
      </c>
      <c r="F27">
        <v>4</v>
      </c>
      <c r="G27">
        <v>2</v>
      </c>
      <c r="H27">
        <v>3</v>
      </c>
      <c r="I27">
        <v>9</v>
      </c>
      <c r="J27" t="s">
        <v>9</v>
      </c>
    </row>
    <row r="28" spans="1:13">
      <c r="A28" t="s">
        <v>40</v>
      </c>
      <c r="B28" t="s">
        <v>29</v>
      </c>
      <c r="C28" t="s">
        <v>11</v>
      </c>
      <c r="D28">
        <v>38</v>
      </c>
      <c r="E28" t="s">
        <v>8</v>
      </c>
      <c r="F28">
        <v>3</v>
      </c>
      <c r="G28">
        <v>4</v>
      </c>
      <c r="H28">
        <v>4</v>
      </c>
      <c r="I28">
        <v>6</v>
      </c>
      <c r="J28" t="s">
        <v>92</v>
      </c>
    </row>
    <row r="29" spans="1:13">
      <c r="A29" t="s">
        <v>41</v>
      </c>
      <c r="B29" t="s">
        <v>29</v>
      </c>
      <c r="C29" t="s">
        <v>15</v>
      </c>
      <c r="D29">
        <v>39</v>
      </c>
      <c r="E29" t="s">
        <v>16</v>
      </c>
      <c r="F29">
        <v>3</v>
      </c>
      <c r="G29">
        <v>4</v>
      </c>
      <c r="H29">
        <v>5</v>
      </c>
      <c r="I29">
        <v>9</v>
      </c>
      <c r="J29" t="s">
        <v>9</v>
      </c>
    </row>
    <row r="30" spans="1:13">
      <c r="A30" t="s">
        <v>42</v>
      </c>
      <c r="B30" t="s">
        <v>29</v>
      </c>
      <c r="C30" t="s">
        <v>11</v>
      </c>
      <c r="D30">
        <v>20</v>
      </c>
      <c r="E30" t="s">
        <v>13</v>
      </c>
      <c r="F30">
        <v>2</v>
      </c>
      <c r="G30">
        <v>3</v>
      </c>
      <c r="H30">
        <v>4</v>
      </c>
      <c r="I30">
        <v>7</v>
      </c>
      <c r="J30" t="s">
        <v>9</v>
      </c>
    </row>
    <row r="31" spans="1:13">
      <c r="A31" t="s">
        <v>43</v>
      </c>
      <c r="B31" t="s">
        <v>29</v>
      </c>
      <c r="C31" t="s">
        <v>15</v>
      </c>
      <c r="D31">
        <v>41</v>
      </c>
      <c r="E31" t="s">
        <v>8</v>
      </c>
      <c r="F31">
        <v>4</v>
      </c>
      <c r="G31">
        <v>2</v>
      </c>
      <c r="H31">
        <v>3</v>
      </c>
      <c r="I31">
        <v>6</v>
      </c>
      <c r="J31" t="s">
        <v>9</v>
      </c>
      <c r="M31" s="5"/>
    </row>
    <row r="32" spans="1:13">
      <c r="A32" t="s">
        <v>44</v>
      </c>
      <c r="B32" t="s">
        <v>45</v>
      </c>
      <c r="C32" t="s">
        <v>15</v>
      </c>
      <c r="D32">
        <v>25</v>
      </c>
      <c r="E32" t="s">
        <v>13</v>
      </c>
      <c r="F32">
        <v>4</v>
      </c>
      <c r="G32">
        <v>5</v>
      </c>
      <c r="H32">
        <v>4</v>
      </c>
      <c r="I32">
        <v>6</v>
      </c>
      <c r="J32" t="s">
        <v>92</v>
      </c>
    </row>
    <row r="33" spans="1:13">
      <c r="A33" t="s">
        <v>46</v>
      </c>
      <c r="B33" t="s">
        <v>45</v>
      </c>
      <c r="C33" t="s">
        <v>15</v>
      </c>
      <c r="D33">
        <v>21</v>
      </c>
      <c r="E33" t="s">
        <v>16</v>
      </c>
      <c r="F33">
        <v>3</v>
      </c>
      <c r="G33">
        <v>3</v>
      </c>
      <c r="H33">
        <v>2</v>
      </c>
      <c r="I33">
        <v>6</v>
      </c>
      <c r="J33" t="s">
        <v>92</v>
      </c>
      <c r="M33" s="5"/>
    </row>
    <row r="34" spans="1:13">
      <c r="A34" t="s">
        <v>47</v>
      </c>
      <c r="B34" t="s">
        <v>45</v>
      </c>
      <c r="C34" t="s">
        <v>15</v>
      </c>
      <c r="D34">
        <v>38</v>
      </c>
      <c r="E34" t="s">
        <v>8</v>
      </c>
      <c r="F34">
        <v>2</v>
      </c>
      <c r="G34">
        <v>3</v>
      </c>
      <c r="H34">
        <v>4</v>
      </c>
      <c r="I34">
        <v>4</v>
      </c>
      <c r="J34" t="s">
        <v>92</v>
      </c>
    </row>
    <row r="35" spans="1:13">
      <c r="A35" t="s">
        <v>48</v>
      </c>
      <c r="B35" t="s">
        <v>45</v>
      </c>
      <c r="C35" t="s">
        <v>11</v>
      </c>
      <c r="D35">
        <v>41</v>
      </c>
      <c r="E35" t="s">
        <v>8</v>
      </c>
      <c r="F35">
        <v>4</v>
      </c>
      <c r="G35">
        <v>1</v>
      </c>
      <c r="H35">
        <v>5</v>
      </c>
      <c r="I35">
        <v>6</v>
      </c>
      <c r="J35" t="s">
        <v>9</v>
      </c>
    </row>
    <row r="36" spans="1:13">
      <c r="A36" t="s">
        <v>49</v>
      </c>
      <c r="B36" t="s">
        <v>45</v>
      </c>
      <c r="C36" t="s">
        <v>15</v>
      </c>
      <c r="D36">
        <v>28</v>
      </c>
      <c r="E36" t="s">
        <v>13</v>
      </c>
      <c r="F36">
        <v>4</v>
      </c>
      <c r="G36">
        <v>3</v>
      </c>
      <c r="H36">
        <v>4</v>
      </c>
      <c r="I36">
        <v>6</v>
      </c>
      <c r="J36" t="s">
        <v>9</v>
      </c>
    </row>
    <row r="37" spans="1:13">
      <c r="A37" t="s">
        <v>50</v>
      </c>
      <c r="B37" t="s">
        <v>45</v>
      </c>
      <c r="C37" t="s">
        <v>11</v>
      </c>
      <c r="D37">
        <v>28</v>
      </c>
      <c r="E37" t="s">
        <v>16</v>
      </c>
      <c r="F37">
        <v>5</v>
      </c>
      <c r="G37">
        <v>2</v>
      </c>
      <c r="H37">
        <v>4</v>
      </c>
      <c r="I37">
        <v>9</v>
      </c>
      <c r="J37" t="s">
        <v>9</v>
      </c>
    </row>
    <row r="38" spans="1:13">
      <c r="A38" t="s">
        <v>51</v>
      </c>
      <c r="B38" t="s">
        <v>45</v>
      </c>
      <c r="C38" t="s">
        <v>15</v>
      </c>
      <c r="D38">
        <v>40</v>
      </c>
      <c r="E38" t="s">
        <v>13</v>
      </c>
      <c r="F38">
        <v>5</v>
      </c>
      <c r="G38">
        <v>3</v>
      </c>
      <c r="H38">
        <v>3</v>
      </c>
      <c r="I38">
        <v>7</v>
      </c>
      <c r="J38" t="s">
        <v>9</v>
      </c>
    </row>
    <row r="39" spans="1:13">
      <c r="A39" t="s">
        <v>52</v>
      </c>
      <c r="B39" t="s">
        <v>45</v>
      </c>
      <c r="C39" t="s">
        <v>11</v>
      </c>
      <c r="D39">
        <v>36</v>
      </c>
      <c r="E39" t="s">
        <v>13</v>
      </c>
      <c r="F39">
        <v>4</v>
      </c>
      <c r="G39">
        <v>4</v>
      </c>
      <c r="H39">
        <v>3</v>
      </c>
      <c r="I39">
        <v>7</v>
      </c>
      <c r="J39" t="s">
        <v>92</v>
      </c>
    </row>
    <row r="40" spans="1:13">
      <c r="A40" t="s">
        <v>53</v>
      </c>
      <c r="B40" t="s">
        <v>45</v>
      </c>
      <c r="C40" t="s">
        <v>11</v>
      </c>
      <c r="D40">
        <v>24</v>
      </c>
      <c r="E40" t="s">
        <v>13</v>
      </c>
      <c r="F40">
        <v>4</v>
      </c>
      <c r="G40">
        <v>3</v>
      </c>
      <c r="H40">
        <v>3</v>
      </c>
      <c r="I40">
        <v>6</v>
      </c>
      <c r="J40" t="s">
        <v>9</v>
      </c>
    </row>
    <row r="41" spans="1:13">
      <c r="A41" t="s">
        <v>54</v>
      </c>
      <c r="B41" t="s">
        <v>45</v>
      </c>
      <c r="C41" t="s">
        <v>11</v>
      </c>
      <c r="D41">
        <v>38</v>
      </c>
      <c r="E41" t="s">
        <v>16</v>
      </c>
      <c r="F41">
        <v>4</v>
      </c>
      <c r="G41">
        <v>2</v>
      </c>
      <c r="H41">
        <v>3</v>
      </c>
      <c r="I41">
        <v>5</v>
      </c>
      <c r="J41" t="s">
        <v>92</v>
      </c>
    </row>
    <row r="42" spans="1:13">
      <c r="A42" t="s">
        <v>55</v>
      </c>
      <c r="B42" t="s">
        <v>45</v>
      </c>
      <c r="C42" t="s">
        <v>11</v>
      </c>
      <c r="D42">
        <v>25</v>
      </c>
      <c r="E42" t="s">
        <v>8</v>
      </c>
      <c r="F42">
        <v>4</v>
      </c>
      <c r="G42">
        <v>2</v>
      </c>
      <c r="H42">
        <v>2</v>
      </c>
      <c r="I42">
        <v>4</v>
      </c>
      <c r="J42" t="s">
        <v>92</v>
      </c>
    </row>
    <row r="43" spans="1:13">
      <c r="A43" t="s">
        <v>56</v>
      </c>
      <c r="B43" t="s">
        <v>45</v>
      </c>
      <c r="C43" t="s">
        <v>15</v>
      </c>
      <c r="D43">
        <v>28</v>
      </c>
      <c r="E43" t="s">
        <v>8</v>
      </c>
      <c r="F43">
        <v>4</v>
      </c>
      <c r="G43">
        <v>3</v>
      </c>
      <c r="H43">
        <v>3</v>
      </c>
      <c r="I43">
        <v>4</v>
      </c>
      <c r="J43" t="s">
        <v>92</v>
      </c>
    </row>
    <row r="44" spans="1:13">
      <c r="A44" t="s">
        <v>57</v>
      </c>
      <c r="B44" t="s">
        <v>45</v>
      </c>
      <c r="C44" t="s">
        <v>11</v>
      </c>
      <c r="D44">
        <v>32</v>
      </c>
      <c r="E44" t="s">
        <v>16</v>
      </c>
      <c r="F44">
        <v>4</v>
      </c>
      <c r="G44">
        <v>2</v>
      </c>
      <c r="H44">
        <v>4</v>
      </c>
      <c r="I44">
        <v>5</v>
      </c>
      <c r="J44" t="s">
        <v>9</v>
      </c>
    </row>
    <row r="45" spans="1:13">
      <c r="A45" t="s">
        <v>58</v>
      </c>
      <c r="B45" t="s">
        <v>45</v>
      </c>
      <c r="C45" t="s">
        <v>11</v>
      </c>
      <c r="D45">
        <v>37</v>
      </c>
      <c r="E45" t="s">
        <v>16</v>
      </c>
      <c r="F45">
        <v>4</v>
      </c>
      <c r="G45">
        <v>3</v>
      </c>
      <c r="H45">
        <v>3</v>
      </c>
      <c r="I45">
        <v>10</v>
      </c>
      <c r="J45" t="s">
        <v>9</v>
      </c>
    </row>
    <row r="46" spans="1:13">
      <c r="A46" t="s">
        <v>59</v>
      </c>
      <c r="B46" t="s">
        <v>45</v>
      </c>
      <c r="C46" t="s">
        <v>15</v>
      </c>
      <c r="D46">
        <v>24</v>
      </c>
      <c r="E46" t="s">
        <v>8</v>
      </c>
      <c r="F46">
        <v>3</v>
      </c>
      <c r="G46">
        <v>3</v>
      </c>
      <c r="H46">
        <v>3</v>
      </c>
      <c r="I46">
        <v>7</v>
      </c>
      <c r="J46" t="s">
        <v>9</v>
      </c>
    </row>
  </sheetData>
  <mergeCells count="1">
    <mergeCell ref="M2:Q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1D04-23F5-4DD6-85EA-72C5E926F80B}">
  <dimension ref="B2:B16"/>
  <sheetViews>
    <sheetView workbookViewId="0">
      <selection activeCell="E22" sqref="E22"/>
    </sheetView>
  </sheetViews>
  <sheetFormatPr defaultRowHeight="14.4"/>
  <sheetData>
    <row r="2" spans="2:2" ht="23.4">
      <c r="B2" s="4" t="s">
        <v>155</v>
      </c>
    </row>
    <row r="3" spans="2:2">
      <c r="B3" s="5"/>
    </row>
    <row r="4" spans="2:2">
      <c r="B4" s="6" t="s">
        <v>67</v>
      </c>
    </row>
    <row r="5" spans="2:2">
      <c r="B5" s="5"/>
    </row>
    <row r="6" spans="2:2">
      <c r="B6" s="6" t="s">
        <v>68</v>
      </c>
    </row>
    <row r="7" spans="2:2">
      <c r="B7" s="6"/>
    </row>
    <row r="8" spans="2:2">
      <c r="B8" s="6" t="s">
        <v>156</v>
      </c>
    </row>
    <row r="9" spans="2:2">
      <c r="B9" s="6"/>
    </row>
    <row r="10" spans="2:2">
      <c r="B10" s="6" t="s">
        <v>157</v>
      </c>
    </row>
    <row r="11" spans="2:2">
      <c r="B11" s="5"/>
    </row>
    <row r="12" spans="2:2">
      <c r="B12" s="6" t="s">
        <v>158</v>
      </c>
    </row>
    <row r="13" spans="2:2">
      <c r="B13" s="5"/>
    </row>
    <row r="14" spans="2:2">
      <c r="B14" s="6" t="s">
        <v>159</v>
      </c>
    </row>
    <row r="15" spans="2:2">
      <c r="B15" s="5"/>
    </row>
    <row r="16" spans="2:2">
      <c r="B16" s="6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D436-2183-44A9-A8CB-B3287072C427}">
  <dimension ref="A1:M43"/>
  <sheetViews>
    <sheetView workbookViewId="0">
      <selection activeCell="J6" sqref="J6"/>
    </sheetView>
  </sheetViews>
  <sheetFormatPr defaultRowHeight="14.4"/>
  <cols>
    <col min="1" max="1" width="17.6640625" bestFit="1" customWidth="1"/>
    <col min="10" max="10" width="32.5546875" customWidth="1"/>
    <col min="11" max="11" width="15" bestFit="1" customWidth="1"/>
  </cols>
  <sheetData>
    <row r="1" spans="1:13">
      <c r="A1" s="1" t="s">
        <v>98</v>
      </c>
      <c r="J1" s="1" t="s">
        <v>128</v>
      </c>
    </row>
    <row r="3" spans="1:13" ht="15" thickBot="1">
      <c r="A3" t="s">
        <v>99</v>
      </c>
      <c r="K3" s="20" t="s">
        <v>117</v>
      </c>
      <c r="L3" s="20" t="s">
        <v>118</v>
      </c>
      <c r="M3" s="20" t="s">
        <v>119</v>
      </c>
    </row>
    <row r="4" spans="1:13">
      <c r="A4" s="13" t="s">
        <v>100</v>
      </c>
      <c r="B4" s="13" t="s">
        <v>101</v>
      </c>
      <c r="C4" s="13" t="s">
        <v>102</v>
      </c>
      <c r="D4" s="13" t="s">
        <v>64</v>
      </c>
      <c r="E4" s="13" t="s">
        <v>103</v>
      </c>
      <c r="J4" s="17" t="s">
        <v>120</v>
      </c>
      <c r="K4" s="18">
        <f>_xlfn.T.TEST(B20:B34,C20:C34, 2, 3)</f>
        <v>0.46076918755231644</v>
      </c>
      <c r="L4" s="18">
        <f t="shared" ref="L4" si="0">_xlfn.T.TEST(C20:C34,D20:D34, 2, 3)</f>
        <v>1.5833158647063509E-3</v>
      </c>
      <c r="M4" s="18">
        <f>_xlfn.T.TEST(B20:B34,D20:D34, 2, 3)</f>
        <v>6.4432032886144212E-3</v>
      </c>
    </row>
    <row r="5" spans="1:13">
      <c r="A5" s="11" t="s">
        <v>13</v>
      </c>
      <c r="B5" s="11">
        <v>15</v>
      </c>
      <c r="C5" s="11">
        <v>105</v>
      </c>
      <c r="D5" s="11">
        <v>7</v>
      </c>
      <c r="E5" s="11">
        <v>2.5714285714285716</v>
      </c>
      <c r="J5" t="s">
        <v>124</v>
      </c>
      <c r="K5" s="19">
        <v>0.27313999999999999</v>
      </c>
      <c r="L5" s="19">
        <v>1.2776050000000001</v>
      </c>
      <c r="M5" s="19">
        <v>1.0757060000000001</v>
      </c>
    </row>
    <row r="6" spans="1:13">
      <c r="A6" s="11" t="s">
        <v>16</v>
      </c>
      <c r="B6" s="11">
        <v>15</v>
      </c>
      <c r="C6" s="11">
        <v>112</v>
      </c>
      <c r="D6" s="11">
        <v>7.4666666666666668</v>
      </c>
      <c r="E6" s="11">
        <v>3.2666666666666679</v>
      </c>
      <c r="J6" s="15" t="s">
        <v>125</v>
      </c>
      <c r="K6" s="18" t="s">
        <v>92</v>
      </c>
      <c r="L6" s="18" t="s">
        <v>9</v>
      </c>
      <c r="M6" s="18" t="s">
        <v>9</v>
      </c>
    </row>
    <row r="7" spans="1:13" ht="58.2" thickBot="1">
      <c r="A7" s="12" t="s">
        <v>8</v>
      </c>
      <c r="B7" s="12">
        <v>15</v>
      </c>
      <c r="C7" s="12">
        <v>78</v>
      </c>
      <c r="D7" s="12">
        <v>5.2</v>
      </c>
      <c r="E7" s="12">
        <v>3.0285714285714271</v>
      </c>
      <c r="J7" s="16" t="s">
        <v>150</v>
      </c>
      <c r="K7" s="18" t="s">
        <v>126</v>
      </c>
      <c r="L7" s="18" t="s">
        <v>127</v>
      </c>
      <c r="M7" s="18" t="s">
        <v>127</v>
      </c>
    </row>
    <row r="10" spans="1:13" ht="15" thickBot="1">
      <c r="A10" t="s">
        <v>104</v>
      </c>
    </row>
    <row r="11" spans="1:13" ht="18">
      <c r="A11" s="13" t="s">
        <v>105</v>
      </c>
      <c r="B11" s="13" t="s">
        <v>106</v>
      </c>
      <c r="C11" s="13" t="s">
        <v>107</v>
      </c>
      <c r="D11" s="13" t="s">
        <v>108</v>
      </c>
      <c r="E11" s="13" t="s">
        <v>109</v>
      </c>
      <c r="F11" s="13" t="s">
        <v>110</v>
      </c>
      <c r="G11" s="13" t="s">
        <v>111</v>
      </c>
      <c r="J11" s="27" t="s">
        <v>115</v>
      </c>
      <c r="K11" s="27"/>
      <c r="L11" s="27"/>
      <c r="M11" s="27"/>
    </row>
    <row r="12" spans="1:13">
      <c r="A12" s="11" t="s">
        <v>112</v>
      </c>
      <c r="B12" s="11">
        <v>42.977777777777703</v>
      </c>
      <c r="C12" s="11">
        <v>2</v>
      </c>
      <c r="D12" s="11">
        <v>21.488888888888852</v>
      </c>
      <c r="E12" s="11">
        <v>7.2706766917293111</v>
      </c>
      <c r="F12" s="11">
        <v>1.9433226218529822E-3</v>
      </c>
      <c r="G12" s="11">
        <v>3.2199422931761248</v>
      </c>
    </row>
    <row r="13" spans="1:13">
      <c r="A13" s="11" t="s">
        <v>113</v>
      </c>
      <c r="B13" s="11">
        <v>124.13333333333333</v>
      </c>
      <c r="C13" s="11">
        <v>42</v>
      </c>
      <c r="D13" s="11">
        <v>2.9555555555555553</v>
      </c>
      <c r="E13" s="11"/>
      <c r="F13" s="11"/>
      <c r="G13" s="11"/>
      <c r="K13" s="9" t="s">
        <v>4</v>
      </c>
      <c r="L13" t="s">
        <v>97</v>
      </c>
    </row>
    <row r="14" spans="1:13">
      <c r="A14" s="11"/>
      <c r="B14" s="11"/>
      <c r="C14" s="11"/>
      <c r="D14" s="11"/>
      <c r="E14" s="11"/>
      <c r="F14" s="11"/>
      <c r="G14" s="11"/>
      <c r="K14" s="10" t="s">
        <v>13</v>
      </c>
      <c r="L14" s="2">
        <v>7</v>
      </c>
    </row>
    <row r="15" spans="1:13" ht="15" thickBot="1">
      <c r="A15" s="12" t="s">
        <v>114</v>
      </c>
      <c r="B15" s="12">
        <v>167.11111111111103</v>
      </c>
      <c r="C15" s="12">
        <v>44</v>
      </c>
      <c r="D15" s="12"/>
      <c r="E15" s="12"/>
      <c r="F15" s="12"/>
      <c r="G15" s="12"/>
      <c r="K15" s="10" t="s">
        <v>16</v>
      </c>
      <c r="L15" s="2">
        <v>7.4666666666666668</v>
      </c>
    </row>
    <row r="16" spans="1:13">
      <c r="K16" s="10" t="s">
        <v>8</v>
      </c>
      <c r="L16" s="2">
        <v>5.2</v>
      </c>
    </row>
    <row r="18" spans="1:13">
      <c r="B18" s="25" t="s">
        <v>4</v>
      </c>
      <c r="C18" s="25"/>
      <c r="D18" s="25"/>
    </row>
    <row r="19" spans="1:13">
      <c r="A19" s="26" t="s">
        <v>97</v>
      </c>
      <c r="B19" s="8" t="s">
        <v>13</v>
      </c>
      <c r="C19" s="8" t="s">
        <v>16</v>
      </c>
      <c r="D19" s="8" t="s">
        <v>8</v>
      </c>
    </row>
    <row r="20" spans="1:13" ht="18">
      <c r="A20" s="26"/>
      <c r="B20" s="3">
        <v>10</v>
      </c>
      <c r="C20" s="3">
        <v>10</v>
      </c>
      <c r="D20" s="3">
        <v>7</v>
      </c>
      <c r="J20" s="27" t="s">
        <v>116</v>
      </c>
      <c r="K20" s="27"/>
      <c r="L20" s="27"/>
      <c r="M20" s="27"/>
    </row>
    <row r="21" spans="1:13">
      <c r="A21" s="26"/>
      <c r="B21" s="3">
        <v>7</v>
      </c>
      <c r="C21" s="3">
        <v>8</v>
      </c>
      <c r="D21" s="3">
        <v>7</v>
      </c>
    </row>
    <row r="22" spans="1:13">
      <c r="A22" s="26"/>
      <c r="B22" s="3">
        <v>4</v>
      </c>
      <c r="C22" s="3">
        <v>6</v>
      </c>
      <c r="D22" s="3">
        <v>2</v>
      </c>
      <c r="K22" s="9" t="s">
        <v>4</v>
      </c>
      <c r="L22" t="s">
        <v>97</v>
      </c>
    </row>
    <row r="23" spans="1:13">
      <c r="A23" s="26"/>
      <c r="B23" s="3">
        <v>9</v>
      </c>
      <c r="C23" s="3">
        <v>6</v>
      </c>
      <c r="D23" s="3">
        <v>7</v>
      </c>
      <c r="K23" s="10" t="s">
        <v>13</v>
      </c>
      <c r="L23" s="2">
        <v>1.6035674514745464</v>
      </c>
    </row>
    <row r="24" spans="1:13">
      <c r="A24" s="26"/>
      <c r="B24" s="3">
        <v>8</v>
      </c>
      <c r="C24" s="3">
        <v>7</v>
      </c>
      <c r="D24" s="3">
        <v>5</v>
      </c>
      <c r="K24" s="10" t="s">
        <v>16</v>
      </c>
      <c r="L24" s="2">
        <v>1.8073922282301282</v>
      </c>
    </row>
    <row r="25" spans="1:13">
      <c r="A25" s="26"/>
      <c r="B25" s="3">
        <v>8</v>
      </c>
      <c r="C25" s="3">
        <v>8</v>
      </c>
      <c r="D25" s="3">
        <v>3</v>
      </c>
      <c r="K25" s="10" t="s">
        <v>8</v>
      </c>
      <c r="L25" s="2">
        <v>1.7402791237532635</v>
      </c>
    </row>
    <row r="26" spans="1:13">
      <c r="A26" s="26"/>
      <c r="B26" s="3">
        <v>5</v>
      </c>
      <c r="C26" s="3">
        <v>10</v>
      </c>
      <c r="D26" s="3">
        <v>3</v>
      </c>
    </row>
    <row r="27" spans="1:13">
      <c r="A27" s="26"/>
      <c r="B27" s="3">
        <v>6</v>
      </c>
      <c r="C27" s="3">
        <v>6</v>
      </c>
      <c r="D27" s="3">
        <v>7</v>
      </c>
    </row>
    <row r="28" spans="1:13">
      <c r="A28" s="26"/>
      <c r="B28" s="3">
        <v>9</v>
      </c>
      <c r="C28" s="3">
        <v>7</v>
      </c>
      <c r="D28" s="3">
        <v>6</v>
      </c>
    </row>
    <row r="29" spans="1:13">
      <c r="A29" s="26"/>
      <c r="B29" s="3">
        <v>7</v>
      </c>
      <c r="C29" s="3">
        <v>9</v>
      </c>
      <c r="D29" s="3">
        <v>6</v>
      </c>
    </row>
    <row r="30" spans="1:13">
      <c r="A30" s="26"/>
      <c r="B30" s="3">
        <v>6</v>
      </c>
      <c r="C30" s="3">
        <v>6</v>
      </c>
      <c r="D30" s="3">
        <v>4</v>
      </c>
    </row>
    <row r="31" spans="1:13">
      <c r="A31" s="26"/>
      <c r="B31" s="3">
        <v>6</v>
      </c>
      <c r="C31" s="3">
        <v>9</v>
      </c>
      <c r="D31" s="3">
        <v>6</v>
      </c>
    </row>
    <row r="32" spans="1:13">
      <c r="A32" s="26"/>
      <c r="B32" s="3">
        <v>7</v>
      </c>
      <c r="C32" s="3">
        <v>5</v>
      </c>
      <c r="D32" s="3">
        <v>4</v>
      </c>
    </row>
    <row r="33" spans="1:4">
      <c r="A33" s="26"/>
      <c r="B33" s="3">
        <v>7</v>
      </c>
      <c r="C33" s="3">
        <v>5</v>
      </c>
      <c r="D33" s="3">
        <v>4</v>
      </c>
    </row>
    <row r="34" spans="1:4">
      <c r="A34" s="26"/>
      <c r="B34" s="3">
        <v>6</v>
      </c>
      <c r="C34" s="3">
        <v>10</v>
      </c>
      <c r="D34" s="3">
        <v>7</v>
      </c>
    </row>
    <row r="35" spans="1:4">
      <c r="A35" s="14"/>
      <c r="B35" s="3"/>
      <c r="C35" s="3"/>
      <c r="D35" s="3"/>
    </row>
    <row r="36" spans="1:4">
      <c r="A36" s="1" t="s">
        <v>121</v>
      </c>
      <c r="B36">
        <f>COUNT(B20:B34)</f>
        <v>15</v>
      </c>
      <c r="C36">
        <f t="shared" ref="C36:D36" si="1">COUNT(C20:C34)</f>
        <v>15</v>
      </c>
      <c r="D36">
        <f t="shared" si="1"/>
        <v>15</v>
      </c>
    </row>
    <row r="37" spans="1:4">
      <c r="A37" s="1" t="s">
        <v>122</v>
      </c>
      <c r="B37">
        <f>AVERAGE(B20:B34)</f>
        <v>7</v>
      </c>
      <c r="C37">
        <f t="shared" ref="C37:D37" si="2">AVERAGE(C20:C34)</f>
        <v>7.4666666666666668</v>
      </c>
      <c r="D37">
        <f t="shared" si="2"/>
        <v>5.2</v>
      </c>
    </row>
    <row r="38" spans="1:4">
      <c r="A38" s="1" t="s">
        <v>123</v>
      </c>
      <c r="B38">
        <f>_xlfn.STDEV.S(B20:B34)</f>
        <v>1.6035674514745464</v>
      </c>
      <c r="C38">
        <f>_xlfn.STDEV.S(C20:C34)</f>
        <v>1.8073922282301282</v>
      </c>
      <c r="D38">
        <f>_xlfn.STDEV.S(D20:D34)</f>
        <v>1.7402791237532635</v>
      </c>
    </row>
    <row r="39" spans="1:4">
      <c r="A39" s="1" t="s">
        <v>142</v>
      </c>
      <c r="B39">
        <f>B38/SQRT(B36)</f>
        <v>0.41403933560541256</v>
      </c>
      <c r="C39">
        <f t="shared" ref="C39:D39" si="3">C38/SQRT(C36)</f>
        <v>0.46666666666666673</v>
      </c>
      <c r="D39">
        <f t="shared" si="3"/>
        <v>0.44933813760325503</v>
      </c>
    </row>
    <row r="40" spans="1:4">
      <c r="A40" s="1" t="s">
        <v>143</v>
      </c>
      <c r="B40">
        <f>_xlfn.T.INV.2T(0.05, B36-1)</f>
        <v>2.1447866879178044</v>
      </c>
      <c r="C40">
        <f t="shared" ref="C40:D40" si="4">_xlfn.T.INV.2T(0.05, C36-1)</f>
        <v>2.1447866879178044</v>
      </c>
      <c r="D40">
        <f t="shared" si="4"/>
        <v>2.1447866879178044</v>
      </c>
    </row>
    <row r="41" spans="1:4">
      <c r="A41" s="1" t="s">
        <v>144</v>
      </c>
      <c r="B41">
        <f>B40*B39</f>
        <v>0.88802605528082101</v>
      </c>
      <c r="C41">
        <f t="shared" ref="C41:D41" si="5">C40*C39</f>
        <v>1.0009004543616422</v>
      </c>
      <c r="D41">
        <f t="shared" si="5"/>
        <v>0.96373445590523998</v>
      </c>
    </row>
    <row r="42" spans="1:4">
      <c r="A42" s="1" t="s">
        <v>145</v>
      </c>
      <c r="B42">
        <f>B37 - B41</f>
        <v>6.1119739447191792</v>
      </c>
      <c r="C42">
        <f t="shared" ref="C42:D42" si="6">C37 - C41</f>
        <v>6.4657662123050246</v>
      </c>
      <c r="D42">
        <f t="shared" si="6"/>
        <v>4.2362655440947599</v>
      </c>
    </row>
    <row r="43" spans="1:4">
      <c r="A43" s="1" t="s">
        <v>146</v>
      </c>
      <c r="B43">
        <f>B37 + B41</f>
        <v>7.8880260552808208</v>
      </c>
      <c r="C43">
        <f>C37 + C41</f>
        <v>8.4675671210283099</v>
      </c>
      <c r="D43">
        <f>D37 + D41</f>
        <v>6.1637344559052405</v>
      </c>
    </row>
  </sheetData>
  <mergeCells count="4">
    <mergeCell ref="B18:D18"/>
    <mergeCell ref="A19:A34"/>
    <mergeCell ref="J11:M11"/>
    <mergeCell ref="J20:M20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55BC-5E11-49C8-9F34-06168F36A809}">
  <dimension ref="A3:P35"/>
  <sheetViews>
    <sheetView topLeftCell="A17" workbookViewId="0">
      <selection activeCell="D32" sqref="D32"/>
    </sheetView>
  </sheetViews>
  <sheetFormatPr defaultRowHeight="14.4"/>
  <cols>
    <col min="1" max="1" width="20.77734375" customWidth="1"/>
    <col min="2" max="2" width="19.88671875" bestFit="1" customWidth="1"/>
    <col min="3" max="3" width="7.88671875" customWidth="1"/>
    <col min="4" max="4" width="13.88671875" bestFit="1" customWidth="1"/>
    <col min="5" max="5" width="8.109375" customWidth="1"/>
    <col min="6" max="6" width="10.77734375" bestFit="1" customWidth="1"/>
    <col min="10" max="10" width="17.6640625" bestFit="1" customWidth="1"/>
  </cols>
  <sheetData>
    <row r="3" spans="1:16">
      <c r="A3" s="9" t="s">
        <v>4</v>
      </c>
      <c r="B3" t="s">
        <v>93</v>
      </c>
      <c r="E3" s="20" t="s">
        <v>13</v>
      </c>
      <c r="F3" s="20" t="s">
        <v>16</v>
      </c>
      <c r="G3" s="20" t="s">
        <v>8</v>
      </c>
      <c r="J3" s="1" t="s">
        <v>98</v>
      </c>
    </row>
    <row r="4" spans="1:16">
      <c r="A4" s="10" t="s">
        <v>13</v>
      </c>
      <c r="B4" s="2">
        <v>3.2666666666666666</v>
      </c>
      <c r="E4" s="18">
        <v>3</v>
      </c>
      <c r="F4" s="18">
        <v>4</v>
      </c>
      <c r="G4" s="18">
        <v>3</v>
      </c>
    </row>
    <row r="5" spans="1:16" ht="15" thickBot="1">
      <c r="A5" s="10" t="s">
        <v>16</v>
      </c>
      <c r="B5" s="2">
        <v>4</v>
      </c>
      <c r="E5" s="18">
        <v>4</v>
      </c>
      <c r="F5" s="18">
        <v>5</v>
      </c>
      <c r="G5" s="18">
        <v>4</v>
      </c>
      <c r="J5" t="s">
        <v>99</v>
      </c>
    </row>
    <row r="6" spans="1:16">
      <c r="A6" s="10" t="s">
        <v>8</v>
      </c>
      <c r="B6" s="2">
        <v>3.4666666666666668</v>
      </c>
      <c r="E6" s="18">
        <v>3</v>
      </c>
      <c r="F6" s="18">
        <v>3</v>
      </c>
      <c r="G6" s="18">
        <v>3</v>
      </c>
      <c r="J6" s="13" t="s">
        <v>100</v>
      </c>
      <c r="K6" s="13" t="s">
        <v>101</v>
      </c>
      <c r="L6" s="13" t="s">
        <v>102</v>
      </c>
      <c r="M6" s="13" t="s">
        <v>64</v>
      </c>
      <c r="N6" s="13" t="s">
        <v>103</v>
      </c>
    </row>
    <row r="7" spans="1:16">
      <c r="E7" s="18">
        <v>2</v>
      </c>
      <c r="F7" s="18">
        <v>4</v>
      </c>
      <c r="G7" s="18">
        <v>5</v>
      </c>
      <c r="J7" s="11" t="s">
        <v>133</v>
      </c>
      <c r="K7" s="11">
        <v>15</v>
      </c>
      <c r="L7" s="11">
        <v>49</v>
      </c>
      <c r="M7" s="11">
        <v>3.2666666666666666</v>
      </c>
      <c r="N7" s="11">
        <v>0.92380952380952408</v>
      </c>
    </row>
    <row r="8" spans="1:16">
      <c r="E8" s="18">
        <v>2</v>
      </c>
      <c r="F8" s="18">
        <v>4</v>
      </c>
      <c r="G8" s="18">
        <v>4</v>
      </c>
      <c r="J8" s="11" t="s">
        <v>134</v>
      </c>
      <c r="K8" s="11">
        <v>15</v>
      </c>
      <c r="L8" s="11">
        <v>60</v>
      </c>
      <c r="M8" s="11">
        <v>4</v>
      </c>
      <c r="N8" s="11">
        <v>0.5714285714285714</v>
      </c>
    </row>
    <row r="9" spans="1:16" ht="15" thickBot="1">
      <c r="E9" s="18">
        <v>3</v>
      </c>
      <c r="F9" s="18">
        <v>5</v>
      </c>
      <c r="G9" s="18">
        <v>4</v>
      </c>
      <c r="J9" s="12" t="s">
        <v>135</v>
      </c>
      <c r="K9" s="12">
        <v>15</v>
      </c>
      <c r="L9" s="12">
        <v>52</v>
      </c>
      <c r="M9" s="12">
        <v>3.4666666666666668</v>
      </c>
      <c r="N9" s="12">
        <v>0.69523809523809432</v>
      </c>
    </row>
    <row r="10" spans="1:16">
      <c r="A10" s="9" t="s">
        <v>4</v>
      </c>
      <c r="B10" t="s">
        <v>95</v>
      </c>
      <c r="C10" s="9"/>
      <c r="D10" s="9"/>
      <c r="E10" s="21">
        <v>3</v>
      </c>
      <c r="F10" s="21">
        <v>5</v>
      </c>
      <c r="G10" s="18">
        <v>2</v>
      </c>
    </row>
    <row r="11" spans="1:16">
      <c r="A11" s="10" t="s">
        <v>13</v>
      </c>
      <c r="B11" s="2">
        <v>0.96115010472325502</v>
      </c>
      <c r="E11" s="18">
        <v>2</v>
      </c>
      <c r="F11" s="18">
        <v>3</v>
      </c>
      <c r="G11" s="18">
        <v>3</v>
      </c>
    </row>
    <row r="12" spans="1:16" ht="15" thickBot="1">
      <c r="A12" s="10" t="s">
        <v>16</v>
      </c>
      <c r="B12" s="2">
        <v>0.7559289460184544</v>
      </c>
      <c r="E12" s="18">
        <v>4</v>
      </c>
      <c r="F12" s="18">
        <v>4</v>
      </c>
      <c r="G12" s="18">
        <v>3</v>
      </c>
      <c r="J12" t="s">
        <v>104</v>
      </c>
    </row>
    <row r="13" spans="1:16">
      <c r="A13" s="10" t="s">
        <v>8</v>
      </c>
      <c r="B13" s="2">
        <v>0.83380938783279135</v>
      </c>
      <c r="E13" s="18">
        <v>2</v>
      </c>
      <c r="F13" s="18">
        <v>3</v>
      </c>
      <c r="G13" s="18">
        <v>4</v>
      </c>
      <c r="J13" s="13" t="s">
        <v>105</v>
      </c>
      <c r="K13" s="13" t="s">
        <v>106</v>
      </c>
      <c r="L13" s="13" t="s">
        <v>107</v>
      </c>
      <c r="M13" s="13" t="s">
        <v>108</v>
      </c>
      <c r="N13" s="13" t="s">
        <v>109</v>
      </c>
      <c r="O13" s="13" t="s">
        <v>110</v>
      </c>
      <c r="P13" s="13" t="s">
        <v>111</v>
      </c>
    </row>
    <row r="14" spans="1:16">
      <c r="E14" s="18">
        <v>4</v>
      </c>
      <c r="F14" s="18">
        <v>3</v>
      </c>
      <c r="G14" s="18">
        <v>2</v>
      </c>
      <c r="J14" s="11" t="s">
        <v>112</v>
      </c>
      <c r="K14" s="11">
        <v>4.3111111111111171</v>
      </c>
      <c r="L14" s="11">
        <v>2</v>
      </c>
      <c r="M14" s="11">
        <v>2.1555555555555586</v>
      </c>
      <c r="N14" s="11">
        <v>2.9521739130434819</v>
      </c>
      <c r="O14" s="11">
        <v>6.3148279996616888E-2</v>
      </c>
      <c r="P14" s="11">
        <v>3.2199422931761248</v>
      </c>
    </row>
    <row r="15" spans="1:16">
      <c r="E15" s="18">
        <v>4</v>
      </c>
      <c r="F15" s="18">
        <v>5</v>
      </c>
      <c r="G15" s="18">
        <v>4</v>
      </c>
      <c r="J15" s="11" t="s">
        <v>113</v>
      </c>
      <c r="K15" s="11">
        <v>30.666666666666671</v>
      </c>
      <c r="L15" s="11">
        <v>42</v>
      </c>
      <c r="M15" s="11">
        <v>0.73015873015873023</v>
      </c>
      <c r="N15" s="11"/>
      <c r="O15" s="11"/>
      <c r="P15" s="11"/>
    </row>
    <row r="16" spans="1:16">
      <c r="E16" s="18">
        <v>5</v>
      </c>
      <c r="F16" s="18">
        <v>4</v>
      </c>
      <c r="G16" s="18">
        <v>4</v>
      </c>
      <c r="J16" s="11"/>
      <c r="K16" s="11"/>
      <c r="L16" s="11"/>
      <c r="M16" s="11"/>
      <c r="N16" s="11"/>
      <c r="O16" s="11"/>
      <c r="P16" s="11"/>
    </row>
    <row r="17" spans="1:16" ht="15" thickBot="1">
      <c r="E17" s="18">
        <v>4</v>
      </c>
      <c r="F17" s="18">
        <v>4</v>
      </c>
      <c r="G17" s="18">
        <v>4</v>
      </c>
      <c r="J17" s="12" t="s">
        <v>114</v>
      </c>
      <c r="K17" s="12">
        <v>34.977777777777789</v>
      </c>
      <c r="L17" s="12">
        <v>44</v>
      </c>
      <c r="M17" s="12"/>
      <c r="N17" s="12"/>
      <c r="O17" s="12"/>
      <c r="P17" s="12"/>
    </row>
    <row r="18" spans="1:16">
      <c r="E18" s="18">
        <v>4</v>
      </c>
      <c r="F18" s="18">
        <v>4</v>
      </c>
      <c r="G18" s="18">
        <v>3</v>
      </c>
    </row>
    <row r="20" spans="1:16">
      <c r="D20" s="1" t="s">
        <v>121</v>
      </c>
      <c r="E20">
        <f>COUNT(E4:E18)</f>
        <v>15</v>
      </c>
      <c r="F20">
        <f t="shared" ref="F20:G20" si="0">COUNT(F4:F18)</f>
        <v>15</v>
      </c>
      <c r="G20">
        <f t="shared" si="0"/>
        <v>15</v>
      </c>
    </row>
    <row r="21" spans="1:16">
      <c r="D21" s="1" t="s">
        <v>122</v>
      </c>
      <c r="E21">
        <f>AVERAGE(E4:E18)</f>
        <v>3.2666666666666666</v>
      </c>
      <c r="F21">
        <f t="shared" ref="F21:G21" si="1">AVERAGE(F4:F18)</f>
        <v>4</v>
      </c>
      <c r="G21">
        <f t="shared" si="1"/>
        <v>3.4666666666666668</v>
      </c>
    </row>
    <row r="22" spans="1:16">
      <c r="D22" s="1" t="s">
        <v>123</v>
      </c>
      <c r="E22">
        <f>_xlfn.STDEV.S(E4:E18)</f>
        <v>0.96115010472325502</v>
      </c>
      <c r="F22">
        <f t="shared" ref="F22:G22" si="2">_xlfn.STDEV.S(F4:F18)</f>
        <v>0.7559289460184544</v>
      </c>
      <c r="G22">
        <f t="shared" si="2"/>
        <v>0.83380938783279135</v>
      </c>
    </row>
    <row r="23" spans="1:16">
      <c r="D23" s="1" t="s">
        <v>142</v>
      </c>
      <c r="E23">
        <f>E22/SQRT(E20)</f>
        <v>0.24816788991991209</v>
      </c>
      <c r="F23">
        <f t="shared" ref="F23:G23" si="3">F22/SQRT(F20)</f>
        <v>0.1951800145897066</v>
      </c>
      <c r="G23">
        <f t="shared" si="3"/>
        <v>0.2152886581991868</v>
      </c>
    </row>
    <row r="24" spans="1:16">
      <c r="D24" s="1" t="s">
        <v>143</v>
      </c>
      <c r="E24">
        <f>_xlfn.T.INV.2T(0.05, E20-1)</f>
        <v>2.1447866879178044</v>
      </c>
      <c r="F24">
        <f t="shared" ref="F24:G24" si="4">_xlfn.T.INV.2T(0.05, F20-1)</f>
        <v>2.1447866879178044</v>
      </c>
      <c r="G24">
        <f t="shared" si="4"/>
        <v>2.1447866879178044</v>
      </c>
    </row>
    <row r="25" spans="1:16">
      <c r="D25" s="1" t="s">
        <v>144</v>
      </c>
      <c r="E25">
        <f>E24*E23</f>
        <v>0.53226718666887851</v>
      </c>
      <c r="F25">
        <f t="shared" ref="F25:G25" si="5">F24*F23</f>
        <v>0.41861949703960555</v>
      </c>
      <c r="G25">
        <f t="shared" si="5"/>
        <v>0.46174824816530213</v>
      </c>
    </row>
    <row r="26" spans="1:16">
      <c r="D26" s="1" t="s">
        <v>145</v>
      </c>
      <c r="E26">
        <f>E21 - E25</f>
        <v>2.734399479997788</v>
      </c>
      <c r="F26">
        <f t="shared" ref="F26:G26" si="6">F21 - F25</f>
        <v>3.5813805029603945</v>
      </c>
      <c r="G26">
        <f t="shared" si="6"/>
        <v>3.0049184185013647</v>
      </c>
    </row>
    <row r="27" spans="1:16">
      <c r="D27" s="1" t="s">
        <v>146</v>
      </c>
      <c r="E27">
        <f>E21 + E25</f>
        <v>3.7989338533355452</v>
      </c>
      <c r="F27">
        <f>F21 + F25</f>
        <v>4.4186194970396055</v>
      </c>
      <c r="G27">
        <f>G21 + G25</f>
        <v>3.9284149148319689</v>
      </c>
    </row>
    <row r="29" spans="1:16">
      <c r="A29" s="1" t="s">
        <v>128</v>
      </c>
    </row>
    <row r="31" spans="1:16">
      <c r="B31" s="20" t="s">
        <v>117</v>
      </c>
      <c r="C31" s="20" t="s">
        <v>118</v>
      </c>
      <c r="D31" s="20" t="s">
        <v>119</v>
      </c>
    </row>
    <row r="32" spans="1:16">
      <c r="A32" s="17" t="s">
        <v>120</v>
      </c>
      <c r="B32" s="18">
        <f>_xlfn.T.TEST(E4:E18, F4:F18, 2, 3)</f>
        <v>2.8120402162943241E-2</v>
      </c>
      <c r="C32" s="18">
        <f>_xlfn.T.TEST(F4:F18,G4:G18, 2, 3)</f>
        <v>7.7203024136085693E-2</v>
      </c>
      <c r="D32" s="18">
        <f>_xlfn.T.TEST(E4:E18, G4:G18, 2, 3)</f>
        <v>0.54768850047497208</v>
      </c>
    </row>
    <row r="33" spans="1:4">
      <c r="A33" t="s">
        <v>124</v>
      </c>
      <c r="B33" s="22">
        <v>0.84812900000000002</v>
      </c>
      <c r="C33" s="22">
        <v>0.67016799999999999</v>
      </c>
      <c r="D33" s="22">
        <v>0.22228800000000001</v>
      </c>
    </row>
    <row r="34" spans="1:4" ht="28.8">
      <c r="A34" s="15" t="s">
        <v>125</v>
      </c>
      <c r="B34" s="18" t="s">
        <v>92</v>
      </c>
      <c r="C34" s="18" t="s">
        <v>92</v>
      </c>
      <c r="D34" s="18" t="s">
        <v>92</v>
      </c>
    </row>
    <row r="35" spans="1:4" ht="115.2">
      <c r="A35" s="16" t="s">
        <v>150</v>
      </c>
      <c r="B35" s="18" t="s">
        <v>129</v>
      </c>
      <c r="C35" s="18" t="s">
        <v>129</v>
      </c>
      <c r="D35" s="18" t="s">
        <v>126</v>
      </c>
    </row>
  </sheetData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DB9D-5F56-4A50-9218-C054D4BDB537}">
  <dimension ref="A3:P35"/>
  <sheetViews>
    <sheetView topLeftCell="A17" workbookViewId="0">
      <selection activeCell="A35" sqref="A35"/>
    </sheetView>
  </sheetViews>
  <sheetFormatPr defaultRowHeight="14.4"/>
  <cols>
    <col min="1" max="1" width="17.44140625" bestFit="1" customWidth="1"/>
    <col min="2" max="2" width="24.44140625" bestFit="1" customWidth="1"/>
    <col min="3" max="3" width="12" bestFit="1" customWidth="1"/>
    <col min="4" max="4" width="13.5546875" bestFit="1" customWidth="1"/>
    <col min="10" max="10" width="17.6640625" bestFit="1" customWidth="1"/>
  </cols>
  <sheetData>
    <row r="3" spans="1:16">
      <c r="A3" s="9" t="s">
        <v>4</v>
      </c>
      <c r="B3" t="s">
        <v>94</v>
      </c>
      <c r="E3" s="20" t="s">
        <v>13</v>
      </c>
      <c r="F3" s="20" t="s">
        <v>16</v>
      </c>
      <c r="G3" s="20" t="s">
        <v>8</v>
      </c>
      <c r="J3" s="1" t="s">
        <v>98</v>
      </c>
    </row>
    <row r="4" spans="1:16">
      <c r="A4" s="10" t="s">
        <v>13</v>
      </c>
      <c r="B4" s="2">
        <v>3.3333333333333335</v>
      </c>
      <c r="E4" s="18">
        <v>3</v>
      </c>
      <c r="F4" s="18">
        <v>4</v>
      </c>
      <c r="G4" s="18">
        <v>3</v>
      </c>
    </row>
    <row r="5" spans="1:16" ht="15" thickBot="1">
      <c r="A5" s="10" t="s">
        <v>16</v>
      </c>
      <c r="B5" s="2">
        <v>3.5333333333333332</v>
      </c>
      <c r="E5" s="18">
        <v>5</v>
      </c>
      <c r="F5" s="18">
        <v>4</v>
      </c>
      <c r="G5" s="18">
        <v>2</v>
      </c>
      <c r="J5" t="s">
        <v>99</v>
      </c>
    </row>
    <row r="6" spans="1:16">
      <c r="A6" s="10" t="s">
        <v>8</v>
      </c>
      <c r="B6" s="2">
        <v>2.6</v>
      </c>
      <c r="E6" s="18">
        <v>2</v>
      </c>
      <c r="F6" s="18">
        <v>3</v>
      </c>
      <c r="G6" s="18">
        <v>3</v>
      </c>
      <c r="J6" s="13" t="s">
        <v>100</v>
      </c>
      <c r="K6" s="13" t="s">
        <v>101</v>
      </c>
      <c r="L6" s="13" t="s">
        <v>102</v>
      </c>
      <c r="M6" s="13" t="s">
        <v>64</v>
      </c>
      <c r="N6" s="13" t="s">
        <v>103</v>
      </c>
    </row>
    <row r="7" spans="1:16">
      <c r="E7" s="18">
        <v>4</v>
      </c>
      <c r="F7" s="18">
        <v>4</v>
      </c>
      <c r="G7" s="18">
        <v>2</v>
      </c>
      <c r="J7" s="11" t="s">
        <v>133</v>
      </c>
      <c r="K7" s="11">
        <v>15</v>
      </c>
      <c r="L7" s="11">
        <v>50</v>
      </c>
      <c r="M7" s="11">
        <v>3.3333333333333335</v>
      </c>
      <c r="N7" s="11">
        <v>0.95238095238095311</v>
      </c>
    </row>
    <row r="8" spans="1:16">
      <c r="E8" s="18">
        <v>3</v>
      </c>
      <c r="F8" s="18">
        <v>4</v>
      </c>
      <c r="G8" s="18">
        <v>4</v>
      </c>
      <c r="J8" s="11" t="s">
        <v>134</v>
      </c>
      <c r="K8" s="11">
        <v>15</v>
      </c>
      <c r="L8" s="11">
        <v>53</v>
      </c>
      <c r="M8" s="11">
        <v>3.5333333333333332</v>
      </c>
      <c r="N8" s="11">
        <v>0.98095238095238002</v>
      </c>
    </row>
    <row r="9" spans="1:16" ht="15" thickBot="1">
      <c r="A9" s="9" t="s">
        <v>4</v>
      </c>
      <c r="B9" t="s">
        <v>96</v>
      </c>
      <c r="C9" s="9"/>
      <c r="E9" s="18">
        <v>2</v>
      </c>
      <c r="F9" s="18">
        <v>5</v>
      </c>
      <c r="G9" s="18">
        <v>3</v>
      </c>
      <c r="J9" s="12" t="s">
        <v>135</v>
      </c>
      <c r="K9" s="12">
        <v>15</v>
      </c>
      <c r="L9" s="12">
        <v>39</v>
      </c>
      <c r="M9" s="12">
        <v>2.6</v>
      </c>
      <c r="N9" s="12">
        <v>0.68571428571428528</v>
      </c>
    </row>
    <row r="10" spans="1:16">
      <c r="A10" s="10" t="s">
        <v>13</v>
      </c>
      <c r="B10" s="2">
        <v>0.97590007294853354</v>
      </c>
      <c r="E10" s="18">
        <v>4</v>
      </c>
      <c r="F10" s="18">
        <v>5</v>
      </c>
      <c r="G10" s="18">
        <v>2</v>
      </c>
    </row>
    <row r="11" spans="1:16">
      <c r="A11" s="10" t="s">
        <v>16</v>
      </c>
      <c r="B11" s="2">
        <v>0.99043040187202458</v>
      </c>
      <c r="E11" s="18">
        <v>4</v>
      </c>
      <c r="F11" s="18">
        <v>4</v>
      </c>
      <c r="G11" s="18">
        <v>2</v>
      </c>
    </row>
    <row r="12" spans="1:16" ht="15" thickBot="1">
      <c r="A12" s="10" t="s">
        <v>8</v>
      </c>
      <c r="B12" s="2">
        <v>0.82807867121082479</v>
      </c>
      <c r="E12" s="18">
        <v>2</v>
      </c>
      <c r="F12" s="18">
        <v>4</v>
      </c>
      <c r="G12" s="18">
        <v>4</v>
      </c>
      <c r="J12" t="s">
        <v>104</v>
      </c>
    </row>
    <row r="13" spans="1:16">
      <c r="E13" s="18">
        <v>3</v>
      </c>
      <c r="F13" s="18">
        <v>4</v>
      </c>
      <c r="G13" s="18">
        <v>2</v>
      </c>
      <c r="J13" s="13" t="s">
        <v>105</v>
      </c>
      <c r="K13" s="13" t="s">
        <v>106</v>
      </c>
      <c r="L13" s="13" t="s">
        <v>107</v>
      </c>
      <c r="M13" s="13" t="s">
        <v>108</v>
      </c>
      <c r="N13" s="13" t="s">
        <v>109</v>
      </c>
      <c r="O13" s="13" t="s">
        <v>110</v>
      </c>
      <c r="P13" s="13" t="s">
        <v>111</v>
      </c>
    </row>
    <row r="14" spans="1:16">
      <c r="E14" s="18">
        <v>5</v>
      </c>
      <c r="F14" s="18">
        <v>3</v>
      </c>
      <c r="G14" s="18">
        <v>3</v>
      </c>
      <c r="J14" s="11" t="s">
        <v>112</v>
      </c>
      <c r="K14" s="11">
        <v>7.2444444444444613</v>
      </c>
      <c r="L14" s="11">
        <v>2</v>
      </c>
      <c r="M14" s="11">
        <v>3.6222222222222307</v>
      </c>
      <c r="N14" s="11">
        <v>4.1490909090909183</v>
      </c>
      <c r="O14" s="11">
        <v>2.2679688389048151E-2</v>
      </c>
      <c r="P14" s="11">
        <v>3.2199422931761248</v>
      </c>
    </row>
    <row r="15" spans="1:16">
      <c r="E15" s="18">
        <v>3</v>
      </c>
      <c r="F15" s="18">
        <v>2</v>
      </c>
      <c r="G15" s="18">
        <v>1</v>
      </c>
      <c r="J15" s="11" t="s">
        <v>113</v>
      </c>
      <c r="K15" s="11">
        <v>36.666666666666671</v>
      </c>
      <c r="L15" s="11">
        <v>42</v>
      </c>
      <c r="M15" s="11">
        <v>0.87301587301587313</v>
      </c>
      <c r="N15" s="11"/>
      <c r="O15" s="11"/>
      <c r="P15" s="11"/>
    </row>
    <row r="16" spans="1:16">
      <c r="E16" s="18">
        <v>3</v>
      </c>
      <c r="F16" s="18">
        <v>2</v>
      </c>
      <c r="G16" s="18">
        <v>2</v>
      </c>
      <c r="J16" s="11"/>
      <c r="K16" s="11"/>
      <c r="L16" s="11"/>
      <c r="M16" s="11"/>
      <c r="N16" s="11"/>
      <c r="O16" s="11"/>
      <c r="P16" s="11"/>
    </row>
    <row r="17" spans="1:16" ht="15" thickBot="1">
      <c r="E17" s="18">
        <v>4</v>
      </c>
      <c r="F17" s="18">
        <v>2</v>
      </c>
      <c r="G17" s="18">
        <v>3</v>
      </c>
      <c r="J17" s="12" t="s">
        <v>114</v>
      </c>
      <c r="K17" s="12">
        <v>43.911111111111133</v>
      </c>
      <c r="L17" s="12">
        <v>44</v>
      </c>
      <c r="M17" s="12"/>
      <c r="N17" s="12"/>
      <c r="O17" s="12"/>
      <c r="P17" s="12"/>
    </row>
    <row r="18" spans="1:16">
      <c r="E18" s="18">
        <v>3</v>
      </c>
      <c r="F18" s="18">
        <v>3</v>
      </c>
      <c r="G18" s="18">
        <v>3</v>
      </c>
    </row>
    <row r="20" spans="1:16">
      <c r="D20" s="1" t="s">
        <v>121</v>
      </c>
      <c r="E20">
        <f>COUNT(E4:E18)</f>
        <v>15</v>
      </c>
      <c r="F20">
        <f>COUNT(F4:F18)</f>
        <v>15</v>
      </c>
      <c r="G20">
        <f>COUNT(G4:G18)</f>
        <v>15</v>
      </c>
    </row>
    <row r="21" spans="1:16">
      <c r="D21" s="1" t="s">
        <v>122</v>
      </c>
      <c r="E21">
        <f>AVERAGE(E4:E18)</f>
        <v>3.3333333333333335</v>
      </c>
      <c r="F21">
        <f>AVERAGE(F4:F18)</f>
        <v>3.5333333333333332</v>
      </c>
      <c r="G21">
        <f>AVERAGE(G4:G18)</f>
        <v>2.6</v>
      </c>
    </row>
    <row r="22" spans="1:16">
      <c r="D22" s="1" t="s">
        <v>123</v>
      </c>
      <c r="E22">
        <f>_xlfn.STDEV.S(E4:E18)</f>
        <v>0.97590007294853354</v>
      </c>
      <c r="F22">
        <f>_xlfn.STDEV.S(F4:F18)</f>
        <v>0.99043040187202458</v>
      </c>
      <c r="G22">
        <f>_xlfn.STDEV.S(G4:G18)</f>
        <v>0.82807867121082479</v>
      </c>
    </row>
    <row r="23" spans="1:16">
      <c r="D23" s="1" t="s">
        <v>142</v>
      </c>
      <c r="E23">
        <f>E22/SQRT(E20)</f>
        <v>0.25197631533948489</v>
      </c>
      <c r="F23">
        <f t="shared" ref="F23:G23" si="0">F22/SQRT(F20)</f>
        <v>0.25572803013519135</v>
      </c>
      <c r="G23">
        <f t="shared" si="0"/>
        <v>0.21380899352993943</v>
      </c>
    </row>
    <row r="24" spans="1:16">
      <c r="D24" s="1" t="s">
        <v>143</v>
      </c>
      <c r="E24">
        <f>_xlfn.T.INV.2T(0.05, E20-1)</f>
        <v>2.1447866879178044</v>
      </c>
      <c r="F24">
        <f t="shared" ref="F24:G24" si="1">_xlfn.T.INV.2T(0.05, F20-1)</f>
        <v>2.1447866879178044</v>
      </c>
      <c r="G24">
        <f t="shared" si="1"/>
        <v>2.1447866879178044</v>
      </c>
    </row>
    <row r="25" spans="1:16">
      <c r="D25" s="1" t="s">
        <v>144</v>
      </c>
      <c r="E25">
        <f>E24*E23</f>
        <v>0.54043544681070599</v>
      </c>
      <c r="F25">
        <f t="shared" ref="F25:G25" si="2">F24*F23</f>
        <v>0.54848207476140154</v>
      </c>
      <c r="G25">
        <f t="shared" si="2"/>
        <v>0.45857468308011806</v>
      </c>
    </row>
    <row r="26" spans="1:16">
      <c r="D26" s="1" t="s">
        <v>145</v>
      </c>
      <c r="E26">
        <f>E21 - E25</f>
        <v>2.7928978865226277</v>
      </c>
      <c r="F26">
        <f t="shared" ref="F26:G26" si="3">F21 - F25</f>
        <v>2.9848512585719318</v>
      </c>
      <c r="G26">
        <f t="shared" si="3"/>
        <v>2.1414253169198822</v>
      </c>
    </row>
    <row r="27" spans="1:16">
      <c r="D27" s="1" t="s">
        <v>146</v>
      </c>
      <c r="E27">
        <f>E21 + E25</f>
        <v>3.8737687801440392</v>
      </c>
      <c r="F27">
        <f>F21 + F25</f>
        <v>4.0818154080947346</v>
      </c>
      <c r="G27">
        <f>G21 + G25</f>
        <v>3.0585746830801179</v>
      </c>
    </row>
    <row r="29" spans="1:16">
      <c r="A29" s="1" t="s">
        <v>128</v>
      </c>
    </row>
    <row r="31" spans="1:16">
      <c r="B31" s="20" t="s">
        <v>117</v>
      </c>
      <c r="C31" s="20" t="s">
        <v>118</v>
      </c>
      <c r="D31" s="20" t="s">
        <v>119</v>
      </c>
    </row>
    <row r="32" spans="1:16">
      <c r="A32" s="17" t="s">
        <v>120</v>
      </c>
      <c r="B32" s="18">
        <f>_xlfn.T.TEST(E4:E18, F4:F18, 2, 3)</f>
        <v>0.58189584322126131</v>
      </c>
      <c r="C32" s="18">
        <f>_xlfn.T.TEST(F4:F18,G4:G18, 2, 3)</f>
        <v>9.298821491196806E-3</v>
      </c>
      <c r="D32" s="18">
        <f>_xlfn.T.TEST(E4:E18, G4:G18, 2, 3)</f>
        <v>3.4982858438624996E-2</v>
      </c>
    </row>
    <row r="33" spans="1:4">
      <c r="A33" t="s">
        <v>124</v>
      </c>
      <c r="B33" s="19">
        <v>0.20341899999999999</v>
      </c>
      <c r="C33" s="19" t="s">
        <v>130</v>
      </c>
      <c r="D33" s="19">
        <v>0.81030199999999997</v>
      </c>
    </row>
    <row r="34" spans="1:4" ht="28.8">
      <c r="A34" s="15" t="s">
        <v>125</v>
      </c>
      <c r="B34" s="18" t="s">
        <v>92</v>
      </c>
      <c r="C34" s="18" t="s">
        <v>9</v>
      </c>
      <c r="D34" s="18" t="s">
        <v>92</v>
      </c>
    </row>
    <row r="35" spans="1:4" ht="115.2">
      <c r="A35" s="16" t="s">
        <v>150</v>
      </c>
      <c r="B35" s="18" t="s">
        <v>126</v>
      </c>
      <c r="C35" s="18" t="s">
        <v>127</v>
      </c>
      <c r="D35" s="18" t="s">
        <v>127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5DA7-4F93-4FFF-8396-43210DD726DD}">
  <dimension ref="A3:P35"/>
  <sheetViews>
    <sheetView topLeftCell="A23" workbookViewId="0">
      <selection activeCell="A35" sqref="A35"/>
    </sheetView>
  </sheetViews>
  <sheetFormatPr defaultRowHeight="14.4"/>
  <cols>
    <col min="1" max="1" width="17.44140625" bestFit="1" customWidth="1"/>
    <col min="2" max="2" width="21.88671875" bestFit="1" customWidth="1"/>
    <col min="4" max="4" width="13.88671875" bestFit="1" customWidth="1"/>
    <col min="10" max="10" width="17.6640625" bestFit="1" customWidth="1"/>
  </cols>
  <sheetData>
    <row r="3" spans="1:16">
      <c r="A3" s="9" t="s">
        <v>4</v>
      </c>
      <c r="B3" t="s">
        <v>131</v>
      </c>
      <c r="E3" s="8" t="s">
        <v>13</v>
      </c>
      <c r="F3" s="8" t="s">
        <v>16</v>
      </c>
      <c r="G3" s="8" t="s">
        <v>8</v>
      </c>
      <c r="J3" t="s">
        <v>98</v>
      </c>
    </row>
    <row r="4" spans="1:16">
      <c r="A4" s="10" t="s">
        <v>13</v>
      </c>
      <c r="B4" s="2">
        <v>3.2</v>
      </c>
      <c r="E4" s="3">
        <v>3</v>
      </c>
      <c r="F4" s="3">
        <v>4</v>
      </c>
      <c r="G4" s="3">
        <v>3</v>
      </c>
    </row>
    <row r="5" spans="1:16" ht="15" thickBot="1">
      <c r="A5" s="10" t="s">
        <v>16</v>
      </c>
      <c r="B5" s="2">
        <v>3.6</v>
      </c>
      <c r="E5" s="3">
        <v>4</v>
      </c>
      <c r="F5" s="3">
        <v>4</v>
      </c>
      <c r="G5" s="3">
        <v>4</v>
      </c>
      <c r="J5" t="s">
        <v>99</v>
      </c>
    </row>
    <row r="6" spans="1:16">
      <c r="A6" s="10" t="s">
        <v>8</v>
      </c>
      <c r="B6" s="2">
        <v>3.4666666666666668</v>
      </c>
      <c r="E6" s="3">
        <v>2</v>
      </c>
      <c r="F6" s="3">
        <v>5</v>
      </c>
      <c r="G6" s="3">
        <v>4</v>
      </c>
      <c r="J6" s="13" t="s">
        <v>100</v>
      </c>
      <c r="K6" s="13" t="s">
        <v>101</v>
      </c>
      <c r="L6" s="13" t="s">
        <v>102</v>
      </c>
      <c r="M6" s="13" t="s">
        <v>64</v>
      </c>
      <c r="N6" s="13" t="s">
        <v>103</v>
      </c>
    </row>
    <row r="7" spans="1:16">
      <c r="E7" s="3">
        <v>2</v>
      </c>
      <c r="F7" s="3">
        <v>3</v>
      </c>
      <c r="G7" s="3">
        <v>3</v>
      </c>
      <c r="J7" s="11" t="s">
        <v>133</v>
      </c>
      <c r="K7" s="11">
        <v>15</v>
      </c>
      <c r="L7" s="11">
        <v>48</v>
      </c>
      <c r="M7" s="11">
        <v>3.2</v>
      </c>
      <c r="N7" s="11">
        <v>0.45714285714285757</v>
      </c>
    </row>
    <row r="8" spans="1:16">
      <c r="E8" s="3">
        <v>4</v>
      </c>
      <c r="F8" s="3">
        <v>3</v>
      </c>
      <c r="G8" s="3">
        <v>3</v>
      </c>
      <c r="J8" s="11" t="s">
        <v>134</v>
      </c>
      <c r="K8" s="11">
        <v>15</v>
      </c>
      <c r="L8" s="11">
        <v>54</v>
      </c>
      <c r="M8" s="11">
        <v>3.6</v>
      </c>
      <c r="N8" s="11">
        <v>0.97142857142857097</v>
      </c>
    </row>
    <row r="9" spans="1:16" ht="15" thickBot="1">
      <c r="A9" s="9" t="s">
        <v>4</v>
      </c>
      <c r="B9" t="s">
        <v>132</v>
      </c>
      <c r="C9" s="9"/>
      <c r="E9" s="3">
        <v>3</v>
      </c>
      <c r="F9" s="3">
        <v>4</v>
      </c>
      <c r="G9" s="3">
        <v>4</v>
      </c>
      <c r="J9" s="12" t="s">
        <v>135</v>
      </c>
      <c r="K9" s="12">
        <v>15</v>
      </c>
      <c r="L9" s="12">
        <v>52</v>
      </c>
      <c r="M9" s="12">
        <v>3.4666666666666668</v>
      </c>
      <c r="N9" s="12">
        <v>0.55238095238095142</v>
      </c>
    </row>
    <row r="10" spans="1:16">
      <c r="A10" s="10" t="s">
        <v>13</v>
      </c>
      <c r="B10" s="2">
        <v>0.67612340378281355</v>
      </c>
      <c r="E10" s="3">
        <v>3</v>
      </c>
      <c r="F10" s="3">
        <v>2</v>
      </c>
      <c r="G10" s="3">
        <v>3</v>
      </c>
    </row>
    <row r="11" spans="1:16">
      <c r="A11" s="10" t="s">
        <v>16</v>
      </c>
      <c r="B11" s="2">
        <v>0.98561076060916208</v>
      </c>
      <c r="E11" s="3">
        <v>3</v>
      </c>
      <c r="F11" s="3">
        <v>3</v>
      </c>
      <c r="G11" s="3">
        <v>4</v>
      </c>
    </row>
    <row r="12" spans="1:16" ht="15" thickBot="1">
      <c r="A12" s="10" t="s">
        <v>8</v>
      </c>
      <c r="B12" s="2">
        <v>0.74322335295720587</v>
      </c>
      <c r="E12" s="3">
        <v>3</v>
      </c>
      <c r="F12" s="3">
        <v>5</v>
      </c>
      <c r="G12" s="3">
        <v>4</v>
      </c>
      <c r="J12" t="s">
        <v>104</v>
      </c>
    </row>
    <row r="13" spans="1:16">
      <c r="E13" s="3">
        <v>4</v>
      </c>
      <c r="F13" s="3">
        <v>5</v>
      </c>
      <c r="G13" s="3">
        <v>3</v>
      </c>
      <c r="J13" s="13" t="s">
        <v>105</v>
      </c>
      <c r="K13" s="13" t="s">
        <v>106</v>
      </c>
      <c r="L13" s="13" t="s">
        <v>107</v>
      </c>
      <c r="M13" s="13" t="s">
        <v>108</v>
      </c>
      <c r="N13" s="13" t="s">
        <v>109</v>
      </c>
      <c r="O13" s="13" t="s">
        <v>110</v>
      </c>
      <c r="P13" s="13" t="s">
        <v>111</v>
      </c>
    </row>
    <row r="14" spans="1:16">
      <c r="E14" s="3">
        <v>4</v>
      </c>
      <c r="F14" s="3">
        <v>2</v>
      </c>
      <c r="G14" s="3">
        <v>4</v>
      </c>
      <c r="J14" s="11" t="s">
        <v>112</v>
      </c>
      <c r="K14" s="11">
        <v>1.2444444444444223</v>
      </c>
      <c r="L14" s="11">
        <v>2</v>
      </c>
      <c r="M14" s="11">
        <v>0.62222222222221113</v>
      </c>
      <c r="N14" s="11">
        <v>0.94230769230767553</v>
      </c>
      <c r="O14" s="11">
        <v>0.39781107803317595</v>
      </c>
      <c r="P14" s="11">
        <v>3.2199422931761248</v>
      </c>
    </row>
    <row r="15" spans="1:16">
      <c r="E15" s="3">
        <v>4</v>
      </c>
      <c r="F15" s="3">
        <v>4</v>
      </c>
      <c r="G15" s="3">
        <v>5</v>
      </c>
      <c r="J15" s="11" t="s">
        <v>113</v>
      </c>
      <c r="K15" s="11">
        <v>27.733333333333334</v>
      </c>
      <c r="L15" s="11">
        <v>42</v>
      </c>
      <c r="M15" s="11">
        <v>0.6603174603174603</v>
      </c>
      <c r="N15" s="11"/>
      <c r="O15" s="11"/>
      <c r="P15" s="11"/>
    </row>
    <row r="16" spans="1:16">
      <c r="E16" s="3">
        <v>3</v>
      </c>
      <c r="F16" s="3">
        <v>3</v>
      </c>
      <c r="G16" s="3">
        <v>2</v>
      </c>
      <c r="J16" s="11"/>
      <c r="K16" s="11"/>
      <c r="L16" s="11"/>
      <c r="M16" s="11"/>
      <c r="N16" s="11"/>
      <c r="O16" s="11"/>
      <c r="P16" s="11"/>
    </row>
    <row r="17" spans="1:16" ht="15" thickBot="1">
      <c r="E17" s="3">
        <v>3</v>
      </c>
      <c r="F17" s="3">
        <v>4</v>
      </c>
      <c r="G17" s="3">
        <v>3</v>
      </c>
      <c r="J17" s="12" t="s">
        <v>114</v>
      </c>
      <c r="K17" s="12">
        <v>28.977777777777757</v>
      </c>
      <c r="L17" s="12">
        <v>44</v>
      </c>
      <c r="M17" s="12"/>
      <c r="N17" s="12"/>
      <c r="O17" s="12"/>
      <c r="P17" s="12"/>
    </row>
    <row r="18" spans="1:16">
      <c r="E18" s="3">
        <v>3</v>
      </c>
      <c r="F18" s="3">
        <v>3</v>
      </c>
      <c r="G18" s="3">
        <v>3</v>
      </c>
    </row>
    <row r="20" spans="1:16">
      <c r="D20" s="1" t="s">
        <v>121</v>
      </c>
      <c r="E20">
        <f>COUNT(E4:E18)</f>
        <v>15</v>
      </c>
      <c r="F20">
        <f>COUNT(F4:F18)</f>
        <v>15</v>
      </c>
      <c r="G20">
        <f>COUNT(G4:G18)</f>
        <v>15</v>
      </c>
    </row>
    <row r="21" spans="1:16">
      <c r="D21" s="1" t="s">
        <v>122</v>
      </c>
      <c r="E21">
        <f>AVERAGE(E4:E18)</f>
        <v>3.2</v>
      </c>
      <c r="F21">
        <f>AVERAGE(F4:F18)</f>
        <v>3.6</v>
      </c>
      <c r="G21">
        <f>AVERAGE(G4:G18)</f>
        <v>3.4666666666666668</v>
      </c>
    </row>
    <row r="22" spans="1:16">
      <c r="D22" s="1" t="s">
        <v>123</v>
      </c>
      <c r="E22">
        <f>_xlfn.STDEV.S(E4:E18)</f>
        <v>0.67612340378281355</v>
      </c>
      <c r="F22">
        <f>_xlfn.STDEV.S(F4:F18)</f>
        <v>0.98561076060916208</v>
      </c>
      <c r="G22">
        <f>_xlfn.STDEV.S(G4:G18)</f>
        <v>0.74322335295720587</v>
      </c>
    </row>
    <row r="23" spans="1:16">
      <c r="D23" s="1" t="s">
        <v>142</v>
      </c>
      <c r="E23">
        <f>E22/SQRT(E20)</f>
        <v>0.17457431218879396</v>
      </c>
      <c r="F23">
        <f t="shared" ref="F23:G23" si="0">F22/SQRT(F20)</f>
        <v>0.25448360411214066</v>
      </c>
      <c r="G23">
        <f t="shared" si="0"/>
        <v>0.19189944456771302</v>
      </c>
    </row>
    <row r="24" spans="1:16">
      <c r="D24" s="1" t="s">
        <v>143</v>
      </c>
      <c r="E24">
        <f>_xlfn.T.INV.2T(0.05, E20-1)</f>
        <v>2.1447866879178044</v>
      </c>
      <c r="F24">
        <f t="shared" ref="F24:G24" si="1">_xlfn.T.INV.2T(0.05, F20-1)</f>
        <v>2.1447866879178044</v>
      </c>
      <c r="G24">
        <f t="shared" si="1"/>
        <v>2.1447866879178044</v>
      </c>
    </row>
    <row r="25" spans="1:16">
      <c r="D25" s="1" t="s">
        <v>144</v>
      </c>
      <c r="E25">
        <f>E24*E23</f>
        <v>0.3744246608349322</v>
      </c>
      <c r="F25">
        <f t="shared" ref="F25:G25" si="2">F24*F23</f>
        <v>0.54581304639306394</v>
      </c>
      <c r="G25">
        <f t="shared" si="2"/>
        <v>0.4115833741276515</v>
      </c>
    </row>
    <row r="26" spans="1:16">
      <c r="D26" s="1" t="s">
        <v>145</v>
      </c>
      <c r="E26">
        <f>E21 - E25</f>
        <v>2.8255753391650682</v>
      </c>
      <c r="F26">
        <f t="shared" ref="F26:G26" si="3">F21 - F25</f>
        <v>3.0541869536069362</v>
      </c>
      <c r="G26">
        <f t="shared" si="3"/>
        <v>3.0550832925390154</v>
      </c>
    </row>
    <row r="27" spans="1:16">
      <c r="D27" s="1" t="s">
        <v>146</v>
      </c>
      <c r="E27">
        <f>E21 + E25</f>
        <v>3.5744246608349322</v>
      </c>
      <c r="F27">
        <f>F21 + F25</f>
        <v>4.145813046393064</v>
      </c>
      <c r="G27">
        <f>G21 + G25</f>
        <v>3.8782500407943181</v>
      </c>
    </row>
    <row r="29" spans="1:16">
      <c r="A29" s="1" t="s">
        <v>128</v>
      </c>
    </row>
    <row r="31" spans="1:16">
      <c r="B31" s="20" t="s">
        <v>117</v>
      </c>
      <c r="C31" s="20" t="s">
        <v>118</v>
      </c>
      <c r="D31" s="20" t="s">
        <v>119</v>
      </c>
    </row>
    <row r="32" spans="1:16">
      <c r="A32" s="17" t="s">
        <v>120</v>
      </c>
      <c r="B32" s="18">
        <f>_xlfn.T.TEST(E4:E18, F4:F18, 2, 3)</f>
        <v>0.20686330598048341</v>
      </c>
      <c r="C32" s="18">
        <f>_xlfn.T.TEST(F4:F18,G4:G18, 2, 3)</f>
        <v>0.67913697255687944</v>
      </c>
      <c r="D32" s="18">
        <f>_xlfn.T.TEST(E4:E18, G4:G18, 2, 3)</f>
        <v>0.3128670643944324</v>
      </c>
    </row>
    <row r="33" spans="1:4">
      <c r="A33" t="s">
        <v>124</v>
      </c>
      <c r="B33" s="22">
        <v>0.47328700000000001</v>
      </c>
      <c r="C33" s="22">
        <v>0.152753</v>
      </c>
      <c r="D33" s="22">
        <v>0.37534000000000001</v>
      </c>
    </row>
    <row r="34" spans="1:4" ht="28.8">
      <c r="A34" s="15" t="s">
        <v>125</v>
      </c>
      <c r="B34" s="18" t="s">
        <v>92</v>
      </c>
      <c r="C34" s="18" t="s">
        <v>92</v>
      </c>
      <c r="D34" s="18" t="s">
        <v>92</v>
      </c>
    </row>
    <row r="35" spans="1:4" ht="115.2">
      <c r="A35" s="16" t="s">
        <v>150</v>
      </c>
      <c r="B35" s="18" t="s">
        <v>126</v>
      </c>
      <c r="C35" s="18" t="s">
        <v>126</v>
      </c>
      <c r="D35" s="18" t="s">
        <v>126</v>
      </c>
    </row>
  </sheetData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7CA5-60EC-4CF2-AC75-73776633A6CB}">
  <dimension ref="A11:P20"/>
  <sheetViews>
    <sheetView workbookViewId="0">
      <selection activeCell="N16" sqref="N16:O17"/>
    </sheetView>
  </sheetViews>
  <sheetFormatPr defaultRowHeight="14.4"/>
  <cols>
    <col min="1" max="1" width="23.21875" bestFit="1" customWidth="1"/>
    <col min="2" max="2" width="15.5546875" bestFit="1" customWidth="1"/>
    <col min="3" max="3" width="3.77734375" bestFit="1" customWidth="1"/>
    <col min="4" max="4" width="10.77734375" bestFit="1" customWidth="1"/>
    <col min="5" max="9" width="5.109375" bestFit="1" customWidth="1"/>
    <col min="10" max="10" width="5" customWidth="1"/>
    <col min="11" max="13" width="5.109375" bestFit="1" customWidth="1"/>
    <col min="14" max="14" width="31.21875" customWidth="1"/>
    <col min="15" max="15" width="11.109375" customWidth="1"/>
    <col min="16" max="46" width="5.109375" bestFit="1" customWidth="1"/>
    <col min="47" max="47" width="10.77734375" bestFit="1" customWidth="1"/>
  </cols>
  <sheetData>
    <row r="11" spans="1:16">
      <c r="B11" s="1" t="s">
        <v>140</v>
      </c>
      <c r="F11" s="25" t="s">
        <v>139</v>
      </c>
      <c r="G11" s="25"/>
      <c r="I11" s="24" t="s">
        <v>141</v>
      </c>
      <c r="J11" s="24"/>
    </row>
    <row r="12" spans="1:16">
      <c r="A12" s="1" t="s">
        <v>4</v>
      </c>
      <c r="B12" s="1" t="s">
        <v>92</v>
      </c>
      <c r="C12" s="1" t="s">
        <v>9</v>
      </c>
      <c r="N12" s="1" t="s">
        <v>136</v>
      </c>
      <c r="O12">
        <f>SUMPRODUCT( (B13:C15 - F13:G15)^2 / F13:G15 )</f>
        <v>5.2941176470588234</v>
      </c>
    </row>
    <row r="13" spans="1:16">
      <c r="A13" s="1" t="s">
        <v>13</v>
      </c>
      <c r="B13">
        <v>3</v>
      </c>
      <c r="C13">
        <v>12</v>
      </c>
      <c r="D13" s="1">
        <f>SUM(B13:C13)</f>
        <v>15</v>
      </c>
      <c r="F13">
        <f>($D13 * B$16) / $D$16</f>
        <v>5.666666666666667</v>
      </c>
      <c r="G13">
        <f>($D13 * C$16) / $D$16</f>
        <v>9.3333333333333339</v>
      </c>
      <c r="I13">
        <f t="shared" ref="I13:J15" si="0">(B13 - F13) / SQRT(F13)</f>
        <v>-1.120224067222408</v>
      </c>
      <c r="J13">
        <f t="shared" si="0"/>
        <v>0.87287156094396923</v>
      </c>
      <c r="N13" s="1" t="s">
        <v>107</v>
      </c>
      <c r="O13">
        <f>(ROWS(B13:C15)-1)*(COLUMNS(B13:C15)-1)</f>
        <v>2</v>
      </c>
    </row>
    <row r="14" spans="1:16">
      <c r="A14" s="1" t="s">
        <v>16</v>
      </c>
      <c r="B14">
        <v>5</v>
      </c>
      <c r="C14">
        <v>10</v>
      </c>
      <c r="D14" s="1">
        <f t="shared" ref="D14:D15" si="1">SUM(B14:C14)</f>
        <v>15</v>
      </c>
      <c r="F14">
        <f t="shared" ref="F14:G15" si="2">($D14 * B$16) / $D$16</f>
        <v>5.666666666666667</v>
      </c>
      <c r="G14">
        <f t="shared" si="2"/>
        <v>9.3333333333333339</v>
      </c>
      <c r="I14">
        <f t="shared" si="0"/>
        <v>-0.2800560168056021</v>
      </c>
      <c r="J14">
        <f t="shared" si="0"/>
        <v>0.21821789023599217</v>
      </c>
      <c r="N14" s="1" t="s">
        <v>137</v>
      </c>
      <c r="O14">
        <f>_xlfn.CHISQ.DIST.RT(O12, O13)</f>
        <v>7.0859316630546412E-2</v>
      </c>
    </row>
    <row r="15" spans="1:16">
      <c r="A15" s="1" t="s">
        <v>8</v>
      </c>
      <c r="B15">
        <v>9</v>
      </c>
      <c r="C15">
        <v>6</v>
      </c>
      <c r="D15" s="1">
        <f t="shared" si="1"/>
        <v>15</v>
      </c>
      <c r="F15">
        <f t="shared" si="2"/>
        <v>5.666666666666667</v>
      </c>
      <c r="G15">
        <f t="shared" si="2"/>
        <v>9.3333333333333339</v>
      </c>
      <c r="I15">
        <f t="shared" si="0"/>
        <v>1.4002800840280096</v>
      </c>
      <c r="J15">
        <f t="shared" si="0"/>
        <v>-1.091089451179962</v>
      </c>
      <c r="N15" s="1" t="s">
        <v>138</v>
      </c>
      <c r="O15">
        <f>SQRT( O12 / ( $D$16 * MIN(ROWS(B13:C15)-1, COLUMNS(B13:C15)-1) ) )</f>
        <v>0.34299717028501769</v>
      </c>
    </row>
    <row r="16" spans="1:16">
      <c r="B16" s="1">
        <f>SUM(B13:B15)</f>
        <v>17</v>
      </c>
      <c r="C16" s="1">
        <f t="shared" ref="C16:D16" si="3">SUM(C13:C15)</f>
        <v>28</v>
      </c>
      <c r="D16" s="1">
        <f t="shared" si="3"/>
        <v>45</v>
      </c>
      <c r="N16" s="37" t="s">
        <v>151</v>
      </c>
      <c r="O16" s="40" t="s">
        <v>92</v>
      </c>
      <c r="P16" s="1"/>
    </row>
    <row r="17" spans="14:16" ht="72">
      <c r="N17" s="38" t="s">
        <v>153</v>
      </c>
      <c r="O17" s="39" t="s">
        <v>129</v>
      </c>
      <c r="P17" s="1"/>
    </row>
    <row r="18" spans="14:16">
      <c r="N18" s="1"/>
      <c r="O18" s="1"/>
      <c r="P18" s="1"/>
    </row>
    <row r="19" spans="14:16">
      <c r="N19" s="1"/>
      <c r="O19" s="1"/>
      <c r="P19" s="1"/>
    </row>
    <row r="20" spans="14:16">
      <c r="N20" s="1"/>
      <c r="O20" s="1"/>
      <c r="P20" s="1"/>
    </row>
  </sheetData>
  <mergeCells count="1">
    <mergeCell ref="F11:G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CE27-1FA8-4E88-80A1-06173C628E24}">
  <dimension ref="B1:R24"/>
  <sheetViews>
    <sheetView workbookViewId="0">
      <selection activeCell="R8" sqref="A1:XFD1048576"/>
    </sheetView>
  </sheetViews>
  <sheetFormatPr defaultRowHeight="14.4"/>
  <cols>
    <col min="2" max="2" width="26.44140625" customWidth="1"/>
    <col min="17" max="17" width="31.5546875" customWidth="1"/>
    <col min="18" max="18" width="17.88671875" customWidth="1"/>
  </cols>
  <sheetData>
    <row r="1" spans="2:18" ht="21">
      <c r="C1" s="29" t="s">
        <v>147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5"/>
    </row>
    <row r="3" spans="2:18" ht="15.6">
      <c r="C3" s="28" t="s">
        <v>87</v>
      </c>
      <c r="D3" s="28"/>
      <c r="E3" s="28"/>
      <c r="F3" s="28" t="s">
        <v>84</v>
      </c>
      <c r="G3" s="28"/>
      <c r="H3" s="28"/>
      <c r="I3" s="28" t="s">
        <v>85</v>
      </c>
      <c r="J3" s="28"/>
      <c r="K3" s="28"/>
      <c r="L3" s="28" t="s">
        <v>86</v>
      </c>
      <c r="M3" s="28"/>
      <c r="N3" s="28"/>
      <c r="O3" s="36"/>
    </row>
    <row r="4" spans="2:18">
      <c r="C4" s="23" t="s">
        <v>13</v>
      </c>
      <c r="D4" s="23" t="s">
        <v>16</v>
      </c>
      <c r="E4" s="23" t="s">
        <v>8</v>
      </c>
      <c r="F4" s="23" t="s">
        <v>13</v>
      </c>
      <c r="G4" s="23" t="s">
        <v>16</v>
      </c>
      <c r="H4" s="23" t="s">
        <v>8</v>
      </c>
      <c r="I4" s="23" t="s">
        <v>13</v>
      </c>
      <c r="J4" s="23" t="s">
        <v>16</v>
      </c>
      <c r="K4" s="23" t="s">
        <v>8</v>
      </c>
      <c r="L4" s="23" t="s">
        <v>13</v>
      </c>
      <c r="M4" s="23" t="s">
        <v>16</v>
      </c>
      <c r="N4" s="23" t="s">
        <v>8</v>
      </c>
      <c r="O4" s="23"/>
    </row>
    <row r="5" spans="2:18">
      <c r="B5" s="1" t="s">
        <v>121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>
        <v>15</v>
      </c>
      <c r="M5">
        <v>15</v>
      </c>
      <c r="N5">
        <v>15</v>
      </c>
    </row>
    <row r="6" spans="2:18">
      <c r="B6" s="1" t="s">
        <v>122</v>
      </c>
      <c r="C6">
        <v>7</v>
      </c>
      <c r="D6">
        <v>7.4666666666666668</v>
      </c>
      <c r="E6">
        <v>5.2</v>
      </c>
      <c r="F6">
        <v>3.2666666666666666</v>
      </c>
      <c r="G6">
        <v>4</v>
      </c>
      <c r="H6">
        <v>3.4666666666666668</v>
      </c>
      <c r="I6">
        <v>3.3333333333333335</v>
      </c>
      <c r="J6">
        <v>3.5333333333333332</v>
      </c>
      <c r="K6">
        <v>2.6</v>
      </c>
      <c r="L6">
        <v>3.2</v>
      </c>
      <c r="M6">
        <v>3.6</v>
      </c>
      <c r="N6">
        <v>3.4666666666666668</v>
      </c>
    </row>
    <row r="7" spans="2:18">
      <c r="B7" s="1" t="s">
        <v>123</v>
      </c>
      <c r="C7">
        <v>1.6035674514745464</v>
      </c>
      <c r="D7">
        <v>1.8073922282301282</v>
      </c>
      <c r="E7">
        <v>1.7402791237532635</v>
      </c>
      <c r="F7">
        <v>0.96115010472325502</v>
      </c>
      <c r="G7">
        <v>0.7559289460184544</v>
      </c>
      <c r="H7">
        <v>0.83380938783279135</v>
      </c>
      <c r="I7">
        <v>0.97590007294853354</v>
      </c>
      <c r="J7">
        <v>0.99043040187202458</v>
      </c>
      <c r="K7">
        <v>0.82807867121082479</v>
      </c>
      <c r="L7">
        <v>0.67612340378281355</v>
      </c>
      <c r="M7">
        <v>0.98561076060916208</v>
      </c>
      <c r="N7">
        <v>0.74322335295720587</v>
      </c>
    </row>
    <row r="8" spans="2:18">
      <c r="B8" s="1" t="s">
        <v>142</v>
      </c>
      <c r="C8">
        <v>0.41403933560541256</v>
      </c>
      <c r="D8">
        <v>0.46666666666666673</v>
      </c>
      <c r="E8">
        <v>0.44933813760325503</v>
      </c>
      <c r="F8">
        <v>0.24816788991991209</v>
      </c>
      <c r="G8">
        <v>0.1951800145897066</v>
      </c>
      <c r="H8">
        <v>0.2152886581991868</v>
      </c>
      <c r="I8">
        <v>0.25197631533948489</v>
      </c>
      <c r="J8">
        <v>0.25572803013519135</v>
      </c>
      <c r="K8">
        <v>0.21380899352993943</v>
      </c>
      <c r="L8">
        <v>0.17457431218879396</v>
      </c>
      <c r="M8">
        <v>0.25448360411214066</v>
      </c>
      <c r="N8">
        <v>0.19189944456771302</v>
      </c>
    </row>
    <row r="9" spans="2:18">
      <c r="B9" s="1" t="s">
        <v>143</v>
      </c>
      <c r="C9">
        <v>2.1447866879178044</v>
      </c>
      <c r="D9">
        <v>2.1447866879178044</v>
      </c>
      <c r="E9">
        <v>2.1447866879178044</v>
      </c>
      <c r="F9">
        <v>2.1447866879178044</v>
      </c>
      <c r="G9">
        <v>2.1447866879178044</v>
      </c>
      <c r="H9">
        <v>2.1447866879178044</v>
      </c>
      <c r="I9">
        <v>2.1447866879178044</v>
      </c>
      <c r="J9">
        <v>2.1447866879178044</v>
      </c>
      <c r="K9">
        <v>2.1447866879178044</v>
      </c>
      <c r="L9">
        <v>2.1447866879178044</v>
      </c>
      <c r="M9">
        <v>2.1447866879178044</v>
      </c>
      <c r="N9">
        <v>2.1447866879178044</v>
      </c>
    </row>
    <row r="10" spans="2:18">
      <c r="B10" s="1" t="s">
        <v>144</v>
      </c>
      <c r="C10">
        <v>0.88802605528082101</v>
      </c>
      <c r="D10">
        <v>1.0009004543616422</v>
      </c>
      <c r="E10">
        <v>0.96373445590523998</v>
      </c>
      <c r="F10">
        <v>0.53226718666887851</v>
      </c>
      <c r="G10">
        <v>0.41861949703960555</v>
      </c>
      <c r="H10">
        <v>0.46174824816530213</v>
      </c>
      <c r="I10">
        <v>0.54043544681070599</v>
      </c>
      <c r="J10">
        <v>0.54848207476140154</v>
      </c>
      <c r="K10">
        <v>0.45857468308011806</v>
      </c>
      <c r="L10">
        <v>0.3744246608349322</v>
      </c>
      <c r="M10">
        <v>0.54581304639306394</v>
      </c>
      <c r="N10">
        <v>0.4115833741276515</v>
      </c>
    </row>
    <row r="11" spans="2:18">
      <c r="B11" s="1" t="s">
        <v>145</v>
      </c>
      <c r="C11">
        <v>6.1119739447191792</v>
      </c>
      <c r="D11">
        <v>6.4657662123050246</v>
      </c>
      <c r="E11">
        <v>4.2362655440947599</v>
      </c>
      <c r="F11">
        <v>2.734399479997788</v>
      </c>
      <c r="G11">
        <v>3.5813805029603945</v>
      </c>
      <c r="H11">
        <v>3.0049184185013647</v>
      </c>
      <c r="I11">
        <v>2.7928978865226277</v>
      </c>
      <c r="J11">
        <v>2.9848512585719318</v>
      </c>
      <c r="K11">
        <v>2.1414253169198822</v>
      </c>
      <c r="L11">
        <v>2.8255753391650682</v>
      </c>
      <c r="M11">
        <v>3.0541869536069362</v>
      </c>
      <c r="N11">
        <v>3.0550832925390154</v>
      </c>
    </row>
    <row r="12" spans="2:18">
      <c r="B12" s="1" t="s">
        <v>146</v>
      </c>
      <c r="C12">
        <v>7.8880260552808208</v>
      </c>
      <c r="D12">
        <v>8.4675671210283099</v>
      </c>
      <c r="E12">
        <v>6.1637344559052405</v>
      </c>
      <c r="F12">
        <v>3.7989338533355452</v>
      </c>
      <c r="G12">
        <v>4.4186194970396055</v>
      </c>
      <c r="H12">
        <v>3.9284149148319689</v>
      </c>
      <c r="I12">
        <v>3.8737687801440392</v>
      </c>
      <c r="J12">
        <v>4.0818154080947346</v>
      </c>
      <c r="K12">
        <v>3.0585746830801179</v>
      </c>
      <c r="L12">
        <v>3.5744246608349322</v>
      </c>
      <c r="M12">
        <v>4.145813046393064</v>
      </c>
      <c r="N12">
        <v>3.8782500407943181</v>
      </c>
    </row>
    <row r="16" spans="2:18" ht="21">
      <c r="C16" s="29" t="s">
        <v>148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5"/>
      <c r="P16" s="35"/>
      <c r="Q16" s="29" t="s">
        <v>154</v>
      </c>
      <c r="R16" s="29"/>
    </row>
    <row r="17" spans="2:18" ht="15.6">
      <c r="C17" s="28" t="s">
        <v>87</v>
      </c>
      <c r="D17" s="28"/>
      <c r="E17" s="28"/>
      <c r="F17" s="28" t="s">
        <v>84</v>
      </c>
      <c r="G17" s="28"/>
      <c r="H17" s="28"/>
      <c r="I17" s="28" t="s">
        <v>85</v>
      </c>
      <c r="J17" s="28"/>
      <c r="K17" s="28"/>
      <c r="L17" s="28" t="s">
        <v>86</v>
      </c>
      <c r="M17" s="28"/>
      <c r="N17" s="28"/>
      <c r="O17" s="36"/>
      <c r="R17" s="43" t="s">
        <v>149</v>
      </c>
    </row>
    <row r="18" spans="2:18">
      <c r="C18" s="23" t="s">
        <v>117</v>
      </c>
      <c r="D18" s="23" t="s">
        <v>118</v>
      </c>
      <c r="E18" s="23" t="s">
        <v>119</v>
      </c>
      <c r="F18" s="23" t="s">
        <v>117</v>
      </c>
      <c r="G18" s="23" t="s">
        <v>118</v>
      </c>
      <c r="H18" s="23" t="s">
        <v>119</v>
      </c>
      <c r="I18" s="23" t="s">
        <v>117</v>
      </c>
      <c r="J18" s="23" t="s">
        <v>118</v>
      </c>
      <c r="K18" s="23" t="s">
        <v>119</v>
      </c>
      <c r="L18" s="23" t="s">
        <v>117</v>
      </c>
      <c r="M18" s="23" t="s">
        <v>118</v>
      </c>
      <c r="N18" s="23" t="s">
        <v>119</v>
      </c>
      <c r="O18" s="23"/>
    </row>
    <row r="19" spans="2:18">
      <c r="B19" s="30" t="s">
        <v>120</v>
      </c>
      <c r="C19">
        <v>0.46076918755231644</v>
      </c>
      <c r="D19">
        <v>1.5833158647063509E-3</v>
      </c>
      <c r="E19">
        <v>6.4432032886144212E-3</v>
      </c>
      <c r="F19">
        <v>2.8120402162943241E-2</v>
      </c>
      <c r="G19">
        <v>7.7203024136085693E-2</v>
      </c>
      <c r="H19">
        <v>0.54768850047497208</v>
      </c>
      <c r="I19">
        <v>0.58189584322126131</v>
      </c>
      <c r="J19">
        <v>9.298821491196806E-3</v>
      </c>
      <c r="K19">
        <v>3.4982858438624996E-2</v>
      </c>
      <c r="L19">
        <v>0.20686330598048341</v>
      </c>
      <c r="M19">
        <v>0.67913697255687944</v>
      </c>
      <c r="N19">
        <v>0.3128670643944324</v>
      </c>
      <c r="Q19" s="41" t="s">
        <v>136</v>
      </c>
      <c r="R19" s="33">
        <v>5.2941176470588234</v>
      </c>
    </row>
    <row r="20" spans="2:18">
      <c r="B20" s="1" t="s">
        <v>124</v>
      </c>
      <c r="C20">
        <v>0.27313999999999999</v>
      </c>
      <c r="D20">
        <v>1.2776050000000001</v>
      </c>
      <c r="E20">
        <v>1.0757060000000001</v>
      </c>
      <c r="F20">
        <v>0.84812900000000002</v>
      </c>
      <c r="G20">
        <v>0.67016799999999999</v>
      </c>
      <c r="H20">
        <v>0.22228800000000001</v>
      </c>
      <c r="I20">
        <v>0.20341899999999999</v>
      </c>
      <c r="J20" t="s">
        <v>130</v>
      </c>
      <c r="K20">
        <v>0.81030199999999997</v>
      </c>
      <c r="L20">
        <v>0.47328700000000001</v>
      </c>
      <c r="M20">
        <v>0.152753</v>
      </c>
      <c r="N20">
        <v>0.37534000000000001</v>
      </c>
      <c r="Q20" s="41" t="s">
        <v>107</v>
      </c>
      <c r="R20" s="33">
        <v>2</v>
      </c>
    </row>
    <row r="21" spans="2:18">
      <c r="B21" s="31" t="s">
        <v>125</v>
      </c>
      <c r="C21" t="s">
        <v>92</v>
      </c>
      <c r="D21" t="s">
        <v>9</v>
      </c>
      <c r="E21" t="s">
        <v>9</v>
      </c>
      <c r="F21" t="s">
        <v>92</v>
      </c>
      <c r="G21" t="s">
        <v>92</v>
      </c>
      <c r="H21" t="s">
        <v>92</v>
      </c>
      <c r="I21" t="s">
        <v>92</v>
      </c>
      <c r="J21" t="s">
        <v>9</v>
      </c>
      <c r="K21" t="s">
        <v>92</v>
      </c>
      <c r="L21" t="s">
        <v>92</v>
      </c>
      <c r="M21" t="s">
        <v>92</v>
      </c>
      <c r="N21" t="s">
        <v>92</v>
      </c>
      <c r="Q21" s="41" t="s">
        <v>137</v>
      </c>
      <c r="R21" s="33">
        <v>7.0859316630546412E-2</v>
      </c>
    </row>
    <row r="22" spans="2:18" ht="57.6">
      <c r="B22" s="32" t="s">
        <v>152</v>
      </c>
      <c r="C22" s="18" t="s">
        <v>126</v>
      </c>
      <c r="D22" s="18" t="s">
        <v>127</v>
      </c>
      <c r="E22" s="18" t="s">
        <v>127</v>
      </c>
      <c r="F22" s="18" t="s">
        <v>129</v>
      </c>
      <c r="G22" s="18" t="s">
        <v>129</v>
      </c>
      <c r="H22" s="18" t="s">
        <v>126</v>
      </c>
      <c r="I22" s="18" t="s">
        <v>126</v>
      </c>
      <c r="J22" s="18" t="s">
        <v>127</v>
      </c>
      <c r="K22" s="18" t="s">
        <v>127</v>
      </c>
      <c r="L22" s="18" t="s">
        <v>126</v>
      </c>
      <c r="M22" s="18" t="s">
        <v>126</v>
      </c>
      <c r="N22" s="18" t="s">
        <v>126</v>
      </c>
      <c r="O22" s="18"/>
      <c r="Q22" s="42" t="s">
        <v>138</v>
      </c>
      <c r="R22" s="34">
        <v>0.34299717028501769</v>
      </c>
    </row>
    <row r="23" spans="2:18">
      <c r="Q23" s="37" t="s">
        <v>151</v>
      </c>
      <c r="R23" s="40" t="s">
        <v>92</v>
      </c>
    </row>
    <row r="24" spans="2:18" ht="201.6">
      <c r="Q24" s="38" t="s">
        <v>153</v>
      </c>
      <c r="R24" s="39" t="s">
        <v>129</v>
      </c>
    </row>
  </sheetData>
  <mergeCells count="11">
    <mergeCell ref="Q16:R16"/>
    <mergeCell ref="C3:E3"/>
    <mergeCell ref="F3:H3"/>
    <mergeCell ref="I3:K3"/>
    <mergeCell ref="L3:N3"/>
    <mergeCell ref="C1:N1"/>
    <mergeCell ref="C17:E17"/>
    <mergeCell ref="F17:H17"/>
    <mergeCell ref="I17:K17"/>
    <mergeCell ref="L17:N17"/>
    <mergeCell ref="C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survey_data</vt:lpstr>
      <vt:lpstr>survey_question</vt:lpstr>
      <vt:lpstr>purchase_intent</vt:lpstr>
      <vt:lpstr>taste_analysis</vt:lpstr>
      <vt:lpstr>sweetness_analysis</vt:lpstr>
      <vt:lpstr>texture_analysis</vt:lpstr>
      <vt:lpstr>cob_analysis</vt:lpstr>
      <vt:lpstr>Summary_Stat</vt:lpstr>
      <vt:lpstr>survey_data!abn_gender_only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Probook 650 G5</dc:creator>
  <cp:lastModifiedBy>Probook 650 G5</cp:lastModifiedBy>
  <dcterms:created xsi:type="dcterms:W3CDTF">2025-09-25T13:09:04Z</dcterms:created>
  <dcterms:modified xsi:type="dcterms:W3CDTF">2025-09-26T13:12:22Z</dcterms:modified>
</cp:coreProperties>
</file>