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S:\PRODUCTION - ROCKY VIEW\A300\PP-Binning\PP Binning-2020\August PP BINNING\"/>
    </mc:Choice>
  </mc:AlternateContent>
  <xr:revisionPtr revIDLastSave="0" documentId="13_ncr:1_{6E97BE0E-0D70-4AD8-9884-E7E5B26C6E92}" xr6:coauthVersionLast="45" xr6:coauthVersionMax="45" xr10:uidLastSave="{00000000-0000-0000-0000-000000000000}"/>
  <bookViews>
    <workbookView xWindow="0" yWindow="0" windowWidth="28800" windowHeight="15600" xr2:uid="{00000000-000D-0000-FFFF-FFFF00000000}"/>
  </bookViews>
  <sheets>
    <sheet name="2008230-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<sst xmlns="http://schemas.openxmlformats.org/spreadsheetml/2006/main" count="252" uniqueCount="118">
  <si>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</si>
  <si>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</si>
  <si>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</si>
  <si>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</si>
  <si>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</si>
  <si>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</si>
  <si>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</si>
  <si>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</si>
  <si>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</si>
  <si>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</si>
  <si>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</si>
  <si>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</si>
  <si>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</si>
  <si>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</si>
  <si>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</si>
  <si>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</si>
  <si>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</si>
  <si>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</si>
  <si>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</si>
  <si>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</si>
  <si>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</si>
  <si>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</si>
  <si>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</si>
  <si>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</si>
  <si>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</si>
  <si>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</si>
  <si>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</si>
  <si>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</si>
  <si>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</si>
  <si>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</si>
  <si>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</si>
  <si>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</si>
  <si>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</si>
  <si>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</si>
  <si>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</si>
  <si>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</si>
  <si>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</si>
  <si>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</si>
  <si>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</si>
  <si>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</si>
  <si>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</si>
  <si>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</si>
  <si>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</si>
  <si>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</si>
  <si>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</si>
  <si>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</si>
  <si>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</si>
  <si>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</si>
  <si>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</si>
  <si>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</si>
  <si>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</si>
  <si>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</si>
  <si>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</si>
  <si>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</si>
  <si>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</si>
  <si>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</si>
  <si>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</si>
  <si>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</si>
  <si>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</si>
  <si>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</si>
  <si>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</si>
  <si>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</si>
  <si>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</si>
  <si>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</si>
  <si>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</si>
  <si>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</si>
  <si>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</si>
  <si>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</si>
  <si>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</si>
  <si>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</si>
  <si>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</si>
  <si>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</si>
  <si>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</si>
  <si>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</si>
  <si>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</si>
  <si>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</si>
  <si>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</si>
  <si>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</si>
  <si>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</si>
  <si>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</si>
  <si>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</si>
  <si>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</si>
  <si>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</si>
  <si>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</si>
  <si>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</si>
  <si>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</si>
  <si>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</si>
  <si>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</si>
  <si>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</si>
  <si>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</si>
  <si>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</si>
  <si>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</si>
  <si>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</si>
  <si>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</si>
  <si>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</si>
  <si>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</si>
  <si>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</si>
  <si>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</si>
  <si>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</si>
  <si>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</si>
  <si>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</si>
  <si>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</si>
  <si>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</si>
  <si>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</si>
  <si>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</si>
  <si>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</si>
  <si>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</si>
  <si>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</si>
  <si>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</si>
  <si>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</si>
  <si>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</si>
  <si>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</si>
  <si>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</si>
  <si>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</si>
  <si>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</si>
  <si>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LBT-200804-004</t>
  </si>
  <si>
    <t>LBT-200805-025</t>
  </si>
  <si>
    <t>LBT-200805-026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</si>
</sst>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A3" zoomScale="85" zoomScaleNormal="85" workbookViewId="0">
      <selection activeCell="C6" sqref="C6"/>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44073</v>
      </c>
      <c r="C4" s="70" t="s">
        <v>115</v>
      </c>
    </row>
    <row r="5" spans="1:17" x14ac:dyDescent="0.25">
      <c r="B5" s="59" t="s">
        <v>70</v>
      </c>
      <c r="C5" s="70" t="s">
        <v>116</v>
      </c>
      <c r="D5" s="88"/>
    </row>
    <row r="6" spans="1:17" x14ac:dyDescent="0.25">
      <c r="B6" s="80">
        <v>1</v>
      </c>
      <c r="C6" s="70" t="s">
        <v>117</v>
      </c>
      <c r="D6" s="88"/>
    </row>
    <row r="7" spans="1:17" x14ac:dyDescent="0.25">
      <c r="B7" s="87"/>
      <c r="C7" s="70"/>
      <c r="D7" s="88"/>
    </row>
    <row r="8" spans="1:17" x14ac:dyDescent="0.25">
      <c r="B8" s="86"/>
      <c r="C8" s="70"/>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139.19999999999999</v>
      </c>
    </row>
    <row r="11" spans="1:17" x14ac:dyDescent="0.25">
      <c r="B11" s="70">
        <v>17.399999999999999</v>
      </c>
      <c r="C11" s="70">
        <v>8</v>
      </c>
      <c r="D11" s="5">
        <f>PRODUCT(B11:C11)</f>
        <v>139.19999999999999</v>
      </c>
      <c r="E11" s="5">
        <f>D11/C36*100</f>
        <v>100.2671675374572</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c r="C14" s="71"/>
      <c r="D14" s="101"/>
      <c r="F14" s="69">
        <f>H74</f>
        <v>967576.35191930516</v>
      </c>
      <c r="H14" s="4" t="s">
        <v>4</v>
      </c>
      <c r="I14" s="4" t="s">
        <v>5</v>
      </c>
      <c r="J14" s="4" t="s">
        <v>6</v>
      </c>
      <c r="K14" s="4" t="s">
        <v>7</v>
      </c>
      <c r="L14" s="84" t="s">
        <v>8</v>
      </c>
      <c r="M14" s="99" t="s">
        <v>114</v>
      </c>
      <c r="N14" s="99" t="s">
        <v>111</v>
      </c>
      <c r="O14" s="112" t="s">
        <v>112</v>
      </c>
      <c r="P14" s="113"/>
      <c r="Q14" s="85" t="s">
        <v>71</v>
      </c>
    </row>
    <row r="15" spans="1:17" ht="15.75" thickBot="1" x14ac:dyDescent="0.3">
      <c r="H15" s="2">
        <f>(F70-0.025)*100</f>
        <v>50.530088710166311</v>
      </c>
      <c r="I15" s="2">
        <f>MAX((G70-0.025)*100,"0")</f>
        <v>44.469911289833689</v>
      </c>
      <c r="J15" s="5">
        <f>B59</f>
        <v>148.70004070004069</v>
      </c>
      <c r="K15" s="5">
        <f>D59</f>
        <v>148.2910200179937</v>
      </c>
      <c r="L15" s="66">
        <f>E59*100</f>
        <v>0.78920332492761736</v>
      </c>
      <c r="M15" s="67">
        <f>(((G70*100))-80.306)/(-8.5896)</f>
        <v>3.8809826662669153</v>
      </c>
      <c r="N15" s="100">
        <f>IF(I15&gt;0,M15,M16)</f>
        <v>3.8809826662669153</v>
      </c>
      <c r="O15" s="68">
        <f>B4+N15</f>
        <v>44076.880982666269</v>
      </c>
      <c r="P15" s="68"/>
      <c r="Q15" s="68">
        <f ca="1">TODAY()</f>
        <v>44073</v>
      </c>
    </row>
    <row r="16" spans="1:17" s="12" customFormat="1" ht="15.75" thickBot="1" x14ac:dyDescent="0.3">
      <c r="M16" s="67">
        <f>(((F70*100))-188.23)/(-8.7682)</f>
        <v>15.419346193042319</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39</v>
      </c>
      <c r="D20" s="70">
        <v>6</v>
      </c>
      <c r="E20" s="70">
        <v>0</v>
      </c>
      <c r="F20" s="70">
        <v>0</v>
      </c>
      <c r="G20" s="70">
        <v>32</v>
      </c>
      <c r="H20" s="70">
        <v>4.55</v>
      </c>
      <c r="I20" s="93">
        <v>0</v>
      </c>
    </row>
    <row r="21" spans="2:9" x14ac:dyDescent="0.25">
      <c r="B21" s="10">
        <v>2</v>
      </c>
      <c r="C21" s="70">
        <v>45</v>
      </c>
      <c r="D21" s="70">
        <v>6.68</v>
      </c>
      <c r="E21" s="70">
        <v>2</v>
      </c>
      <c r="F21" s="70">
        <v>0.3</v>
      </c>
      <c r="G21" s="70">
        <v>38</v>
      </c>
      <c r="H21" s="70">
        <v>5.5</v>
      </c>
      <c r="I21" s="93">
        <v>1</v>
      </c>
    </row>
    <row r="22" spans="2:9" ht="15.75" thickBot="1" x14ac:dyDescent="0.3">
      <c r="B22" s="11">
        <v>3</v>
      </c>
      <c r="C22" s="94">
        <v>42</v>
      </c>
      <c r="D22" s="94">
        <v>6.04</v>
      </c>
      <c r="E22" s="70">
        <v>1</v>
      </c>
      <c r="F22" s="70">
        <v>0.13</v>
      </c>
      <c r="G22" s="94">
        <v>39</v>
      </c>
      <c r="H22" s="94">
        <v>6.16</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0.8921079667507239</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138.82909372901005</v>
      </c>
      <c r="D36" s="20">
        <f>C36</f>
        <v>138.82909372901005</v>
      </c>
    </row>
    <row r="37" spans="2:7" ht="15.75" thickBot="1" x14ac:dyDescent="0.3">
      <c r="B37" s="17"/>
      <c r="C37" s="21"/>
      <c r="F37" s="92"/>
      <c r="G37" s="92"/>
    </row>
    <row r="38" spans="2:7" ht="30.75" thickBot="1" x14ac:dyDescent="0.3">
      <c r="B38" s="15" t="s">
        <v>25</v>
      </c>
      <c r="C38" s="22">
        <f>C36*C34</f>
        <v>138.82909372901005</v>
      </c>
      <c r="D38" s="22">
        <f>D36*D34</f>
        <v>277.65818745802011</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17.353636716126257</v>
      </c>
      <c r="D42" s="23">
        <f>C42</f>
        <v>17.353636716126257</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153.84615384615387</v>
      </c>
      <c r="C56" s="5" t="str">
        <f>IFERROR(F20/E20*1000,"")</f>
        <v/>
      </c>
      <c r="D56" s="43">
        <f>IFERROR(H20/G20*1000,"")</f>
        <v>142.1875</v>
      </c>
      <c r="E56" s="2">
        <f>IFERROR(I20/K56,"")</f>
        <v>0</v>
      </c>
      <c r="F56" s="2">
        <f>SUM(I56:J56)</f>
        <v>0.54929577464788737</v>
      </c>
      <c r="G56" s="2">
        <f>G20/K56</f>
        <v>0.45070422535211269</v>
      </c>
      <c r="H56" s="2" t="str">
        <f>IFERROR(I56/J56,"")</f>
        <v/>
      </c>
      <c r="I56" s="2">
        <f>C20/K56</f>
        <v>0.54929577464788737</v>
      </c>
      <c r="J56" s="2">
        <f>E20/K56</f>
        <v>0</v>
      </c>
      <c r="K56" s="44">
        <f>SUM(C20,E20,G20,I20)</f>
        <v>71</v>
      </c>
    </row>
    <row r="57" spans="1:11" x14ac:dyDescent="0.25">
      <c r="B57" s="42">
        <f>IFERROR(D21/C21*1000,"")</f>
        <v>148.44444444444443</v>
      </c>
      <c r="C57" s="5">
        <f>IFERROR(F21/E21*1000,"")</f>
        <v>150</v>
      </c>
      <c r="D57" s="43">
        <f>IFERROR(H21/G21*1000,"")</f>
        <v>144.73684210526315</v>
      </c>
      <c r="E57" s="2">
        <f>IFERROR(I21/K57,"")</f>
        <v>1.1627906976744186E-2</v>
      </c>
      <c r="F57" s="2">
        <f>SUM(I57:J57)</f>
        <v>0.54651162790697683</v>
      </c>
      <c r="G57" s="2">
        <f>G21/K57</f>
        <v>0.44186046511627908</v>
      </c>
      <c r="H57" s="2">
        <f t="shared" ref="H57:H58" si="0">IFERROR(I57/J57,"")</f>
        <v>22.500000000000004</v>
      </c>
      <c r="I57" s="2">
        <f>C21/K57</f>
        <v>0.52325581395348841</v>
      </c>
      <c r="J57" s="2">
        <f>E21/K57</f>
        <v>2.3255813953488372E-2</v>
      </c>
      <c r="K57" s="44">
        <f>SUM(C21,E21,G21,I21)</f>
        <v>86</v>
      </c>
    </row>
    <row r="58" spans="1:11" ht="15.75" thickBot="1" x14ac:dyDescent="0.3">
      <c r="B58" s="45">
        <f>IFERROR(D22/C22*1000,"")</f>
        <v>143.8095238095238</v>
      </c>
      <c r="C58" s="46">
        <f>IFERROR(F22/E22*1000,"")</f>
        <v>130</v>
      </c>
      <c r="D58" s="43">
        <f>IFERROR(H22/G22*1000,"")</f>
        <v>157.94871794871796</v>
      </c>
      <c r="E58" s="2">
        <f>IFERROR(I22/K58,"")</f>
        <v>1.2048192771084338E-2</v>
      </c>
      <c r="F58" s="47">
        <f>SUM(I58:J58)</f>
        <v>0.51807228915662651</v>
      </c>
      <c r="G58" s="47">
        <f>G22/K58</f>
        <v>0.46987951807228917</v>
      </c>
      <c r="H58" s="47">
        <f t="shared" si="0"/>
        <v>41.999999999999993</v>
      </c>
      <c r="I58" s="47">
        <f>C22/K58</f>
        <v>0.50602409638554213</v>
      </c>
      <c r="J58" s="47">
        <f>E22/K58</f>
        <v>1.2048192771084338E-2</v>
      </c>
      <c r="K58" s="48">
        <f>SUM(C22,E22,G22,I22)</f>
        <v>83</v>
      </c>
    </row>
    <row r="59" spans="1:11" ht="15.75" thickBot="1" x14ac:dyDescent="0.3">
      <c r="A59" s="49" t="s">
        <v>44</v>
      </c>
      <c r="B59" s="50">
        <f>AVERAGE(B56:B58)</f>
        <v>148.70004070004069</v>
      </c>
      <c r="C59" s="51">
        <f>IFERROR(AVERAGE(C56:C58),"0")</f>
        <v>140</v>
      </c>
      <c r="D59" s="52">
        <f t="shared" ref="D59:J59" si="1">AVERAGE(D56:D58)</f>
        <v>148.2910200179937</v>
      </c>
      <c r="E59" s="53">
        <f t="shared" si="1"/>
        <v>7.892033249276174E-3</v>
      </c>
      <c r="F59" s="53">
        <f t="shared" si="1"/>
        <v>0.53795989723716364</v>
      </c>
      <c r="G59" s="54">
        <f t="shared" si="1"/>
        <v>0.45414806951356029</v>
      </c>
      <c r="H59" s="54">
        <f t="shared" si="1"/>
        <v>32.25</v>
      </c>
      <c r="I59" s="53">
        <f t="shared" si="1"/>
        <v>0.52619189499563934</v>
      </c>
      <c r="J59" s="54">
        <f t="shared" si="1"/>
        <v>1.1768002241524236E-2</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0.54929577464788737</v>
      </c>
      <c r="C67" s="2">
        <f>IFERROR(E20/H67,"")</f>
        <v>0</v>
      </c>
      <c r="D67" s="2">
        <f>(SUM(C20,E20))/H67</f>
        <v>0.54929577464788737</v>
      </c>
      <c r="E67" s="2">
        <f>IFERROR(G20/H67,"")</f>
        <v>0.45070422535211269</v>
      </c>
      <c r="F67" s="2">
        <f>B67/(B67+C67+E67)</f>
        <v>0.54929577464788737</v>
      </c>
      <c r="G67" s="2">
        <f>1-F67</f>
        <v>0.45070422535211263</v>
      </c>
      <c r="H67" s="60">
        <f>SUM(C20,E20,G20)</f>
        <v>71</v>
      </c>
    </row>
    <row r="68" spans="1:8" x14ac:dyDescent="0.25">
      <c r="B68" s="2">
        <f>IFERROR(C21/H68,"")</f>
        <v>0.52941176470588236</v>
      </c>
      <c r="C68" s="2">
        <f>IFERROR(E21/H68,"")</f>
        <v>2.3529411764705882E-2</v>
      </c>
      <c r="D68" s="2">
        <f>(SUM(C21,E21))/H68</f>
        <v>0.55294117647058827</v>
      </c>
      <c r="E68" s="2">
        <f>IFERROR(G21/H68,"")</f>
        <v>0.44705882352941179</v>
      </c>
      <c r="F68" s="2">
        <f t="shared" ref="F68:F69" si="5">B68/(B68+C68+E68)</f>
        <v>0.52941176470588236</v>
      </c>
      <c r="G68" s="2">
        <f t="shared" ref="G68:G69" si="6">1-F68</f>
        <v>0.47058823529411764</v>
      </c>
      <c r="H68" s="60">
        <f>SUM(C21,E21,G21)</f>
        <v>85</v>
      </c>
    </row>
    <row r="69" spans="1:8" ht="15.75" thickBot="1" x14ac:dyDescent="0.3">
      <c r="B69" s="61">
        <f>IFERROR(C22/H69,"")</f>
        <v>0.51219512195121952</v>
      </c>
      <c r="C69" s="61">
        <f>IFERROR(E22/H69,"")</f>
        <v>1.2195121951219513E-2</v>
      </c>
      <c r="D69" s="61">
        <f>(SUM(C22,E22))/H69</f>
        <v>0.52439024390243905</v>
      </c>
      <c r="E69" s="61">
        <f>IFERROR(G22/H69,"")</f>
        <v>0.47560975609756095</v>
      </c>
      <c r="F69" s="2">
        <f t="shared" si="5"/>
        <v>0.51219512195121952</v>
      </c>
      <c r="G69" s="2">
        <f t="shared" si="6"/>
        <v>0.48780487804878048</v>
      </c>
      <c r="H69" s="60">
        <f>SUM(C22,E22,G22)</f>
        <v>82</v>
      </c>
    </row>
    <row r="70" spans="1:8" ht="15.75" thickBot="1" x14ac:dyDescent="0.3">
      <c r="A70" s="49" t="s">
        <v>44</v>
      </c>
      <c r="B70" s="62">
        <f>AVERAGE(B67:B69)</f>
        <v>0.53030088710166312</v>
      </c>
      <c r="C70" s="62">
        <f t="shared" ref="C70:D70" si="7">AVERAGE(C67:C69)</f>
        <v>1.1908177905308464E-2</v>
      </c>
      <c r="D70" s="62">
        <f t="shared" si="7"/>
        <v>0.54220906500697152</v>
      </c>
      <c r="E70" s="62">
        <f>AVERAGE(E67:E69)</f>
        <v>0.45779093499302848</v>
      </c>
      <c r="F70" s="62">
        <f>AVERAGE(F67:F69)</f>
        <v>0.53030088710166312</v>
      </c>
      <c r="G70" s="62">
        <f>AVERAGE(G67:G69)</f>
        <v>0.46969911289833693</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144.61363930105216</v>
      </c>
      <c r="D74" s="82">
        <v>0.95</v>
      </c>
      <c r="E74" s="65">
        <v>864000</v>
      </c>
      <c r="F74" s="64">
        <f>(G74*(C74/1000000))</f>
        <v>138.82909372901005</v>
      </c>
      <c r="G74" s="65">
        <f>E74/B74</f>
        <v>960000</v>
      </c>
      <c r="H74" s="65">
        <f>G74+(G74*E59)</f>
        <v>967576.35191930516</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1653E7-EBD6-49FF-9A7E-D52E198D9548}"/>
</file>

<file path=customXml/itemProps2.xml><?xml version="1.0" encoding="utf-8"?>
<ds:datastoreItem xmlns:ds="http://schemas.openxmlformats.org/officeDocument/2006/customXml" ds:itemID="{166B6EEE-0ACC-4849-8759-ACEE64282C91}"/>
</file>

<file path=customXml/itemProps3.xml><?xml version="1.0" encoding="utf-8"?>
<ds:datastoreItem xmlns:ds="http://schemas.openxmlformats.org/officeDocument/2006/customXml" ds:itemID="{E3002AA6-74DD-41BB-BCFE-A839193B13F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2008230-1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2020-08-30T22:16:36Z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