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4"/>
  <workbookPr defaultThemeVersion="166925"/>
  <mc:AlternateContent xmlns:mc="http://schemas.openxmlformats.org/markup-compatibility/2006">
    <mc:Choice Requires="x15">
      <x15ac:absPath xmlns:x15ac="http://schemas.microsoft.com/office/spreadsheetml/2010/11/ac" url="https://enterrafeed-my.sharepoint.com/personal/pboudreau_enterrafeed_com/Documents/Production Report/Input/Area 300/"/>
    </mc:Choice>
  </mc:AlternateContent>
  <xr:revisionPtr revIDLastSave="0" documentId="13_ncr:1_{C8C23FE7-E47B-4491-AE1E-DFA470095FB4}" xr6:coauthVersionLast="45" xr6:coauthVersionMax="45" xr10:uidLastSave="{00000000-0000-0000-0000-000000000000}"/>
  <bookViews>
    <workbookView xWindow="28680" yWindow="-120" windowWidth="29040" windowHeight="15990" xr2:uid="{00000000-000D-0000-FFFF-FFFF00000000}"/>
  </bookViews>
  <sheets>
    <sheet name="200908-2" sheetId="7" r:id="rId1"/>
    <sheet name="PRINT ONLY - PP Binning Sheet" sheetId="3"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<sst xmlns="http://schemas.openxmlformats.org/spreadsheetml/2006/main" count="251" uniqueCount="117">
  <si>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</si>
  <si>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</si>
  <si>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</si>
  <si>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</si>
  <si>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</si>
  <si>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</si>
  <si>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</si>
  <si>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</si>
  <si>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</si>
  <si>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</si>
  <si>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</si>
  <si>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</si>
  <si>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</si>
  <si>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</si>
  <si>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</si>
  <si>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</si>
  <si>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</si>
  <si>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</si>
  <si>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</si>
  <si>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</si>
  <si>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</si>
  <si>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</si>
  <si>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</si>
  <si>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</si>
  <si>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</si>
  <si>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</si>
  <si>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</si>
  <si>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</si>
  <si>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</si>
  <si>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</si>
  <si>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</si>
  <si>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</si>
  <si>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</si>
  <si>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</si>
  <si>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</si>
  <si>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</si>
  <si>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</si>
  <si>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</si>
  <si>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</si>
  <si>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</si>
  <si>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</si>
  <si>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</si>
  <si>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</si>
  <si>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</si>
  <si>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</si>
  <si>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</si>
  <si>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</si>
  <si>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</si>
  <si>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</si>
  <si>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</si>
  <si>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</si>
  <si>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</si>
  <si>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</si>
  <si>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</si>
  <si>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</si>
  <si>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</si>
  <si>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</si>
  <si>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</si>
  <si>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</si>
  <si>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</si>
  <si>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</si>
  <si>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</si>
  <si>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</si>
  <si>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</si>
  <si>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</si>
  <si>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</si>
  <si>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</si>
  <si>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</si>
  <si>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</si>
  <si>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</si>
  <si>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</si>
  <si>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</si>
  <si>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</si>
  <si>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</si>
  <si>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</si>
  <si>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</si>
  <si>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</si>
  <si>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</si>
  <si>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</si>
  <si>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</si>
  <si>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</si>
  <si>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</si>
  <si>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</si>
  <si>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</si>
  <si>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</si>
  <si>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</si>
  <si>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</si>
  <si>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</si>
  <si>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</si>
  <si>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</si>
  <si>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</si>
  <si>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</si>
  <si>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</si>
  <si>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</si>
  <si>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</si>
  <si>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</si>
  <si>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</si>
  <si>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</si>
  <si>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</si>
  <si>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</si>
  <si>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</si>
  <si>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</si>
  <si>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</si>
  <si>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</si>
  <si>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</si>
  <si>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</si>
  <si>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</si>
  <si>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</si>
  <si>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</si>
  <si>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</si>
  <si>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</si>
  <si>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</si>
  <si>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</si>
  <si>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</si>
  <si>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</si>
  <si>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LBT-200809-003</t>
  </si>
  <si>
    <t>LBT-200810-001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</si>
</sst>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B1" zoomScale="85" zoomScaleNormal="85" workbookViewId="0">
      <selection activeCell="D24" sqref="D24"/>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44082</v>
      </c>
      <c r="C4" s="70" t="s">
        <v>115</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118.4</v>
      </c>
    </row>
    <row r="11" spans="1:17" x14ac:dyDescent="0.25">
      <c r="B11" s="70">
        <v>14.8</v>
      </c>
      <c r="C11" s="70">
        <v>8</v>
      </c>
      <c r="D11" s="5">
        <f>PRODUCT(B11:C11)</f>
        <v>118.4</v>
      </c>
      <c r="E11" s="5">
        <f>D11/C36*100</f>
        <v>99.885393830685416</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44087.458828385192</v>
      </c>
      <c r="F14" s="69">
        <f>H74</f>
        <v>966432.32323232328</v>
      </c>
      <c r="H14" s="4" t="s">
        <v>4</v>
      </c>
      <c r="I14" s="4" t="s">
        <v>5</v>
      </c>
      <c r="J14" s="4" t="s">
        <v>6</v>
      </c>
      <c r="K14" s="4" t="s">
        <v>7</v>
      </c>
      <c r="L14" s="84" t="s">
        <v>8</v>
      </c>
      <c r="M14" s="99" t="s">
        <v>114</v>
      </c>
      <c r="N14" s="99" t="s">
        <v>111</v>
      </c>
      <c r="O14" s="114" t="s">
        <v>112</v>
      </c>
      <c r="P14" s="115"/>
      <c r="Q14" s="85" t="s">
        <v>71</v>
      </c>
    </row>
    <row r="15" spans="1:17" ht="15.75" thickBot="1" x14ac:dyDescent="0.3">
      <c r="H15" s="2">
        <f>(F70-0.025)*100</f>
        <v>64.083152297438005</v>
      </c>
      <c r="I15" s="2">
        <f>MAX((G70-0.025)*100,"0")</f>
        <v>30.916847702561988</v>
      </c>
      <c r="J15" s="5">
        <f>B59</f>
        <v>132.74702380952382</v>
      </c>
      <c r="K15" s="5">
        <f>D59</f>
        <v>102.41966230936821</v>
      </c>
      <c r="L15" s="66">
        <f>E59*100</f>
        <v>0.67003367003367009</v>
      </c>
      <c r="M15" s="67">
        <f>(((G70*100))-80.306)/(-8.5896)</f>
        <v>5.4588283851911612</v>
      </c>
      <c r="N15" s="100">
        <f>IF(I15&gt;0,M15,M16)</f>
        <v>5.4588283851911612</v>
      </c>
      <c r="O15" s="68">
        <f>B4+N15</f>
        <v>44087.458828385192</v>
      </c>
      <c r="P15" s="68"/>
      <c r="Q15" s="68">
        <f ca="1">TODAY()</f>
        <v>44088</v>
      </c>
    </row>
    <row r="16" spans="1:17" s="12" customFormat="1" ht="15.75" thickBot="1" x14ac:dyDescent="0.3">
      <c r="M16" s="67">
        <f>(((F70*100))-188.23)/(-8.7682)</f>
        <v>13.873639709696629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70</v>
      </c>
      <c r="D20" s="70">
        <v>8.7799999999999994</v>
      </c>
      <c r="E20" s="70">
        <v>2</v>
      </c>
      <c r="F20" s="70">
        <v>0.26</v>
      </c>
      <c r="G20" s="70">
        <v>27</v>
      </c>
      <c r="H20" s="70">
        <v>2.4900000000000002</v>
      </c>
      <c r="I20" s="93">
        <v>1</v>
      </c>
    </row>
    <row r="21" spans="2:9" x14ac:dyDescent="0.25">
      <c r="B21" s="10">
        <v>2</v>
      </c>
      <c r="C21" s="70">
        <v>64</v>
      </c>
      <c r="D21" s="70">
        <v>8.82</v>
      </c>
      <c r="E21" s="70">
        <v>0</v>
      </c>
      <c r="F21" s="70">
        <v>0</v>
      </c>
      <c r="G21" s="70">
        <v>34</v>
      </c>
      <c r="H21" s="70">
        <v>3.38</v>
      </c>
      <c r="I21" s="93">
        <v>1</v>
      </c>
    </row>
    <row r="22" spans="2:9" ht="15.75" thickBot="1" x14ac:dyDescent="0.3">
      <c r="B22" s="11">
        <v>3</v>
      </c>
      <c r="C22" s="94">
        <v>58</v>
      </c>
      <c r="D22" s="94">
        <v>7.83</v>
      </c>
      <c r="E22" s="70">
        <v>1</v>
      </c>
      <c r="F22" s="70">
        <v>0.08</v>
      </c>
      <c r="G22" s="94">
        <v>32</v>
      </c>
      <c r="H22" s="94">
        <v>3.7</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0.89329966329966337</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118.53584939625756</v>
      </c>
      <c r="D36" s="20">
        <f>C36</f>
        <v>118.53584939625756</v>
      </c>
    </row>
    <row r="37" spans="2:7" ht="15.75" thickBot="1" x14ac:dyDescent="0.3">
      <c r="B37" s="17"/>
      <c r="C37" s="21"/>
      <c r="F37" s="92"/>
      <c r="G37" s="92"/>
    </row>
    <row r="38" spans="2:7" ht="30.75" thickBot="1" x14ac:dyDescent="0.3">
      <c r="B38" s="15" t="s">
        <v>25</v>
      </c>
      <c r="C38" s="22">
        <f>C36*C34</f>
        <v>118.53584939625756</v>
      </c>
      <c r="D38" s="22">
        <f>D36*D34</f>
        <v>237.07169879251512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14.816981174532195</v>
      </c>
      <c r="D42" s="23">
        <f>C42</f>
        <v>14.816981174532195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125.42857142857142</v>
      </c>
      <c r="C56" s="5">
        <f>IFERROR(F20/E20*1000,"")</f>
        <v>130</v>
      </c>
      <c r="D56" s="43">
        <f>IFERROR(H20/G20*1000,"")</f>
        <v>92.222222222222229</v>
      </c>
      <c r="E56" s="2">
        <f>IFERROR(I20/K56,"")</f>
        <v>0.01</v>
      </c>
      <c r="F56" s="2">
        <f>SUM(I56:J56)</f>
        <v>0.72</v>
      </c>
      <c r="G56" s="2">
        <f>G20/K56</f>
        <v>0.27</v>
      </c>
      <c r="H56" s="2">
        <f>IFERROR(I56/J56,"")</f>
        <v>35</v>
      </c>
      <c r="I56" s="2">
        <f>C20/K56</f>
        <v>0.7</v>
      </c>
      <c r="J56" s="2">
        <f>E20/K56</f>
        <v>0.02</v>
      </c>
      <c r="K56" s="44">
        <f>SUM(C20,E20,G20,I20)</f>
        <v>100</v>
      </c>
    </row>
    <row r="57" spans="1:11" x14ac:dyDescent="0.25">
      <c r="B57" s="42">
        <f>IFERROR(D21/C21*1000,"")</f>
        <v>137.8125</v>
      </c>
      <c r="C57" s="5" t="str">
        <f>IFERROR(F21/E21*1000,"")</f>
        <v/>
      </c>
      <c r="D57" s="43">
        <f>IFERROR(H21/G21*1000,"")</f>
        <v>99.411764705882348</v>
      </c>
      <c r="E57" s="2">
        <f>IFERROR(I21/K57,"")</f>
        <v>1.0101010101010102E-2</v>
      </c>
      <c r="F57" s="2">
        <f>SUM(I57:J57)</f>
        <v>0.64646464646464652</v>
      </c>
      <c r="G57" s="2">
        <f>G21/K57</f>
        <v>0.34343434343434343</v>
      </c>
      <c r="H57" s="2" t="str">
        <f t="shared" ref="H57:H58" si="0">IFERROR(I57/J57,"")</f>
        <v/>
      </c>
      <c r="I57" s="2">
        <f>C21/K57</f>
        <v>0.64646464646464652</v>
      </c>
      <c r="J57" s="2">
        <f>E21/K57</f>
        <v>0</v>
      </c>
      <c r="K57" s="44">
        <f>SUM(C21,E21,G21,I21)</f>
        <v>99</v>
      </c>
    </row>
    <row r="58" spans="1:11" ht="15.75" thickBot="1" x14ac:dyDescent="0.3">
      <c r="B58" s="45">
        <f>IFERROR(D22/C22*1000,"")</f>
        <v>135</v>
      </c>
      <c r="C58" s="46">
        <f>IFERROR(F22/E22*1000,"")</f>
        <v>80</v>
      </c>
      <c r="D58" s="43">
        <f>IFERROR(H22/G22*1000,"")</f>
        <v>115.625</v>
      </c>
      <c r="E58" s="2">
        <f>IFERROR(I22/K58,"")</f>
        <v>0</v>
      </c>
      <c r="F58" s="47">
        <f>SUM(I58:J58)</f>
        <v>0.64835164835164827</v>
      </c>
      <c r="G58" s="47">
        <f>G22/K58</f>
        <v>0.35164835164835168</v>
      </c>
      <c r="H58" s="47">
        <f t="shared" si="0"/>
        <v>57.999999999999993</v>
      </c>
      <c r="I58" s="47">
        <f>C22/K58</f>
        <v>0.63736263736263732</v>
      </c>
      <c r="J58" s="47">
        <f>E22/K58</f>
        <v>1.098901098901099E-2</v>
      </c>
      <c r="K58" s="48">
        <f>SUM(C22,E22,G22,I22)</f>
        <v>91</v>
      </c>
    </row>
    <row r="59" spans="1:11" ht="15.75" thickBot="1" x14ac:dyDescent="0.3">
      <c r="A59" s="49" t="s">
        <v>44</v>
      </c>
      <c r="B59" s="50">
        <f>AVERAGE(B56:B58)</f>
        <v>132.74702380952382</v>
      </c>
      <c r="C59" s="51">
        <f>IFERROR(AVERAGE(C56:C58),"0")</f>
        <v>105</v>
      </c>
      <c r="D59" s="52">
        <f t="shared" ref="D59:J59" si="1">AVERAGE(D56:D58)</f>
        <v>102.41966230936821</v>
      </c>
      <c r="E59" s="53">
        <f t="shared" si="1"/>
        <v>6.7003367003367004E-3</v>
      </c>
      <c r="F59" s="53">
        <f t="shared" si="1"/>
        <v>0.67160543160543151</v>
      </c>
      <c r="G59" s="54">
        <f t="shared" si="1"/>
        <v>0.32169423169423172</v>
      </c>
      <c r="H59" s="54">
        <f t="shared" si="1"/>
        <v>46.5</v>
      </c>
      <c r="I59" s="53">
        <f t="shared" si="1"/>
        <v>0.66127576127576126</v>
      </c>
      <c r="J59" s="54">
        <f t="shared" si="1"/>
        <v>1.032967032967033E-2</v>
      </c>
    </row>
    <row r="60" spans="1:11" ht="11.25" customHeight="1" x14ac:dyDescent="0.25">
      <c r="A60" s="55" t="s">
        <v>45</v>
      </c>
      <c r="B60" s="55">
        <f>IF((B61="YES"),1,0)</f>
        <v>1</v>
      </c>
      <c r="C60" s="55">
        <f>IF((C61="YES"),1,0)</f>
        <v>0</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NO</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0.70707070707070707</v>
      </c>
      <c r="C67" s="2">
        <f>IFERROR(E20/H67,"")</f>
        <v>2.0202020202020204E-2</v>
      </c>
      <c r="D67" s="2">
        <f>(SUM(C20,E20))/H67</f>
        <v>0.72727272727272729</v>
      </c>
      <c r="E67" s="2">
        <f>IFERROR(G20/H67,"")</f>
        <v>0.27272727272727271</v>
      </c>
      <c r="F67" s="2">
        <f>B67/(B67+C67+E67)</f>
        <v>0.70707070707070707</v>
      </c>
      <c r="G67" s="2">
        <f>1-F67</f>
        <v>0.29292929292929293</v>
      </c>
      <c r="H67" s="60">
        <f>SUM(C20,E20,G20)</f>
        <v>99</v>
      </c>
    </row>
    <row r="68" spans="1:8" x14ac:dyDescent="0.25">
      <c r="B68" s="2">
        <f>IFERROR(C21/H68,"")</f>
        <v>0.65306122448979587</v>
      </c>
      <c r="C68" s="2">
        <f>IFERROR(E21/H68,"")</f>
        <v>0</v>
      </c>
      <c r="D68" s="2">
        <f>(SUM(C21,E21))/H68</f>
        <v>0.65306122448979587</v>
      </c>
      <c r="E68" s="2">
        <f>IFERROR(G21/H68,"")</f>
        <v>0.34693877551020408</v>
      </c>
      <c r="F68" s="2">
        <f t="shared" ref="F68:F69" si="5">B68/(B68+C68+E68)</f>
        <v>0.65306122448979587</v>
      </c>
      <c r="G68" s="2">
        <f t="shared" ref="G68:G69" si="6">1-F68</f>
        <v>0.34693877551020413</v>
      </c>
      <c r="H68" s="60">
        <f>SUM(C21,E21,G21)</f>
        <v>98</v>
      </c>
    </row>
    <row r="69" spans="1:8" ht="15.75" thickBot="1" x14ac:dyDescent="0.3">
      <c r="B69" s="61">
        <f>IFERROR(C22/H69,"")</f>
        <v>0.63736263736263732</v>
      </c>
      <c r="C69" s="61">
        <f>IFERROR(E22/H69,"")</f>
        <v>1.098901098901099E-2</v>
      </c>
      <c r="D69" s="61">
        <f>(SUM(C22,E22))/H69</f>
        <v>0.64835164835164838</v>
      </c>
      <c r="E69" s="61">
        <f>IFERROR(G22/H69,"")</f>
        <v>0.35164835164835168</v>
      </c>
      <c r="F69" s="2">
        <f t="shared" si="5"/>
        <v>0.63736263736263732</v>
      </c>
      <c r="G69" s="2">
        <f t="shared" si="6"/>
        <v>0.36263736263736268</v>
      </c>
      <c r="H69" s="60">
        <f>SUM(C22,E22,G22)</f>
        <v>91</v>
      </c>
    </row>
    <row r="70" spans="1:8" ht="15.75" thickBot="1" x14ac:dyDescent="0.3">
      <c r="A70" s="49" t="s">
        <v>44</v>
      </c>
      <c r="B70" s="62">
        <f>AVERAGE(B67:B69)</f>
        <v>0.66583152297438009</v>
      </c>
      <c r="C70" s="62">
        <f t="shared" ref="C70:D70" si="7">AVERAGE(C67:C69)</f>
        <v>1.0397010397010397E-2</v>
      </c>
      <c r="D70" s="62">
        <f t="shared" si="7"/>
        <v>0.67622853337139055</v>
      </c>
      <c r="E70" s="62">
        <f>AVERAGE(E67:E69)</f>
        <v>0.32377146662860951</v>
      </c>
      <c r="F70" s="62">
        <f>AVERAGE(F67:F69)</f>
        <v>0.66583152297438009</v>
      </c>
      <c r="G70" s="62">
        <f>AVERAGE(G67:G69)</f>
        <v>0.33416847702561991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123.47484312110163</v>
      </c>
      <c r="D74" s="82">
        <v>0.95</v>
      </c>
      <c r="E74" s="65">
        <v>864000</v>
      </c>
      <c r="F74" s="64">
        <f>(G74*(C74/1000000))</f>
        <v>118.53584939625756</v>
      </c>
      <c r="G74" s="65">
        <f>E74/B74</f>
        <v>960000</v>
      </c>
      <c r="H74" s="65">
        <f>G74+(G74*E59)</f>
        <v>966432.32323232328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1564E8-A341-48FF-8DA8-CDD88A1EA135}"/>
</file>

<file path=customXml/itemProps2.xml><?xml version="1.0" encoding="utf-8"?>
<ds:datastoreItem xmlns:ds="http://schemas.openxmlformats.org/officeDocument/2006/customXml" ds:itemID="{44EEF75F-5CCD-4104-AAB0-79CE045E3AC1}"/>
</file>

<file path=customXml/itemProps3.xml><?xml version="1.0" encoding="utf-8"?>
<ds:datastoreItem xmlns:ds="http://schemas.openxmlformats.org/officeDocument/2006/customXml" ds:itemID="{37E72F21-9513-46F2-B4C2-F5099A5D97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200908-2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Paul Boudreau</cp:lastModifiedBy>
  <cp:lastPrinted>2019-12-09T15:24:38Z</cp:lastPrinted>
  <dcterms:created xsi:type="dcterms:W3CDTF">2019-11-19T21:06:52Z</dcterms:created>
  <dcterms:modified xsi:type="dcterms:W3CDTF">2020-09-14T16:57:28Z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