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D8DE5A54-BCCD-444D-8B11-936B98DED9A6}" xr6:coauthVersionLast="45" xr6:coauthVersionMax="45" xr10:uidLastSave="{00000000-0000-0000-0000-000000000000}"/>
  <bookViews>
    <workbookView xWindow="-120" yWindow="-120" windowWidth="29040" windowHeight="15840" xr2:uid="{00000000-000D-0000-FFFF-FFFF00000000}"/>
  </bookViews>
  <sheets>
    <sheet name="200909-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<sst xmlns="http://schemas.openxmlformats.org/spreadsheetml/2006/main" count="253" uniqueCount="119">
  <si>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</si>
  <si>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</si>
  <si>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</si>
  <si>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</si>
  <si>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</si>
  <si>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</si>
  <si>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</si>
  <si>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</si>
  <si>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</si>
  <si>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</si>
  <si>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</si>
  <si>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</si>
  <si>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</si>
  <si>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</si>
  <si>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</si>
  <si>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</si>
  <si>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</si>
  <si>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</si>
  <si>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</si>
  <si>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</si>
  <si>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</si>
  <si>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</si>
  <si>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</si>
  <si>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</si>
  <si>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</si>
  <si>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</si>
  <si>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</si>
  <si>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</si>
  <si>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</si>
  <si>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</si>
  <si>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</si>
  <si>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</si>
  <si>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</si>
  <si>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</si>
  <si>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</si>
  <si>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</si>
  <si>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</si>
  <si>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</si>
  <si>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</si>
  <si>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</si>
  <si>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</si>
  <si>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</si>
  <si>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</si>
  <si>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</si>
  <si>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</si>
  <si>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</si>
  <si>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</si>
  <si>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</si>
  <si>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</si>
  <si>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</si>
  <si>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</si>
  <si>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</si>
  <si>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</si>
  <si>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</si>
  <si>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</si>
  <si>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</si>
  <si>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</si>
  <si>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</si>
  <si>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</si>
  <si>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</si>
  <si>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</si>
  <si>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</si>
  <si>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</si>
  <si>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</si>
  <si>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</si>
  <si>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</si>
  <si>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</si>
  <si>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</si>
  <si>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</si>
  <si>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</si>
  <si>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</si>
  <si>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</si>
  <si>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</si>
  <si>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</si>
  <si>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</si>
  <si>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</si>
  <si>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</si>
  <si>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</si>
  <si>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</si>
  <si>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</si>
  <si>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</si>
  <si>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</si>
  <si>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</si>
  <si>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</si>
  <si>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</si>
  <si>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</si>
  <si>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</si>
  <si>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</si>
  <si>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</si>
  <si>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</si>
  <si>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</si>
  <si>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</si>
  <si>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</si>
  <si>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</si>
  <si>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</si>
  <si>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</si>
  <si>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</si>
  <si>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</si>
  <si>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</si>
  <si>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</si>
  <si>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</si>
  <si>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</si>
  <si>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</si>
  <si>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</si>
  <si>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</si>
  <si>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</si>
  <si>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</si>
  <si>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</si>
  <si>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</si>
  <si>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</si>
  <si>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</si>
  <si>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</si>
  <si>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</si>
  <si>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</si>
  <si>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</si>
  <si>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LBT-200806-004</t>
  </si>
  <si>
    <t>LBT-200807-041</t>
  </si>
  <si>
    <t>LBT-200825-003</t>
  </si>
  <si>
    <t>LBT-200825-002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</si>
</sst>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B1" zoomScale="85" zoomScaleNormal="85" workbookViewId="0">
      <selection activeCell="D5" sqref="D5"/>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44083</v>
      </c>
      <c r="C4" s="70" t="s">
        <v>115</v>
      </c>
    </row>
    <row r="5" spans="1:17" x14ac:dyDescent="0.25">
      <c r="B5" s="59" t="s">
        <v>70</v>
      </c>
      <c r="C5" s="70" t="s">
        <v>116</v>
      </c>
      <c r="D5" s="88"/>
    </row>
    <row r="6" spans="1:17" x14ac:dyDescent="0.25">
      <c r="B6" s="80">
        <v>1</v>
      </c>
      <c r="C6" s="70" t="s">
        <v>117</v>
      </c>
      <c r="D6" s="88"/>
    </row>
    <row r="7" spans="1:17" x14ac:dyDescent="0.25">
      <c r="B7" s="87"/>
      <c r="C7" s="70" t="s">
        <v>118</v>
      </c>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114.4</v>
      </c>
    </row>
    <row r="11" spans="1:17" x14ac:dyDescent="0.25">
      <c r="B11" s="70">
        <v>14.3</v>
      </c>
      <c r="C11" s="70">
        <v>8</v>
      </c>
      <c r="D11" s="5">
        <f>PRODUCT(B11:C11)</f>
        <v>114.4</v>
      </c>
      <c r="E11" s="5">
        <f>D11/C36*100</f>
        <v>99.862333539120783</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44087.24235560972</v>
      </c>
      <c r="F14" s="69">
        <f>H74</f>
        <v>976027.21088435373</v>
      </c>
      <c r="H14" s="4" t="s">
        <v>4</v>
      </c>
      <c r="I14" s="4" t="s">
        <v>5</v>
      </c>
      <c r="J14" s="4" t="s">
        <v>6</v>
      </c>
      <c r="K14" s="4" t="s">
        <v>7</v>
      </c>
      <c r="L14" s="84" t="s">
        <v>8</v>
      </c>
      <c r="M14" s="99" t="s">
        <v>114</v>
      </c>
      <c r="N14" s="99" t="s">
        <v>111</v>
      </c>
      <c r="O14" s="105" t="s">
        <v>112</v>
      </c>
      <c r="P14" s="106"/>
      <c r="Q14" s="85" t="s">
        <v>71</v>
      </c>
    </row>
    <row r="15" spans="1:17" ht="15.75" thickBot="1" x14ac:dyDescent="0.3">
      <c r="H15" s="2">
        <f>(F70-0.025)*100</f>
        <v>53.634137745247315</v>
      </c>
      <c r="I15" s="2">
        <f>MAX((G70-0.025)*100,"0")</f>
        <v>41.365862254752685</v>
      </c>
      <c r="J15" s="5">
        <f>B59</f>
        <v>119.24225181598062</v>
      </c>
      <c r="K15" s="5">
        <f>D59</f>
        <v>91.642672572905141</v>
      </c>
      <c r="L15" s="66">
        <f>E59*100</f>
        <v>1.6695011337868482</v>
      </c>
      <c r="M15" s="67">
        <f>(((G70*100))-80.306)/(-8.5896)</f>
        <v>4.2423556097195805</v>
      </c>
      <c r="N15" s="100">
        <f>IF(I15&gt;0,M15,M16)</f>
        <v>4.2423556097195805</v>
      </c>
      <c r="O15" s="68">
        <f>B4+N15</f>
        <v>44087.24235560972</v>
      </c>
      <c r="P15" s="68"/>
      <c r="Q15" s="68">
        <f ca="1">TODAY()</f>
        <v>44083</v>
      </c>
    </row>
    <row r="16" spans="1:17" s="12" customFormat="1" ht="15.75" thickBot="1" x14ac:dyDescent="0.3">
      <c r="M16" s="67">
        <f>(((F70*100))-188.23)/(-8.7682)</f>
        <v>15.065334077091382</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16</v>
      </c>
      <c r="H19" s="8" t="s">
        <v>17</v>
      </c>
      <c r="I19" s="9" t="s">
        <v>18</v>
      </c>
    </row>
    <row r="20" spans="2:9" x14ac:dyDescent="0.25">
      <c r="B20" s="10">
        <v>1</v>
      </c>
      <c r="C20" s="70">
        <v>50</v>
      </c>
      <c r="D20" s="70">
        <v>5.74</v>
      </c>
      <c r="E20" s="70">
        <v>2</v>
      </c>
      <c r="F20" s="70">
        <v>0.19</v>
      </c>
      <c r="G20" s="70">
        <v>45</v>
      </c>
      <c r="H20" s="70">
        <v>3.93</v>
      </c>
      <c r="I20" s="93">
        <v>1</v>
      </c>
    </row>
    <row r="21" spans="2:9" x14ac:dyDescent="0.25">
      <c r="B21" s="10">
        <v>2</v>
      </c>
      <c r="C21" s="70">
        <v>56</v>
      </c>
      <c r="D21" s="70">
        <v>7.33</v>
      </c>
      <c r="E21" s="70">
        <v>3</v>
      </c>
      <c r="F21" s="70">
        <v>0.43</v>
      </c>
      <c r="G21" s="70">
        <v>35</v>
      </c>
      <c r="H21" s="70">
        <v>3.31</v>
      </c>
      <c r="I21" s="93">
        <v>2</v>
      </c>
    </row>
    <row r="22" spans="2:9" ht="15.75" thickBot="1" x14ac:dyDescent="0.3">
      <c r="B22" s="11">
        <v>3</v>
      </c>
      <c r="C22" s="94">
        <v>59</v>
      </c>
      <c r="D22" s="94">
        <v>6.61</v>
      </c>
      <c r="E22" s="70">
        <v>1</v>
      </c>
      <c r="F22" s="70">
        <v>0.12</v>
      </c>
      <c r="G22" s="94">
        <v>43</v>
      </c>
      <c r="H22" s="94">
        <v>4</v>
      </c>
      <c r="I22" s="93">
        <v>2</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NO</v>
      </c>
      <c r="D29" s="1" t="s">
        <v>21</v>
      </c>
    </row>
    <row r="30" spans="2:9" ht="15.75" thickBot="1" x14ac:dyDescent="0.3"/>
    <row r="31" spans="2:9" ht="33.75" customHeight="1" thickBot="1" x14ac:dyDescent="0.3">
      <c r="B31" s="15" t="s">
        <v>22</v>
      </c>
      <c r="C31" s="16">
        <f>B74-E59</f>
        <v>0.88330498866213158</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114.55770754163694</v>
      </c>
      <c r="D36" s="20">
        <f>C36</f>
        <v>114.55770754163694</v>
      </c>
    </row>
    <row r="37" spans="2:7" ht="15.75" thickBot="1" x14ac:dyDescent="0.3">
      <c r="B37" s="17"/>
      <c r="C37" s="21"/>
      <c r="F37" s="92"/>
      <c r="G37" s="92"/>
    </row>
    <row r="38" spans="2:7" ht="30.75" thickBot="1" x14ac:dyDescent="0.3">
      <c r="B38" s="15" t="s">
        <v>25</v>
      </c>
      <c r="C38" s="22">
        <f>C36*C34</f>
        <v>114.55770754163694</v>
      </c>
      <c r="D38" s="22">
        <f>D36*D34</f>
        <v>229.11541508327389</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14.319713442704618</v>
      </c>
      <c r="D42" s="23">
        <f>C42</f>
        <v>14.319713442704618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4</v>
      </c>
      <c r="D48" s="22">
        <f>C48*2</f>
        <v>8</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114.8</v>
      </c>
      <c r="C56" s="5">
        <f>IFERROR(F20/E20*1000,"")</f>
        <v>95</v>
      </c>
      <c r="D56" s="43">
        <f>IFERROR(H20/G20*1000,"")</f>
        <v>87.333333333333329</v>
      </c>
      <c r="E56" s="2">
        <f>IFERROR(I20/K56,"")</f>
        <v>1.020408163265306E-2</v>
      </c>
      <c r="F56" s="2">
        <f>SUM(I56:J56)</f>
        <v>0.53061224489795922</v>
      </c>
      <c r="G56" s="2">
        <f>G20/K56</f>
        <v>0.45918367346938777</v>
      </c>
      <c r="H56" s="2">
        <f>IFERROR(I56/J56,"")</f>
        <v>25.000000000000004</v>
      </c>
      <c r="I56" s="2">
        <f>C20/K56</f>
        <v>0.51020408163265307</v>
      </c>
      <c r="J56" s="2">
        <f>E20/K56</f>
        <v>2.0408163265306121E-2</v>
      </c>
      <c r="K56" s="44">
        <f>SUM(C20,E20,G20,I20)</f>
        <v>98</v>
      </c>
    </row>
    <row r="57" spans="1:11" x14ac:dyDescent="0.25">
      <c r="B57" s="42">
        <f>IFERROR(D21/C21*1000,"")</f>
        <v>130.89285714285714</v>
      </c>
      <c r="C57" s="5">
        <f>IFERROR(F21/E21*1000,"")</f>
        <v>143.33333333333334</v>
      </c>
      <c r="D57" s="43">
        <f>IFERROR(H21/G21*1000,"")</f>
        <v>94.571428571428569</v>
      </c>
      <c r="E57" s="2">
        <f>IFERROR(I21/K57,"")</f>
        <v>2.0833333333333332E-2</v>
      </c>
      <c r="F57" s="2">
        <f>SUM(I57:J57)</f>
        <v>0.61458333333333337</v>
      </c>
      <c r="G57" s="2">
        <f>G21/K57</f>
        <v>0.36458333333333331</v>
      </c>
      <c r="H57" s="2">
        <f t="shared" ref="H57:H58" si="0">IFERROR(I57/J57,"")</f>
        <v>18.666666666666668</v>
      </c>
      <c r="I57" s="2">
        <f>C21/K57</f>
        <v>0.58333333333333337</v>
      </c>
      <c r="J57" s="2">
        <f>E21/K57</f>
        <v>3.125E-2</v>
      </c>
      <c r="K57" s="44">
        <f>SUM(C21,E21,G21,I21)</f>
        <v>96</v>
      </c>
    </row>
    <row r="58" spans="1:11" ht="15.75" thickBot="1" x14ac:dyDescent="0.3">
      <c r="B58" s="45">
        <f>IFERROR(D22/C22*1000,"")</f>
        <v>112.03389830508476</v>
      </c>
      <c r="C58" s="46">
        <f>IFERROR(F22/E22*1000,"")</f>
        <v>120</v>
      </c>
      <c r="D58" s="43">
        <f>IFERROR(H22/G22*1000,"")</f>
        <v>93.023255813953483</v>
      </c>
      <c r="E58" s="2">
        <f>IFERROR(I22/K58,"")</f>
        <v>1.9047619047619049E-2</v>
      </c>
      <c r="F58" s="47">
        <f>SUM(I58:J58)</f>
        <v>0.5714285714285714</v>
      </c>
      <c r="G58" s="47">
        <f>G22/K58</f>
        <v>0.40952380952380951</v>
      </c>
      <c r="H58" s="47">
        <f t="shared" si="0"/>
        <v>58.999999999999993</v>
      </c>
      <c r="I58" s="47">
        <f>C22/K58</f>
        <v>0.56190476190476191</v>
      </c>
      <c r="J58" s="47">
        <f>E22/K58</f>
        <v>9.5238095238095247E-3</v>
      </c>
      <c r="K58" s="48">
        <f>SUM(C22,E22,G22,I22)</f>
        <v>105</v>
      </c>
    </row>
    <row r="59" spans="1:11" ht="15.75" thickBot="1" x14ac:dyDescent="0.3">
      <c r="A59" s="49" t="s">
        <v>44</v>
      </c>
      <c r="B59" s="50">
        <f>AVERAGE(B56:B58)</f>
        <v>119.24225181598062</v>
      </c>
      <c r="C59" s="51">
        <f>IFERROR(AVERAGE(C56:C58),"0")</f>
        <v>119.44444444444446</v>
      </c>
      <c r="D59" s="52">
        <f t="shared" ref="D59:J59" si="1">AVERAGE(D56:D58)</f>
        <v>91.642672572905141</v>
      </c>
      <c r="E59" s="53">
        <f t="shared" si="1"/>
        <v>1.6695011337868482E-2</v>
      </c>
      <c r="F59" s="53">
        <f t="shared" si="1"/>
        <v>0.57220804988662133</v>
      </c>
      <c r="G59" s="54">
        <f t="shared" si="1"/>
        <v>0.41109693877551018</v>
      </c>
      <c r="H59" s="54">
        <f t="shared" si="1"/>
        <v>34.222222222222221</v>
      </c>
      <c r="I59" s="53">
        <f t="shared" si="1"/>
        <v>0.55181405895691615</v>
      </c>
      <c r="J59" s="54">
        <f t="shared" si="1"/>
        <v>2.0393990929705213E-2</v>
      </c>
    </row>
    <row r="60" spans="1:11" ht="11.25" customHeight="1" x14ac:dyDescent="0.25">
      <c r="A60" s="55" t="s">
        <v>45</v>
      </c>
      <c r="B60" s="55">
        <f>IF((B61="YES"),1,0)</f>
        <v>1</v>
      </c>
      <c r="C60" s="55">
        <f>IF((C61="YES"),1,0)</f>
        <v>1</v>
      </c>
      <c r="D60" s="55">
        <f t="shared" ref="D60:H60" si="2">IF((D61="YES"),1,0)</f>
        <v>1</v>
      </c>
      <c r="E60" s="55">
        <f t="shared" si="2"/>
        <v>1</v>
      </c>
      <c r="F60" s="55">
        <f t="shared" si="2"/>
        <v>0</v>
      </c>
      <c r="G60" s="55">
        <f t="shared" si="2"/>
        <v>0</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NO</v>
      </c>
      <c r="G61" s="57" t="str">
        <f>IF(G59&lt;=G62,"YES","NO")</f>
        <v>NO</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0.51546391752577314</v>
      </c>
      <c r="C67" s="2">
        <f>IFERROR(E20/H67,"")</f>
        <v>2.0618556701030927E-2</v>
      </c>
      <c r="D67" s="2">
        <f>(SUM(C20,E20))/H67</f>
        <v>0.53608247422680411</v>
      </c>
      <c r="E67" s="2">
        <f>IFERROR(G20/H67,"")</f>
        <v>0.46391752577319589</v>
      </c>
      <c r="F67" s="2">
        <f>B67/(B67+C67+E67)</f>
        <v>0.51546391752577314</v>
      </c>
      <c r="G67" s="2">
        <f>1-F67</f>
        <v>0.48453608247422686</v>
      </c>
      <c r="H67" s="60">
        <f>SUM(C20,E20,G20)</f>
        <v>97</v>
      </c>
    </row>
    <row r="68" spans="1:8" x14ac:dyDescent="0.25">
      <c r="B68" s="2">
        <f>IFERROR(C21/H68,"")</f>
        <v>0.5957446808510638</v>
      </c>
      <c r="C68" s="2">
        <f>IFERROR(E21/H68,"")</f>
        <v>3.1914893617021274E-2</v>
      </c>
      <c r="D68" s="2">
        <f>(SUM(C21,E21))/H68</f>
        <v>0.62765957446808507</v>
      </c>
      <c r="E68" s="2">
        <f>IFERROR(G21/H68,"")</f>
        <v>0.37234042553191488</v>
      </c>
      <c r="F68" s="2">
        <f t="shared" ref="F68:F69" si="5">B68/(B68+C68+E68)</f>
        <v>0.5957446808510638</v>
      </c>
      <c r="G68" s="2">
        <f t="shared" ref="G68:G69" si="6">1-F68</f>
        <v>0.4042553191489362</v>
      </c>
      <c r="H68" s="60">
        <f>SUM(C21,E21,G21)</f>
        <v>94</v>
      </c>
    </row>
    <row r="69" spans="1:8" ht="15.75" thickBot="1" x14ac:dyDescent="0.3">
      <c r="B69" s="61">
        <f>IFERROR(C22/H69,"")</f>
        <v>0.57281553398058249</v>
      </c>
      <c r="C69" s="61">
        <f>IFERROR(E22/H69,"")</f>
        <v>9.7087378640776691E-3</v>
      </c>
      <c r="D69" s="61">
        <f>(SUM(C22,E22))/H69</f>
        <v>0.58252427184466016</v>
      </c>
      <c r="E69" s="61">
        <f>IFERROR(G22/H69,"")</f>
        <v>0.41747572815533979</v>
      </c>
      <c r="F69" s="2">
        <f t="shared" si="5"/>
        <v>0.57281553398058249</v>
      </c>
      <c r="G69" s="2">
        <f t="shared" si="6"/>
        <v>0.42718446601941751</v>
      </c>
      <c r="H69" s="60">
        <f>SUM(C22,E22,G22)</f>
        <v>103</v>
      </c>
    </row>
    <row r="70" spans="1:8" ht="15.75" thickBot="1" x14ac:dyDescent="0.3">
      <c r="A70" s="49" t="s">
        <v>44</v>
      </c>
      <c r="B70" s="62">
        <f>AVERAGE(B67:B69)</f>
        <v>0.56134137745247314</v>
      </c>
      <c r="C70" s="62">
        <f t="shared" ref="C70:D70" si="7">AVERAGE(C67:C69)</f>
        <v>2.0747396060709956E-2</v>
      </c>
      <c r="D70" s="62">
        <f t="shared" si="7"/>
        <v>0.58208877351318311</v>
      </c>
      <c r="E70" s="62">
        <f>AVERAGE(E67:E69)</f>
        <v>0.41791122648681683</v>
      </c>
      <c r="F70" s="62">
        <f>AVERAGE(F67:F69)</f>
        <v>0.56134137745247314</v>
      </c>
      <c r="G70" s="62">
        <f>AVERAGE(G67:G69)</f>
        <v>0.43865862254752686</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119.33094535587182</v>
      </c>
      <c r="D74" s="82">
        <v>0.95</v>
      </c>
      <c r="E74" s="65">
        <v>864000</v>
      </c>
      <c r="F74" s="64">
        <f>(G74*(C74/1000000))</f>
        <v>114.55770754163694</v>
      </c>
      <c r="G74" s="65">
        <f>E74/B74</f>
        <v>960000</v>
      </c>
      <c r="H74" s="65">
        <f>G74+(G74*E59)</f>
        <v>976027.21088435373</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EBC1961-1D9D-4572-ABE6-6471FC20E889}"/>
</file>

<file path=customXml/itemProps2.xml><?xml version="1.0" encoding="utf-8"?>
<ds:datastoreItem xmlns:ds="http://schemas.openxmlformats.org/officeDocument/2006/customXml" ds:itemID="{60C1BF3D-FF10-4088-85F0-4608789E2309}"/>
</file>

<file path=customXml/itemProps3.xml><?xml version="1.0" encoding="utf-8"?>
<ds:datastoreItem xmlns:ds="http://schemas.openxmlformats.org/officeDocument/2006/customXml" ds:itemID="{5FC4682F-AB86-4925-AE25-96831966B41F}"/>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200909-1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Siva Cherukuri</cp:lastModifiedBy>
  <cp:lastPrinted>2019-12-09T15:24:38Z</cp:lastPrinted>
  <dcterms:created xsi:type="dcterms:W3CDTF">2019-11-19T21:06:52Z</dcterms:created>
  <dcterms:modified xsi:type="dcterms:W3CDTF">2020-09-09T18:47:38Z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