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4C9159C1-0433-4F14-967D-8A5714D43E42}" xr6:coauthVersionLast="45" xr6:coauthVersionMax="45" xr10:uidLastSave="{00000000-0000-0000-0000-000000000000}"/>
  <bookViews>
    <workbookView xWindow="0" yWindow="0" windowWidth="28800" windowHeight="15600" xr2:uid="{00000000-000D-0000-FFFF-FFFF00000000}"/>
  </bookViews>
  <sheets>
    <sheet name="200910-2"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4" i="7" l="1"/>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l="1"/>
  <c r="C38" i="7"/>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<sst xmlns="http://schemas.openxmlformats.org/spreadsheetml/2006/main" count="252" uniqueCount="118">
  <si>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</si>
  <si>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</si>
  <si>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</si>
  <si>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</si>
  <si>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</si>
  <si>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</si>
  <si>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</si>
  <si>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</si>
  <si>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</si>
  <si>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</si>
  <si>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</si>
  <si>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</si>
  <si>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</si>
  <si>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</si>
  <si>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</si>
  <si>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</si>
  <si>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</si>
  <si>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</si>
  <si>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</si>
  <si>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</si>
  <si>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</si>
  <si>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</si>
  <si>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</si>
  <si>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</si>
  <si>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</si>
  <si>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</si>
  <si>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</si>
  <si>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</si>
  <si>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</si>
  <si>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</si>
  <si>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</si>
  <si>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</si>
  <si>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</si>
  <si>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</si>
  <si>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</si>
  <si>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</si>
  <si>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</si>
  <si>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</si>
  <si>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</si>
  <si>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</si>
  <si>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</si>
  <si>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</si>
  <si>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</si>
  <si>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</si>
  <si>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</si>
  <si>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</si>
  <si>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</si>
  <si>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</si>
  <si>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</si>
  <si>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</si>
  <si>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</si>
  <si>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</si>
  <si>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</si>
  <si>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</si>
  <si>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</si>
  <si>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</si>
  <si>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</si>
  <si>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</si>
  <si>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</si>
  <si>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</si>
  <si>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</si>
  <si>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</si>
  <si>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</si>
  <si>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</si>
  <si>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</si>
  <si>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</si>
  <si>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</si>
  <si>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</si>
  <si>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</si>
  <si>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</si>
  <si>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</si>
  <si>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</si>
  <si>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</si>
  <si>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</si>
  <si>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</si>
  <si>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</si>
  <si>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</si>
  <si>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</si>
  <si>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</si>
  <si>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</si>
  <si>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</si>
  <si>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</si>
  <si>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</si>
  <si>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</si>
  <si>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</si>
  <si>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</si>
  <si>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</si>
  <si>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</si>
  <si>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</si>
  <si>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</si>
  <si>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</si>
  <si>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</si>
  <si>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</si>
  <si>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</si>
  <si>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</si>
  <si>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</si>
  <si>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</si>
  <si>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</si>
  <si>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</si>
  <si>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</si>
  <si>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</si>
  <si>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</si>
  <si>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</si>
  <si>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</si>
  <si>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</si>
  <si>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</si>
  <si>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</si>
  <si>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</si>
  <si>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</si>
  <si>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</si>
  <si>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</si>
  <si>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</si>
  <si>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</si>
  <si>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</si>
  <si>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</si>
  <si>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LBT-200825-004</t>
  </si>
  <si>
    <t>LBT-200812-002</t>
  </si>
  <si>
    <t>LBT-200815-004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</si>
</sst>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2">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3" xfId="0" applyFont="1" applyBorder="1" applyAlignment="1">
      <alignment horizontal="left"/>
    </xf>
    <xf numFmtId="3" fontId="1" fillId="0" borderId="14" xfId="0" applyNumberFormat="1" applyFont="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2" fillId="0" borderId="16" xfId="0" applyFont="1" applyBorder="1" applyAlignment="1">
      <alignment horizontal="left"/>
    </xf>
    <xf numFmtId="0" fontId="0" fillId="0" borderId="17" xfId="0" applyBorder="1" applyAlignment="1">
      <alignment horizontal="center"/>
    </xf>
    <xf numFmtId="0" fontId="0" fillId="0" borderId="18"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1" xfId="0" applyNumberFormat="1" applyFill="1" applyBorder="1" applyAlignment="1">
      <alignment horizontal="center"/>
    </xf>
    <xf numFmtId="0" fontId="0" fillId="3" borderId="23" xfId="0" applyFill="1" applyBorder="1" applyAlignment="1">
      <alignment horizontal="center"/>
    </xf>
    <xf numFmtId="1" fontId="0" fillId="3" borderId="6" xfId="0" applyNumberFormat="1" applyFill="1" applyBorder="1" applyAlignment="1">
      <alignment horizontal="center"/>
    </xf>
    <xf numFmtId="1" fontId="0" fillId="3" borderId="24" xfId="0" applyNumberFormat="1" applyFill="1" applyBorder="1" applyAlignment="1">
      <alignment horizontal="center"/>
    </xf>
    <xf numFmtId="2" fontId="0" fillId="3" borderId="24" xfId="0" applyNumberFormat="1" applyFill="1" applyBorder="1" applyAlignment="1">
      <alignment horizontal="center"/>
    </xf>
    <xf numFmtId="0" fontId="0" fillId="3" borderId="25" xfId="0" applyFill="1" applyBorder="1" applyAlignment="1">
      <alignment horizontal="center"/>
    </xf>
    <xf numFmtId="0" fontId="1" fillId="6" borderId="19" xfId="0"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1"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2" fontId="1" fillId="6" borderId="30" xfId="0" applyNumberFormat="1" applyFont="1" applyFill="1" applyBorder="1" applyAlignment="1">
      <alignment horizontal="center"/>
    </xf>
    <xf numFmtId="0" fontId="1" fillId="3" borderId="31" xfId="0" applyFont="1" applyFill="1" applyBorder="1" applyAlignment="1">
      <alignment horizontal="center" wrapText="1"/>
    </xf>
    <xf numFmtId="2" fontId="1" fillId="6" borderId="0" xfId="0" applyNumberFormat="1" applyFont="1" applyFill="1" applyAlignment="1">
      <alignment horizontal="center"/>
    </xf>
    <xf numFmtId="0" fontId="1" fillId="3" borderId="31"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20" xfId="0" applyNumberFormat="1" applyFill="1" applyBorder="1" applyAlignment="1">
      <alignment horizontal="center"/>
    </xf>
    <xf numFmtId="2" fontId="1" fillId="6" borderId="19"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9" xfId="0" applyNumberFormat="1" applyFont="1" applyFill="1" applyBorder="1" applyAlignment="1">
      <alignment horizontal="center"/>
    </xf>
    <xf numFmtId="3" fontId="1" fillId="6" borderId="19" xfId="0" applyNumberFormat="1" applyFont="1" applyFill="1" applyBorder="1" applyAlignment="1">
      <alignment horizontal="center"/>
    </xf>
    <xf numFmtId="1" fontId="0" fillId="3" borderId="22" xfId="0" applyNumberFormat="1" applyFill="1" applyBorder="1" applyAlignment="1">
      <alignment horizontal="center"/>
    </xf>
    <xf numFmtId="1" fontId="0" fillId="7" borderId="6" xfId="0" applyNumberFormat="1" applyFill="1" applyBorder="1"/>
    <xf numFmtId="14" fontId="0" fillId="7" borderId="24"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4" xfId="0" applyFont="1" applyBorder="1"/>
    <xf numFmtId="0" fontId="1" fillId="0" borderId="32"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9" xfId="0" applyNumberFormat="1" applyFont="1" applyFill="1" applyBorder="1" applyAlignment="1">
      <alignment horizontal="center"/>
    </xf>
    <xf numFmtId="0" fontId="0" fillId="0" borderId="0" xfId="0" applyAlignment="1">
      <alignment horizontal="center"/>
    </xf>
    <xf numFmtId="0" fontId="1" fillId="3" borderId="22"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1" xfId="0" applyFill="1" applyBorder="1" applyAlignment="1" applyProtection="1">
      <alignment horizontal="center" vertical="center"/>
      <protection locked="0"/>
    </xf>
    <xf numFmtId="0" fontId="0" fillId="2" borderId="24" xfId="0" applyFill="1" applyBorder="1" applyAlignment="1" applyProtection="1">
      <alignment horizontal="center" vertical="center"/>
      <protection locked="0"/>
    </xf>
    <xf numFmtId="0" fontId="0" fillId="2" borderId="12" xfId="0" applyFill="1" applyBorder="1" applyAlignment="1" applyProtection="1">
      <alignment horizontal="center" vertical="center"/>
      <protection locked="0"/>
    </xf>
    <xf numFmtId="0" fontId="0" fillId="0" borderId="38" xfId="0" applyBorder="1" applyAlignment="1">
      <alignment horizontal="center"/>
    </xf>
    <xf numFmtId="0" fontId="0" fillId="0" borderId="39" xfId="0" applyBorder="1" applyAlignment="1">
      <alignment horizontal="center"/>
    </xf>
    <xf numFmtId="0" fontId="0" fillId="0" borderId="30" xfId="0" applyBorder="1" applyAlignment="1">
      <alignment horizontal="center"/>
    </xf>
    <xf numFmtId="0" fontId="0" fillId="3" borderId="1" xfId="0" applyFill="1" applyBorder="1" applyAlignment="1" applyProtection="1">
      <alignment horizontal="center" vertical="center"/>
      <protection locked="0"/>
    </xf>
    <xf numFmtId="0" fontId="1" fillId="3" borderId="40" xfId="0" applyFont="1" applyFill="1" applyBorder="1" applyAlignment="1">
      <alignment wrapText="1"/>
    </xf>
    <xf numFmtId="1" fontId="0" fillId="7" borderId="24" xfId="0" applyNumberFormat="1" applyFill="1" applyBorder="1"/>
    <xf numFmtId="14" fontId="0" fillId="3" borderId="1" xfId="0" applyNumberFormat="1" applyFont="1" applyFill="1" applyBorder="1" applyAlignment="1">
      <alignment horizontal="center" vertical="center"/>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2" xfId="0" applyFont="1" applyFill="1" applyBorder="1" applyAlignment="1">
      <alignment horizontal="center" wrapText="1"/>
    </xf>
    <xf numFmtId="0" fontId="1" fillId="3" borderId="23"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4" xfId="0" applyBorder="1" applyAlignment="1">
      <alignment horizontal="center"/>
    </xf>
    <xf numFmtId="0" fontId="1" fillId="3" borderId="20" xfId="0" applyFont="1" applyFill="1" applyBorder="1" applyAlignment="1">
      <alignment horizontal="center" vertical="center"/>
    </xf>
    <xf numFmtId="0" fontId="1" fillId="3" borderId="37" xfId="0" applyFont="1" applyFill="1" applyBorder="1" applyAlignment="1">
      <alignment horizontal="center"/>
    </xf>
    <xf numFmtId="0" fontId="1" fillId="3" borderId="0" xfId="0" applyFont="1" applyFill="1" applyBorder="1" applyAlignment="1">
      <alignment horizontal="center"/>
    </xf>
    <xf numFmtId="0" fontId="1" fillId="3" borderId="22" xfId="0" applyFont="1" applyFill="1" applyBorder="1" applyAlignment="1">
      <alignment horizontal="center" vertical="center"/>
    </xf>
    <xf numFmtId="0" fontId="1" fillId="3" borderId="33"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2" xfId="0" applyFont="1" applyFill="1" applyBorder="1" applyAlignment="1">
      <alignment horizontal="center" vertical="top"/>
    </xf>
    <xf numFmtId="0" fontId="0" fillId="8" borderId="10" xfId="0" applyFill="1" applyBorder="1" applyAlignment="1">
      <alignment horizontal="center"/>
    </xf>
    <xf numFmtId="0" fontId="0" fillId="8" borderId="35" xfId="0" applyFill="1" applyBorder="1" applyAlignment="1">
      <alignment horizontal="center"/>
    </xf>
    <xf numFmtId="0" fontId="0" fillId="8" borderId="36"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topLeftCell="A10" zoomScale="85" zoomScaleNormal="85" workbookViewId="0">
      <selection activeCell="G32" sqref="G32"/>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44084</v>
      </c>
      <c r="C4" s="70" t="s">
        <v>115</v>
      </c>
    </row>
    <row r="5" spans="1:17" x14ac:dyDescent="0.25">
      <c r="B5" s="59" t="s">
        <v>70</v>
      </c>
      <c r="C5" s="70" t="s">
        <v>116</v>
      </c>
      <c r="D5" s="88"/>
    </row>
    <row r="6" spans="1:17" x14ac:dyDescent="0.25">
      <c r="B6" s="80">
        <v>2</v>
      </c>
      <c r="C6" s="70" t="s">
        <v>117</v>
      </c>
      <c r="D6" s="88"/>
    </row>
    <row r="7" spans="1:17" x14ac:dyDescent="0.25">
      <c r="B7" s="87"/>
      <c r="C7" s="70"/>
      <c r="D7" s="88"/>
    </row>
    <row r="8" spans="1:17" x14ac:dyDescent="0.25">
      <c r="B8" s="86"/>
      <c r="C8" s="70"/>
      <c r="D8" s="88"/>
      <c r="K8" s="110" t="s">
        <v>109</v>
      </c>
      <c r="L8" s="110"/>
    </row>
    <row r="9" spans="1:17" x14ac:dyDescent="0.25">
      <c r="F9" s="114" t="s">
        <v>68</v>
      </c>
      <c r="G9" s="115"/>
      <c r="K9" s="4" t="s">
        <v>1</v>
      </c>
      <c r="L9" s="4" t="s">
        <v>2</v>
      </c>
    </row>
    <row r="10" spans="1:17" x14ac:dyDescent="0.25">
      <c r="B10" s="4" t="s">
        <v>0</v>
      </c>
      <c r="C10" s="4" t="s">
        <v>1</v>
      </c>
      <c r="D10" s="4" t="s">
        <v>2</v>
      </c>
      <c r="E10" s="4" t="s">
        <v>3</v>
      </c>
      <c r="F10" s="3" t="s">
        <v>67</v>
      </c>
      <c r="G10" s="3" t="s">
        <v>69</v>
      </c>
      <c r="K10" s="99">
        <f>C11</f>
        <v>8</v>
      </c>
      <c r="L10" s="5">
        <f>D11</f>
        <v>52</v>
      </c>
    </row>
    <row r="11" spans="1:17" x14ac:dyDescent="0.25">
      <c r="B11" s="70">
        <v>6.5</v>
      </c>
      <c r="C11" s="70">
        <v>8</v>
      </c>
      <c r="D11" s="5">
        <f>PRODUCT(B11:C11)</f>
        <v>52</v>
      </c>
      <c r="E11" s="5">
        <f>D11/C36*100</f>
        <v>99.998411547555747</v>
      </c>
      <c r="F11" s="79">
        <v>79</v>
      </c>
      <c r="G11" s="79">
        <v>101</v>
      </c>
    </row>
    <row r="12" spans="1:17" ht="15.75" thickBot="1" x14ac:dyDescent="0.3"/>
    <row r="13" spans="1:17" ht="28.9" customHeight="1" x14ac:dyDescent="0.25">
      <c r="B13" s="59" t="s">
        <v>58</v>
      </c>
      <c r="C13" s="59" t="s">
        <v>59</v>
      </c>
      <c r="D13" s="81" t="s">
        <v>60</v>
      </c>
      <c r="F13" s="63" t="s">
        <v>56</v>
      </c>
      <c r="H13" s="116" t="s">
        <v>110</v>
      </c>
      <c r="I13" s="117"/>
      <c r="J13" s="117"/>
      <c r="K13" s="117"/>
      <c r="L13" s="118"/>
      <c r="M13" s="103" t="s">
        <v>54</v>
      </c>
      <c r="N13" s="104"/>
      <c r="O13" s="104"/>
      <c r="P13" s="105"/>
    </row>
    <row r="14" spans="1:17" ht="31.9" customHeight="1" x14ac:dyDescent="0.25">
      <c r="B14" s="71"/>
      <c r="C14" s="71"/>
      <c r="D14" s="102">
        <f>O15</f>
        <v>44089.283411378441</v>
      </c>
      <c r="F14" s="69">
        <f>H74</f>
        <v>699161.58192090399</v>
      </c>
      <c r="H14" s="4" t="s">
        <v>4</v>
      </c>
      <c r="I14" s="4" t="s">
        <v>5</v>
      </c>
      <c r="J14" s="4" t="s">
        <v>6</v>
      </c>
      <c r="K14" s="4" t="s">
        <v>7</v>
      </c>
      <c r="L14" s="84" t="s">
        <v>8</v>
      </c>
      <c r="M14" s="100" t="s">
        <v>114</v>
      </c>
      <c r="N14" s="100" t="s">
        <v>111</v>
      </c>
      <c r="O14" s="106" t="s">
        <v>112</v>
      </c>
      <c r="P14" s="107"/>
      <c r="Q14" s="85" t="s">
        <v>71</v>
      </c>
    </row>
    <row r="15" spans="1:17" ht="15.75" thickBot="1" x14ac:dyDescent="0.3">
      <c r="H15" s="2">
        <f>(F70-0.025)*100</f>
        <v>62.576390376240454</v>
      </c>
      <c r="I15" s="2">
        <f>MAX((G70-0.025)*100,"0")</f>
        <v>32.423609623759546</v>
      </c>
      <c r="J15" s="5">
        <f>B59</f>
        <v>118.90976299195476</v>
      </c>
      <c r="K15" s="5">
        <f>D59</f>
        <v>90.014642549526272</v>
      </c>
      <c r="L15" s="66">
        <f>E59*100</f>
        <v>4.0419020715630891</v>
      </c>
      <c r="M15" s="67">
        <f>(((G70*100))-80.306)/(-8.5896)</f>
        <v>5.2834113784390944</v>
      </c>
      <c r="N15" s="101">
        <f>IF(I15&gt;0,M15,M16)</f>
        <v>5.2834113784390944</v>
      </c>
      <c r="O15" s="68">
        <f>B4+N15</f>
        <v>44089.283411378441</v>
      </c>
      <c r="P15" s="68"/>
      <c r="Q15" s="68">
        <f ca="1">TODAY()</f>
        <v>44084</v>
      </c>
    </row>
    <row r="16" spans="1:17" s="12" customFormat="1" ht="15.75" thickBot="1" x14ac:dyDescent="0.3">
      <c r="M16" s="67">
        <f>(((F70*100))-188.23)/(-8.7682)</f>
        <v>14.045483636750934</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75</v>
      </c>
      <c r="D20" s="70">
        <v>8.4499999999999993</v>
      </c>
      <c r="E20" s="70">
        <v>0</v>
      </c>
      <c r="F20" s="70">
        <v>0</v>
      </c>
      <c r="G20" s="70">
        <v>30</v>
      </c>
      <c r="H20" s="70">
        <v>2.5099999999999998</v>
      </c>
      <c r="I20" s="93">
        <v>7</v>
      </c>
    </row>
    <row r="21" spans="2:9" x14ac:dyDescent="0.25">
      <c r="B21" s="10">
        <v>2</v>
      </c>
      <c r="C21" s="70">
        <v>70</v>
      </c>
      <c r="D21" s="70">
        <v>8.32</v>
      </c>
      <c r="E21" s="70">
        <v>0</v>
      </c>
      <c r="F21" s="70">
        <v>0</v>
      </c>
      <c r="G21" s="70">
        <v>45</v>
      </c>
      <c r="H21" s="70">
        <v>3.73</v>
      </c>
      <c r="I21" s="93">
        <v>3</v>
      </c>
    </row>
    <row r="22" spans="2:9" ht="15.75" thickBot="1" x14ac:dyDescent="0.3">
      <c r="B22" s="11">
        <v>3</v>
      </c>
      <c r="C22" s="94">
        <v>73</v>
      </c>
      <c r="D22" s="94">
        <v>9.14</v>
      </c>
      <c r="E22" s="94">
        <v>0</v>
      </c>
      <c r="F22" s="94">
        <v>0</v>
      </c>
      <c r="G22" s="94">
        <v>43</v>
      </c>
      <c r="H22" s="94">
        <v>4.45</v>
      </c>
      <c r="I22" s="95">
        <v>4</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0.85958097928436916</v>
      </c>
    </row>
    <row r="32" spans="2:9" ht="15" customHeight="1" thickBot="1" x14ac:dyDescent="0.3">
      <c r="B32" s="17"/>
      <c r="C32" s="18"/>
    </row>
    <row r="33" spans="2:7" ht="15.75" thickBot="1" x14ac:dyDescent="0.3">
      <c r="C33" s="108" t="s">
        <v>23</v>
      </c>
      <c r="D33" s="109"/>
    </row>
    <row r="34" spans="2:7" ht="15.75" thickBot="1" x14ac:dyDescent="0.3">
      <c r="C34" s="19">
        <v>1</v>
      </c>
      <c r="D34" s="19">
        <v>2</v>
      </c>
    </row>
    <row r="35" spans="2:7" ht="15.75" thickBot="1" x14ac:dyDescent="0.3"/>
    <row r="36" spans="2:7" ht="30.75" thickBot="1" x14ac:dyDescent="0.3">
      <c r="B36" s="15" t="s">
        <v>24</v>
      </c>
      <c r="C36" s="20">
        <f>F74</f>
        <v>52.000826008391762</v>
      </c>
      <c r="D36" s="20">
        <f>C36</f>
        <v>52.000826008391762</v>
      </c>
    </row>
    <row r="37" spans="2:7" ht="15.75" thickBot="1" x14ac:dyDescent="0.3">
      <c r="B37" s="17"/>
      <c r="C37" s="21"/>
      <c r="F37" s="92"/>
      <c r="G37" s="92"/>
    </row>
    <row r="38" spans="2:7" ht="30.75" thickBot="1" x14ac:dyDescent="0.3">
      <c r="B38" s="15" t="s">
        <v>25</v>
      </c>
      <c r="C38" s="22">
        <f>C36*C34</f>
        <v>52.000826008391762</v>
      </c>
      <c r="D38" s="22">
        <f>D36*D34</f>
        <v>104.00165201678352</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6.5001032510489702</v>
      </c>
      <c r="D42" s="23">
        <f>C42</f>
        <v>6.5001032510489702</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2</v>
      </c>
      <c r="D48" s="22">
        <f>C48*2</f>
        <v>4</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1" t="s">
        <v>33</v>
      </c>
      <c r="G54" s="111"/>
      <c r="H54" s="111"/>
      <c r="I54" s="111"/>
      <c r="J54" s="111"/>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112.66666666666666</v>
      </c>
      <c r="C56" s="5" t="str">
        <f>IFERROR(F20/E20*1000,"")</f>
        <v/>
      </c>
      <c r="D56" s="43">
        <f>IFERROR(H20/G20*1000,"")</f>
        <v>83.666666666666657</v>
      </c>
      <c r="E56" s="2">
        <f>IFERROR(I20/K56,"")</f>
        <v>6.25E-2</v>
      </c>
      <c r="F56" s="2">
        <f>SUM(I56:J56)</f>
        <v>0.6696428571428571</v>
      </c>
      <c r="G56" s="2">
        <f>G20/K56</f>
        <v>0.26785714285714285</v>
      </c>
      <c r="H56" s="2" t="str">
        <f>IFERROR(I56/J56,"")</f>
        <v/>
      </c>
      <c r="I56" s="2">
        <f>C20/K56</f>
        <v>0.6696428571428571</v>
      </c>
      <c r="J56" s="2">
        <f>E20/K56</f>
        <v>0</v>
      </c>
      <c r="K56" s="44">
        <f>SUM(C20,E20,G20,I20)</f>
        <v>112</v>
      </c>
    </row>
    <row r="57" spans="1:11" x14ac:dyDescent="0.25">
      <c r="B57" s="42">
        <f>IFERROR(D21/C21*1000,"")</f>
        <v>118.85714285714286</v>
      </c>
      <c r="C57" s="5" t="str">
        <f>IFERROR(F21/E21*1000,"")</f>
        <v/>
      </c>
      <c r="D57" s="43">
        <f>IFERROR(H21/G21*1000,"")</f>
        <v>82.888888888888886</v>
      </c>
      <c r="E57" s="2">
        <f>IFERROR(I21/K57,"")</f>
        <v>2.5423728813559324E-2</v>
      </c>
      <c r="F57" s="2">
        <f>SUM(I57:J57)</f>
        <v>0.59322033898305082</v>
      </c>
      <c r="G57" s="2">
        <f>G21/K57</f>
        <v>0.38135593220338981</v>
      </c>
      <c r="H57" s="2" t="str">
        <f t="shared" ref="H57:H58" si="0">IFERROR(I57/J57,"")</f>
        <v/>
      </c>
      <c r="I57" s="2">
        <f>C21/K57</f>
        <v>0.59322033898305082</v>
      </c>
      <c r="J57" s="2">
        <f>E21/K57</f>
        <v>0</v>
      </c>
      <c r="K57" s="44">
        <f>SUM(C21,E21,G21,I21)</f>
        <v>118</v>
      </c>
    </row>
    <row r="58" spans="1:11" ht="15.75" thickBot="1" x14ac:dyDescent="0.3">
      <c r="B58" s="45">
        <f>IFERROR(D22/C22*1000,"")</f>
        <v>125.20547945205479</v>
      </c>
      <c r="C58" s="46" t="str">
        <f>IFERROR(F22/E22*1000,"")</f>
        <v/>
      </c>
      <c r="D58" s="43">
        <f>IFERROR(H22/G22*1000,"")</f>
        <v>103.48837209302326</v>
      </c>
      <c r="E58" s="2">
        <f>IFERROR(I22/K58,"")</f>
        <v>3.3333333333333333E-2</v>
      </c>
      <c r="F58" s="47">
        <f>SUM(I58:J58)</f>
        <v>0.60833333333333328</v>
      </c>
      <c r="G58" s="47">
        <f>G22/K58</f>
        <v>0.35833333333333334</v>
      </c>
      <c r="H58" s="47" t="str">
        <f t="shared" si="0"/>
        <v/>
      </c>
      <c r="I58" s="47">
        <f>C22/K58</f>
        <v>0.60833333333333328</v>
      </c>
      <c r="J58" s="47">
        <f>E22/K58</f>
        <v>0</v>
      </c>
      <c r="K58" s="48">
        <f>SUM(C22,E22,G22,I22)</f>
        <v>120</v>
      </c>
    </row>
    <row r="59" spans="1:11" ht="15.75" thickBot="1" x14ac:dyDescent="0.3">
      <c r="A59" s="49" t="s">
        <v>44</v>
      </c>
      <c r="B59" s="50">
        <f>AVERAGE(B56:B58)</f>
        <v>118.90976299195476</v>
      </c>
      <c r="C59" s="51" t="str">
        <f>IFERROR(AVERAGE(C56:C58),"0")</f>
        <v>0</v>
      </c>
      <c r="D59" s="52">
        <f t="shared" ref="D59:J59" si="1">AVERAGE(D56:D58)</f>
        <v>90.014642549526272</v>
      </c>
      <c r="E59" s="53">
        <f t="shared" si="1"/>
        <v>4.0419020715630888E-2</v>
      </c>
      <c r="F59" s="53">
        <f t="shared" si="1"/>
        <v>0.62373217648641377</v>
      </c>
      <c r="G59" s="54">
        <f t="shared" si="1"/>
        <v>0.33584880279795537</v>
      </c>
      <c r="H59" s="54" t="e">
        <f t="shared" si="1"/>
        <v>#DIV/0!</v>
      </c>
      <c r="I59" s="53">
        <f t="shared" si="1"/>
        <v>0.62373217648641377</v>
      </c>
      <c r="J59" s="54">
        <f t="shared" si="1"/>
        <v>0</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t="e">
        <f t="shared" si="2"/>
        <v>#DIV/0!</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e">
        <f>IF(H59&gt;=H62,"YES","NO")</f>
        <v>#DIV/0!</v>
      </c>
    </row>
    <row r="62" spans="1:11" ht="30" x14ac:dyDescent="0.25">
      <c r="A62" s="81" t="s">
        <v>47</v>
      </c>
      <c r="B62" s="58">
        <v>109</v>
      </c>
      <c r="C62" s="58">
        <v>110</v>
      </c>
      <c r="D62" s="58">
        <v>73</v>
      </c>
      <c r="E62" s="58">
        <v>0.11</v>
      </c>
      <c r="F62" s="58">
        <v>0.57999999999999996</v>
      </c>
      <c r="G62" s="58">
        <v>0.36</v>
      </c>
      <c r="H62" s="58">
        <v>0.71</v>
      </c>
    </row>
    <row r="65" spans="1:8" x14ac:dyDescent="0.25">
      <c r="B65" s="112" t="s">
        <v>48</v>
      </c>
      <c r="C65" s="113"/>
      <c r="D65" s="113"/>
      <c r="E65" s="113"/>
      <c r="F65" s="113"/>
      <c r="G65" s="113"/>
    </row>
    <row r="66" spans="1:8" x14ac:dyDescent="0.25">
      <c r="B66" s="59" t="s">
        <v>41</v>
      </c>
      <c r="C66" s="59" t="s">
        <v>42</v>
      </c>
      <c r="D66" s="59" t="s">
        <v>38</v>
      </c>
      <c r="E66" s="59" t="s">
        <v>39</v>
      </c>
      <c r="F66" s="59" t="s">
        <v>113</v>
      </c>
      <c r="G66" s="59" t="s">
        <v>74</v>
      </c>
      <c r="H66" s="59" t="s">
        <v>49</v>
      </c>
    </row>
    <row r="67" spans="1:8" x14ac:dyDescent="0.25">
      <c r="B67" s="2">
        <f>IFERROR(C20/H67,"")</f>
        <v>0.7142857142857143</v>
      </c>
      <c r="C67" s="2">
        <f>IFERROR(E20/H67,"")</f>
        <v>0</v>
      </c>
      <c r="D67" s="2">
        <f>(SUM(C20,E20))/H67</f>
        <v>0.7142857142857143</v>
      </c>
      <c r="E67" s="2">
        <f>IFERROR(G20/H67,"")</f>
        <v>0.2857142857142857</v>
      </c>
      <c r="F67" s="2">
        <f>B67/(B67+C67+E67)</f>
        <v>0.7142857142857143</v>
      </c>
      <c r="G67" s="2">
        <f>1-F67</f>
        <v>0.2857142857142857</v>
      </c>
      <c r="H67" s="60">
        <f>SUM(C20,E20,G20)</f>
        <v>105</v>
      </c>
    </row>
    <row r="68" spans="1:8" x14ac:dyDescent="0.25">
      <c r="B68" s="2">
        <f>IFERROR(C21/H68,"")</f>
        <v>0.60869565217391308</v>
      </c>
      <c r="C68" s="2">
        <f>IFERROR(E21/H68,"")</f>
        <v>0</v>
      </c>
      <c r="D68" s="2">
        <f>(SUM(C21,E21))/H68</f>
        <v>0.60869565217391308</v>
      </c>
      <c r="E68" s="2">
        <f>IFERROR(G21/H68,"")</f>
        <v>0.39130434782608697</v>
      </c>
      <c r="F68" s="2">
        <f t="shared" ref="F68:F69" si="5">B68/(B68+C68+E68)</f>
        <v>0.60869565217391308</v>
      </c>
      <c r="G68" s="2">
        <f t="shared" ref="G68:G69" si="6">1-F68</f>
        <v>0.39130434782608692</v>
      </c>
      <c r="H68" s="60">
        <f>SUM(C21,E21,G21)</f>
        <v>115</v>
      </c>
    </row>
    <row r="69" spans="1:8" ht="15.75" thickBot="1" x14ac:dyDescent="0.3">
      <c r="B69" s="61">
        <f>IFERROR(C22/H69,"")</f>
        <v>0.62931034482758619</v>
      </c>
      <c r="C69" s="61">
        <f>IFERROR(E22/H69,"")</f>
        <v>0</v>
      </c>
      <c r="D69" s="61">
        <f>(SUM(C22,E22))/H69</f>
        <v>0.62931034482758619</v>
      </c>
      <c r="E69" s="61">
        <f>IFERROR(G22/H69,"")</f>
        <v>0.37068965517241381</v>
      </c>
      <c r="F69" s="2">
        <f t="shared" si="5"/>
        <v>0.62931034482758619</v>
      </c>
      <c r="G69" s="2">
        <f t="shared" si="6"/>
        <v>0.37068965517241381</v>
      </c>
      <c r="H69" s="60">
        <f>SUM(C22,E22,G22)</f>
        <v>116</v>
      </c>
    </row>
    <row r="70" spans="1:8" ht="15.75" thickBot="1" x14ac:dyDescent="0.3">
      <c r="A70" s="49" t="s">
        <v>44</v>
      </c>
      <c r="B70" s="62">
        <f>AVERAGE(B67:B69)</f>
        <v>0.65076390376240456</v>
      </c>
      <c r="C70" s="62">
        <f t="shared" ref="C70:D70" si="7">AVERAGE(C67:C69)</f>
        <v>0</v>
      </c>
      <c r="D70" s="62">
        <f t="shared" si="7"/>
        <v>0.65076390376240456</v>
      </c>
      <c r="E70" s="62">
        <f>AVERAGE(E67:E69)</f>
        <v>0.34923609623759555</v>
      </c>
      <c r="F70" s="62">
        <f>AVERAGE(F67:F69)</f>
        <v>0.65076390376240456</v>
      </c>
      <c r="G70" s="62">
        <f>AVERAGE(G67:G69)</f>
        <v>0.34923609623759549</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77.382181560106787</v>
      </c>
      <c r="D74" s="82">
        <v>0.95</v>
      </c>
      <c r="E74" s="65">
        <f>864000*0.7</f>
        <v>604800</v>
      </c>
      <c r="F74" s="64">
        <f>(G74*(C74/1000000))</f>
        <v>52.000826008391762</v>
      </c>
      <c r="G74" s="65">
        <f>E74/B74</f>
        <v>672000</v>
      </c>
      <c r="H74" s="65">
        <f>G74+(G74*E59)</f>
        <v>699161.58192090399</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6"/>
    </row>
    <row r="79" spans="1:8" x14ac:dyDescent="0.25">
      <c r="B79" s="97" t="s">
        <v>77</v>
      </c>
    </row>
    <row r="80" spans="1:8" x14ac:dyDescent="0.25">
      <c r="B80" s="97" t="s">
        <v>78</v>
      </c>
    </row>
    <row r="81" spans="2:2" x14ac:dyDescent="0.25">
      <c r="B81" s="97" t="s">
        <v>79</v>
      </c>
    </row>
    <row r="82" spans="2:2" x14ac:dyDescent="0.25">
      <c r="B82" s="97" t="s">
        <v>80</v>
      </c>
    </row>
    <row r="83" spans="2:2" x14ac:dyDescent="0.25">
      <c r="B83" s="97" t="s">
        <v>81</v>
      </c>
    </row>
    <row r="84" spans="2:2" x14ac:dyDescent="0.25">
      <c r="B84" s="97" t="s">
        <v>82</v>
      </c>
    </row>
    <row r="85" spans="2:2" x14ac:dyDescent="0.25">
      <c r="B85" s="97" t="s">
        <v>83</v>
      </c>
    </row>
    <row r="86" spans="2:2" x14ac:dyDescent="0.25">
      <c r="B86" s="97" t="s">
        <v>84</v>
      </c>
    </row>
    <row r="87" spans="2:2" x14ac:dyDescent="0.25">
      <c r="B87" s="97" t="s">
        <v>85</v>
      </c>
    </row>
    <row r="88" spans="2:2" x14ac:dyDescent="0.25">
      <c r="B88" s="97" t="s">
        <v>86</v>
      </c>
    </row>
    <row r="89" spans="2:2" x14ac:dyDescent="0.25">
      <c r="B89" s="97" t="s">
        <v>87</v>
      </c>
    </row>
    <row r="90" spans="2:2" x14ac:dyDescent="0.25">
      <c r="B90" s="97" t="s">
        <v>88</v>
      </c>
    </row>
    <row r="91" spans="2:2" x14ac:dyDescent="0.25">
      <c r="B91" s="97" t="s">
        <v>89</v>
      </c>
    </row>
    <row r="92" spans="2:2" x14ac:dyDescent="0.25">
      <c r="B92" s="97" t="s">
        <v>90</v>
      </c>
    </row>
    <row r="93" spans="2:2" x14ac:dyDescent="0.25">
      <c r="B93" s="97" t="s">
        <v>91</v>
      </c>
    </row>
    <row r="94" spans="2:2" x14ac:dyDescent="0.25">
      <c r="B94" s="97" t="s">
        <v>92</v>
      </c>
    </row>
    <row r="95" spans="2:2" x14ac:dyDescent="0.25">
      <c r="B95" s="97" t="s">
        <v>93</v>
      </c>
    </row>
    <row r="96" spans="2:2" x14ac:dyDescent="0.25">
      <c r="B96" s="97" t="s">
        <v>94</v>
      </c>
    </row>
    <row r="97" spans="2:2" x14ac:dyDescent="0.25">
      <c r="B97" s="97" t="s">
        <v>95</v>
      </c>
    </row>
    <row r="98" spans="2:2" x14ac:dyDescent="0.25">
      <c r="B98" s="97" t="s">
        <v>96</v>
      </c>
    </row>
    <row r="99" spans="2:2" x14ac:dyDescent="0.25">
      <c r="B99" s="97" t="s">
        <v>97</v>
      </c>
    </row>
    <row r="100" spans="2:2" x14ac:dyDescent="0.25">
      <c r="B100" s="97" t="s">
        <v>98</v>
      </c>
    </row>
    <row r="101" spans="2:2" x14ac:dyDescent="0.25">
      <c r="B101" s="97" t="s">
        <v>99</v>
      </c>
    </row>
    <row r="102" spans="2:2" x14ac:dyDescent="0.25">
      <c r="B102" s="97" t="s">
        <v>100</v>
      </c>
    </row>
    <row r="103" spans="2:2" x14ac:dyDescent="0.25">
      <c r="B103" s="97" t="s">
        <v>101</v>
      </c>
    </row>
    <row r="104" spans="2:2" x14ac:dyDescent="0.25">
      <c r="B104" s="97" t="s">
        <v>102</v>
      </c>
    </row>
    <row r="105" spans="2:2" x14ac:dyDescent="0.25">
      <c r="B105" s="97" t="s">
        <v>103</v>
      </c>
    </row>
    <row r="106" spans="2:2" x14ac:dyDescent="0.25">
      <c r="B106" s="97" t="s">
        <v>104</v>
      </c>
    </row>
    <row r="107" spans="2:2" x14ac:dyDescent="0.25">
      <c r="B107" s="97" t="s">
        <v>105</v>
      </c>
    </row>
    <row r="108" spans="2:2" x14ac:dyDescent="0.25">
      <c r="B108" s="97" t="s">
        <v>106</v>
      </c>
    </row>
    <row r="109" spans="2:2" ht="15.75" thickBot="1" x14ac:dyDescent="0.3">
      <c r="B109" s="98" t="s">
        <v>107</v>
      </c>
    </row>
  </sheetData>
  <mergeCells count="8">
    <mergeCell ref="B65:G65"/>
    <mergeCell ref="F9:G9"/>
    <mergeCell ref="H13:L13"/>
    <mergeCell ref="M13:P13"/>
    <mergeCell ref="O14:P14"/>
    <mergeCell ref="C33:D33"/>
    <mergeCell ref="K8:L8"/>
    <mergeCell ref="F54:J54"/>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9" t="s">
        <v>66</v>
      </c>
      <c r="D1" s="120"/>
      <c r="E1" s="120"/>
      <c r="F1" s="120"/>
      <c r="G1" s="120"/>
      <c r="H1" s="121"/>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9" t="s">
        <v>66</v>
      </c>
      <c r="D38" s="120"/>
      <c r="E38" s="120"/>
      <c r="F38" s="120"/>
      <c r="G38" s="120"/>
      <c r="H38" s="121"/>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10CD1A4-6432-4EA0-BFF5-BC138ECD6319}"/>
</file>

<file path=customXml/itemProps2.xml><?xml version="1.0" encoding="utf-8"?>
<ds:datastoreItem xmlns:ds="http://schemas.openxmlformats.org/officeDocument/2006/customXml" ds:itemID="{1F065E0F-F195-4390-87B7-52075F1ACFFD}"/>
</file>

<file path=customXml/itemProps3.xml><?xml version="1.0" encoding="utf-8"?>
<ds:datastoreItem xmlns:ds="http://schemas.openxmlformats.org/officeDocument/2006/customXml" ds:itemID="{91BC4EDB-BFCA-47FA-BC16-425BB18C472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200910-2</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2020-09-10T15:51:08Z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