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3BD19A06-8E26-4289-9ECC-9B1CD04BFA21}" xr6:coauthVersionLast="45" xr6:coauthVersionMax="45" xr10:uidLastSave="{00000000-0000-0000-0000-000000000000}"/>
  <bookViews>
    <workbookView xWindow="0" yWindow="0" windowWidth="28800" windowHeight="15600" xr2:uid="{00000000-000D-0000-FFFF-FFFF00000000}"/>
  </bookViews>
  <sheets>
    <sheet name="200913-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<sst xmlns="http://schemas.openxmlformats.org/spreadsheetml/2006/main" count="251" uniqueCount="117">
  <si>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</si>
  <si>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</si>
  <si>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</si>
  <si>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</si>
  <si>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</si>
  <si>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</si>
  <si>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</si>
  <si>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</si>
  <si>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</si>
  <si>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</si>
  <si>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</si>
  <si>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</si>
  <si>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</si>
  <si>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</si>
  <si>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</si>
  <si>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</si>
  <si>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</si>
  <si>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</si>
  <si>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</si>
  <si>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</si>
  <si>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</si>
  <si>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</si>
  <si>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</si>
  <si>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</si>
  <si>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</si>
  <si>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</si>
  <si>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</si>
  <si>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</si>
  <si>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</si>
  <si>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</si>
  <si>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</si>
  <si>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</si>
  <si>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</si>
  <si>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</si>
  <si>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</si>
  <si>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</si>
  <si>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</si>
  <si>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</si>
  <si>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</si>
  <si>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</si>
  <si>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</si>
  <si>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</si>
  <si>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</si>
  <si>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</si>
  <si>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</si>
  <si>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</si>
  <si>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</si>
  <si>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</si>
  <si>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</si>
  <si>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</si>
  <si>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</si>
  <si>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</si>
  <si>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</si>
  <si>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</si>
  <si>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</si>
  <si>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</si>
  <si>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</si>
  <si>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</si>
  <si>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</si>
  <si>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</si>
  <si>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</si>
  <si>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</si>
  <si>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</si>
  <si>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</si>
  <si>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</si>
  <si>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</si>
  <si>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</si>
  <si>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</si>
  <si>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</si>
  <si>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</si>
  <si>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</si>
  <si>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</si>
  <si>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</si>
  <si>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</si>
  <si>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</si>
  <si>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</si>
  <si>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</si>
  <si>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</si>
  <si>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</si>
  <si>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</si>
  <si>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</si>
  <si>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</si>
  <si>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</si>
  <si>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</si>
  <si>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</si>
  <si>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</si>
  <si>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</si>
  <si>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</si>
  <si>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</si>
  <si>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</si>
  <si>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</si>
  <si>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</si>
  <si>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</si>
  <si>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</si>
  <si>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</si>
  <si>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</si>
  <si>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</si>
  <si>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</si>
  <si>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</si>
  <si>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</si>
  <si>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</si>
  <si>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</si>
  <si>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</si>
  <si>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</si>
  <si>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</si>
  <si>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</si>
  <si>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</si>
  <si>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</si>
  <si>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</si>
  <si>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</si>
  <si>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</si>
  <si>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</si>
  <si>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</si>
  <si>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</si>
  <si>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</si>
  <si>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LBT-200817-007</t>
  </si>
  <si>
    <t>LBT-200818-003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</si>
</sst>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44087</v>
      </c>
      <c r="C4" s="70" t="s">
        <v>115</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130.4</v>
      </c>
    </row>
    <row r="11" spans="1:17" x14ac:dyDescent="0.25">
      <c r="B11" s="70">
        <v>16.3</v>
      </c>
      <c r="C11" s="70">
        <v>8</v>
      </c>
      <c r="D11" s="5">
        <f>PRODUCT(B11:C11)</f>
        <v>130.4</v>
      </c>
      <c r="E11" s="5">
        <f>D11/C36*100</f>
        <v>100.07682085719006</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44092.056981926718</v>
      </c>
      <c r="F14" s="69">
        <f>H74</f>
        <v>966153.84615384613</v>
      </c>
      <c r="H14" s="4" t="s">
        <v>4</v>
      </c>
      <c r="I14" s="4" t="s">
        <v>5</v>
      </c>
      <c r="J14" s="4" t="s">
        <v>6</v>
      </c>
      <c r="K14" s="4" t="s">
        <v>7</v>
      </c>
      <c r="L14" s="84" t="s">
        <v>8</v>
      </c>
      <c r="M14" s="99" t="s">
        <v>114</v>
      </c>
      <c r="N14" s="99" t="s">
        <v>111</v>
      </c>
      <c r="O14" s="105" t="s">
        <v>112</v>
      </c>
      <c r="P14" s="106"/>
      <c r="Q14" s="85" t="s">
        <v>71</v>
      </c>
    </row>
    <row r="15" spans="1:17" ht="15.75" thickBot="1" x14ac:dyDescent="0.3">
      <c r="H15" s="2">
        <f>(F70-0.025)*100</f>
        <v>60.631451957730128</v>
      </c>
      <c r="I15" s="2">
        <f>MAX((G70-0.025)*100,"0")</f>
        <v>34.368548042269865</v>
      </c>
      <c r="J15" s="5">
        <f>B59</f>
        <v>128.85488012248575</v>
      </c>
      <c r="K15" s="5">
        <f>D59</f>
        <v>105.95791805094132</v>
      </c>
      <c r="L15" s="66">
        <f>E59*100</f>
        <v>0.64102564102564108</v>
      </c>
      <c r="M15" s="67">
        <f>(((G70*100))-80.306)/(-8.5896)</f>
        <v>5.0569819267172083</v>
      </c>
      <c r="N15" s="100">
        <f>IF(I15&gt;0,M15,M16)</f>
        <v>5.0569819267172083</v>
      </c>
      <c r="O15" s="68">
        <f>B4+N15</f>
        <v>44092.056981926718</v>
      </c>
      <c r="P15" s="68"/>
      <c r="Q15" s="68">
        <f ca="1">TODAY()</f>
        <v>44087</v>
      </c>
    </row>
    <row r="16" spans="1:17" s="12" customFormat="1" ht="15.75" thickBot="1" x14ac:dyDescent="0.3">
      <c r="M16" s="67">
        <f>(((F70*100))-188.23)/(-8.7682)</f>
        <v>14.26730093317555</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66</v>
      </c>
      <c r="D20" s="70">
        <v>8.3000000000000007</v>
      </c>
      <c r="E20" s="70">
        <v>1</v>
      </c>
      <c r="F20" s="70">
        <v>0.14000000000000001</v>
      </c>
      <c r="G20" s="70">
        <v>35</v>
      </c>
      <c r="H20" s="70">
        <v>3.8</v>
      </c>
      <c r="I20" s="93">
        <v>2</v>
      </c>
    </row>
    <row r="21" spans="2:9" x14ac:dyDescent="0.25">
      <c r="B21" s="10">
        <v>2</v>
      </c>
      <c r="C21" s="70">
        <v>63</v>
      </c>
      <c r="D21" s="70">
        <v>8.09</v>
      </c>
      <c r="E21" s="70">
        <v>2</v>
      </c>
      <c r="F21" s="70">
        <v>0.31</v>
      </c>
      <c r="G21" s="70">
        <v>43</v>
      </c>
      <c r="H21" s="70">
        <v>4.7</v>
      </c>
      <c r="I21" s="93">
        <v>0</v>
      </c>
    </row>
    <row r="22" spans="2:9" ht="15.75" thickBot="1" x14ac:dyDescent="0.3">
      <c r="B22" s="11">
        <v>3</v>
      </c>
      <c r="C22" s="94">
        <v>71</v>
      </c>
      <c r="D22" s="94">
        <v>9.4</v>
      </c>
      <c r="E22" s="70">
        <v>0</v>
      </c>
      <c r="F22" s="70">
        <v>0</v>
      </c>
      <c r="G22" s="94">
        <v>36</v>
      </c>
      <c r="H22" s="94">
        <v>3.6</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0.89358974358974363</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130.29990249798325</v>
      </c>
      <c r="D36" s="20">
        <f>C36</f>
        <v>130.29990249798325</v>
      </c>
    </row>
    <row r="37" spans="2:7" ht="15.75" thickBot="1" x14ac:dyDescent="0.3">
      <c r="B37" s="17"/>
      <c r="C37" s="21"/>
      <c r="F37" s="92"/>
      <c r="G37" s="92"/>
    </row>
    <row r="38" spans="2:7" ht="30.75" thickBot="1" x14ac:dyDescent="0.3">
      <c r="B38" s="15" t="s">
        <v>25</v>
      </c>
      <c r="C38" s="22">
        <f>C36*C34</f>
        <v>130.29990249798325</v>
      </c>
      <c r="D38" s="22">
        <f>D36*D34</f>
        <v>260.59980499596651</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16.287487812247907</v>
      </c>
      <c r="D42" s="23">
        <f>C42</f>
        <v>16.287487812247907</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125.75757575757576</v>
      </c>
      <c r="C56" s="5">
        <f>IFERROR(F20/E20*1000,"")</f>
        <v>140</v>
      </c>
      <c r="D56" s="43">
        <f>IFERROR(H20/G20*1000,"")</f>
        <v>108.57142857142857</v>
      </c>
      <c r="E56" s="2">
        <f>IFERROR(I20/K56,"")</f>
        <v>1.9230769230769232E-2</v>
      </c>
      <c r="F56" s="2">
        <f>SUM(I56:J56)</f>
        <v>0.64423076923076916</v>
      </c>
      <c r="G56" s="2">
        <f>G20/K56</f>
        <v>0.33653846153846156</v>
      </c>
      <c r="H56" s="2">
        <f>IFERROR(I56/J56,"")</f>
        <v>65.999999999999986</v>
      </c>
      <c r="I56" s="2">
        <f>C20/K56</f>
        <v>0.63461538461538458</v>
      </c>
      <c r="J56" s="2">
        <f>E20/K56</f>
        <v>9.6153846153846159E-3</v>
      </c>
      <c r="K56" s="44">
        <f>SUM(C20,E20,G20,I20)</f>
        <v>104</v>
      </c>
    </row>
    <row r="57" spans="1:11" x14ac:dyDescent="0.25">
      <c r="B57" s="42">
        <f>IFERROR(D21/C21*1000,"")</f>
        <v>128.41269841269843</v>
      </c>
      <c r="C57" s="5">
        <f>IFERROR(F21/E21*1000,"")</f>
        <v>155</v>
      </c>
      <c r="D57" s="43">
        <f>IFERROR(H21/G21*1000,"")</f>
        <v>109.30232558139535</v>
      </c>
      <c r="E57" s="2">
        <f>IFERROR(I21/K57,"")</f>
        <v>0</v>
      </c>
      <c r="F57" s="2">
        <f>SUM(I57:J57)</f>
        <v>0.60185185185185186</v>
      </c>
      <c r="G57" s="2">
        <f>G21/K57</f>
        <v>0.39814814814814814</v>
      </c>
      <c r="H57" s="2">
        <f t="shared" ref="H57:H58" si="0">IFERROR(I57/J57,"")</f>
        <v>31.500000000000004</v>
      </c>
      <c r="I57" s="2">
        <f>C21/K57</f>
        <v>0.58333333333333337</v>
      </c>
      <c r="J57" s="2">
        <f>E21/K57</f>
        <v>1.8518518518518517E-2</v>
      </c>
      <c r="K57" s="44">
        <f>SUM(C21,E21,G21,I21)</f>
        <v>108</v>
      </c>
    </row>
    <row r="58" spans="1:11" ht="15.75" thickBot="1" x14ac:dyDescent="0.3">
      <c r="B58" s="45">
        <f>IFERROR(D22/C22*1000,"")</f>
        <v>132.3943661971831</v>
      </c>
      <c r="C58" s="46" t="str">
        <f>IFERROR(F22/E22*1000,"")</f>
        <v/>
      </c>
      <c r="D58" s="43">
        <f>IFERROR(H22/G22*1000,"")</f>
        <v>100</v>
      </c>
      <c r="E58" s="2">
        <f>IFERROR(I22/K58,"")</f>
        <v>0</v>
      </c>
      <c r="F58" s="47">
        <f>SUM(I58:J58)</f>
        <v>0.66355140186915884</v>
      </c>
      <c r="G58" s="47">
        <f>G22/K58</f>
        <v>0.3364485981308411</v>
      </c>
      <c r="H58" s="47" t="str">
        <f t="shared" si="0"/>
        <v/>
      </c>
      <c r="I58" s="47">
        <f>C22/K58</f>
        <v>0.66355140186915884</v>
      </c>
      <c r="J58" s="47">
        <f>E22/K58</f>
        <v>0</v>
      </c>
      <c r="K58" s="48">
        <f>SUM(C22,E22,G22,I22)</f>
        <v>107</v>
      </c>
    </row>
    <row r="59" spans="1:11" ht="15.75" thickBot="1" x14ac:dyDescent="0.3">
      <c r="A59" s="49" t="s">
        <v>44</v>
      </c>
      <c r="B59" s="50">
        <f>AVERAGE(B56:B58)</f>
        <v>128.85488012248575</v>
      </c>
      <c r="C59" s="51">
        <f>IFERROR(AVERAGE(C56:C58),"0")</f>
        <v>147.5</v>
      </c>
      <c r="D59" s="52">
        <f t="shared" ref="D59:J59" si="1">AVERAGE(D56:D58)</f>
        <v>105.95791805094132</v>
      </c>
      <c r="E59" s="53">
        <f t="shared" si="1"/>
        <v>6.4102564102564109E-3</v>
      </c>
      <c r="F59" s="53">
        <f t="shared" si="1"/>
        <v>0.63654467431725992</v>
      </c>
      <c r="G59" s="54">
        <f t="shared" si="1"/>
        <v>0.35704506927248358</v>
      </c>
      <c r="H59" s="54">
        <f t="shared" si="1"/>
        <v>48.749999999999993</v>
      </c>
      <c r="I59" s="53">
        <f t="shared" si="1"/>
        <v>0.62716670660595897</v>
      </c>
      <c r="J59" s="54">
        <f t="shared" si="1"/>
        <v>9.377967711301045E-3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0.6470588235294118</v>
      </c>
      <c r="C67" s="2">
        <f>IFERROR(E20/H67,"")</f>
        <v>9.8039215686274508E-3</v>
      </c>
      <c r="D67" s="2">
        <f>(SUM(C20,E20))/H67</f>
        <v>0.65686274509803921</v>
      </c>
      <c r="E67" s="2">
        <f>IFERROR(G20/H67,"")</f>
        <v>0.34313725490196079</v>
      </c>
      <c r="F67" s="2">
        <f>B67/(B67+C67+E67)</f>
        <v>0.6470588235294118</v>
      </c>
      <c r="G67" s="2">
        <f>1-F67</f>
        <v>0.3529411764705882</v>
      </c>
      <c r="H67" s="60">
        <f>SUM(C20,E20,G20)</f>
        <v>102</v>
      </c>
    </row>
    <row r="68" spans="1:8" x14ac:dyDescent="0.25">
      <c r="B68" s="2">
        <f>IFERROR(C21/H68,"")</f>
        <v>0.58333333333333337</v>
      </c>
      <c r="C68" s="2">
        <f>IFERROR(E21/H68,"")</f>
        <v>1.8518518518518517E-2</v>
      </c>
      <c r="D68" s="2">
        <f>(SUM(C21,E21))/H68</f>
        <v>0.60185185185185186</v>
      </c>
      <c r="E68" s="2">
        <f>IFERROR(G21/H68,"")</f>
        <v>0.39814814814814814</v>
      </c>
      <c r="F68" s="2">
        <f t="shared" ref="F68:F69" si="5">B68/(B68+C68+E68)</f>
        <v>0.58333333333333337</v>
      </c>
      <c r="G68" s="2">
        <f t="shared" ref="G68:G69" si="6">1-F68</f>
        <v>0.41666666666666663</v>
      </c>
      <c r="H68" s="60">
        <f>SUM(C21,E21,G21)</f>
        <v>108</v>
      </c>
    </row>
    <row r="69" spans="1:8" ht="15.75" thickBot="1" x14ac:dyDescent="0.3">
      <c r="B69" s="61">
        <f>IFERROR(C22/H69,"")</f>
        <v>0.66355140186915884</v>
      </c>
      <c r="C69" s="61">
        <f>IFERROR(E22/H69,"")</f>
        <v>0</v>
      </c>
      <c r="D69" s="61">
        <f>(SUM(C22,E22))/H69</f>
        <v>0.66355140186915884</v>
      </c>
      <c r="E69" s="61">
        <f>IFERROR(G22/H69,"")</f>
        <v>0.3364485981308411</v>
      </c>
      <c r="F69" s="2">
        <f t="shared" si="5"/>
        <v>0.66355140186915884</v>
      </c>
      <c r="G69" s="2">
        <f t="shared" si="6"/>
        <v>0.33644859813084116</v>
      </c>
      <c r="H69" s="60">
        <f>SUM(C22,E22,G22)</f>
        <v>107</v>
      </c>
    </row>
    <row r="70" spans="1:8" ht="15.75" thickBot="1" x14ac:dyDescent="0.3">
      <c r="A70" s="49" t="s">
        <v>44</v>
      </c>
      <c r="B70" s="62">
        <f>AVERAGE(B67:B69)</f>
        <v>0.63131451957730134</v>
      </c>
      <c r="C70" s="62">
        <f t="shared" ref="C70:D70" si="7">AVERAGE(C67:C69)</f>
        <v>9.44081336238199E-3</v>
      </c>
      <c r="D70" s="62">
        <f t="shared" si="7"/>
        <v>0.64075533293968334</v>
      </c>
      <c r="E70" s="62">
        <f>AVERAGE(E67:E69)</f>
        <v>0.35924466706031666</v>
      </c>
      <c r="F70" s="62">
        <f>AVERAGE(F67:F69)</f>
        <v>0.63131451957730134</v>
      </c>
      <c r="G70" s="62">
        <f>AVERAGE(G67:G69)</f>
        <v>0.36868548042269866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135.7290651020659</v>
      </c>
      <c r="D74" s="82">
        <v>0.95</v>
      </c>
      <c r="E74" s="65">
        <v>864000</v>
      </c>
      <c r="F74" s="64">
        <f>(G74*(C74/1000000))</f>
        <v>130.29990249798325</v>
      </c>
      <c r="G74" s="65">
        <f>E74/B74</f>
        <v>960000</v>
      </c>
      <c r="H74" s="65">
        <f>G74+(G74*E59)</f>
        <v>966153.84615384613</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764328-650C-4BCD-B66B-AD8E2B2717B3}"/>
</file>

<file path=customXml/itemProps2.xml><?xml version="1.0" encoding="utf-8"?>
<ds:datastoreItem xmlns:ds="http://schemas.openxmlformats.org/officeDocument/2006/customXml" ds:itemID="{5E989C76-7A1A-4663-B93E-EBCF7DF42261}"/>
</file>

<file path=customXml/itemProps3.xml><?xml version="1.0" encoding="utf-8"?>
<ds:datastoreItem xmlns:ds="http://schemas.openxmlformats.org/officeDocument/2006/customXml" ds:itemID="{FF04CD6C-B955-442C-AD3B-F260879114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200913-1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2020-09-13T15:13:39Z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