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DEC59923-62FD-4161-8E47-D9F9059B290E}" xr6:coauthVersionLast="45" xr6:coauthVersionMax="45" xr10:uidLastSave="{00000000-0000-0000-0000-000000000000}"/>
  <bookViews>
    <workbookView xWindow="32640" yWindow="2130" windowWidth="19185" windowHeight="10185" xr2:uid="{00000000-000D-0000-FFFF-FFFF00000000}"/>
  </bookViews>
  <sheets>
    <sheet name="200918-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7" l="1"/>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<sst xmlns="http://schemas.openxmlformats.org/spreadsheetml/2006/main" count="252" uniqueCount="118">
  <si>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</si>
  <si>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</si>
  <si>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</si>
  <si>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</si>
  <si>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</si>
  <si>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</si>
  <si>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</si>
  <si>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</si>
  <si>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</si>
  <si>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</si>
  <si>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</si>
  <si>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</si>
  <si>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</si>
  <si>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</si>
  <si>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</si>
  <si>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</si>
  <si>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</si>
  <si>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</si>
  <si>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</si>
  <si>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</si>
  <si>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</si>
  <si>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</si>
  <si>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</si>
  <si>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</si>
  <si>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</si>
  <si>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</si>
  <si>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</si>
  <si>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</si>
  <si>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</si>
  <si>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</si>
  <si>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</si>
  <si>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</si>
  <si>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</si>
  <si>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</si>
  <si>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</si>
  <si>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</si>
  <si>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</si>
  <si>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</si>
  <si>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</si>
  <si>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</si>
  <si>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</si>
  <si>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</si>
  <si>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</si>
  <si>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</si>
  <si>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</si>
  <si>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</si>
  <si>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</si>
  <si>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</si>
  <si>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</si>
  <si>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</si>
  <si>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</si>
  <si>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</si>
  <si>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</si>
  <si>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</si>
  <si>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</si>
  <si>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</si>
  <si>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</si>
  <si>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</si>
  <si>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</si>
  <si>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</si>
  <si>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</si>
  <si>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</si>
  <si>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</si>
  <si>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</si>
  <si>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</si>
  <si>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</si>
  <si>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</si>
  <si>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</si>
  <si>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</si>
  <si>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</si>
  <si>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</si>
  <si>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</si>
  <si>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</si>
  <si>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</si>
  <si>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</si>
  <si>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</si>
  <si>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</si>
  <si>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</si>
  <si>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</si>
  <si>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</si>
  <si>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</si>
  <si>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</si>
  <si>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</si>
  <si>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</si>
  <si>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</si>
  <si>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</si>
  <si>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</si>
  <si>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</si>
  <si>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</si>
  <si>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</si>
  <si>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</si>
  <si>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</si>
  <si>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</si>
  <si>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</si>
  <si>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</si>
  <si>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</si>
  <si>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</si>
  <si>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</si>
  <si>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</si>
  <si>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</si>
  <si>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</si>
  <si>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</si>
  <si>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</si>
  <si>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</si>
  <si>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</si>
  <si>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</si>
  <si>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</si>
  <si>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</si>
  <si>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</si>
  <si>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</si>
  <si>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</si>
  <si>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</si>
  <si>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</si>
  <si>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</si>
  <si>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</si>
  <si>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LBT-200821-004</t>
  </si>
  <si>
    <t>LBT-200823-002</t>
  </si>
  <si>
    <t>BT-200901-004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</si>
</sst>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B1" zoomScale="85" zoomScaleNormal="85" workbookViewId="0">
      <selection activeCell="D14" sqref="D14"/>
    </sheetView>
  </sheetViews>
  <sheetFormatPr defaultColWidth="9.26953125" defaultRowHeight="14.5" x14ac:dyDescent="0.35"/>
  <cols>
    <col min="1" max="1" width="14.7265625" style="83" customWidth="1"/>
    <col min="2" max="2" width="26.54296875" style="83" customWidth="1"/>
    <col min="3" max="3" width="30.26953125" style="83" customWidth="1"/>
    <col min="4" max="4" width="26.453125" style="83" customWidth="1"/>
    <col min="5" max="5" width="26.26953125" style="83" customWidth="1"/>
    <col min="6" max="6" width="21.7265625" style="83" customWidth="1"/>
    <col min="7" max="7" width="21" style="83" customWidth="1"/>
    <col min="8" max="8" width="27.26953125" style="83" customWidth="1"/>
    <col min="9" max="9" width="29.26953125" style="83" customWidth="1"/>
    <col min="10" max="10" width="25.54296875" style="83" customWidth="1"/>
    <col min="11" max="11" width="17.453125" style="83" bestFit="1" customWidth="1"/>
    <col min="12" max="13" width="26.26953125" style="83" bestFit="1" customWidth="1"/>
    <col min="14" max="14" width="21.7265625" style="83" customWidth="1"/>
    <col min="15" max="15" width="17.26953125" style="83" customWidth="1"/>
    <col min="16" max="16" width="12.7265625" style="83" bestFit="1" customWidth="1"/>
    <col min="17" max="18" width="12" style="83" bestFit="1" customWidth="1"/>
    <col min="19" max="19" width="9.26953125" style="83"/>
    <col min="20" max="24" width="12" style="83" bestFit="1" customWidth="1"/>
    <col min="25" max="25" width="9.26953125" style="83"/>
    <col min="26" max="26" width="22.26953125" style="83" bestFit="1" customWidth="1"/>
    <col min="27" max="16384" width="9.26953125" style="83"/>
  </cols>
  <sheetData>
    <row r="1" spans="1:17" s="36" customFormat="1" x14ac:dyDescent="0.35">
      <c r="A1" s="35" t="s">
        <v>108</v>
      </c>
    </row>
    <row r="2" spans="1:17" x14ac:dyDescent="0.35">
      <c r="B2" s="1" t="s">
        <v>57</v>
      </c>
    </row>
    <row r="3" spans="1:17" x14ac:dyDescent="0.35">
      <c r="B3" s="59" t="s">
        <v>55</v>
      </c>
      <c r="C3" s="59" t="s">
        <v>73</v>
      </c>
    </row>
    <row r="4" spans="1:17" x14ac:dyDescent="0.35">
      <c r="B4" s="72">
        <v>44092</v>
      </c>
      <c r="C4" s="70" t="s">
        <v>115</v>
      </c>
    </row>
    <row r="5" spans="1:17" x14ac:dyDescent="0.35">
      <c r="B5" s="59" t="s">
        <v>70</v>
      </c>
      <c r="C5" s="70" t="s">
        <v>116</v>
      </c>
      <c r="D5" s="88"/>
    </row>
    <row r="6" spans="1:17" x14ac:dyDescent="0.35">
      <c r="B6" s="80">
        <v>1</v>
      </c>
      <c r="C6" s="70" t="s">
        <v>117</v>
      </c>
      <c r="D6" s="88"/>
    </row>
    <row r="7" spans="1:17" x14ac:dyDescent="0.35">
      <c r="B7" s="87"/>
      <c r="C7" s="70"/>
      <c r="D7" s="88"/>
    </row>
    <row r="8" spans="1:17" x14ac:dyDescent="0.35">
      <c r="B8" s="86"/>
      <c r="C8" s="70"/>
      <c r="D8" s="88"/>
      <c r="K8" s="102" t="s">
        <v>109</v>
      </c>
      <c r="L8" s="102"/>
    </row>
    <row r="9" spans="1:17" x14ac:dyDescent="0.35">
      <c r="F9" s="106" t="s">
        <v>68</v>
      </c>
      <c r="G9" s="107"/>
      <c r="K9" s="4" t="s">
        <v>1</v>
      </c>
      <c r="L9" s="4" t="s">
        <v>2</v>
      </c>
    </row>
    <row r="10" spans="1:17" x14ac:dyDescent="0.35">
      <c r="B10" s="4" t="s">
        <v>0</v>
      </c>
      <c r="C10" s="4" t="s">
        <v>1</v>
      </c>
      <c r="D10" s="4" t="s">
        <v>2</v>
      </c>
      <c r="E10" s="4" t="s">
        <v>3</v>
      </c>
      <c r="F10" s="3" t="s">
        <v>67</v>
      </c>
      <c r="G10" s="3" t="s">
        <v>69</v>
      </c>
      <c r="K10" s="98">
        <f>C11</f>
        <v>8</v>
      </c>
      <c r="L10" s="5">
        <f>D11</f>
        <v>139.19999999999999</v>
      </c>
    </row>
    <row r="11" spans="1:17" x14ac:dyDescent="0.35">
      <c r="B11" s="70">
        <v>17.399999999999999</v>
      </c>
      <c r="C11" s="70">
        <v>8</v>
      </c>
      <c r="D11" s="5">
        <f>PRODUCT(B11:C11)</f>
        <v>139.19999999999999</v>
      </c>
      <c r="E11" s="5">
        <f>D11/C36*100</f>
        <v>100.0693309010592</v>
      </c>
      <c r="F11" s="79">
        <v>79</v>
      </c>
      <c r="G11" s="79">
        <v>101</v>
      </c>
    </row>
    <row r="12" spans="1:17" ht="15" thickBot="1" x14ac:dyDescent="0.4"/>
    <row r="13" spans="1:17" ht="28.9" customHeight="1" x14ac:dyDescent="0.35">
      <c r="B13" s="59" t="s">
        <v>58</v>
      </c>
      <c r="C13" s="59" t="s">
        <v>59</v>
      </c>
      <c r="D13" s="81" t="s">
        <v>60</v>
      </c>
      <c r="F13" s="63" t="s">
        <v>56</v>
      </c>
      <c r="H13" s="108" t="s">
        <v>110</v>
      </c>
      <c r="I13" s="109"/>
      <c r="J13" s="109"/>
      <c r="K13" s="109"/>
      <c r="L13" s="110"/>
      <c r="M13" s="111" t="s">
        <v>54</v>
      </c>
      <c r="N13" s="112"/>
      <c r="O13" s="112"/>
      <c r="P13" s="113"/>
    </row>
    <row r="14" spans="1:17" ht="31.9" customHeight="1" x14ac:dyDescent="0.35">
      <c r="B14" s="71"/>
      <c r="C14" s="71"/>
      <c r="D14" s="101">
        <f>O15</f>
        <v>44097.623851882927</v>
      </c>
      <c r="F14" s="69">
        <f>H74</f>
        <v>976333.53224330663</v>
      </c>
      <c r="H14" s="4" t="s">
        <v>4</v>
      </c>
      <c r="I14" s="4" t="s">
        <v>5</v>
      </c>
      <c r="J14" s="4" t="s">
        <v>6</v>
      </c>
      <c r="K14" s="4" t="s">
        <v>7</v>
      </c>
      <c r="L14" s="84" t="s">
        <v>8</v>
      </c>
      <c r="M14" s="99" t="s">
        <v>114</v>
      </c>
      <c r="N14" s="99" t="s">
        <v>111</v>
      </c>
      <c r="O14" s="114" t="s">
        <v>112</v>
      </c>
      <c r="P14" s="115"/>
      <c r="Q14" s="85" t="s">
        <v>71</v>
      </c>
    </row>
    <row r="15" spans="1:17" ht="15" thickBot="1" x14ac:dyDescent="0.4">
      <c r="H15" s="2">
        <f>(F70-0.025)*100</f>
        <v>65.500638133577979</v>
      </c>
      <c r="I15" s="2">
        <f>MAX((G70-0.025)*100,"0")</f>
        <v>29.499361866422021</v>
      </c>
      <c r="J15" s="5">
        <f>B59</f>
        <v>158.96949891067538</v>
      </c>
      <c r="K15" s="5">
        <f>D59</f>
        <v>137.41634491634491</v>
      </c>
      <c r="L15" s="66">
        <f>E59*100</f>
        <v>1.701409608677779</v>
      </c>
      <c r="M15" s="67">
        <f>(((G70*100))-80.306)/(-8.5896)</f>
        <v>5.6238518829256279</v>
      </c>
      <c r="N15" s="100">
        <f>IF(I15&gt;0,M15,M16)</f>
        <v>5.6238518829256279</v>
      </c>
      <c r="O15" s="68">
        <f>B4+N15</f>
        <v>44097.623851882927</v>
      </c>
      <c r="P15" s="68"/>
      <c r="Q15" s="68">
        <f ca="1">TODAY()</f>
        <v>44092</v>
      </c>
    </row>
    <row r="16" spans="1:17" s="12" customFormat="1" ht="15" thickBot="1" x14ac:dyDescent="0.4">
      <c r="M16" s="67">
        <f>(((F70*100))-188.23)/(-8.7682)</f>
        <v>13.711977585641524</v>
      </c>
    </row>
    <row r="17" spans="2:9" x14ac:dyDescent="0.35">
      <c r="B17" s="6" t="s">
        <v>9</v>
      </c>
      <c r="C17" s="1" t="s">
        <v>10</v>
      </c>
    </row>
    <row r="18" spans="2:9" ht="15" thickBot="1" x14ac:dyDescent="0.4"/>
    <row r="19" spans="2:9" x14ac:dyDescent="0.35">
      <c r="B19" s="7" t="s">
        <v>11</v>
      </c>
      <c r="C19" s="8" t="s">
        <v>12</v>
      </c>
      <c r="D19" s="8" t="s">
        <v>13</v>
      </c>
      <c r="E19" s="8" t="s">
        <v>14</v>
      </c>
      <c r="F19" s="8" t="s">
        <v>15</v>
      </c>
      <c r="G19" s="8" t="s">
        <v>16</v>
      </c>
      <c r="H19" s="8" t="s">
        <v>17</v>
      </c>
      <c r="I19" s="9" t="s">
        <v>18</v>
      </c>
    </row>
    <row r="20" spans="2:9" x14ac:dyDescent="0.35">
      <c r="B20" s="10">
        <v>1</v>
      </c>
      <c r="C20" s="70">
        <v>70</v>
      </c>
      <c r="D20" s="70">
        <v>10.43</v>
      </c>
      <c r="E20" s="70">
        <v>0</v>
      </c>
      <c r="F20" s="70">
        <v>0</v>
      </c>
      <c r="G20" s="70">
        <v>37</v>
      </c>
      <c r="H20" s="70">
        <v>4.88</v>
      </c>
      <c r="I20" s="93">
        <v>1</v>
      </c>
    </row>
    <row r="21" spans="2:9" x14ac:dyDescent="0.35">
      <c r="B21" s="10">
        <v>2</v>
      </c>
      <c r="C21" s="70">
        <v>63</v>
      </c>
      <c r="D21" s="70">
        <v>10.43</v>
      </c>
      <c r="E21" s="70">
        <v>1</v>
      </c>
      <c r="F21" s="70">
        <v>0.11</v>
      </c>
      <c r="G21" s="70">
        <v>28</v>
      </c>
      <c r="H21" s="70">
        <v>3.9</v>
      </c>
      <c r="I21" s="93">
        <v>3</v>
      </c>
    </row>
    <row r="22" spans="2:9" ht="15" thickBot="1" x14ac:dyDescent="0.4">
      <c r="B22" s="11">
        <v>3</v>
      </c>
      <c r="C22" s="94">
        <v>68</v>
      </c>
      <c r="D22" s="94">
        <v>11.04</v>
      </c>
      <c r="E22" s="70">
        <v>1</v>
      </c>
      <c r="F22" s="70">
        <v>0.12</v>
      </c>
      <c r="G22" s="94">
        <v>28</v>
      </c>
      <c r="H22" s="94">
        <v>3.95</v>
      </c>
      <c r="I22" s="93">
        <v>1</v>
      </c>
    </row>
    <row r="25" spans="2:9" s="12" customFormat="1" ht="15" thickBot="1" x14ac:dyDescent="0.4"/>
    <row r="27" spans="2:9" x14ac:dyDescent="0.35">
      <c r="B27" s="1" t="s">
        <v>19</v>
      </c>
    </row>
    <row r="28" spans="2:9" ht="15" thickBot="1" x14ac:dyDescent="0.4">
      <c r="B28" s="6"/>
    </row>
    <row r="29" spans="2:9" ht="15" thickBot="1" x14ac:dyDescent="0.4">
      <c r="B29" s="13" t="s">
        <v>20</v>
      </c>
      <c r="C29" s="14" t="str">
        <f>IF(COUNTIF(B60:H60,0),"NO","YES")</f>
        <v>YES</v>
      </c>
      <c r="D29" s="1" t="s">
        <v>21</v>
      </c>
    </row>
    <row r="30" spans="2:9" ht="15" thickBot="1" x14ac:dyDescent="0.4"/>
    <row r="31" spans="2:9" ht="33.75" customHeight="1" thickBot="1" x14ac:dyDescent="0.4">
      <c r="B31" s="15" t="s">
        <v>22</v>
      </c>
      <c r="C31" s="16">
        <f>B74-E59</f>
        <v>0.88298590391322218</v>
      </c>
    </row>
    <row r="32" spans="2:9" ht="15" customHeight="1" thickBot="1" x14ac:dyDescent="0.4">
      <c r="B32" s="17"/>
      <c r="C32" s="18"/>
    </row>
    <row r="33" spans="2:7" ht="15" thickBot="1" x14ac:dyDescent="0.4">
      <c r="C33" s="116" t="s">
        <v>23</v>
      </c>
      <c r="D33" s="117"/>
    </row>
    <row r="34" spans="2:7" ht="15" thickBot="1" x14ac:dyDescent="0.4">
      <c r="C34" s="19">
        <v>1</v>
      </c>
      <c r="D34" s="19">
        <v>2</v>
      </c>
    </row>
    <row r="35" spans="2:7" ht="15" thickBot="1" x14ac:dyDescent="0.4"/>
    <row r="36" spans="2:7" ht="29.5" thickBot="1" x14ac:dyDescent="0.4">
      <c r="B36" s="15" t="s">
        <v>24</v>
      </c>
      <c r="C36" s="20">
        <f>F74</f>
        <v>139.10355824966007</v>
      </c>
      <c r="D36" s="20">
        <f>C36</f>
        <v>139.10355824966007</v>
      </c>
    </row>
    <row r="37" spans="2:7" ht="15" thickBot="1" x14ac:dyDescent="0.4">
      <c r="B37" s="17"/>
      <c r="C37" s="21"/>
      <c r="F37" s="92"/>
      <c r="G37" s="92"/>
    </row>
    <row r="38" spans="2:7" ht="29.5" thickBot="1" x14ac:dyDescent="0.4">
      <c r="B38" s="15" t="s">
        <v>25</v>
      </c>
      <c r="C38" s="22">
        <f>C36*C34</f>
        <v>139.10355824966007</v>
      </c>
      <c r="D38" s="22">
        <f>D36*D34</f>
        <v>278.20711649932014</v>
      </c>
      <c r="F38" s="78"/>
      <c r="G38" s="78"/>
    </row>
    <row r="39" spans="2:7" ht="15" thickBot="1" x14ac:dyDescent="0.4">
      <c r="B39" s="17"/>
      <c r="C39" s="21"/>
    </row>
    <row r="40" spans="2:7" ht="15" thickBot="1" x14ac:dyDescent="0.4">
      <c r="B40" s="15" t="s">
        <v>26</v>
      </c>
      <c r="C40" s="22">
        <f>C34*8</f>
        <v>8</v>
      </c>
      <c r="D40" s="22">
        <f>D34*8</f>
        <v>16</v>
      </c>
    </row>
    <row r="41" spans="2:7" ht="15" thickBot="1" x14ac:dyDescent="0.4">
      <c r="B41" s="17"/>
      <c r="C41" s="21"/>
      <c r="D41" s="21"/>
    </row>
    <row r="42" spans="2:7" ht="15" thickBot="1" x14ac:dyDescent="0.4">
      <c r="B42" s="15" t="s">
        <v>27</v>
      </c>
      <c r="C42" s="23">
        <f>C36/8</f>
        <v>17.387944781207509</v>
      </c>
      <c r="D42" s="23">
        <f>C42</f>
        <v>17.387944781207509</v>
      </c>
    </row>
    <row r="43" spans="2:7" ht="15" thickBot="1" x14ac:dyDescent="0.4">
      <c r="B43" s="17"/>
      <c r="C43" s="24"/>
      <c r="D43" s="24"/>
    </row>
    <row r="44" spans="2:7" ht="15" thickBot="1" x14ac:dyDescent="0.4">
      <c r="B44" s="13" t="s">
        <v>28</v>
      </c>
      <c r="C44" s="19">
        <v>32</v>
      </c>
      <c r="D44" s="19">
        <v>32</v>
      </c>
    </row>
    <row r="45" spans="2:7" ht="15" thickBot="1" x14ac:dyDescent="0.4">
      <c r="B45" s="6"/>
      <c r="C45" s="25"/>
      <c r="D45" s="25"/>
    </row>
    <row r="46" spans="2:7" x14ac:dyDescent="0.35">
      <c r="B46" s="26" t="s">
        <v>29</v>
      </c>
      <c r="C46" s="27"/>
      <c r="D46" s="27"/>
      <c r="E46" s="28"/>
      <c r="F46" s="28"/>
      <c r="G46" s="29"/>
    </row>
    <row r="47" spans="2:7" ht="15" thickBot="1" x14ac:dyDescent="0.4">
      <c r="B47" s="30"/>
      <c r="C47" s="25"/>
      <c r="D47" s="25"/>
      <c r="G47" s="31"/>
    </row>
    <row r="48" spans="2:7" ht="15" thickBot="1" x14ac:dyDescent="0.4">
      <c r="B48" s="15" t="s">
        <v>30</v>
      </c>
      <c r="C48" s="22">
        <f>ROUNDUP(C38/32,0)</f>
        <v>5</v>
      </c>
      <c r="D48" s="22">
        <f>C48*2</f>
        <v>10</v>
      </c>
      <c r="E48" s="12"/>
      <c r="F48" s="12"/>
      <c r="G48" s="32"/>
    </row>
    <row r="49" spans="1:11" x14ac:dyDescent="0.35">
      <c r="B49" s="17"/>
      <c r="C49" s="18"/>
      <c r="D49" s="18"/>
    </row>
    <row r="51" spans="1:11" s="12" customFormat="1" ht="15" thickBot="1" x14ac:dyDescent="0.4">
      <c r="B51" s="33"/>
      <c r="C51" s="34"/>
      <c r="D51" s="34"/>
    </row>
    <row r="53" spans="1:11" x14ac:dyDescent="0.35">
      <c r="B53" s="6" t="s">
        <v>31</v>
      </c>
      <c r="C53" s="35" t="s">
        <v>32</v>
      </c>
      <c r="D53" s="36"/>
      <c r="E53" s="36"/>
    </row>
    <row r="54" spans="1:11" ht="15" thickBot="1" x14ac:dyDescent="0.4">
      <c r="F54" s="103" t="s">
        <v>33</v>
      </c>
      <c r="G54" s="103"/>
      <c r="H54" s="103"/>
      <c r="I54" s="103"/>
      <c r="J54" s="103"/>
      <c r="K54" s="37"/>
    </row>
    <row r="55" spans="1:11" x14ac:dyDescent="0.35">
      <c r="A55" s="38"/>
      <c r="B55" s="39" t="s">
        <v>34</v>
      </c>
      <c r="C55" s="40" t="s">
        <v>35</v>
      </c>
      <c r="D55" s="41" t="s">
        <v>36</v>
      </c>
      <c r="E55" s="8" t="s">
        <v>37</v>
      </c>
      <c r="F55" s="8" t="s">
        <v>38</v>
      </c>
      <c r="G55" s="8" t="s">
        <v>39</v>
      </c>
      <c r="H55" s="8" t="s">
        <v>40</v>
      </c>
      <c r="I55" s="8" t="s">
        <v>41</v>
      </c>
      <c r="J55" s="8" t="s">
        <v>42</v>
      </c>
      <c r="K55" s="9" t="s">
        <v>43</v>
      </c>
    </row>
    <row r="56" spans="1:11" x14ac:dyDescent="0.35">
      <c r="B56" s="42">
        <f>IFERROR(D20/C20*1000,"")</f>
        <v>149</v>
      </c>
      <c r="C56" s="5" t="str">
        <f>IFERROR(F20/E20*1000,"")</f>
        <v/>
      </c>
      <c r="D56" s="43">
        <f>IFERROR(H20/G20*1000,"")</f>
        <v>131.89189189189187</v>
      </c>
      <c r="E56" s="2">
        <f>IFERROR(I20/K56,"")</f>
        <v>9.2592592592592587E-3</v>
      </c>
      <c r="F56" s="2">
        <f>SUM(I56:J56)</f>
        <v>0.64814814814814814</v>
      </c>
      <c r="G56" s="2">
        <f>G20/K56</f>
        <v>0.34259259259259262</v>
      </c>
      <c r="H56" s="2" t="str">
        <f>IFERROR(I56/J56,"")</f>
        <v/>
      </c>
      <c r="I56" s="2">
        <f>C20/K56</f>
        <v>0.64814814814814814</v>
      </c>
      <c r="J56" s="2">
        <f>E20/K56</f>
        <v>0</v>
      </c>
      <c r="K56" s="44">
        <f>SUM(C20,E20,G20,I20)</f>
        <v>108</v>
      </c>
    </row>
    <row r="57" spans="1:11" x14ac:dyDescent="0.35">
      <c r="B57" s="42">
        <f>IFERROR(D21/C21*1000,"")</f>
        <v>165.55555555555554</v>
      </c>
      <c r="C57" s="5">
        <f>IFERROR(F21/E21*1000,"")</f>
        <v>110</v>
      </c>
      <c r="D57" s="43">
        <f>IFERROR(H21/G21*1000,"")</f>
        <v>139.28571428571428</v>
      </c>
      <c r="E57" s="2">
        <f>IFERROR(I21/K57,"")</f>
        <v>3.1578947368421054E-2</v>
      </c>
      <c r="F57" s="2">
        <f>SUM(I57:J57)</f>
        <v>0.67368421052631577</v>
      </c>
      <c r="G57" s="2">
        <f>G21/K57</f>
        <v>0.29473684210526313</v>
      </c>
      <c r="H57" s="2">
        <f t="shared" ref="H57:H58" si="0">IFERROR(I57/J57,"")</f>
        <v>63</v>
      </c>
      <c r="I57" s="2">
        <f>C21/K57</f>
        <v>0.66315789473684206</v>
      </c>
      <c r="J57" s="2">
        <f>E21/K57</f>
        <v>1.0526315789473684E-2</v>
      </c>
      <c r="K57" s="44">
        <f>SUM(C21,E21,G21,I21)</f>
        <v>95</v>
      </c>
    </row>
    <row r="58" spans="1:11" ht="15" thickBot="1" x14ac:dyDescent="0.4">
      <c r="B58" s="45">
        <f>IFERROR(D22/C22*1000,"")</f>
        <v>162.35294117647058</v>
      </c>
      <c r="C58" s="46">
        <f>IFERROR(F22/E22*1000,"")</f>
        <v>120</v>
      </c>
      <c r="D58" s="43">
        <f>IFERROR(H22/G22*1000,"")</f>
        <v>141.07142857142858</v>
      </c>
      <c r="E58" s="2">
        <f>IFERROR(I22/K58,"")</f>
        <v>1.020408163265306E-2</v>
      </c>
      <c r="F58" s="47">
        <f>SUM(I58:J58)</f>
        <v>0.70408163265306123</v>
      </c>
      <c r="G58" s="47">
        <f>G22/K58</f>
        <v>0.2857142857142857</v>
      </c>
      <c r="H58" s="47">
        <f t="shared" si="0"/>
        <v>68</v>
      </c>
      <c r="I58" s="47">
        <f>C22/K58</f>
        <v>0.69387755102040816</v>
      </c>
      <c r="J58" s="47">
        <f>E22/K58</f>
        <v>1.020408163265306E-2</v>
      </c>
      <c r="K58" s="48">
        <f>SUM(C22,E22,G22,I22)</f>
        <v>98</v>
      </c>
    </row>
    <row r="59" spans="1:11" ht="15" thickBot="1" x14ac:dyDescent="0.4">
      <c r="A59" s="49" t="s">
        <v>44</v>
      </c>
      <c r="B59" s="50">
        <f>AVERAGE(B56:B58)</f>
        <v>158.96949891067538</v>
      </c>
      <c r="C59" s="51">
        <f>IFERROR(AVERAGE(C56:C58),"0")</f>
        <v>115</v>
      </c>
      <c r="D59" s="52">
        <f t="shared" ref="D59:J59" si="1">AVERAGE(D56:D58)</f>
        <v>137.41634491634491</v>
      </c>
      <c r="E59" s="53">
        <f t="shared" si="1"/>
        <v>1.7014096086777789E-2</v>
      </c>
      <c r="F59" s="53">
        <f t="shared" si="1"/>
        <v>0.67530466377584164</v>
      </c>
      <c r="G59" s="54">
        <f t="shared" si="1"/>
        <v>0.30768124013738046</v>
      </c>
      <c r="H59" s="54">
        <f t="shared" si="1"/>
        <v>65.5</v>
      </c>
      <c r="I59" s="53">
        <f t="shared" si="1"/>
        <v>0.66839453130179949</v>
      </c>
      <c r="J59" s="54">
        <f t="shared" si="1"/>
        <v>6.9101324740422484E-3</v>
      </c>
    </row>
    <row r="60" spans="1:11" ht="11.25" customHeight="1" x14ac:dyDescent="0.3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29" x14ac:dyDescent="0.3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29" x14ac:dyDescent="0.35">
      <c r="A62" s="81" t="s">
        <v>47</v>
      </c>
      <c r="B62" s="58">
        <v>109</v>
      </c>
      <c r="C62" s="58">
        <v>110</v>
      </c>
      <c r="D62" s="58">
        <v>73</v>
      </c>
      <c r="E62" s="58">
        <v>0.11</v>
      </c>
      <c r="F62" s="58">
        <v>0.57999999999999996</v>
      </c>
      <c r="G62" s="58">
        <v>0.36</v>
      </c>
      <c r="H62" s="58">
        <v>0.71</v>
      </c>
    </row>
    <row r="65" spans="1:8" x14ac:dyDescent="0.35">
      <c r="B65" s="104" t="s">
        <v>48</v>
      </c>
      <c r="C65" s="105"/>
      <c r="D65" s="105"/>
      <c r="E65" s="105"/>
      <c r="F65" s="105"/>
      <c r="G65" s="105"/>
    </row>
    <row r="66" spans="1:8" x14ac:dyDescent="0.35">
      <c r="B66" s="59" t="s">
        <v>41</v>
      </c>
      <c r="C66" s="59" t="s">
        <v>42</v>
      </c>
      <c r="D66" s="59" t="s">
        <v>38</v>
      </c>
      <c r="E66" s="59" t="s">
        <v>39</v>
      </c>
      <c r="F66" s="59" t="s">
        <v>113</v>
      </c>
      <c r="G66" s="59" t="s">
        <v>74</v>
      </c>
      <c r="H66" s="59" t="s">
        <v>49</v>
      </c>
    </row>
    <row r="67" spans="1:8" x14ac:dyDescent="0.35">
      <c r="B67" s="2">
        <f>IFERROR(C20/H67,"")</f>
        <v>0.65420560747663548</v>
      </c>
      <c r="C67" s="2">
        <f>IFERROR(E20/H67,"")</f>
        <v>0</v>
      </c>
      <c r="D67" s="2">
        <f>(SUM(C20,E20))/H67</f>
        <v>0.65420560747663548</v>
      </c>
      <c r="E67" s="2">
        <f>IFERROR(G20/H67,"")</f>
        <v>0.34579439252336447</v>
      </c>
      <c r="F67" s="2">
        <f>B67/(B67+C67+E67)</f>
        <v>0.65420560747663548</v>
      </c>
      <c r="G67" s="2">
        <f>1-F67</f>
        <v>0.34579439252336452</v>
      </c>
      <c r="H67" s="60">
        <f>SUM(C20,E20,G20)</f>
        <v>107</v>
      </c>
    </row>
    <row r="68" spans="1:8" x14ac:dyDescent="0.35">
      <c r="B68" s="2">
        <f>IFERROR(C21/H68,"")</f>
        <v>0.68478260869565222</v>
      </c>
      <c r="C68" s="2">
        <f>IFERROR(E21/H68,"")</f>
        <v>1.0869565217391304E-2</v>
      </c>
      <c r="D68" s="2">
        <f>(SUM(C21,E21))/H68</f>
        <v>0.69565217391304346</v>
      </c>
      <c r="E68" s="2">
        <f>IFERROR(G21/H68,"")</f>
        <v>0.30434782608695654</v>
      </c>
      <c r="F68" s="2">
        <f t="shared" ref="F68:F69" si="5">B68/(B68+C68+E68)</f>
        <v>0.68478260869565222</v>
      </c>
      <c r="G68" s="2">
        <f t="shared" ref="G68:G69" si="6">1-F68</f>
        <v>0.31521739130434778</v>
      </c>
      <c r="H68" s="60">
        <f>SUM(C21,E21,G21)</f>
        <v>92</v>
      </c>
    </row>
    <row r="69" spans="1:8" ht="15" thickBot="1" x14ac:dyDescent="0.4">
      <c r="B69" s="61">
        <f>IFERROR(C22/H69,"")</f>
        <v>0.7010309278350515</v>
      </c>
      <c r="C69" s="61">
        <f>IFERROR(E22/H69,"")</f>
        <v>1.0309278350515464E-2</v>
      </c>
      <c r="D69" s="61">
        <f>(SUM(C22,E22))/H69</f>
        <v>0.71134020618556704</v>
      </c>
      <c r="E69" s="61">
        <f>IFERROR(G22/H69,"")</f>
        <v>0.28865979381443296</v>
      </c>
      <c r="F69" s="2">
        <f t="shared" si="5"/>
        <v>0.70103092783505161</v>
      </c>
      <c r="G69" s="2">
        <f t="shared" si="6"/>
        <v>0.29896907216494839</v>
      </c>
      <c r="H69" s="60">
        <f>SUM(C22,E22,G22)</f>
        <v>97</v>
      </c>
    </row>
    <row r="70" spans="1:8" ht="15" thickBot="1" x14ac:dyDescent="0.4">
      <c r="A70" s="49" t="s">
        <v>44</v>
      </c>
      <c r="B70" s="62">
        <f>AVERAGE(B67:B69)</f>
        <v>0.68000638133577984</v>
      </c>
      <c r="C70" s="62">
        <f t="shared" ref="C70:D70" si="7">AVERAGE(C67:C69)</f>
        <v>7.059614522635589E-3</v>
      </c>
      <c r="D70" s="62">
        <f t="shared" si="7"/>
        <v>0.68706599585841532</v>
      </c>
      <c r="E70" s="62">
        <f>AVERAGE(E67:E69)</f>
        <v>0.31293400414158462</v>
      </c>
      <c r="F70" s="62">
        <f>AVERAGE(F67:F69)</f>
        <v>0.68000638133577984</v>
      </c>
      <c r="G70" s="62">
        <f>AVERAGE(G67:G69)</f>
        <v>0.31999361866422021</v>
      </c>
    </row>
    <row r="73" spans="1:8" ht="44" thickBot="1" x14ac:dyDescent="0.4">
      <c r="B73" s="63" t="s">
        <v>50</v>
      </c>
      <c r="C73" s="63" t="s">
        <v>51</v>
      </c>
      <c r="D73" s="63" t="s">
        <v>72</v>
      </c>
      <c r="E73" s="63" t="s">
        <v>52</v>
      </c>
      <c r="F73" s="63" t="s">
        <v>75</v>
      </c>
      <c r="G73" s="63" t="s">
        <v>53</v>
      </c>
      <c r="H73" s="63" t="s">
        <v>56</v>
      </c>
    </row>
    <row r="74" spans="1:8" ht="15" thickBot="1" x14ac:dyDescent="0.4">
      <c r="B74" s="62">
        <v>0.9</v>
      </c>
      <c r="C74" s="64">
        <f>(B59*(F70/(SUM(F70:G70))))+(C59*(G70/(SUM(F70:G70))))</f>
        <v>144.8995398433959</v>
      </c>
      <c r="D74" s="82">
        <v>0.95</v>
      </c>
      <c r="E74" s="65">
        <v>864000</v>
      </c>
      <c r="F74" s="64">
        <f>(G74*(C74/1000000))</f>
        <v>139.10355824966007</v>
      </c>
      <c r="G74" s="65">
        <f>E74/B74</f>
        <v>960000</v>
      </c>
      <c r="H74" s="65">
        <f>G74+(G74*E59)</f>
        <v>976333.53224330663</v>
      </c>
    </row>
    <row r="76" spans="1:8" ht="48" customHeight="1" x14ac:dyDescent="0.35">
      <c r="B76" s="89"/>
      <c r="C76" s="89"/>
      <c r="D76" s="89"/>
      <c r="E76" s="89"/>
      <c r="F76" s="89"/>
    </row>
    <row r="77" spans="1:8" ht="15" thickBot="1" x14ac:dyDescent="0.4">
      <c r="B77" s="90" t="s">
        <v>76</v>
      </c>
      <c r="C77" s="91"/>
      <c r="D77" s="91"/>
      <c r="E77" s="91"/>
      <c r="F77" s="91"/>
    </row>
    <row r="78" spans="1:8" x14ac:dyDescent="0.35">
      <c r="B78" s="95"/>
    </row>
    <row r="79" spans="1:8" x14ac:dyDescent="0.35">
      <c r="B79" s="96" t="s">
        <v>77</v>
      </c>
    </row>
    <row r="80" spans="1:8" x14ac:dyDescent="0.35">
      <c r="B80" s="96" t="s">
        <v>78</v>
      </c>
    </row>
    <row r="81" spans="2:2" x14ac:dyDescent="0.35">
      <c r="B81" s="96" t="s">
        <v>79</v>
      </c>
    </row>
    <row r="82" spans="2:2" x14ac:dyDescent="0.35">
      <c r="B82" s="96" t="s">
        <v>80</v>
      </c>
    </row>
    <row r="83" spans="2:2" x14ac:dyDescent="0.35">
      <c r="B83" s="96" t="s">
        <v>81</v>
      </c>
    </row>
    <row r="84" spans="2:2" x14ac:dyDescent="0.35">
      <c r="B84" s="96" t="s">
        <v>82</v>
      </c>
    </row>
    <row r="85" spans="2:2" x14ac:dyDescent="0.35">
      <c r="B85" s="96" t="s">
        <v>83</v>
      </c>
    </row>
    <row r="86" spans="2:2" x14ac:dyDescent="0.35">
      <c r="B86" s="96" t="s">
        <v>84</v>
      </c>
    </row>
    <row r="87" spans="2:2" x14ac:dyDescent="0.35">
      <c r="B87" s="96" t="s">
        <v>85</v>
      </c>
    </row>
    <row r="88" spans="2:2" x14ac:dyDescent="0.35">
      <c r="B88" s="96" t="s">
        <v>86</v>
      </c>
    </row>
    <row r="89" spans="2:2" x14ac:dyDescent="0.35">
      <c r="B89" s="96" t="s">
        <v>87</v>
      </c>
    </row>
    <row r="90" spans="2:2" x14ac:dyDescent="0.35">
      <c r="B90" s="96" t="s">
        <v>88</v>
      </c>
    </row>
    <row r="91" spans="2:2" x14ac:dyDescent="0.35">
      <c r="B91" s="96" t="s">
        <v>89</v>
      </c>
    </row>
    <row r="92" spans="2:2" x14ac:dyDescent="0.35">
      <c r="B92" s="96" t="s">
        <v>90</v>
      </c>
    </row>
    <row r="93" spans="2:2" x14ac:dyDescent="0.35">
      <c r="B93" s="96" t="s">
        <v>91</v>
      </c>
    </row>
    <row r="94" spans="2:2" x14ac:dyDescent="0.35">
      <c r="B94" s="96" t="s">
        <v>92</v>
      </c>
    </row>
    <row r="95" spans="2:2" x14ac:dyDescent="0.35">
      <c r="B95" s="96" t="s">
        <v>93</v>
      </c>
    </row>
    <row r="96" spans="2:2" x14ac:dyDescent="0.35">
      <c r="B96" s="96" t="s">
        <v>94</v>
      </c>
    </row>
    <row r="97" spans="2:2" x14ac:dyDescent="0.35">
      <c r="B97" s="96" t="s">
        <v>95</v>
      </c>
    </row>
    <row r="98" spans="2:2" x14ac:dyDescent="0.35">
      <c r="B98" s="96" t="s">
        <v>96</v>
      </c>
    </row>
    <row r="99" spans="2:2" x14ac:dyDescent="0.35">
      <c r="B99" s="96" t="s">
        <v>97</v>
      </c>
    </row>
    <row r="100" spans="2:2" x14ac:dyDescent="0.35">
      <c r="B100" s="96" t="s">
        <v>98</v>
      </c>
    </row>
    <row r="101" spans="2:2" x14ac:dyDescent="0.35">
      <c r="B101" s="96" t="s">
        <v>99</v>
      </c>
    </row>
    <row r="102" spans="2:2" x14ac:dyDescent="0.35">
      <c r="B102" s="96" t="s">
        <v>100</v>
      </c>
    </row>
    <row r="103" spans="2:2" x14ac:dyDescent="0.35">
      <c r="B103" s="96" t="s">
        <v>101</v>
      </c>
    </row>
    <row r="104" spans="2:2" x14ac:dyDescent="0.35">
      <c r="B104" s="96" t="s">
        <v>102</v>
      </c>
    </row>
    <row r="105" spans="2:2" x14ac:dyDescent="0.35">
      <c r="B105" s="96" t="s">
        <v>103</v>
      </c>
    </row>
    <row r="106" spans="2:2" x14ac:dyDescent="0.35">
      <c r="B106" s="96" t="s">
        <v>104</v>
      </c>
    </row>
    <row r="107" spans="2:2" x14ac:dyDescent="0.35">
      <c r="B107" s="96" t="s">
        <v>105</v>
      </c>
    </row>
    <row r="108" spans="2:2" x14ac:dyDescent="0.35">
      <c r="B108" s="96" t="s">
        <v>106</v>
      </c>
    </row>
    <row r="109" spans="2:2" ht="15" thickBot="1" x14ac:dyDescent="0.4">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4.5" x14ac:dyDescent="0.35"/>
  <cols>
    <col min="1" max="1" width="11.26953125" customWidth="1"/>
    <col min="5" max="5" width="11.7265625" customWidth="1"/>
    <col min="7" max="7" width="13" customWidth="1"/>
  </cols>
  <sheetData>
    <row r="1" spans="1:8" ht="15" thickBot="1" x14ac:dyDescent="0.4">
      <c r="A1" s="73" t="s">
        <v>61</v>
      </c>
      <c r="C1" s="118" t="s">
        <v>66</v>
      </c>
      <c r="D1" s="119"/>
      <c r="E1" s="119"/>
      <c r="F1" s="119"/>
      <c r="G1" s="119"/>
      <c r="H1" s="120"/>
    </row>
    <row r="2" spans="1:8" x14ac:dyDescent="0.35">
      <c r="A2" s="74" t="s">
        <v>62</v>
      </c>
    </row>
    <row r="3" spans="1:8" ht="29" x14ac:dyDescent="0.35">
      <c r="A3" s="75" t="s">
        <v>11</v>
      </c>
      <c r="B3" s="75" t="s">
        <v>12</v>
      </c>
      <c r="C3" s="75" t="s">
        <v>13</v>
      </c>
      <c r="D3" s="75" t="s">
        <v>14</v>
      </c>
      <c r="E3" s="75" t="s">
        <v>15</v>
      </c>
      <c r="F3" s="75" t="s">
        <v>16</v>
      </c>
      <c r="G3" s="75" t="s">
        <v>17</v>
      </c>
      <c r="H3" s="75" t="s">
        <v>18</v>
      </c>
    </row>
    <row r="4" spans="1:8" x14ac:dyDescent="0.35">
      <c r="A4" s="76" t="s">
        <v>63</v>
      </c>
      <c r="B4" s="77"/>
      <c r="C4" s="77"/>
      <c r="D4" s="77"/>
      <c r="E4" s="77"/>
      <c r="F4" s="77"/>
      <c r="G4" s="77"/>
      <c r="H4" s="77"/>
    </row>
    <row r="5" spans="1:8" x14ac:dyDescent="0.35">
      <c r="A5" s="76" t="s">
        <v>64</v>
      </c>
      <c r="B5" s="77"/>
      <c r="C5" s="77"/>
      <c r="D5" s="77"/>
      <c r="E5" s="77"/>
      <c r="F5" s="77"/>
      <c r="G5" s="77"/>
      <c r="H5" s="77"/>
    </row>
    <row r="6" spans="1:8" x14ac:dyDescent="0.35">
      <c r="A6" s="76" t="s">
        <v>65</v>
      </c>
      <c r="B6" s="77"/>
      <c r="C6" s="77"/>
      <c r="D6" s="77"/>
      <c r="E6" s="77"/>
      <c r="F6" s="77"/>
      <c r="G6" s="77"/>
      <c r="H6" s="77"/>
    </row>
    <row r="8" spans="1:8" x14ac:dyDescent="0.35">
      <c r="A8" s="73" t="s">
        <v>61</v>
      </c>
    </row>
    <row r="9" spans="1:8" x14ac:dyDescent="0.35">
      <c r="A9" s="74" t="s">
        <v>62</v>
      </c>
    </row>
    <row r="10" spans="1:8" ht="29" x14ac:dyDescent="0.35">
      <c r="A10" s="75" t="s">
        <v>11</v>
      </c>
      <c r="B10" s="75" t="s">
        <v>12</v>
      </c>
      <c r="C10" s="75" t="s">
        <v>13</v>
      </c>
      <c r="D10" s="75" t="s">
        <v>14</v>
      </c>
      <c r="E10" s="75" t="s">
        <v>15</v>
      </c>
      <c r="F10" s="75" t="s">
        <v>16</v>
      </c>
      <c r="G10" s="75" t="s">
        <v>17</v>
      </c>
      <c r="H10" s="75" t="s">
        <v>18</v>
      </c>
    </row>
    <row r="11" spans="1:8" x14ac:dyDescent="0.35">
      <c r="A11" s="76" t="s">
        <v>63</v>
      </c>
      <c r="B11" s="77"/>
      <c r="C11" s="77"/>
      <c r="D11" s="77"/>
      <c r="E11" s="77"/>
      <c r="F11" s="77"/>
      <c r="G11" s="77"/>
      <c r="H11" s="77"/>
    </row>
    <row r="12" spans="1:8" x14ac:dyDescent="0.35">
      <c r="A12" s="76" t="s">
        <v>64</v>
      </c>
      <c r="B12" s="77"/>
      <c r="C12" s="77"/>
      <c r="D12" s="77"/>
      <c r="E12" s="77"/>
      <c r="F12" s="77"/>
      <c r="G12" s="77"/>
      <c r="H12" s="77"/>
    </row>
    <row r="13" spans="1:8" x14ac:dyDescent="0.35">
      <c r="A13" s="76" t="s">
        <v>65</v>
      </c>
      <c r="B13" s="77"/>
      <c r="C13" s="77"/>
      <c r="D13" s="77"/>
      <c r="E13" s="77"/>
      <c r="F13" s="77"/>
      <c r="G13" s="77"/>
      <c r="H13" s="77"/>
    </row>
    <row r="15" spans="1:8" x14ac:dyDescent="0.35">
      <c r="A15" s="73" t="s">
        <v>61</v>
      </c>
    </row>
    <row r="16" spans="1:8" x14ac:dyDescent="0.35">
      <c r="A16" s="74" t="s">
        <v>62</v>
      </c>
    </row>
    <row r="17" spans="1:8" ht="29" x14ac:dyDescent="0.35">
      <c r="A17" s="75" t="s">
        <v>11</v>
      </c>
      <c r="B17" s="75" t="s">
        <v>12</v>
      </c>
      <c r="C17" s="75" t="s">
        <v>13</v>
      </c>
      <c r="D17" s="75" t="s">
        <v>14</v>
      </c>
      <c r="E17" s="75" t="s">
        <v>15</v>
      </c>
      <c r="F17" s="75" t="s">
        <v>16</v>
      </c>
      <c r="G17" s="75" t="s">
        <v>17</v>
      </c>
      <c r="H17" s="75" t="s">
        <v>18</v>
      </c>
    </row>
    <row r="18" spans="1:8" x14ac:dyDescent="0.35">
      <c r="A18" s="76" t="s">
        <v>63</v>
      </c>
      <c r="B18" s="77"/>
      <c r="C18" s="77"/>
      <c r="D18" s="77"/>
      <c r="E18" s="77"/>
      <c r="F18" s="77"/>
      <c r="G18" s="77"/>
      <c r="H18" s="77"/>
    </row>
    <row r="19" spans="1:8" x14ac:dyDescent="0.35">
      <c r="A19" s="76" t="s">
        <v>64</v>
      </c>
      <c r="B19" s="77"/>
      <c r="C19" s="77"/>
      <c r="D19" s="77"/>
      <c r="E19" s="77"/>
      <c r="F19" s="77"/>
      <c r="G19" s="77"/>
      <c r="H19" s="77"/>
    </row>
    <row r="20" spans="1:8" x14ac:dyDescent="0.35">
      <c r="A20" s="76" t="s">
        <v>65</v>
      </c>
      <c r="B20" s="77"/>
      <c r="C20" s="77"/>
      <c r="D20" s="77"/>
      <c r="E20" s="77"/>
      <c r="F20" s="77"/>
      <c r="G20" s="77"/>
      <c r="H20" s="77"/>
    </row>
    <row r="22" spans="1:8" x14ac:dyDescent="0.35">
      <c r="A22" s="73" t="s">
        <v>61</v>
      </c>
    </row>
    <row r="23" spans="1:8" x14ac:dyDescent="0.35">
      <c r="A23" s="74" t="s">
        <v>62</v>
      </c>
    </row>
    <row r="24" spans="1:8" ht="29" x14ac:dyDescent="0.35">
      <c r="A24" s="75" t="s">
        <v>11</v>
      </c>
      <c r="B24" s="75" t="s">
        <v>12</v>
      </c>
      <c r="C24" s="75" t="s">
        <v>13</v>
      </c>
      <c r="D24" s="75" t="s">
        <v>14</v>
      </c>
      <c r="E24" s="75" t="s">
        <v>15</v>
      </c>
      <c r="F24" s="75" t="s">
        <v>16</v>
      </c>
      <c r="G24" s="75" t="s">
        <v>17</v>
      </c>
      <c r="H24" s="75" t="s">
        <v>18</v>
      </c>
    </row>
    <row r="25" spans="1:8" x14ac:dyDescent="0.35">
      <c r="A25" s="76" t="s">
        <v>63</v>
      </c>
      <c r="B25" s="77"/>
      <c r="C25" s="77"/>
      <c r="D25" s="77"/>
      <c r="E25" s="77"/>
      <c r="F25" s="77"/>
      <c r="G25" s="77"/>
      <c r="H25" s="77"/>
    </row>
    <row r="26" spans="1:8" x14ac:dyDescent="0.35">
      <c r="A26" s="76" t="s">
        <v>64</v>
      </c>
      <c r="B26" s="77"/>
      <c r="C26" s="77"/>
      <c r="D26" s="77"/>
      <c r="E26" s="77"/>
      <c r="F26" s="77"/>
      <c r="G26" s="77"/>
      <c r="H26" s="77"/>
    </row>
    <row r="27" spans="1:8" x14ac:dyDescent="0.35">
      <c r="A27" s="76" t="s">
        <v>65</v>
      </c>
      <c r="B27" s="77"/>
      <c r="C27" s="77"/>
      <c r="D27" s="77"/>
      <c r="E27" s="77"/>
      <c r="F27" s="77"/>
      <c r="G27" s="77"/>
      <c r="H27" s="77"/>
    </row>
    <row r="29" spans="1:8" x14ac:dyDescent="0.35">
      <c r="A29" s="73" t="s">
        <v>61</v>
      </c>
    </row>
    <row r="30" spans="1:8" x14ac:dyDescent="0.35">
      <c r="A30" s="74" t="s">
        <v>62</v>
      </c>
    </row>
    <row r="31" spans="1:8" ht="29" x14ac:dyDescent="0.35">
      <c r="A31" s="75" t="s">
        <v>11</v>
      </c>
      <c r="B31" s="75" t="s">
        <v>12</v>
      </c>
      <c r="C31" s="75" t="s">
        <v>13</v>
      </c>
      <c r="D31" s="75" t="s">
        <v>14</v>
      </c>
      <c r="E31" s="75" t="s">
        <v>15</v>
      </c>
      <c r="F31" s="75" t="s">
        <v>16</v>
      </c>
      <c r="G31" s="75" t="s">
        <v>17</v>
      </c>
      <c r="H31" s="75" t="s">
        <v>18</v>
      </c>
    </row>
    <row r="32" spans="1:8" x14ac:dyDescent="0.35">
      <c r="A32" s="76" t="s">
        <v>63</v>
      </c>
      <c r="B32" s="77"/>
      <c r="C32" s="77"/>
      <c r="D32" s="77"/>
      <c r="E32" s="77"/>
      <c r="F32" s="77"/>
      <c r="G32" s="77"/>
      <c r="H32" s="77"/>
    </row>
    <row r="33" spans="1:8" x14ac:dyDescent="0.35">
      <c r="A33" s="76" t="s">
        <v>64</v>
      </c>
      <c r="B33" s="77"/>
      <c r="C33" s="77"/>
      <c r="D33" s="77"/>
      <c r="E33" s="77"/>
      <c r="F33" s="77"/>
      <c r="G33" s="77"/>
      <c r="H33" s="77"/>
    </row>
    <row r="34" spans="1:8" x14ac:dyDescent="0.35">
      <c r="A34" s="76" t="s">
        <v>65</v>
      </c>
      <c r="B34" s="77"/>
      <c r="C34" s="77"/>
      <c r="D34" s="77"/>
      <c r="E34" s="77"/>
      <c r="F34" s="77"/>
      <c r="G34" s="77"/>
      <c r="H34" s="77"/>
    </row>
    <row r="37" spans="1:8" ht="15" thickBot="1" x14ac:dyDescent="0.4">
      <c r="C37" s="78"/>
      <c r="D37" s="78"/>
      <c r="E37" s="78"/>
      <c r="F37" s="78"/>
      <c r="G37" s="78"/>
      <c r="H37" s="78"/>
    </row>
    <row r="38" spans="1:8" ht="15" thickBot="1" x14ac:dyDescent="0.4">
      <c r="A38" s="73" t="s">
        <v>61</v>
      </c>
      <c r="C38" s="118" t="s">
        <v>66</v>
      </c>
      <c r="D38" s="119"/>
      <c r="E38" s="119"/>
      <c r="F38" s="119"/>
      <c r="G38" s="119"/>
      <c r="H38" s="120"/>
    </row>
    <row r="39" spans="1:8" x14ac:dyDescent="0.35">
      <c r="A39" s="74" t="s">
        <v>62</v>
      </c>
    </row>
    <row r="40" spans="1:8" ht="29" x14ac:dyDescent="0.35">
      <c r="A40" s="75" t="s">
        <v>11</v>
      </c>
      <c r="B40" s="75" t="s">
        <v>12</v>
      </c>
      <c r="C40" s="75" t="s">
        <v>13</v>
      </c>
      <c r="D40" s="75" t="s">
        <v>14</v>
      </c>
      <c r="E40" s="75" t="s">
        <v>15</v>
      </c>
      <c r="F40" s="75" t="s">
        <v>16</v>
      </c>
      <c r="G40" s="75" t="s">
        <v>17</v>
      </c>
      <c r="H40" s="75" t="s">
        <v>18</v>
      </c>
    </row>
    <row r="41" spans="1:8" x14ac:dyDescent="0.35">
      <c r="A41" s="76" t="s">
        <v>63</v>
      </c>
      <c r="B41" s="77"/>
      <c r="C41" s="77"/>
      <c r="D41" s="77"/>
      <c r="E41" s="77"/>
      <c r="F41" s="77"/>
      <c r="G41" s="77"/>
      <c r="H41" s="77"/>
    </row>
    <row r="42" spans="1:8" x14ac:dyDescent="0.35">
      <c r="A42" s="76" t="s">
        <v>64</v>
      </c>
      <c r="B42" s="77"/>
      <c r="C42" s="77"/>
      <c r="D42" s="77"/>
      <c r="E42" s="77"/>
      <c r="F42" s="77"/>
      <c r="G42" s="77"/>
      <c r="H42" s="77"/>
    </row>
    <row r="43" spans="1:8" x14ac:dyDescent="0.35">
      <c r="A43" s="76" t="s">
        <v>65</v>
      </c>
      <c r="B43" s="77"/>
      <c r="C43" s="77"/>
      <c r="D43" s="77"/>
      <c r="E43" s="77"/>
      <c r="F43" s="77"/>
      <c r="G43" s="77"/>
      <c r="H43" s="77"/>
    </row>
    <row r="45" spans="1:8" x14ac:dyDescent="0.35">
      <c r="A45" s="73" t="s">
        <v>61</v>
      </c>
    </row>
    <row r="46" spans="1:8" x14ac:dyDescent="0.35">
      <c r="A46" s="74" t="s">
        <v>62</v>
      </c>
    </row>
    <row r="47" spans="1:8" ht="29" x14ac:dyDescent="0.35">
      <c r="A47" s="75" t="s">
        <v>11</v>
      </c>
      <c r="B47" s="75" t="s">
        <v>12</v>
      </c>
      <c r="C47" s="75" t="s">
        <v>13</v>
      </c>
      <c r="D47" s="75" t="s">
        <v>14</v>
      </c>
      <c r="E47" s="75" t="s">
        <v>15</v>
      </c>
      <c r="F47" s="75" t="s">
        <v>16</v>
      </c>
      <c r="G47" s="75" t="s">
        <v>17</v>
      </c>
      <c r="H47" s="75" t="s">
        <v>18</v>
      </c>
    </row>
    <row r="48" spans="1:8" x14ac:dyDescent="0.35">
      <c r="A48" s="76" t="s">
        <v>63</v>
      </c>
      <c r="B48" s="77"/>
      <c r="C48" s="77"/>
      <c r="D48" s="77"/>
      <c r="E48" s="77"/>
      <c r="F48" s="77"/>
      <c r="G48" s="77"/>
      <c r="H48" s="77"/>
    </row>
    <row r="49" spans="1:8" x14ac:dyDescent="0.35">
      <c r="A49" s="76" t="s">
        <v>64</v>
      </c>
      <c r="B49" s="77"/>
      <c r="C49" s="77"/>
      <c r="D49" s="77"/>
      <c r="E49" s="77"/>
      <c r="F49" s="77"/>
      <c r="G49" s="77"/>
      <c r="H49" s="77"/>
    </row>
    <row r="50" spans="1:8" x14ac:dyDescent="0.35">
      <c r="A50" s="76" t="s">
        <v>65</v>
      </c>
      <c r="B50" s="77"/>
      <c r="C50" s="77"/>
      <c r="D50" s="77"/>
      <c r="E50" s="77"/>
      <c r="F50" s="77"/>
      <c r="G50" s="77"/>
      <c r="H50" s="77"/>
    </row>
    <row r="52" spans="1:8" x14ac:dyDescent="0.35">
      <c r="A52" s="73" t="s">
        <v>61</v>
      </c>
    </row>
    <row r="53" spans="1:8" x14ac:dyDescent="0.35">
      <c r="A53" s="74" t="s">
        <v>62</v>
      </c>
    </row>
    <row r="54" spans="1:8" ht="29" x14ac:dyDescent="0.35">
      <c r="A54" s="75" t="s">
        <v>11</v>
      </c>
      <c r="B54" s="75" t="s">
        <v>12</v>
      </c>
      <c r="C54" s="75" t="s">
        <v>13</v>
      </c>
      <c r="D54" s="75" t="s">
        <v>14</v>
      </c>
      <c r="E54" s="75" t="s">
        <v>15</v>
      </c>
      <c r="F54" s="75" t="s">
        <v>16</v>
      </c>
      <c r="G54" s="75" t="s">
        <v>17</v>
      </c>
      <c r="H54" s="75" t="s">
        <v>18</v>
      </c>
    </row>
    <row r="55" spans="1:8" x14ac:dyDescent="0.35">
      <c r="A55" s="76" t="s">
        <v>63</v>
      </c>
      <c r="B55" s="77"/>
      <c r="C55" s="77"/>
      <c r="D55" s="77"/>
      <c r="E55" s="77"/>
      <c r="F55" s="77"/>
      <c r="G55" s="77"/>
      <c r="H55" s="77"/>
    </row>
    <row r="56" spans="1:8" x14ac:dyDescent="0.35">
      <c r="A56" s="76" t="s">
        <v>64</v>
      </c>
      <c r="B56" s="77"/>
      <c r="C56" s="77"/>
      <c r="D56" s="77"/>
      <c r="E56" s="77"/>
      <c r="F56" s="77"/>
      <c r="G56" s="77"/>
      <c r="H56" s="77"/>
    </row>
    <row r="57" spans="1:8" x14ac:dyDescent="0.35">
      <c r="A57" s="76" t="s">
        <v>65</v>
      </c>
      <c r="B57" s="77"/>
      <c r="C57" s="77"/>
      <c r="D57" s="77"/>
      <c r="E57" s="77"/>
      <c r="F57" s="77"/>
      <c r="G57" s="77"/>
      <c r="H57" s="77"/>
    </row>
    <row r="59" spans="1:8" x14ac:dyDescent="0.35">
      <c r="A59" s="73" t="s">
        <v>61</v>
      </c>
    </row>
    <row r="60" spans="1:8" x14ac:dyDescent="0.35">
      <c r="A60" s="74" t="s">
        <v>62</v>
      </c>
    </row>
    <row r="61" spans="1:8" ht="29" x14ac:dyDescent="0.35">
      <c r="A61" s="75" t="s">
        <v>11</v>
      </c>
      <c r="B61" s="75" t="s">
        <v>12</v>
      </c>
      <c r="C61" s="75" t="s">
        <v>13</v>
      </c>
      <c r="D61" s="75" t="s">
        <v>14</v>
      </c>
      <c r="E61" s="75" t="s">
        <v>15</v>
      </c>
      <c r="F61" s="75" t="s">
        <v>16</v>
      </c>
      <c r="G61" s="75" t="s">
        <v>17</v>
      </c>
      <c r="H61" s="75" t="s">
        <v>18</v>
      </c>
    </row>
    <row r="62" spans="1:8" x14ac:dyDescent="0.35">
      <c r="A62" s="76" t="s">
        <v>63</v>
      </c>
      <c r="B62" s="77"/>
      <c r="C62" s="77"/>
      <c r="D62" s="77"/>
      <c r="E62" s="77"/>
      <c r="F62" s="77"/>
      <c r="G62" s="77"/>
      <c r="H62" s="77"/>
    </row>
    <row r="63" spans="1:8" x14ac:dyDescent="0.35">
      <c r="A63" s="76" t="s">
        <v>64</v>
      </c>
      <c r="B63" s="77"/>
      <c r="C63" s="77"/>
      <c r="D63" s="77"/>
      <c r="E63" s="77"/>
      <c r="F63" s="77"/>
      <c r="G63" s="77"/>
      <c r="H63" s="77"/>
    </row>
    <row r="64" spans="1:8" x14ac:dyDescent="0.35">
      <c r="A64" s="76" t="s">
        <v>65</v>
      </c>
      <c r="B64" s="77"/>
      <c r="C64" s="77"/>
      <c r="D64" s="77"/>
      <c r="E64" s="77"/>
      <c r="F64" s="77"/>
      <c r="G64" s="77"/>
      <c r="H64" s="77"/>
    </row>
    <row r="66" spans="1:8" x14ac:dyDescent="0.35">
      <c r="A66" s="73" t="s">
        <v>61</v>
      </c>
    </row>
    <row r="67" spans="1:8" x14ac:dyDescent="0.35">
      <c r="A67" s="74" t="s">
        <v>62</v>
      </c>
    </row>
    <row r="68" spans="1:8" ht="29" x14ac:dyDescent="0.35">
      <c r="A68" s="75" t="s">
        <v>11</v>
      </c>
      <c r="B68" s="75" t="s">
        <v>12</v>
      </c>
      <c r="C68" s="75" t="s">
        <v>13</v>
      </c>
      <c r="D68" s="75" t="s">
        <v>14</v>
      </c>
      <c r="E68" s="75" t="s">
        <v>15</v>
      </c>
      <c r="F68" s="75" t="s">
        <v>16</v>
      </c>
      <c r="G68" s="75" t="s">
        <v>17</v>
      </c>
      <c r="H68" s="75" t="s">
        <v>18</v>
      </c>
    </row>
    <row r="69" spans="1:8" x14ac:dyDescent="0.35">
      <c r="A69" s="76" t="s">
        <v>63</v>
      </c>
      <c r="B69" s="77"/>
      <c r="C69" s="77"/>
      <c r="D69" s="77"/>
      <c r="E69" s="77"/>
      <c r="F69" s="77"/>
      <c r="G69" s="77"/>
      <c r="H69" s="77"/>
    </row>
    <row r="70" spans="1:8" x14ac:dyDescent="0.35">
      <c r="A70" s="76" t="s">
        <v>64</v>
      </c>
      <c r="B70" s="77"/>
      <c r="C70" s="77"/>
      <c r="D70" s="77"/>
      <c r="E70" s="77"/>
      <c r="F70" s="77"/>
      <c r="G70" s="77"/>
      <c r="H70" s="77"/>
    </row>
    <row r="71" spans="1:8" x14ac:dyDescent="0.3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3277E5-880E-4C75-BA2E-0DA9C0ABDF8F}"/>
</file>

<file path=customXml/itemProps2.xml><?xml version="1.0" encoding="utf-8"?>
<ds:datastoreItem xmlns:ds="http://schemas.openxmlformats.org/officeDocument/2006/customXml" ds:itemID="{EA4EF8CA-20BD-464A-B73D-3EC235995255}"/>
</file>

<file path=customXml/itemProps3.xml><?xml version="1.0" encoding="utf-8"?>
<ds:datastoreItem xmlns:ds="http://schemas.openxmlformats.org/officeDocument/2006/customXml" ds:itemID="{CE04B3CC-696F-48B9-978A-8A7AD4F54B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200918-1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Helen Dai</cp:lastModifiedBy>
  <cp:lastPrinted>2019-12-09T15:24:38Z</cp:lastPrinted>
  <dcterms:created xsi:type="dcterms:W3CDTF">2019-11-19T21:06:52Z</dcterms:created>
  <dcterms:modified xsi:type="dcterms:W3CDTF">2020-09-18T17:54:48Z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