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5EF47661-F5E8-45E4-BB1D-5BF04A3AFDFA}" xr6:coauthVersionLast="45" xr6:coauthVersionMax="45" xr10:uidLastSave="{00000000-0000-0000-0000-000000000000}"/>
  <bookViews>
    <workbookView xWindow="0" yWindow="0" windowWidth="28800" windowHeight="15600" xr2:uid="{00000000-000D-0000-FFFF-FFFF00000000}"/>
  </bookViews>
  <sheets>
    <sheet name="200918-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<sst xmlns="http://schemas.openxmlformats.org/spreadsheetml/2006/main" count="252" uniqueCount="118">
  <si>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</si>
  <si>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</si>
  <si>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</si>
  <si>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</si>
  <si>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</si>
  <si>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</si>
  <si>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</si>
  <si>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</si>
  <si>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</si>
  <si>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</si>
  <si>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</si>
  <si>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</si>
  <si>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</si>
  <si>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</si>
  <si>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</si>
  <si>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</si>
  <si>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</si>
  <si>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</si>
  <si>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</si>
  <si>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</si>
  <si>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</si>
  <si>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</si>
  <si>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</si>
  <si>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</si>
  <si>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</si>
  <si>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</si>
  <si>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</si>
  <si>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</si>
  <si>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</si>
  <si>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</si>
  <si>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</si>
  <si>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</si>
  <si>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</si>
  <si>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</si>
  <si>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</si>
  <si>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</si>
  <si>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</si>
  <si>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</si>
  <si>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</si>
  <si>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</si>
  <si>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</si>
  <si>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</si>
  <si>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</si>
  <si>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</si>
  <si>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</si>
  <si>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</si>
  <si>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</si>
  <si>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</si>
  <si>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</si>
  <si>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</si>
  <si>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</si>
  <si>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</si>
  <si>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</si>
  <si>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</si>
  <si>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</si>
  <si>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</si>
  <si>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</si>
  <si>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</si>
  <si>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</si>
  <si>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</si>
  <si>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</si>
  <si>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</si>
  <si>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</si>
  <si>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</si>
  <si>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</si>
  <si>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</si>
  <si>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</si>
  <si>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</si>
  <si>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</si>
  <si>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</si>
  <si>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</si>
  <si>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</si>
  <si>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</si>
  <si>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</si>
  <si>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</si>
  <si>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</si>
  <si>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</si>
  <si>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</si>
  <si>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</si>
  <si>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</si>
  <si>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</si>
  <si>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</si>
  <si>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</si>
  <si>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</si>
  <si>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</si>
  <si>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</si>
  <si>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</si>
  <si>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</si>
  <si>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</si>
  <si>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</si>
  <si>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</si>
  <si>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</si>
  <si>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</si>
  <si>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</si>
  <si>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</si>
  <si>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</si>
  <si>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</si>
  <si>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</si>
  <si>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</si>
  <si>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</si>
  <si>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</si>
  <si>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</si>
  <si>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</si>
  <si>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</si>
  <si>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</si>
  <si>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</si>
  <si>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</si>
  <si>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</si>
  <si>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</si>
  <si>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</si>
  <si>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</si>
  <si>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</si>
  <si>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</si>
  <si>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</si>
  <si>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</si>
  <si>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BT-200901-004</t>
  </si>
  <si>
    <t>LBT-200821-003</t>
  </si>
  <si>
    <t>LBT-200824-003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</si>
</sst>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B1" zoomScale="85" zoomScaleNormal="85" workbookViewId="0">
      <selection activeCell="B12" sqref="B1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44092</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152</v>
      </c>
    </row>
    <row r="11" spans="1:17" x14ac:dyDescent="0.25">
      <c r="B11" s="70">
        <v>19</v>
      </c>
      <c r="C11" s="70">
        <v>8</v>
      </c>
      <c r="D11" s="5">
        <f>PRODUCT(B11:C11)</f>
        <v>152</v>
      </c>
      <c r="E11" s="5">
        <f>D11/C36*100</f>
        <v>99.839069152020258</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978653.29317989282</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59.050024050024049</v>
      </c>
      <c r="I15" s="2">
        <f>MAX((G70-0.025)*100,"0")</f>
        <v>35.949975949975943</v>
      </c>
      <c r="J15" s="5">
        <f>B59</f>
        <v>164.82140554480983</v>
      </c>
      <c r="K15" s="5">
        <f>D59</f>
        <v>139.99175180928054</v>
      </c>
      <c r="L15" s="66">
        <f>E59*100</f>
        <v>1.943051372905497</v>
      </c>
      <c r="M15" s="67">
        <f>(((G70*100))-80.306)/(-8.5896)</f>
        <v>4.8728723165251058</v>
      </c>
      <c r="N15" s="100">
        <f>IF(I15&gt;0,M15,M16)</f>
        <v>4.8728723165251058</v>
      </c>
      <c r="O15" s="68">
        <f>B4+N15</f>
        <v>44096.872872316526</v>
      </c>
      <c r="P15" s="68"/>
      <c r="Q15" s="68">
        <f ca="1">TODAY()</f>
        <v>44092</v>
      </c>
    </row>
    <row r="16" spans="1:17" s="12" customFormat="1" ht="15.75" thickBot="1" x14ac:dyDescent="0.3">
      <c r="M16" s="67">
        <f>(((F70*100))-188.23)/(-8.7682)</f>
        <v>14.447660403500823</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55</v>
      </c>
      <c r="D20" s="70">
        <v>8.56</v>
      </c>
      <c r="E20" s="70">
        <v>3</v>
      </c>
      <c r="F20" s="70">
        <v>0.42</v>
      </c>
      <c r="G20" s="70">
        <v>32</v>
      </c>
      <c r="H20" s="70">
        <v>4.1399999999999997</v>
      </c>
      <c r="I20" s="93">
        <v>2</v>
      </c>
    </row>
    <row r="21" spans="2:9" x14ac:dyDescent="0.25">
      <c r="B21" s="10">
        <v>2</v>
      </c>
      <c r="C21" s="70">
        <v>55</v>
      </c>
      <c r="D21" s="70">
        <v>9.66</v>
      </c>
      <c r="E21" s="70">
        <v>4</v>
      </c>
      <c r="F21" s="70">
        <v>0.53</v>
      </c>
      <c r="G21" s="70">
        <v>29</v>
      </c>
      <c r="H21" s="70">
        <v>4.55</v>
      </c>
      <c r="I21" s="93">
        <v>1</v>
      </c>
    </row>
    <row r="22" spans="2:9" ht="15.75" thickBot="1" x14ac:dyDescent="0.3">
      <c r="B22" s="11">
        <v>3</v>
      </c>
      <c r="C22" s="94">
        <v>47</v>
      </c>
      <c r="D22" s="94">
        <v>7.67</v>
      </c>
      <c r="E22" s="70">
        <v>3</v>
      </c>
      <c r="F22" s="70">
        <v>0.52</v>
      </c>
      <c r="G22" s="94">
        <v>27</v>
      </c>
      <c r="H22" s="94">
        <v>3.61</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0.880569486270945</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152.24500918428711</v>
      </c>
      <c r="D36" s="20">
        <f>C36</f>
        <v>152.24500918428711</v>
      </c>
    </row>
    <row r="37" spans="2:7" ht="15.75" thickBot="1" x14ac:dyDescent="0.3">
      <c r="B37" s="17"/>
      <c r="C37" s="21"/>
      <c r="F37" s="92"/>
      <c r="G37" s="92"/>
    </row>
    <row r="38" spans="2:7" ht="30.75" thickBot="1" x14ac:dyDescent="0.3">
      <c r="B38" s="15" t="s">
        <v>25</v>
      </c>
      <c r="C38" s="22">
        <f>C36*C34</f>
        <v>152.24500918428711</v>
      </c>
      <c r="D38" s="22">
        <f>D36*D34</f>
        <v>304.49001836857423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19.030626148035889</v>
      </c>
      <c r="D42" s="23">
        <f>C42</f>
        <v>19.030626148035889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155.63636363636365</v>
      </c>
      <c r="C56" s="5">
        <f>IFERROR(F20/E20*1000,"")</f>
        <v>139.99999999999997</v>
      </c>
      <c r="D56" s="43">
        <f>IFERROR(H20/G20*1000,"")</f>
        <v>129.375</v>
      </c>
      <c r="E56" s="2">
        <f>IFERROR(I20/K56,"")</f>
        <v>2.1739130434782608E-2</v>
      </c>
      <c r="F56" s="2">
        <f>SUM(I56:J56)</f>
        <v>0.63043478260869568</v>
      </c>
      <c r="G56" s="2">
        <f>G20/K56</f>
        <v>0.34782608695652173</v>
      </c>
      <c r="H56" s="2">
        <f>IFERROR(I56/J56,"")</f>
        <v>18.333333333333332</v>
      </c>
      <c r="I56" s="2">
        <f>C20/K56</f>
        <v>0.59782608695652173</v>
      </c>
      <c r="J56" s="2">
        <f>E20/K56</f>
        <v>3.2608695652173912E-2</v>
      </c>
      <c r="K56" s="44">
        <f>SUM(C20,E20,G20,I20)</f>
        <v>92</v>
      </c>
    </row>
    <row r="57" spans="1:11" x14ac:dyDescent="0.25">
      <c r="B57" s="42">
        <f>IFERROR(D21/C21*1000,"")</f>
        <v>175.63636363636365</v>
      </c>
      <c r="C57" s="5">
        <f>IFERROR(F21/E21*1000,"")</f>
        <v>132.5</v>
      </c>
      <c r="D57" s="43">
        <f>IFERROR(H21/G21*1000,"")</f>
        <v>156.89655172413791</v>
      </c>
      <c r="E57" s="2">
        <f>IFERROR(I21/K57,"")</f>
        <v>1.1235955056179775E-2</v>
      </c>
      <c r="F57" s="2">
        <f>SUM(I57:J57)</f>
        <v>0.6629213483146067</v>
      </c>
      <c r="G57" s="2">
        <f>G21/K57</f>
        <v>0.3258426966292135</v>
      </c>
      <c r="H57" s="2">
        <f t="shared" ref="H57:H58" si="0">IFERROR(I57/J57,"")</f>
        <v>13.75</v>
      </c>
      <c r="I57" s="2">
        <f>C21/K57</f>
        <v>0.6179775280898876</v>
      </c>
      <c r="J57" s="2">
        <f>E21/K57</f>
        <v>4.49438202247191E-2</v>
      </c>
      <c r="K57" s="44">
        <f>SUM(C21,E21,G21,I21)</f>
        <v>89</v>
      </c>
    </row>
    <row r="58" spans="1:11" ht="15.75" thickBot="1" x14ac:dyDescent="0.3">
      <c r="B58" s="45">
        <f>IFERROR(D22/C22*1000,"")</f>
        <v>163.19148936170214</v>
      </c>
      <c r="C58" s="46">
        <f>IFERROR(F22/E22*1000,"")</f>
        <v>173.33333333333334</v>
      </c>
      <c r="D58" s="43">
        <f>IFERROR(H22/G22*1000,"")</f>
        <v>133.7037037037037</v>
      </c>
      <c r="E58" s="2">
        <f>IFERROR(I22/K58,"")</f>
        <v>2.5316455696202531E-2</v>
      </c>
      <c r="F58" s="47">
        <f>SUM(I58:J58)</f>
        <v>0.63291139240506322</v>
      </c>
      <c r="G58" s="47">
        <f>G22/K58</f>
        <v>0.34177215189873417</v>
      </c>
      <c r="H58" s="47">
        <f t="shared" si="0"/>
        <v>15.666666666666664</v>
      </c>
      <c r="I58" s="47">
        <f>C22/K58</f>
        <v>0.59493670886075944</v>
      </c>
      <c r="J58" s="47">
        <f>E22/K58</f>
        <v>3.7974683544303799E-2</v>
      </c>
      <c r="K58" s="48">
        <f>SUM(C22,E22,G22,I22)</f>
        <v>79</v>
      </c>
    </row>
    <row r="59" spans="1:11" ht="15.75" thickBot="1" x14ac:dyDescent="0.3">
      <c r="A59" s="49" t="s">
        <v>44</v>
      </c>
      <c r="B59" s="50">
        <f>AVERAGE(B56:B58)</f>
        <v>164.82140554480983</v>
      </c>
      <c r="C59" s="51">
        <f>IFERROR(AVERAGE(C56:C58),"0")</f>
        <v>148.61111111111111</v>
      </c>
      <c r="D59" s="52">
        <f t="shared" ref="D59:J59" si="1">AVERAGE(D56:D58)</f>
        <v>139.99175180928054</v>
      </c>
      <c r="E59" s="53">
        <f t="shared" si="1"/>
        <v>1.9430513729054969E-2</v>
      </c>
      <c r="F59" s="53">
        <f t="shared" si="1"/>
        <v>0.64208917444278857</v>
      </c>
      <c r="G59" s="54">
        <f t="shared" si="1"/>
        <v>0.33848031182815647</v>
      </c>
      <c r="H59" s="54">
        <f t="shared" si="1"/>
        <v>15.916666666666664</v>
      </c>
      <c r="I59" s="53">
        <f t="shared" si="1"/>
        <v>0.60358010796905626</v>
      </c>
      <c r="J59" s="54">
        <f t="shared" si="1"/>
        <v>3.8509066473732277E-2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0.61111111111111116</v>
      </c>
      <c r="C67" s="2">
        <f>IFERROR(E20/H67,"")</f>
        <v>3.3333333333333333E-2</v>
      </c>
      <c r="D67" s="2">
        <f>(SUM(C20,E20))/H67</f>
        <v>0.64444444444444449</v>
      </c>
      <c r="E67" s="2">
        <f>IFERROR(G20/H67,"")</f>
        <v>0.35555555555555557</v>
      </c>
      <c r="F67" s="2">
        <f>B67/(B67+C67+E67)</f>
        <v>0.61111111111111116</v>
      </c>
      <c r="G67" s="2">
        <f>1-F67</f>
        <v>0.38888888888888884</v>
      </c>
      <c r="H67" s="60">
        <f>SUM(C20,E20,G20)</f>
        <v>90</v>
      </c>
    </row>
    <row r="68" spans="1:8" x14ac:dyDescent="0.25">
      <c r="B68" s="2">
        <f>IFERROR(C21/H68,"")</f>
        <v>0.625</v>
      </c>
      <c r="C68" s="2">
        <f>IFERROR(E21/H68,"")</f>
        <v>4.5454545454545456E-2</v>
      </c>
      <c r="D68" s="2">
        <f>(SUM(C21,E21))/H68</f>
        <v>0.67045454545454541</v>
      </c>
      <c r="E68" s="2">
        <f>IFERROR(G21/H68,"")</f>
        <v>0.32954545454545453</v>
      </c>
      <c r="F68" s="2">
        <f t="shared" ref="F68:F69" si="5">B68/(B68+C68+E68)</f>
        <v>0.625</v>
      </c>
      <c r="G68" s="2">
        <f t="shared" ref="G68:G69" si="6">1-F68</f>
        <v>0.375</v>
      </c>
      <c r="H68" s="60">
        <f>SUM(C21,E21,G21)</f>
        <v>88</v>
      </c>
    </row>
    <row r="69" spans="1:8" ht="15.75" thickBot="1" x14ac:dyDescent="0.3">
      <c r="B69" s="61">
        <f>IFERROR(C22/H69,"")</f>
        <v>0.61038961038961037</v>
      </c>
      <c r="C69" s="61">
        <f>IFERROR(E22/H69,"")</f>
        <v>3.896103896103896E-2</v>
      </c>
      <c r="D69" s="61">
        <f>(SUM(C22,E22))/H69</f>
        <v>0.64935064935064934</v>
      </c>
      <c r="E69" s="61">
        <f>IFERROR(G22/H69,"")</f>
        <v>0.35064935064935066</v>
      </c>
      <c r="F69" s="2">
        <f t="shared" si="5"/>
        <v>0.61038961038961037</v>
      </c>
      <c r="G69" s="2">
        <f t="shared" si="6"/>
        <v>0.38961038961038963</v>
      </c>
      <c r="H69" s="60">
        <f>SUM(C22,E22,G22)</f>
        <v>77</v>
      </c>
    </row>
    <row r="70" spans="1:8" ht="15.75" thickBot="1" x14ac:dyDescent="0.3">
      <c r="A70" s="49" t="s">
        <v>44</v>
      </c>
      <c r="B70" s="62">
        <f>AVERAGE(B67:B69)</f>
        <v>0.61550024050024055</v>
      </c>
      <c r="C70" s="62">
        <f t="shared" ref="C70:D70" si="7">AVERAGE(C67:C69)</f>
        <v>3.924963924963925E-2</v>
      </c>
      <c r="D70" s="62">
        <f t="shared" si="7"/>
        <v>0.65474987974987975</v>
      </c>
      <c r="E70" s="62">
        <f>AVERAGE(E67:E69)</f>
        <v>0.34525012025012031</v>
      </c>
      <c r="F70" s="62">
        <f>AVERAGE(F67:F69)</f>
        <v>0.61550024050024055</v>
      </c>
      <c r="G70" s="62">
        <f>AVERAGE(G67:G69)</f>
        <v>0.38449975949975945</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158.58855123363239</v>
      </c>
      <c r="D74" s="82">
        <v>0.95</v>
      </c>
      <c r="E74" s="65">
        <v>864000</v>
      </c>
      <c r="F74" s="64">
        <f>(G74*(C74/1000000))</f>
        <v>152.24500918428711</v>
      </c>
      <c r="G74" s="65">
        <f>E74/B74</f>
        <v>960000</v>
      </c>
      <c r="H74" s="65">
        <f>G74+(G74*E59)</f>
        <v>978653.29317989282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59601B-0FF8-4B82-B797-80E925439943}"/>
</file>

<file path=customXml/itemProps2.xml><?xml version="1.0" encoding="utf-8"?>
<ds:datastoreItem xmlns:ds="http://schemas.openxmlformats.org/officeDocument/2006/customXml" ds:itemID="{BB811CAB-D760-415E-BDD4-BE482EE1AF10}"/>
</file>

<file path=customXml/itemProps3.xml><?xml version="1.0" encoding="utf-8"?>
<ds:datastoreItem xmlns:ds="http://schemas.openxmlformats.org/officeDocument/2006/customXml" ds:itemID="{44C2B99F-5D00-404A-AC04-DA9DE6DE44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200918-2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2020-09-18T17:36:47Z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