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428C7F1E-3D56-4659-8C99-AA9442C8DB6F}" xr6:coauthVersionLast="45" xr6:coauthVersionMax="45" xr10:uidLastSave="{00000000-0000-0000-0000-000000000000}"/>
  <bookViews>
    <workbookView xWindow="0" yWindow="0" windowWidth="28800" windowHeight="15600" xr2:uid="{00000000-000D-0000-FFFF-FFFF00000000}"/>
  </bookViews>
  <sheets>
    <sheet name="200925-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<sst xmlns="http://schemas.openxmlformats.org/spreadsheetml/2006/main" count="252" uniqueCount="119">
  <si>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</si>
  <si>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</si>
  <si>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</si>
  <si>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</si>
  <si>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</si>
  <si>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</si>
  <si>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</si>
  <si>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</si>
  <si>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</si>
  <si>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</si>
  <si>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</si>
  <si>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</si>
  <si>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</si>
  <si>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</si>
  <si>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</si>
  <si>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</si>
  <si>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</si>
  <si>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</si>
  <si>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</si>
  <si>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</si>
  <si>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</si>
  <si>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</si>
  <si>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</si>
  <si>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</si>
  <si>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</si>
  <si>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</si>
  <si>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</si>
  <si>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</si>
  <si>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</si>
  <si>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</si>
  <si>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</si>
  <si>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</si>
  <si>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</si>
  <si>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</si>
  <si>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</si>
  <si>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</si>
  <si>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</si>
  <si>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</si>
  <si>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</si>
  <si>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</si>
  <si>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</si>
  <si>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</si>
  <si>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</si>
  <si>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</si>
  <si>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</si>
  <si>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</si>
  <si>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</si>
  <si>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</si>
  <si>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</si>
  <si>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</si>
  <si>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</si>
  <si>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</si>
  <si>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</si>
  <si>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</si>
  <si>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</si>
  <si>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</si>
  <si>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</si>
  <si>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</si>
  <si>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</si>
  <si>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</si>
  <si>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</si>
  <si>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</si>
  <si>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</si>
  <si>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</si>
  <si>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</si>
  <si>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</si>
  <si>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</si>
  <si>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</si>
  <si>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</si>
  <si>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</si>
  <si>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</si>
  <si>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</si>
  <si>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</si>
  <si>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</si>
  <si>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</si>
  <si>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</si>
  <si>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</si>
  <si>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</si>
  <si>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</si>
  <si>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</si>
  <si>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</si>
  <si>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</si>
  <si>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</si>
  <si>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</si>
  <si>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</si>
  <si>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</si>
  <si>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</si>
  <si>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</si>
  <si>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</si>
  <si>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</si>
  <si>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</si>
  <si>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</si>
  <si>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</si>
  <si>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</si>
  <si>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</si>
  <si>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</si>
  <si>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</si>
  <si>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</si>
  <si>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</si>
  <si>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</si>
  <si>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</si>
  <si>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</si>
  <si>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</si>
  <si>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</si>
  <si>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</si>
  <si>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</si>
  <si>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</si>
  <si>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</si>
  <si>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</si>
  <si>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</si>
  <si>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</si>
  <si>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</si>
  <si>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</si>
  <si>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</si>
  <si>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</si>
  <si>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</si>
  <si>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LBT-200823-001</t>
  </si>
  <si>
    <t>LBT-200821-001</t>
  </si>
  <si>
    <t>LBT-200903-006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</si>
</sst>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7" sqref="C7"/>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44099</v>
      </c>
      <c r="C4" s="70" t="s">
        <v>116</v>
      </c>
    </row>
    <row r="5" spans="1:17" x14ac:dyDescent="0.25">
      <c r="B5" s="59" t="s">
        <v>70</v>
      </c>
      <c r="C5" s="70" t="s">
        <v>117</v>
      </c>
      <c r="D5" s="88"/>
    </row>
    <row r="6" spans="1:17" x14ac:dyDescent="0.25">
      <c r="B6" s="80">
        <v>2</v>
      </c>
      <c r="C6" s="70" t="s">
        <v>118</v>
      </c>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81.599999999999994</v>
      </c>
    </row>
    <row r="11" spans="1:17" x14ac:dyDescent="0.25">
      <c r="B11" s="70">
        <v>10.199999999999999</v>
      </c>
      <c r="C11" s="70">
        <v>8</v>
      </c>
      <c r="D11" s="5">
        <f>PRODUCT(B11:C11)</f>
        <v>81.599999999999994</v>
      </c>
      <c r="E11" s="5">
        <f>D11/C36*100</f>
        <v>100.39812428523302</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44102.25625886659</v>
      </c>
      <c r="F14" s="69">
        <f>H74</f>
        <v>985694.62365591398</v>
      </c>
      <c r="H14" s="4" t="s">
        <v>4</v>
      </c>
      <c r="I14" s="4" t="s">
        <v>5</v>
      </c>
      <c r="J14" s="4" t="s">
        <v>6</v>
      </c>
      <c r="K14" s="4" t="s">
        <v>7</v>
      </c>
      <c r="L14" s="84" t="s">
        <v>8</v>
      </c>
      <c r="M14" s="99" t="s">
        <v>114</v>
      </c>
      <c r="N14" s="99" t="s">
        <v>111</v>
      </c>
      <c r="O14" s="105" t="s">
        <v>112</v>
      </c>
      <c r="P14" s="106"/>
      <c r="Q14" s="85" t="s">
        <v>71</v>
      </c>
    </row>
    <row r="15" spans="1:17" ht="15.75" thickBot="1" x14ac:dyDescent="0.3">
      <c r="H15" s="2">
        <f>(F70-0.025)*100</f>
        <v>45.163961160480355</v>
      </c>
      <c r="I15" s="2">
        <f>MAX((G70-0.025)*100,"0")</f>
        <v>49.836038839519638</v>
      </c>
      <c r="J15" s="5">
        <f>B59</f>
        <v>177.62463343108507</v>
      </c>
      <c r="K15" s="5">
        <f>D59</f>
        <v>190.87128037128036</v>
      </c>
      <c r="L15" s="66">
        <f>E59*100</f>
        <v>2.6765232974910393</v>
      </c>
      <c r="M15" s="67">
        <f>(((G70*100))-80.306)/(-8.5896)</f>
        <v>3.2562588665921997</v>
      </c>
      <c r="N15" s="100">
        <f>IF(I15&gt;0,M15,M16)</f>
        <v>3.2562588665921997</v>
      </c>
      <c r="O15" s="68">
        <f>B4+N15</f>
        <v>44102.25625886659</v>
      </c>
      <c r="P15" s="68"/>
      <c r="Q15" s="68">
        <f ca="1">TODAY()</f>
        <v>44099</v>
      </c>
    </row>
    <row r="16" spans="1:17" s="12" customFormat="1" ht="15.75" thickBot="1" x14ac:dyDescent="0.3">
      <c r="M16" s="67">
        <f>(((F70*100))-188.23)/(-8.7682)</f>
        <v>16.031344955580352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36</v>
      </c>
      <c r="D20" s="70">
        <v>6.24</v>
      </c>
      <c r="E20" s="70">
        <v>0</v>
      </c>
      <c r="F20" s="70">
        <v>0</v>
      </c>
      <c r="G20" s="70">
        <v>37</v>
      </c>
      <c r="H20" s="70">
        <v>7.06</v>
      </c>
      <c r="I20" s="93">
        <v>2</v>
      </c>
    </row>
    <row r="21" spans="2:9" x14ac:dyDescent="0.25">
      <c r="B21" s="10">
        <v>2</v>
      </c>
      <c r="C21" s="70">
        <v>33</v>
      </c>
      <c r="D21" s="70">
        <v>6.01</v>
      </c>
      <c r="E21" s="70">
        <v>0</v>
      </c>
      <c r="F21" s="70">
        <v>0</v>
      </c>
      <c r="G21" s="70">
        <v>44</v>
      </c>
      <c r="H21" s="70">
        <v>8.85</v>
      </c>
      <c r="I21" s="93">
        <v>3</v>
      </c>
    </row>
    <row r="22" spans="2:9" ht="15.75" thickBot="1" x14ac:dyDescent="0.3">
      <c r="B22" s="11">
        <v>3</v>
      </c>
      <c r="C22" s="94">
        <v>31</v>
      </c>
      <c r="D22" s="94">
        <v>5.5</v>
      </c>
      <c r="E22" s="70">
        <v>0</v>
      </c>
      <c r="F22" s="70">
        <v>0</v>
      </c>
      <c r="G22" s="94">
        <v>30</v>
      </c>
      <c r="H22" s="94">
        <v>5.42</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0.87323476702508962</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81.27641883843647</v>
      </c>
      <c r="D36" s="20">
        <f>C36</f>
        <v>81.27641883843647</v>
      </c>
    </row>
    <row r="37" spans="2:7" ht="15.75" thickBot="1" x14ac:dyDescent="0.3">
      <c r="B37" s="17"/>
      <c r="C37" s="21"/>
      <c r="F37" s="92"/>
      <c r="G37" s="92"/>
    </row>
    <row r="38" spans="2:7" ht="30.75" thickBot="1" x14ac:dyDescent="0.3">
      <c r="B38" s="15" t="s">
        <v>25</v>
      </c>
      <c r="C38" s="22">
        <f>C36*C34</f>
        <v>81.27641883843647</v>
      </c>
      <c r="D38" s="22">
        <f>D36*D34</f>
        <v>162.55283767687294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10.159552354804559</v>
      </c>
      <c r="D42" s="23">
        <f>C42</f>
        <v>10.159552354804559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3</v>
      </c>
      <c r="D48" s="22">
        <f>C48*2</f>
        <v>6</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173.33333333333334</v>
      </c>
      <c r="C56" s="5" t="str">
        <f>IFERROR(F20/E20*1000,"")</f>
        <v/>
      </c>
      <c r="D56" s="43">
        <f>IFERROR(H20/G20*1000,"")</f>
        <v>190.81081081081081</v>
      </c>
      <c r="E56" s="2">
        <f>IFERROR(I20/K56,"")</f>
        <v>2.6666666666666668E-2</v>
      </c>
      <c r="F56" s="2">
        <f>SUM(I56:J56)</f>
        <v>0.48</v>
      </c>
      <c r="G56" s="2">
        <f>G20/K56</f>
        <v>0.49333333333333335</v>
      </c>
      <c r="H56" s="2" t="str">
        <f>IFERROR(I56/J56,"")</f>
        <v/>
      </c>
      <c r="I56" s="2">
        <f>C20/K56</f>
        <v>0.48</v>
      </c>
      <c r="J56" s="2">
        <f>E20/K56</f>
        <v>0</v>
      </c>
      <c r="K56" s="44">
        <f>SUM(C20,E20,G20,I20)</f>
        <v>75</v>
      </c>
    </row>
    <row r="57" spans="1:11" x14ac:dyDescent="0.25">
      <c r="B57" s="42">
        <f>IFERROR(D21/C21*1000,"")</f>
        <v>182.12121212121212</v>
      </c>
      <c r="C57" s="5" t="str">
        <f>IFERROR(F21/E21*1000,"")</f>
        <v/>
      </c>
      <c r="D57" s="43">
        <f>IFERROR(H21/G21*1000,"")</f>
        <v>201.13636363636365</v>
      </c>
      <c r="E57" s="2">
        <f>IFERROR(I21/K57,"")</f>
        <v>3.7499999999999999E-2</v>
      </c>
      <c r="F57" s="2">
        <f>SUM(I57:J57)</f>
        <v>0.41249999999999998</v>
      </c>
      <c r="G57" s="2">
        <f>G21/K57</f>
        <v>0.55000000000000004</v>
      </c>
      <c r="H57" s="2" t="str">
        <f t="shared" ref="H57:H58" si="0">IFERROR(I57/J57,"")</f>
        <v/>
      </c>
      <c r="I57" s="2">
        <f>C21/K57</f>
        <v>0.41249999999999998</v>
      </c>
      <c r="J57" s="2">
        <f>E21/K57</f>
        <v>0</v>
      </c>
      <c r="K57" s="44">
        <f>SUM(C21,E21,G21,I21)</f>
        <v>80</v>
      </c>
    </row>
    <row r="58" spans="1:11" ht="15.75" thickBot="1" x14ac:dyDescent="0.3">
      <c r="B58" s="45">
        <f>IFERROR(D22/C22*1000,"")</f>
        <v>177.41935483870969</v>
      </c>
      <c r="C58" s="46" t="str">
        <f>IFERROR(F22/E22*1000,"")</f>
        <v/>
      </c>
      <c r="D58" s="43">
        <f>IFERROR(H22/G22*1000,"")</f>
        <v>180.66666666666666</v>
      </c>
      <c r="E58" s="2">
        <f>IFERROR(I22/K58,"")</f>
        <v>1.6129032258064516E-2</v>
      </c>
      <c r="F58" s="47">
        <f>SUM(I58:J58)</f>
        <v>0.5</v>
      </c>
      <c r="G58" s="47">
        <f>G22/K58</f>
        <v>0.4838709677419355</v>
      </c>
      <c r="H58" s="47" t="str">
        <f t="shared" si="0"/>
        <v/>
      </c>
      <c r="I58" s="47">
        <f>C22/K58</f>
        <v>0.5</v>
      </c>
      <c r="J58" s="47">
        <f>E22/K58</f>
        <v>0</v>
      </c>
      <c r="K58" s="48">
        <f>SUM(C22,E22,G22,I22)</f>
        <v>62</v>
      </c>
    </row>
    <row r="59" spans="1:11" ht="15.75" thickBot="1" x14ac:dyDescent="0.3">
      <c r="A59" s="49" t="s">
        <v>44</v>
      </c>
      <c r="B59" s="50">
        <f>AVERAGE(B56:B58)</f>
        <v>177.62463343108507</v>
      </c>
      <c r="C59" s="51" t="str">
        <f>IFERROR(AVERAGE(C56:C58),"0")</f>
        <v>0</v>
      </c>
      <c r="D59" s="52">
        <f t="shared" ref="D59:J59" si="1">AVERAGE(D56:D58)</f>
        <v>190.87128037128036</v>
      </c>
      <c r="E59" s="53">
        <f t="shared" si="1"/>
        <v>2.6765232974910392E-2</v>
      </c>
      <c r="F59" s="53">
        <f t="shared" si="1"/>
        <v>0.46416666666666667</v>
      </c>
      <c r="G59" s="54">
        <f t="shared" si="1"/>
        <v>0.50906810035842298</v>
      </c>
      <c r="H59" s="54" t="e">
        <f t="shared" si="1"/>
        <v>#DIV/0!</v>
      </c>
      <c r="I59" s="53">
        <f t="shared" si="1"/>
        <v>0.46416666666666667</v>
      </c>
      <c r="J59" s="54">
        <f t="shared" si="1"/>
        <v>0</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t="e">
        <f t="shared" si="2"/>
        <v>#DIV/0!</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e">
        <f>IF(H59&gt;=H62,"YES","NO")</f>
        <v>#DIV/0!</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0.49315068493150682</v>
      </c>
      <c r="C67" s="2">
        <f>IFERROR(E20/H67,"")</f>
        <v>0</v>
      </c>
      <c r="D67" s="2">
        <f>(SUM(C20,E20))/H67</f>
        <v>0.49315068493150682</v>
      </c>
      <c r="E67" s="2">
        <f>IFERROR(G20/H67,"")</f>
        <v>0.50684931506849318</v>
      </c>
      <c r="F67" s="2">
        <f>B67/(B67+C67+E67)</f>
        <v>0.49315068493150682</v>
      </c>
      <c r="G67" s="2">
        <f>1-F67</f>
        <v>0.50684931506849318</v>
      </c>
      <c r="H67" s="60">
        <f>SUM(C20,E20,G20)</f>
        <v>73</v>
      </c>
    </row>
    <row r="68" spans="1:8" x14ac:dyDescent="0.25">
      <c r="B68" s="2">
        <f>IFERROR(C21/H68,"")</f>
        <v>0.42857142857142855</v>
      </c>
      <c r="C68" s="2">
        <f>IFERROR(E21/H68,"")</f>
        <v>0</v>
      </c>
      <c r="D68" s="2">
        <f>(SUM(C21,E21))/H68</f>
        <v>0.42857142857142855</v>
      </c>
      <c r="E68" s="2">
        <f>IFERROR(G21/H68,"")</f>
        <v>0.5714285714285714</v>
      </c>
      <c r="F68" s="2">
        <f t="shared" ref="F68:F69" si="5">B68/(B68+C68+E68)</f>
        <v>0.42857142857142855</v>
      </c>
      <c r="G68" s="2">
        <f t="shared" ref="G68:G69" si="6">1-F68</f>
        <v>0.5714285714285714</v>
      </c>
      <c r="H68" s="60">
        <f>SUM(C21,E21,G21)</f>
        <v>77</v>
      </c>
    </row>
    <row r="69" spans="1:8" ht="15.75" thickBot="1" x14ac:dyDescent="0.3">
      <c r="B69" s="61">
        <f>IFERROR(C22/H69,"")</f>
        <v>0.50819672131147542</v>
      </c>
      <c r="C69" s="61">
        <f>IFERROR(E22/H69,"")</f>
        <v>0</v>
      </c>
      <c r="D69" s="61">
        <f>(SUM(C22,E22))/H69</f>
        <v>0.50819672131147542</v>
      </c>
      <c r="E69" s="61">
        <f>IFERROR(G22/H69,"")</f>
        <v>0.49180327868852458</v>
      </c>
      <c r="F69" s="2">
        <f t="shared" si="5"/>
        <v>0.50819672131147542</v>
      </c>
      <c r="G69" s="2">
        <f t="shared" si="6"/>
        <v>0.49180327868852458</v>
      </c>
      <c r="H69" s="60">
        <f>SUM(C22,E22,G22)</f>
        <v>61</v>
      </c>
    </row>
    <row r="70" spans="1:8" ht="15.75" thickBot="1" x14ac:dyDescent="0.3">
      <c r="A70" s="49" t="s">
        <v>44</v>
      </c>
      <c r="B70" s="62">
        <f>AVERAGE(B67:B69)</f>
        <v>0.47663961160480356</v>
      </c>
      <c r="C70" s="62">
        <f t="shared" ref="C70:D70" si="7">AVERAGE(C67:C69)</f>
        <v>0</v>
      </c>
      <c r="D70" s="62">
        <f t="shared" si="7"/>
        <v>0.47663961160480356</v>
      </c>
      <c r="E70" s="62">
        <f>AVERAGE(E67:E69)</f>
        <v>0.52336038839519639</v>
      </c>
      <c r="F70" s="62">
        <f>AVERAGE(F67:F69)</f>
        <v>0.47663961160480356</v>
      </c>
      <c r="G70" s="62">
        <f>AVERAGE(G67:G69)</f>
        <v>0.52336038839519639</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84.66293629003799</v>
      </c>
      <c r="D74" s="82">
        <v>0.95</v>
      </c>
      <c r="E74" s="65">
        <v>864000</v>
      </c>
      <c r="F74" s="64">
        <f>(G74*(C74/1000000))</f>
        <v>81.27641883843647</v>
      </c>
      <c r="G74" s="65">
        <f>E74/B74</f>
        <v>960000</v>
      </c>
      <c r="H74" s="65">
        <f>G74+(G74*E59)</f>
        <v>985694.62365591398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782AAF-2517-4229-B151-D342D20F51FA}"/>
</file>

<file path=customXml/itemProps2.xml><?xml version="1.0" encoding="utf-8"?>
<ds:datastoreItem xmlns:ds="http://schemas.openxmlformats.org/officeDocument/2006/customXml" ds:itemID="{86A27919-488A-4E39-BCE7-04652E7D3A0C}"/>
</file>

<file path=customXml/itemProps3.xml><?xml version="1.0" encoding="utf-8"?>
<ds:datastoreItem xmlns:ds="http://schemas.openxmlformats.org/officeDocument/2006/customXml" ds:itemID="{0E088A02-0FE4-4CBB-8CAD-A10F53EC78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200925-2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2020-09-25T19:29:51Z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