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DED872F5-E973-47B9-A155-E0234951440D}" xr6:coauthVersionLast="45" xr6:coauthVersionMax="45" xr10:uidLastSave="{00000000-0000-0000-0000-000000000000}"/>
  <bookViews>
    <workbookView xWindow="0" yWindow="0" windowWidth="28800" windowHeight="15600" xr2:uid="{00000000-000D-0000-FFFF-FFFF00000000}"/>
  </bookViews>
  <sheets>
    <sheet name="201007-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<sst xmlns="http://schemas.openxmlformats.org/spreadsheetml/2006/main" count="251" uniqueCount="118">
  <si>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</si>
  <si>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</si>
  <si>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</si>
  <si>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</si>
  <si>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</si>
  <si>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</si>
  <si>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</si>
  <si>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</si>
  <si>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</si>
  <si>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</si>
  <si>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</si>
  <si>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</si>
  <si>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</si>
  <si>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</si>
  <si>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</si>
  <si>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</si>
  <si>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</si>
  <si>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</si>
  <si>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</si>
  <si>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</si>
  <si>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</si>
  <si>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</si>
  <si>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</si>
  <si>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</si>
  <si>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</si>
  <si>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</si>
  <si>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</si>
  <si>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</si>
  <si>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</si>
  <si>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</si>
  <si>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</si>
  <si>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</si>
  <si>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</si>
  <si>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</si>
  <si>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</si>
  <si>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</si>
  <si>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</si>
  <si>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</si>
  <si>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</si>
  <si>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</si>
  <si>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</si>
  <si>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</si>
  <si>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</si>
  <si>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</si>
  <si>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</si>
  <si>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</si>
  <si>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</si>
  <si>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</si>
  <si>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</si>
  <si>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</si>
  <si>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</si>
  <si>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</si>
  <si>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</si>
  <si>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</si>
  <si>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</si>
  <si>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</si>
  <si>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</si>
  <si>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</si>
  <si>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</si>
  <si>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</si>
  <si>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</si>
  <si>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</si>
  <si>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</si>
  <si>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</si>
  <si>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</si>
  <si>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</si>
  <si>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</si>
  <si>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</si>
  <si>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</si>
  <si>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</si>
  <si>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</si>
  <si>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</si>
  <si>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</si>
  <si>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</si>
  <si>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</si>
  <si>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</si>
  <si>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</si>
  <si>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</si>
  <si>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</si>
  <si>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</si>
  <si>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</si>
  <si>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</si>
  <si>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</si>
  <si>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</si>
  <si>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</si>
  <si>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</si>
  <si>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</si>
  <si>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</si>
  <si>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</si>
  <si>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</si>
  <si>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</si>
  <si>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</si>
  <si>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</si>
  <si>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</si>
  <si>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</si>
  <si>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</si>
  <si>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</si>
  <si>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</si>
  <si>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</si>
  <si>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</si>
  <si>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</si>
  <si>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</si>
  <si>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</si>
  <si>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</si>
  <si>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</si>
  <si>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</si>
  <si>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</si>
  <si>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</si>
  <si>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</si>
  <si>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</si>
  <si>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</si>
  <si>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</si>
  <si>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</si>
  <si>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</si>
  <si>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</si>
  <si>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</si>
  <si>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LBT-200906-003</t>
  </si>
  <si>
    <t>400BT-200908-002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</si>
</sst>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44111</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141.6</v>
      </c>
    </row>
    <row r="11" spans="1:17" x14ac:dyDescent="0.25">
      <c r="B11" s="70">
        <v>17.7</v>
      </c>
      <c r="C11" s="70">
        <v>8</v>
      </c>
      <c r="D11" s="5">
        <f>PRODUCT(B11:C11)</f>
        <v>141.6</v>
      </c>
      <c r="E11" s="5">
        <f>D11/C36*100</f>
        <v>99.760673148463411</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987991.00449775113</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57.042584058713096</v>
      </c>
      <c r="I15" s="2">
        <f>MAX((G70-0.025)*100,"0")</f>
        <v>37.957415941286904</v>
      </c>
      <c r="J15" s="5">
        <f>B59</f>
        <v>161.68369272237194</v>
      </c>
      <c r="K15" s="5">
        <f>D59</f>
        <v>159.81746031746033</v>
      </c>
      <c r="L15" s="66">
        <f>E59*100</f>
        <v>2.9157296351824087</v>
      </c>
      <c r="M15" s="67">
        <f>(((G70*100))-80.306)/(-8.5896)</f>
        <v>4.639166440662323</v>
      </c>
      <c r="N15" s="100">
        <f>IF(I15&gt;0,M15,M16)</f>
        <v>4.639166440662323</v>
      </c>
      <c r="O15" s="68">
        <f>B4+N15</f>
        <v>44115.639166440662</v>
      </c>
      <c r="P15" s="68"/>
      <c r="Q15" s="68">
        <f ca="1">TODAY()</f>
        <v>44111</v>
      </c>
    </row>
    <row r="16" spans="1:17" s="12" customFormat="1" ht="15.75" thickBot="1" x14ac:dyDescent="0.3">
      <c r="M16" s="67">
        <f>(((F70*100))-188.23)/(-8.7682)</f>
        <v>14.676605910139697</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56</v>
      </c>
      <c r="D20" s="70">
        <v>8.7899999999999991</v>
      </c>
      <c r="E20" s="70">
        <v>5</v>
      </c>
      <c r="F20" s="70">
        <v>0.65</v>
      </c>
      <c r="G20" s="70">
        <v>32</v>
      </c>
      <c r="H20" s="70">
        <v>5.36</v>
      </c>
      <c r="I20" s="93">
        <v>3</v>
      </c>
    </row>
    <row r="21" spans="2:9" x14ac:dyDescent="0.25">
      <c r="B21" s="10">
        <v>2</v>
      </c>
      <c r="C21" s="70">
        <v>53</v>
      </c>
      <c r="D21" s="70">
        <v>8.58</v>
      </c>
      <c r="E21" s="70">
        <v>2</v>
      </c>
      <c r="F21" s="70">
        <v>0.28999999999999998</v>
      </c>
      <c r="G21" s="70">
        <v>35</v>
      </c>
      <c r="H21" s="70">
        <v>5.47</v>
      </c>
      <c r="I21" s="93">
        <v>2</v>
      </c>
    </row>
    <row r="22" spans="2:9" ht="15.75" thickBot="1" x14ac:dyDescent="0.3">
      <c r="B22" s="11">
        <v>3</v>
      </c>
      <c r="C22" s="94">
        <v>50</v>
      </c>
      <c r="D22" s="94">
        <v>8.31</v>
      </c>
      <c r="E22" s="70">
        <v>4</v>
      </c>
      <c r="F22" s="70">
        <v>0.43</v>
      </c>
      <c r="G22" s="94">
        <v>30</v>
      </c>
      <c r="H22" s="94">
        <v>4.67</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0.87084270364817595</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141.93969981464687</v>
      </c>
      <c r="D36" s="20">
        <f>C36</f>
        <v>141.93969981464687</v>
      </c>
    </row>
    <row r="37" spans="2:7" ht="15.75" thickBot="1" x14ac:dyDescent="0.3">
      <c r="B37" s="17"/>
      <c r="C37" s="21"/>
      <c r="F37" s="92"/>
      <c r="G37" s="92"/>
    </row>
    <row r="38" spans="2:7" ht="30.75" thickBot="1" x14ac:dyDescent="0.3">
      <c r="B38" s="15" t="s">
        <v>25</v>
      </c>
      <c r="C38" s="22">
        <f>C36*C34</f>
        <v>141.93969981464687</v>
      </c>
      <c r="D38" s="22">
        <f>D36*D34</f>
        <v>283.87939962929374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17.742462476830859</v>
      </c>
      <c r="D42" s="23">
        <f>C42</f>
        <v>17.742462476830859</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156.96428571428569</v>
      </c>
      <c r="C56" s="5">
        <f>IFERROR(F20/E20*1000,"")</f>
        <v>130</v>
      </c>
      <c r="D56" s="43">
        <f>IFERROR(H20/G20*1000,"")</f>
        <v>167.5</v>
      </c>
      <c r="E56" s="2">
        <f>IFERROR(I20/K56,"")</f>
        <v>3.125E-2</v>
      </c>
      <c r="F56" s="2">
        <f>SUM(I56:J56)</f>
        <v>0.63541666666666674</v>
      </c>
      <c r="G56" s="2">
        <f>G20/K56</f>
        <v>0.33333333333333331</v>
      </c>
      <c r="H56" s="2">
        <f>IFERROR(I56/J56,"")</f>
        <v>11.200000000000001</v>
      </c>
      <c r="I56" s="2">
        <f>C20/K56</f>
        <v>0.58333333333333337</v>
      </c>
      <c r="J56" s="2">
        <f>E20/K56</f>
        <v>5.2083333333333336E-2</v>
      </c>
      <c r="K56" s="44">
        <f>SUM(C20,E20,G20,I20)</f>
        <v>96</v>
      </c>
    </row>
    <row r="57" spans="1:11" x14ac:dyDescent="0.25">
      <c r="B57" s="42">
        <f>IFERROR(D21/C21*1000,"")</f>
        <v>161.88679245283018</v>
      </c>
      <c r="C57" s="5">
        <f>IFERROR(F21/E21*1000,"")</f>
        <v>145</v>
      </c>
      <c r="D57" s="43">
        <f>IFERROR(H21/G21*1000,"")</f>
        <v>156.28571428571428</v>
      </c>
      <c r="E57" s="2">
        <f>IFERROR(I21/K57,"")</f>
        <v>2.1739130434782608E-2</v>
      </c>
      <c r="F57" s="2">
        <f>SUM(I57:J57)</f>
        <v>0.59782608695652173</v>
      </c>
      <c r="G57" s="2">
        <f>G21/K57</f>
        <v>0.38043478260869568</v>
      </c>
      <c r="H57" s="2">
        <f t="shared" ref="H57:H58" si="0">IFERROR(I57/J57,"")</f>
        <v>26.5</v>
      </c>
      <c r="I57" s="2">
        <f>C21/K57</f>
        <v>0.57608695652173914</v>
      </c>
      <c r="J57" s="2">
        <f>E21/K57</f>
        <v>2.1739130434782608E-2</v>
      </c>
      <c r="K57" s="44">
        <f>SUM(C21,E21,G21,I21)</f>
        <v>92</v>
      </c>
    </row>
    <row r="58" spans="1:11" ht="15.75" thickBot="1" x14ac:dyDescent="0.3">
      <c r="B58" s="45">
        <f>IFERROR(D22/C22*1000,"")</f>
        <v>166.20000000000002</v>
      </c>
      <c r="C58" s="46">
        <f>IFERROR(F22/E22*1000,"")</f>
        <v>107.5</v>
      </c>
      <c r="D58" s="43">
        <f>IFERROR(H22/G22*1000,"")</f>
        <v>155.66666666666669</v>
      </c>
      <c r="E58" s="2">
        <f>IFERROR(I22/K58,"")</f>
        <v>3.4482758620689655E-2</v>
      </c>
      <c r="F58" s="47">
        <f>SUM(I58:J58)</f>
        <v>0.6206896551724137</v>
      </c>
      <c r="G58" s="47">
        <f>G22/K58</f>
        <v>0.34482758620689657</v>
      </c>
      <c r="H58" s="47">
        <f t="shared" si="0"/>
        <v>12.5</v>
      </c>
      <c r="I58" s="47">
        <f>C22/K58</f>
        <v>0.57471264367816088</v>
      </c>
      <c r="J58" s="47">
        <f>E22/K58</f>
        <v>4.5977011494252873E-2</v>
      </c>
      <c r="K58" s="48">
        <f>SUM(C22,E22,G22,I22)</f>
        <v>87</v>
      </c>
    </row>
    <row r="59" spans="1:11" ht="15.75" thickBot="1" x14ac:dyDescent="0.3">
      <c r="A59" s="49" t="s">
        <v>44</v>
      </c>
      <c r="B59" s="50">
        <f>AVERAGE(B56:B58)</f>
        <v>161.68369272237194</v>
      </c>
      <c r="C59" s="51">
        <f>IFERROR(AVERAGE(C56:C58),"0")</f>
        <v>127.5</v>
      </c>
      <c r="D59" s="52">
        <f t="shared" ref="D59:J59" si="1">AVERAGE(D56:D58)</f>
        <v>159.81746031746033</v>
      </c>
      <c r="E59" s="53">
        <f t="shared" si="1"/>
        <v>2.9157296351824086E-2</v>
      </c>
      <c r="F59" s="53">
        <f t="shared" si="1"/>
        <v>0.61797746959853406</v>
      </c>
      <c r="G59" s="54">
        <f t="shared" si="1"/>
        <v>0.35286523404964187</v>
      </c>
      <c r="H59" s="54">
        <f t="shared" si="1"/>
        <v>16.733333333333334</v>
      </c>
      <c r="I59" s="53">
        <f t="shared" si="1"/>
        <v>0.57804431117774446</v>
      </c>
      <c r="J59" s="54">
        <f t="shared" si="1"/>
        <v>3.9933158420789601E-2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0.60215053763440862</v>
      </c>
      <c r="C67" s="2">
        <f>IFERROR(E20/H67,"")</f>
        <v>5.3763440860215055E-2</v>
      </c>
      <c r="D67" s="2">
        <f>(SUM(C20,E20))/H67</f>
        <v>0.65591397849462363</v>
      </c>
      <c r="E67" s="2">
        <f>IFERROR(G20/H67,"")</f>
        <v>0.34408602150537637</v>
      </c>
      <c r="F67" s="2">
        <f>B67/(B67+C67+E67)</f>
        <v>0.60215053763440862</v>
      </c>
      <c r="G67" s="2">
        <f>1-F67</f>
        <v>0.39784946236559138</v>
      </c>
      <c r="H67" s="60">
        <f>SUM(C20,E20,G20)</f>
        <v>93</v>
      </c>
    </row>
    <row r="68" spans="1:8" x14ac:dyDescent="0.25">
      <c r="B68" s="2">
        <f>IFERROR(C21/H68,"")</f>
        <v>0.58888888888888891</v>
      </c>
      <c r="C68" s="2">
        <f>IFERROR(E21/H68,"")</f>
        <v>2.2222222222222223E-2</v>
      </c>
      <c r="D68" s="2">
        <f>(SUM(C21,E21))/H68</f>
        <v>0.61111111111111116</v>
      </c>
      <c r="E68" s="2">
        <f>IFERROR(G21/H68,"")</f>
        <v>0.3888888888888889</v>
      </c>
      <c r="F68" s="2">
        <f t="shared" ref="F68:F69" si="5">B68/(B68+C68+E68)</f>
        <v>0.58888888888888891</v>
      </c>
      <c r="G68" s="2">
        <f t="shared" ref="G68:G69" si="6">1-F68</f>
        <v>0.41111111111111109</v>
      </c>
      <c r="H68" s="60">
        <f>SUM(C21,E21,G21)</f>
        <v>90</v>
      </c>
    </row>
    <row r="69" spans="1:8" ht="15.75" thickBot="1" x14ac:dyDescent="0.3">
      <c r="B69" s="61">
        <f>IFERROR(C22/H69,"")</f>
        <v>0.59523809523809523</v>
      </c>
      <c r="C69" s="61">
        <f>IFERROR(E22/H69,"")</f>
        <v>4.7619047619047616E-2</v>
      </c>
      <c r="D69" s="61">
        <f>(SUM(C22,E22))/H69</f>
        <v>0.6428571428571429</v>
      </c>
      <c r="E69" s="61">
        <f>IFERROR(G22/H69,"")</f>
        <v>0.35714285714285715</v>
      </c>
      <c r="F69" s="2">
        <f t="shared" si="5"/>
        <v>0.59523809523809523</v>
      </c>
      <c r="G69" s="2">
        <f t="shared" si="6"/>
        <v>0.40476190476190477</v>
      </c>
      <c r="H69" s="60">
        <f>SUM(C22,E22,G22)</f>
        <v>84</v>
      </c>
    </row>
    <row r="70" spans="1:8" ht="15.75" thickBot="1" x14ac:dyDescent="0.3">
      <c r="A70" s="49" t="s">
        <v>44</v>
      </c>
      <c r="B70" s="62">
        <f>AVERAGE(B67:B69)</f>
        <v>0.59542584058713099</v>
      </c>
      <c r="C70" s="62">
        <f t="shared" ref="C70:D70" si="7">AVERAGE(C67:C69)</f>
        <v>4.1201570233828297E-2</v>
      </c>
      <c r="D70" s="62">
        <f t="shared" si="7"/>
        <v>0.63662741082095919</v>
      </c>
      <c r="E70" s="62">
        <f>AVERAGE(E67:E69)</f>
        <v>0.36337258917904086</v>
      </c>
      <c r="F70" s="62">
        <f>AVERAGE(F67:F69)</f>
        <v>0.59542584058713099</v>
      </c>
      <c r="G70" s="62">
        <f>AVERAGE(G67:G69)</f>
        <v>0.40457415941286906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147.8538539735905</v>
      </c>
      <c r="D74" s="82">
        <v>0.95</v>
      </c>
      <c r="E74" s="65">
        <v>864000</v>
      </c>
      <c r="F74" s="64">
        <f>(G74*(C74/1000000))</f>
        <v>141.93969981464687</v>
      </c>
      <c r="G74" s="65">
        <f>E74/B74</f>
        <v>960000</v>
      </c>
      <c r="H74" s="65">
        <f>G74+(G74*E59)</f>
        <v>987991.00449775113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E2B526-3D39-4B58-B603-78DBBDAC027F}"/>
</file>

<file path=customXml/itemProps2.xml><?xml version="1.0" encoding="utf-8"?>
<ds:datastoreItem xmlns:ds="http://schemas.openxmlformats.org/officeDocument/2006/customXml" ds:itemID="{CD2CC995-3ACE-40BF-8559-9AC92C222B35}"/>
</file>

<file path=customXml/itemProps3.xml><?xml version="1.0" encoding="utf-8"?>
<ds:datastoreItem xmlns:ds="http://schemas.openxmlformats.org/officeDocument/2006/customXml" ds:itemID="{51CFBE05-9BE1-48E6-ABE7-D0EA361F60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201007-1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2020-10-07T20:59:13Z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