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455" activeTab="4"/>
  </bookViews>
  <sheets>
    <sheet name="Dashboard" sheetId="1" r:id="rId1"/>
    <sheet name="People" sheetId="2" r:id="rId2"/>
    <sheet name="Companies" sheetId="3" r:id="rId3"/>
    <sheet name="Opportunities" sheetId="4" r:id="rId4"/>
    <sheet name="Settings" sheetId="5" r:id="rId5"/>
  </sheets>
  <definedNames>
    <definedName name="_xlnm._FilterDatabase" localSheetId="2" hidden="1">Companies!$B$3:$B$11</definedName>
    <definedName name="_xlnm._FilterDatabase" localSheetId="3" hidden="1">Opportunities!$B$3:$L$12</definedName>
    <definedName name="_xlnm._FilterDatabase" localSheetId="1" hidden="1">People!$B$3:$B$11</definedName>
  </definedNames>
  <calcPr calcId="152511"/>
</workbook>
</file>

<file path=xl/calcChain.xml><?xml version="1.0" encoding="utf-8"?>
<calcChain xmlns="http://schemas.openxmlformats.org/spreadsheetml/2006/main">
  <c r="L10" i="3" l="1"/>
  <c r="L9" i="3"/>
  <c r="L8" i="3"/>
  <c r="L7" i="3"/>
  <c r="L6" i="3"/>
  <c r="L5" i="3"/>
  <c r="L4" i="3"/>
  <c r="M10" i="2"/>
  <c r="E10" i="2"/>
  <c r="M9" i="2"/>
  <c r="E9" i="2"/>
  <c r="M8" i="2"/>
  <c r="E8" i="2"/>
  <c r="M7" i="2"/>
  <c r="E7" i="2"/>
  <c r="M6" i="2"/>
  <c r="E6" i="2"/>
  <c r="M5" i="2"/>
  <c r="E5" i="2"/>
  <c r="M4" i="2"/>
  <c r="E4" i="2"/>
  <c r="M5" i="1"/>
  <c r="G5" i="1"/>
  <c r="C5" i="1"/>
  <c r="M24" i="1"/>
  <c r="M22" i="1"/>
  <c r="M20" i="1"/>
  <c r="M16" i="1"/>
  <c r="M14" i="1"/>
  <c r="M12" i="1"/>
  <c r="L24" i="1"/>
  <c r="L22" i="1"/>
  <c r="L20" i="1"/>
  <c r="L16" i="1"/>
  <c r="L12" i="1"/>
  <c r="M23" i="1"/>
  <c r="M19" i="1"/>
  <c r="M15" i="1"/>
  <c r="M13" i="1"/>
  <c r="M11" i="1"/>
  <c r="L14" i="1"/>
  <c r="M21" i="1"/>
  <c r="L23" i="1"/>
  <c r="L21" i="1"/>
  <c r="L19" i="1"/>
  <c r="L15" i="1"/>
  <c r="L13" i="1"/>
  <c r="L11" i="1"/>
</calcChain>
</file>

<file path=xl/comments1.xml><?xml version="1.0" encoding="utf-8"?>
<comments xmlns="http://schemas.openxmlformats.org/spreadsheetml/2006/main">
  <authors>
    <author/>
  </authors>
  <commentList>
    <comment ref="B3" authorId="0" shapeId="0">
      <text>
        <r>
          <rPr>
            <sz val="10"/>
            <color rgb="FF000000"/>
            <rFont val="Arial"/>
          </rPr>
          <t xml:space="preserve">Add any tags in this column to help you quickly identify different entries
</t>
        </r>
      </text>
    </comment>
    <comment ref="G3" authorId="0" shapeId="0">
      <text>
        <r>
          <rPr>
            <sz val="10"/>
            <color rgb="FF000000"/>
            <rFont val="Arial"/>
          </rPr>
          <t>See "Settings" tab</t>
        </r>
      </text>
    </comment>
  </commentList>
</comments>
</file>

<file path=xl/sharedStrings.xml><?xml version="1.0" encoding="utf-8"?>
<sst xmlns="http://schemas.openxmlformats.org/spreadsheetml/2006/main" count="284" uniqueCount="142">
  <si>
    <t>Dashboard</t>
  </si>
  <si>
    <t>SALES</t>
  </si>
  <si>
    <t xml:space="preserve">TOTAL NUMBER OF </t>
  </si>
  <si>
    <t>People</t>
  </si>
  <si>
    <t>Companies</t>
  </si>
  <si>
    <t>Opportunities</t>
  </si>
  <si>
    <t>Copper Tip  ➜</t>
  </si>
  <si>
    <t>A Person is someone you have already qualified to do business with. 
They may be a current customer, potential customer, or some other contact type. 
This is the Person that works for a Company you want to do business with.</t>
  </si>
  <si>
    <t>Tag</t>
  </si>
  <si>
    <t>Name</t>
  </si>
  <si>
    <t>Company</t>
  </si>
  <si>
    <t>Work Email</t>
  </si>
  <si>
    <t>Title</t>
  </si>
  <si>
    <t>Contact Type</t>
  </si>
  <si>
    <t>Work Phone</t>
  </si>
  <si>
    <t>Work Website</t>
  </si>
  <si>
    <t>Address</t>
  </si>
  <si>
    <t>City</t>
  </si>
  <si>
    <t>Zip</t>
  </si>
  <si>
    <t>Linkedin</t>
  </si>
  <si>
    <t>Description</t>
  </si>
  <si>
    <t>Followup</t>
  </si>
  <si>
    <t>Thomas Liao</t>
  </si>
  <si>
    <t>ozerflex</t>
  </si>
  <si>
    <t>Marketing Manager</t>
  </si>
  <si>
    <t>Potential Customer</t>
  </si>
  <si>
    <t>562-391-2345</t>
  </si>
  <si>
    <t>www.ozerflex.com</t>
  </si>
  <si>
    <t>224 Main St</t>
  </si>
  <si>
    <t>San Francisco</t>
  </si>
  <si>
    <t>Hot</t>
  </si>
  <si>
    <t>Lillian Soto</t>
  </si>
  <si>
    <t>Fixfase</t>
  </si>
  <si>
    <t>Sales Rep</t>
  </si>
  <si>
    <t>562-391-2346</t>
  </si>
  <si>
    <t>www.fixfase.com</t>
  </si>
  <si>
    <t>543 Senwood St</t>
  </si>
  <si>
    <t>New York</t>
  </si>
  <si>
    <t>Soon</t>
  </si>
  <si>
    <t>Violette Gatewood</t>
  </si>
  <si>
    <t>Namdrill</t>
  </si>
  <si>
    <t>Sales Operator</t>
  </si>
  <si>
    <t>Current Customer</t>
  </si>
  <si>
    <t>562-391-2347</t>
  </si>
  <si>
    <t>www.namdrill.com</t>
  </si>
  <si>
    <t>2430 Grand Corners</t>
  </si>
  <si>
    <t>Sucker Brook</t>
  </si>
  <si>
    <t>Mary Garcia</t>
  </si>
  <si>
    <t>Saltace</t>
  </si>
  <si>
    <t>Community Manager</t>
  </si>
  <si>
    <t>Other</t>
  </si>
  <si>
    <t>562-391-2348</t>
  </si>
  <si>
    <t>www.saltace.com</t>
  </si>
  <si>
    <t>1275 Harvest Beacon Avenue</t>
  </si>
  <si>
    <t>Hills and Dales</t>
  </si>
  <si>
    <t>Cameron Lyle</t>
  </si>
  <si>
    <t>Moveplanet</t>
  </si>
  <si>
    <t>Designer</t>
  </si>
  <si>
    <t>562-391-2349</t>
  </si>
  <si>
    <t>www.moveplanet.com</t>
  </si>
  <si>
    <t>6329 Velvet Cloud Carrefour</t>
  </si>
  <si>
    <t>Nitta Yuma</t>
  </si>
  <si>
    <t>Mildred Noriega</t>
  </si>
  <si>
    <t>Finware</t>
  </si>
  <si>
    <t>CEO</t>
  </si>
  <si>
    <t>562-391-2350</t>
  </si>
  <si>
    <t>www.finware.com</t>
  </si>
  <si>
    <t>1903 Quiet Willow Field, Muenster</t>
  </si>
  <si>
    <t>Muenster</t>
  </si>
  <si>
    <t>Upsale</t>
  </si>
  <si>
    <t>Melody Estes</t>
  </si>
  <si>
    <t>Dripelectronics</t>
  </si>
  <si>
    <t>Executive Assistant</t>
  </si>
  <si>
    <t>562-391-2351</t>
  </si>
  <si>
    <t>www.driplectronics.com</t>
  </si>
  <si>
    <t>3446 Jagged Walk, Platinum, Florida</t>
  </si>
  <si>
    <t>Platinum</t>
  </si>
  <si>
    <t>A Company is an organizational entity that you are either doing business with now, or may be doing business with soon. 
You should use tags to group different companies together so you can filter for them easily later.</t>
  </si>
  <si>
    <t>Company Name</t>
  </si>
  <si>
    <t>Email Domain</t>
  </si>
  <si>
    <t xml:space="preserve">Work Website </t>
  </si>
  <si>
    <t>Country</t>
  </si>
  <si>
    <t>Assignee</t>
  </si>
  <si>
    <t>@ozerflex.com</t>
  </si>
  <si>
    <t>US</t>
  </si>
  <si>
    <t>Steve Holm</t>
  </si>
  <si>
    <t>@fixfase.com</t>
  </si>
  <si>
    <t>Robert Hendricks</t>
  </si>
  <si>
    <t>@namdrill.com</t>
  </si>
  <si>
    <t>@saltace.com</t>
  </si>
  <si>
    <t>@moveplanet.com</t>
  </si>
  <si>
    <t>@finware.com</t>
  </si>
  <si>
    <t>@driplectronics.com</t>
  </si>
  <si>
    <t>An Opportunity represents any kind of business development effort that you would like to track and move along through a process. 
Make sure to accurately update your expected close date. 
This will allow you to better forecast what your expected sales are for the end of your sales cycle.</t>
  </si>
  <si>
    <t>Stage</t>
  </si>
  <si>
    <t>Value</t>
  </si>
  <si>
    <t>Close Date</t>
  </si>
  <si>
    <t>Win %</t>
  </si>
  <si>
    <t>Status</t>
  </si>
  <si>
    <t>Loss Reason</t>
  </si>
  <si>
    <t>Priority</t>
  </si>
  <si>
    <t>Source</t>
  </si>
  <si>
    <t>Plan</t>
  </si>
  <si>
    <t>Project ozerflex</t>
  </si>
  <si>
    <t>Qualified</t>
  </si>
  <si>
    <t>Open</t>
  </si>
  <si>
    <t>None</t>
  </si>
  <si>
    <t>High</t>
  </si>
  <si>
    <t>Advertising</t>
  </si>
  <si>
    <t>Upcoming Sells</t>
  </si>
  <si>
    <t>Follow-up</t>
  </si>
  <si>
    <t>Lost</t>
  </si>
  <si>
    <t>Competitor</t>
  </si>
  <si>
    <t>Cold Call</t>
  </si>
  <si>
    <t>Low</t>
  </si>
  <si>
    <t>Follow up</t>
  </si>
  <si>
    <t>Contract Sent</t>
  </si>
  <si>
    <t>Estimate</t>
  </si>
  <si>
    <t xml:space="preserve">Upsale </t>
  </si>
  <si>
    <t>Midium</t>
  </si>
  <si>
    <t>Email</t>
  </si>
  <si>
    <t>Investment</t>
  </si>
  <si>
    <t>Negotiation</t>
  </si>
  <si>
    <t>Ongoing</t>
  </si>
  <si>
    <t>Presentation</t>
  </si>
  <si>
    <t>Won</t>
  </si>
  <si>
    <t>Contract with Fixfase</t>
  </si>
  <si>
    <t>Hot/Strategic</t>
  </si>
  <si>
    <t>2nd Sales</t>
  </si>
  <si>
    <t>Features</t>
  </si>
  <si>
    <t>Settings</t>
  </si>
  <si>
    <t xml:space="preserve">  People / Company</t>
  </si>
  <si>
    <t xml:space="preserve">  Opportunities</t>
  </si>
  <si>
    <t xml:space="preserve">  Contact Type</t>
  </si>
  <si>
    <t xml:space="preserve">  Stage</t>
  </si>
  <si>
    <t xml:space="preserve">  Status</t>
  </si>
  <si>
    <t xml:space="preserve">  Source</t>
  </si>
  <si>
    <t xml:space="preserve">  Loss Reason</t>
  </si>
  <si>
    <t>ALL</t>
  </si>
  <si>
    <t>Price</t>
  </si>
  <si>
    <t>Abandoned</t>
  </si>
  <si>
    <t xml:space="preserve">Negotiation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</si>
</sst>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quot;$&quot;* #,##0_);_(&quot;$&quot;* \(#,##0\);_(&quot;$&quot;* &quot;-&quot;??_);_(@_)"/>
  </numFmts>
  <fonts count="54">
    <font>
      <sz val="10"/>
      <color rgb="FF000000"/>
      <name val="Arial"/>
    </font>
    <font>
      <sz val="10"/>
      <name val="Roboto"/>
    </font>
    <font>
      <b/>
      <sz val="18"/>
      <color rgb="FFFFFFFF"/>
      <name val="Roboto"/>
    </font>
    <font>
      <sz val="12"/>
      <color rgb="FFF3F3F3"/>
      <name val="Roboto"/>
    </font>
    <font>
      <sz val="30"/>
      <color rgb="FFF3F3F3"/>
      <name val="Roboto"/>
    </font>
    <font>
      <b/>
      <sz val="10"/>
      <color rgb="FF303F46"/>
      <name val="Roboto"/>
    </font>
    <font>
      <b/>
      <sz val="10"/>
      <color rgb="FF888888"/>
      <name val="Roboto"/>
    </font>
    <font>
      <b/>
      <sz val="30"/>
      <color rgb="FF888888"/>
      <name val="Roboto"/>
    </font>
    <font>
      <sz val="30"/>
      <name val="Roboto"/>
    </font>
    <font>
      <sz val="10"/>
      <color rgb="FF3D4DB7"/>
      <name val="Roboto"/>
    </font>
    <font>
      <sz val="9"/>
      <color rgb="FF3D4DB7"/>
      <name val="Roboto"/>
    </font>
    <font>
      <b/>
      <sz val="10"/>
      <color rgb="FF3D4DB7"/>
      <name val="Roboto"/>
    </font>
    <font>
      <sz val="30"/>
      <color rgb="FF3D4DB7"/>
      <name val="Roboto"/>
    </font>
    <font>
      <b/>
      <sz val="36"/>
      <color rgb="FF3D4DB7"/>
      <name val="Roboto"/>
    </font>
    <font>
      <sz val="10"/>
      <name val="Arial"/>
    </font>
    <font>
      <sz val="18"/>
      <color rgb="FF2196F3"/>
      <name val="Roboto"/>
    </font>
    <font>
      <b/>
      <sz val="24"/>
      <color rgb="FF303F46"/>
      <name val="Roboto"/>
    </font>
    <font>
      <sz val="9"/>
      <color rgb="FF888888"/>
      <name val="Roboto"/>
    </font>
    <font>
      <b/>
      <sz val="24"/>
      <color rgb="FF363636"/>
      <name val="Roboto"/>
    </font>
    <font>
      <b/>
      <sz val="10"/>
      <color rgb="FF363636"/>
      <name val="Roboto"/>
    </font>
    <font>
      <b/>
      <sz val="10"/>
      <name val="Roboto"/>
    </font>
    <font>
      <b/>
      <sz val="12"/>
      <color rgb="FF2E404D"/>
      <name val="Roboto"/>
    </font>
    <font>
      <sz val="9"/>
      <color rgb="FF2196F3"/>
      <name val="Roboto"/>
    </font>
    <font>
      <sz val="10"/>
      <color rgb="FF2196F3"/>
      <name val="Roboto"/>
    </font>
    <font>
      <sz val="10"/>
      <color rgb="FF2E404D"/>
      <name val="Roboto"/>
    </font>
    <font>
      <b/>
      <sz val="20"/>
      <color rgb="FF303F46"/>
      <name val="Roboto"/>
    </font>
    <font>
      <sz val="10"/>
      <color rgb="FF363636"/>
      <name val="Roboto"/>
    </font>
    <font>
      <sz val="10"/>
      <color rgb="FF363636"/>
      <name val="Roboto"/>
    </font>
    <font>
      <i/>
      <sz val="30"/>
      <color rgb="FF888888"/>
      <name val="Roboto"/>
    </font>
    <font>
      <sz val="10"/>
      <color rgb="FFFFFFFF"/>
      <name val="Roboto"/>
    </font>
    <font>
      <sz val="30"/>
      <color rgb="FF363636"/>
      <name val="Roboto"/>
    </font>
    <font>
      <sz val="20"/>
      <color rgb="FFF3F3F3"/>
      <name val="Roboto"/>
    </font>
    <font>
      <sz val="10"/>
      <color rgb="FFF3F3F3"/>
      <name val="Roboto"/>
    </font>
    <font>
      <b/>
      <sz val="10"/>
      <color rgb="FFFFFFFF"/>
      <name val="Roboto"/>
    </font>
    <font>
      <b/>
      <sz val="10"/>
      <name val="Roboto"/>
    </font>
    <font>
      <sz val="10"/>
      <color rgb="FF303F46"/>
      <name val="Roboto"/>
    </font>
    <font>
      <u/>
      <sz val="10"/>
      <color rgb="FF0000FF"/>
      <name val="Roboto"/>
    </font>
    <font>
      <u/>
      <sz val="10"/>
      <color rgb="FF0000FF"/>
      <name val="Roboto"/>
    </font>
    <font>
      <u/>
      <sz val="10"/>
      <color rgb="FF0000FF"/>
      <name val="Roboto"/>
    </font>
    <font>
      <sz val="10"/>
      <name val="Roboto"/>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b/>
      <sz val="8"/>
      <color rgb="FF303F46"/>
      <name val="Roboto"/>
    </font>
    <font>
      <sz val="10"/>
      <color rgb="FF303F46"/>
      <name val="Roboto"/>
    </font>
    <font>
      <u/>
      <sz val="10"/>
      <color rgb="FF0000FF"/>
      <name val="Roboto"/>
    </font>
    <font>
      <u/>
      <sz val="10"/>
      <color rgb="FF0000FF"/>
      <name val="Roboto"/>
    </font>
    <font>
      <u/>
      <sz val="10"/>
      <color rgb="FF0000FF"/>
      <name val="Roboto"/>
    </font>
    <font>
      <u/>
      <sz val="10"/>
      <color rgb="FF0000FF"/>
      <name val="Roboto"/>
    </font>
    <font>
      <sz val="18"/>
      <color rgb="FFFFFFFF"/>
      <name val="Roboto"/>
    </font>
    <font>
      <b/>
      <sz val="10"/>
      <color rgb="FF2E404D"/>
      <name val="Roboto"/>
    </font>
  </fonts>
  <fills count="9">
    <fill>
      <patternFill patternType="none"/>
    </fill>
    <fill>
      <patternFill patternType="gray125"/>
    </fill>
    <fill>
      <patternFill patternType="solid">
        <fgColor rgb="FF3D4DB7"/>
        <bgColor rgb="FF3D4DB7"/>
      </patternFill>
    </fill>
    <fill>
      <patternFill patternType="solid">
        <fgColor rgb="FFFFFFFF"/>
        <bgColor rgb="FFFFFFFF"/>
      </patternFill>
    </fill>
    <fill>
      <patternFill patternType="solid">
        <fgColor rgb="FFEFEFF1"/>
        <bgColor rgb="FFEFEFF1"/>
      </patternFill>
    </fill>
    <fill>
      <patternFill patternType="solid">
        <fgColor rgb="FF434343"/>
        <bgColor rgb="FF434343"/>
      </patternFill>
    </fill>
    <fill>
      <patternFill patternType="solid">
        <fgColor rgb="FFE9E9E9"/>
        <bgColor rgb="FFE9E9E9"/>
      </patternFill>
    </fill>
    <fill>
      <patternFill patternType="solid">
        <fgColor rgb="FFCFE2F3"/>
        <bgColor rgb="FFCFE2F3"/>
      </patternFill>
    </fill>
    <fill>
      <patternFill patternType="solid">
        <fgColor rgb="FF303F46"/>
        <bgColor rgb="FF303F46"/>
      </patternFill>
    </fill>
  </fills>
  <borders count="23">
    <border>
      <left/>
      <right/>
      <top/>
      <bottom/>
      <diagonal/>
    </border>
    <border>
      <left/>
      <right/>
      <top style="thin">
        <color rgb="FF3D4DB7"/>
      </top>
      <bottom/>
      <diagonal/>
    </border>
    <border>
      <left/>
      <right style="thin">
        <color rgb="FF2196F3"/>
      </right>
      <top style="thin">
        <color rgb="FF3D4DB7"/>
      </top>
      <bottom/>
      <diagonal/>
    </border>
    <border>
      <left style="thin">
        <color rgb="FF3D4DB7"/>
      </left>
      <right style="thin">
        <color rgb="FF3D4DB7"/>
      </right>
      <top style="thin">
        <color rgb="FF3D4DB7"/>
      </top>
      <bottom/>
      <diagonal/>
    </border>
    <border>
      <left/>
      <right style="thin">
        <color rgb="FF2196F3"/>
      </right>
      <top/>
      <bottom/>
      <diagonal/>
    </border>
    <border>
      <left style="thin">
        <color rgb="FF3D4DB7"/>
      </left>
      <right style="thin">
        <color rgb="FF3D4DB7"/>
      </right>
      <top/>
      <bottom/>
      <diagonal/>
    </border>
    <border>
      <left/>
      <right/>
      <top/>
      <bottom style="thin">
        <color rgb="FF3D4DB7"/>
      </bottom>
      <diagonal/>
    </border>
    <border>
      <left/>
      <right style="thin">
        <color rgb="FF2196F3"/>
      </right>
      <top/>
      <bottom style="thin">
        <color rgb="FF3D4DB7"/>
      </bottom>
      <diagonal/>
    </border>
    <border>
      <left style="thin">
        <color rgb="FF3D4DB7"/>
      </left>
      <right style="thin">
        <color rgb="FF3D4DB7"/>
      </right>
      <top/>
      <bottom style="thin">
        <color rgb="FF3D4DB7"/>
      </bottom>
      <diagonal/>
    </border>
    <border>
      <left/>
      <right/>
      <top/>
      <bottom style="dotted">
        <color rgb="FF363636"/>
      </bottom>
      <diagonal/>
    </border>
    <border>
      <left/>
      <right/>
      <top style="thin">
        <color rgb="FFD9D9D9"/>
      </top>
      <bottom/>
      <diagonal/>
    </border>
    <border>
      <left/>
      <right/>
      <top/>
      <bottom style="thin">
        <color rgb="FFD9D9D9"/>
      </bottom>
      <diagonal/>
    </border>
    <border>
      <left/>
      <right style="thin">
        <color rgb="FFD9D9D9"/>
      </right>
      <top/>
      <bottom style="thin">
        <color rgb="FFFFFFFF"/>
      </bottom>
      <diagonal/>
    </border>
    <border>
      <left/>
      <right/>
      <top style="thin">
        <color rgb="FFD9D9D9"/>
      </top>
      <bottom style="thin">
        <color rgb="FFD9D9D9"/>
      </bottom>
      <diagonal/>
    </border>
    <border>
      <left/>
      <right style="thin">
        <color rgb="FFD9D9D9"/>
      </right>
      <top style="thin">
        <color rgb="FFFFFFFF"/>
      </top>
      <bottom style="thin">
        <color rgb="FFFFFFFF"/>
      </bottom>
      <diagonal/>
    </border>
    <border>
      <left/>
      <right style="thin">
        <color rgb="FFD9D9D9"/>
      </right>
      <top style="thin">
        <color rgb="FFFFFFFF"/>
      </top>
      <bottom style="thin">
        <color rgb="FFCCCCCC"/>
      </bottom>
      <diagonal/>
    </border>
    <border>
      <left/>
      <right/>
      <top style="thin">
        <color rgb="FFD9D9D9"/>
      </top>
      <bottom style="thin">
        <color rgb="FFCCCCCC"/>
      </bottom>
      <diagonal/>
    </border>
    <border>
      <left/>
      <right style="thin">
        <color rgb="FFD9D9D9"/>
      </right>
      <top/>
      <bottom style="thin">
        <color rgb="FFCCCCCC"/>
      </bottom>
      <diagonal/>
    </border>
    <border>
      <left/>
      <right/>
      <top/>
      <bottom style="thin">
        <color rgb="FFCCCCCC"/>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57">
    <xf numFmtId="0" fontId="0" fillId="0" borderId="0" xfId="0" applyFont="1" applyAlignment="1"/>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1" fillId="3" borderId="0" xfId="0" applyFont="1" applyFill="1" applyAlignment="1">
      <alignment vertical="center"/>
    </xf>
    <xf numFmtId="0" fontId="5" fillId="3" borderId="0" xfId="0" applyFont="1" applyFill="1" applyAlignment="1">
      <alignment horizontal="left" vertical="center"/>
    </xf>
    <xf numFmtId="0" fontId="6" fillId="3" borderId="0" xfId="0" applyFont="1" applyFill="1" applyAlignment="1">
      <alignment vertical="center"/>
    </xf>
    <xf numFmtId="0" fontId="7" fillId="3" borderId="0" xfId="0" applyFont="1" applyFill="1" applyAlignment="1">
      <alignment vertical="center"/>
    </xf>
    <xf numFmtId="0" fontId="1" fillId="3" borderId="0" xfId="0" applyFont="1" applyFill="1" applyAlignment="1">
      <alignment horizontal="left" vertical="center"/>
    </xf>
    <xf numFmtId="0" fontId="8" fillId="3" borderId="0" xfId="0" applyFont="1" applyFill="1" applyAlignment="1">
      <alignment horizontal="left" vertical="center"/>
    </xf>
    <xf numFmtId="0" fontId="1"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3" borderId="0" xfId="0" applyFont="1" applyFill="1" applyAlignment="1">
      <alignment horizontal="left" vertical="center"/>
    </xf>
    <xf numFmtId="0" fontId="11" fillId="3" borderId="0" xfId="0" applyFont="1" applyFill="1" applyAlignment="1">
      <alignment vertical="center"/>
    </xf>
    <xf numFmtId="0" fontId="12" fillId="3" borderId="0" xfId="0" applyFont="1" applyFill="1" applyAlignment="1">
      <alignment vertical="center"/>
    </xf>
    <xf numFmtId="0" fontId="9" fillId="3" borderId="0" xfId="0" applyFont="1" applyFill="1" applyAlignment="1">
      <alignment vertical="center"/>
    </xf>
    <xf numFmtId="0" fontId="17" fillId="3" borderId="0" xfId="0" applyFont="1" applyFill="1" applyAlignment="1">
      <alignment horizontal="left" vertical="center"/>
    </xf>
    <xf numFmtId="164" fontId="18" fillId="3" borderId="0" xfId="0" applyNumberFormat="1" applyFont="1" applyFill="1" applyAlignment="1">
      <alignment horizontal="center" vertical="center"/>
    </xf>
    <xf numFmtId="0" fontId="19" fillId="3" borderId="0" xfId="0" applyFont="1" applyFill="1" applyAlignment="1">
      <alignment horizontal="center" vertical="center"/>
    </xf>
    <xf numFmtId="0" fontId="1" fillId="0" borderId="0" xfId="0" applyFont="1" applyAlignment="1"/>
    <xf numFmtId="0" fontId="8" fillId="0" borderId="0" xfId="0" applyFont="1" applyAlignment="1"/>
    <xf numFmtId="0" fontId="1" fillId="4" borderId="0" xfId="0" applyFont="1" applyFill="1" applyAlignment="1"/>
    <xf numFmtId="0" fontId="1" fillId="4" borderId="0" xfId="0" applyFont="1" applyFill="1" applyAlignment="1">
      <alignment vertical="center"/>
    </xf>
    <xf numFmtId="0" fontId="8" fillId="4" borderId="0" xfId="0" applyFont="1" applyFill="1" applyAlignment="1"/>
    <xf numFmtId="0" fontId="8" fillId="4" borderId="0" xfId="0" applyFont="1" applyFill="1" applyAlignment="1">
      <alignment vertical="center"/>
    </xf>
    <xf numFmtId="0" fontId="14" fillId="4" borderId="0" xfId="0" applyFont="1" applyFill="1"/>
    <xf numFmtId="0" fontId="20" fillId="4" borderId="0" xfId="0" applyFont="1" applyFill="1" applyAlignment="1">
      <alignment horizontal="left" vertical="center"/>
    </xf>
    <xf numFmtId="0" fontId="21" fillId="4" borderId="0" xfId="0" applyFont="1" applyFill="1" applyAlignment="1">
      <alignment horizontal="left" vertical="center"/>
    </xf>
    <xf numFmtId="0" fontId="21" fillId="4" borderId="0" xfId="0" applyFont="1" applyFill="1" applyAlignment="1">
      <alignment horizontal="right" vertical="center"/>
    </xf>
    <xf numFmtId="0" fontId="22" fillId="4" borderId="0" xfId="0" applyFont="1" applyFill="1" applyAlignment="1">
      <alignment horizontal="left" vertical="center"/>
    </xf>
    <xf numFmtId="0" fontId="23" fillId="4" borderId="0" xfId="0" applyFont="1" applyFill="1" applyAlignment="1">
      <alignment horizontal="left" vertical="center"/>
    </xf>
    <xf numFmtId="0" fontId="1" fillId="4" borderId="0" xfId="0" applyFont="1" applyFill="1" applyAlignment="1">
      <alignment vertical="center"/>
    </xf>
    <xf numFmtId="0" fontId="24" fillId="4" borderId="9" xfId="0" applyFont="1" applyFill="1" applyBorder="1" applyAlignment="1">
      <alignment vertical="center"/>
    </xf>
    <xf numFmtId="0" fontId="25" fillId="4" borderId="0" xfId="0" applyFont="1" applyFill="1" applyAlignment="1">
      <alignment horizontal="left" vertical="center"/>
    </xf>
    <xf numFmtId="0" fontId="18" fillId="3" borderId="0" xfId="0" applyFont="1" applyFill="1" applyAlignment="1">
      <alignment horizontal="center" vertical="center"/>
    </xf>
    <xf numFmtId="0" fontId="6" fillId="4" borderId="0" xfId="0" applyFont="1" applyFill="1" applyAlignment="1">
      <alignment vertical="center"/>
    </xf>
    <xf numFmtId="0" fontId="1" fillId="4" borderId="0" xfId="0" applyFont="1" applyFill="1" applyAlignment="1">
      <alignment horizontal="left" vertical="center"/>
    </xf>
    <xf numFmtId="0" fontId="9" fillId="3" borderId="0" xfId="0" applyFont="1" applyFill="1" applyAlignment="1">
      <alignment horizontal="left" vertical="center"/>
    </xf>
    <xf numFmtId="0" fontId="18" fillId="3" borderId="0" xfId="0" applyFont="1" applyFill="1" applyAlignment="1">
      <alignment horizontal="center" vertical="center" textRotation="90"/>
    </xf>
    <xf numFmtId="0" fontId="26" fillId="4" borderId="0" xfId="0" applyFont="1" applyFill="1" applyAlignment="1">
      <alignment horizontal="right" vertical="center"/>
    </xf>
    <xf numFmtId="0" fontId="1" fillId="3" borderId="0" xfId="0" applyFont="1" applyFill="1" applyAlignment="1">
      <alignment horizontal="center" vertical="center"/>
    </xf>
    <xf numFmtId="0" fontId="24" fillId="4" borderId="9" xfId="0" applyFont="1" applyFill="1" applyBorder="1" applyAlignment="1">
      <alignment horizontal="left" vertical="center"/>
    </xf>
    <xf numFmtId="164" fontId="24" fillId="4" borderId="9" xfId="0" applyNumberFormat="1" applyFont="1" applyFill="1" applyBorder="1" applyAlignment="1">
      <alignment vertical="center"/>
    </xf>
    <xf numFmtId="0" fontId="1" fillId="0" borderId="0" xfId="0" applyFont="1" applyAlignment="1">
      <alignment horizontal="left" vertical="center"/>
    </xf>
    <xf numFmtId="0" fontId="27" fillId="3" borderId="0" xfId="0" applyFont="1" applyFill="1" applyAlignment="1">
      <alignment horizontal="center" vertical="center"/>
    </xf>
    <xf numFmtId="0" fontId="28" fillId="4" borderId="0" xfId="0" applyFont="1" applyFill="1" applyAlignment="1">
      <alignment horizontal="left" vertical="center"/>
    </xf>
    <xf numFmtId="0" fontId="26" fillId="4" borderId="0" xfId="0" applyFont="1" applyFill="1" applyAlignment="1">
      <alignment horizontal="left" vertical="center"/>
    </xf>
    <xf numFmtId="164" fontId="26" fillId="4" borderId="0" xfId="0" applyNumberFormat="1" applyFont="1" applyFill="1" applyAlignment="1">
      <alignment horizontal="left" vertical="center"/>
    </xf>
    <xf numFmtId="164" fontId="26" fillId="0" borderId="0" xfId="0" applyNumberFormat="1" applyFont="1" applyAlignment="1">
      <alignment horizontal="left"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center"/>
    </xf>
    <xf numFmtId="0" fontId="26" fillId="0" borderId="0" xfId="0" applyFont="1" applyAlignment="1">
      <alignment horizontal="left" vertical="center"/>
    </xf>
    <xf numFmtId="0" fontId="30" fillId="0" borderId="0" xfId="0" applyFont="1" applyAlignment="1">
      <alignment horizontal="left" vertical="center"/>
    </xf>
    <xf numFmtId="0" fontId="31" fillId="2" borderId="0" xfId="0" applyFont="1" applyFill="1" applyAlignment="1">
      <alignment vertical="center"/>
    </xf>
    <xf numFmtId="0" fontId="2" fillId="2" borderId="0" xfId="0" applyFont="1" applyFill="1" applyAlignment="1">
      <alignment vertical="center"/>
    </xf>
    <xf numFmtId="0" fontId="32" fillId="2" borderId="10" xfId="0" applyFont="1" applyFill="1" applyBorder="1" applyAlignment="1">
      <alignment horizontal="center" vertical="center"/>
    </xf>
    <xf numFmtId="0" fontId="32" fillId="2" borderId="10" xfId="0" applyFont="1" applyFill="1" applyBorder="1" applyAlignment="1">
      <alignment horizontal="left" vertical="center"/>
    </xf>
    <xf numFmtId="0" fontId="3" fillId="2" borderId="10" xfId="0" applyFont="1" applyFill="1" applyBorder="1" applyAlignment="1">
      <alignment vertical="center"/>
    </xf>
    <xf numFmtId="0" fontId="3" fillId="2" borderId="0" xfId="0" applyFont="1" applyFill="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33" fillId="5" borderId="0" xfId="0" applyFont="1" applyFill="1" applyAlignment="1">
      <alignment vertical="center"/>
    </xf>
    <xf numFmtId="0" fontId="34" fillId="6" borderId="11" xfId="0" applyFont="1" applyFill="1" applyBorder="1" applyAlignment="1">
      <alignment vertical="center"/>
    </xf>
    <xf numFmtId="0" fontId="34" fillId="6" borderId="11" xfId="0" applyFont="1" applyFill="1" applyBorder="1" applyAlignment="1">
      <alignment horizontal="left" vertical="center"/>
    </xf>
    <xf numFmtId="0" fontId="35" fillId="0" borderId="0" xfId="0" applyFont="1" applyAlignment="1">
      <alignment horizontal="left" vertical="center"/>
    </xf>
    <xf numFmtId="0" fontId="35" fillId="7" borderId="12" xfId="0" applyFont="1" applyFill="1" applyBorder="1" applyAlignment="1">
      <alignment horizontal="left" vertical="center"/>
    </xf>
    <xf numFmtId="0" fontId="1" fillId="0" borderId="13" xfId="0" applyFont="1" applyBorder="1" applyAlignment="1">
      <alignment horizontal="left" vertical="center"/>
    </xf>
    <xf numFmtId="0" fontId="36" fillId="0" borderId="13" xfId="0" applyFont="1" applyBorder="1" applyAlignment="1">
      <alignment horizontal="left" vertical="center"/>
    </xf>
    <xf numFmtId="0" fontId="37" fillId="0" borderId="13" xfId="0" applyFont="1" applyBorder="1" applyAlignment="1">
      <alignment horizontal="left" vertical="center"/>
    </xf>
    <xf numFmtId="0" fontId="1" fillId="0" borderId="13" xfId="0" applyFont="1" applyBorder="1" applyAlignment="1">
      <alignment horizontal="left" vertical="center"/>
    </xf>
    <xf numFmtId="0" fontId="38" fillId="0" borderId="13" xfId="0" applyFont="1" applyBorder="1" applyAlignment="1">
      <alignment horizontal="left" vertical="center"/>
    </xf>
    <xf numFmtId="0" fontId="35" fillId="7" borderId="14" xfId="0" applyFont="1" applyFill="1" applyBorder="1" applyAlignment="1">
      <alignment horizontal="left" vertical="center"/>
    </xf>
    <xf numFmtId="0" fontId="39" fillId="3" borderId="13" xfId="0" applyFont="1" applyFill="1" applyBorder="1" applyAlignment="1">
      <alignment horizontal="left" vertical="center"/>
    </xf>
    <xf numFmtId="0" fontId="40" fillId="0" borderId="13" xfId="0" applyFont="1" applyBorder="1" applyAlignment="1">
      <alignment horizontal="left" vertical="center"/>
    </xf>
    <xf numFmtId="0" fontId="39" fillId="0" borderId="13" xfId="0" applyFont="1" applyBorder="1" applyAlignment="1">
      <alignment vertical="center"/>
    </xf>
    <xf numFmtId="0" fontId="41" fillId="0" borderId="13" xfId="0" applyFont="1" applyBorder="1" applyAlignment="1">
      <alignment vertical="center"/>
    </xf>
    <xf numFmtId="0" fontId="42" fillId="0" borderId="13" xfId="0" applyFont="1" applyBorder="1" applyAlignment="1">
      <alignment vertical="center"/>
    </xf>
    <xf numFmtId="0" fontId="35" fillId="7" borderId="15" xfId="0" applyFont="1" applyFill="1" applyBorder="1" applyAlignment="1">
      <alignment horizontal="left" vertical="center"/>
    </xf>
    <xf numFmtId="0" fontId="39" fillId="0" borderId="16" xfId="0" applyFont="1" applyBorder="1" applyAlignment="1">
      <alignment vertical="center"/>
    </xf>
    <xf numFmtId="0" fontId="43" fillId="0" borderId="16" xfId="0" applyFont="1" applyBorder="1" applyAlignment="1">
      <alignment vertical="center"/>
    </xf>
    <xf numFmtId="0" fontId="1" fillId="0" borderId="16" xfId="0" applyFont="1" applyBorder="1" applyAlignment="1">
      <alignment horizontal="left" vertical="center"/>
    </xf>
    <xf numFmtId="0" fontId="44" fillId="0" borderId="16" xfId="0" applyFont="1" applyBorder="1" applyAlignment="1">
      <alignment vertical="center"/>
    </xf>
    <xf numFmtId="0" fontId="1" fillId="0" borderId="16" xfId="0" applyFont="1" applyBorder="1" applyAlignment="1">
      <alignment horizontal="left" vertical="center"/>
    </xf>
    <xf numFmtId="0" fontId="45" fillId="0" borderId="16" xfId="0" applyFont="1" applyBorder="1" applyAlignment="1">
      <alignment horizontal="left" vertical="center"/>
    </xf>
    <xf numFmtId="0" fontId="1" fillId="0" borderId="16" xfId="0" applyFont="1" applyBorder="1" applyAlignment="1">
      <alignment vertical="center"/>
    </xf>
    <xf numFmtId="0" fontId="1" fillId="0" borderId="0" xfId="0" applyFont="1" applyAlignment="1">
      <alignment vertical="center"/>
    </xf>
    <xf numFmtId="0" fontId="39" fillId="0" borderId="0" xfId="0" applyFont="1" applyAlignment="1">
      <alignment vertical="center"/>
    </xf>
    <xf numFmtId="0" fontId="39" fillId="0" borderId="0" xfId="0" applyFont="1" applyAlignment="1">
      <alignment vertical="center"/>
    </xf>
    <xf numFmtId="0" fontId="1" fillId="0" borderId="0" xfId="0" applyFont="1" applyAlignment="1">
      <alignment horizontal="left" vertical="center"/>
    </xf>
    <xf numFmtId="0" fontId="1" fillId="0" borderId="0" xfId="0" applyFont="1" applyAlignment="1">
      <alignment horizontal="left" vertical="center"/>
    </xf>
    <xf numFmtId="0" fontId="32" fillId="2" borderId="10" xfId="0" applyFont="1" applyFill="1" applyBorder="1" applyAlignment="1">
      <alignment vertical="center"/>
    </xf>
    <xf numFmtId="0" fontId="1" fillId="0" borderId="0" xfId="0" applyFont="1" applyAlignment="1">
      <alignment vertical="center"/>
    </xf>
    <xf numFmtId="0" fontId="29" fillId="5" borderId="0" xfId="0" applyFont="1" applyFill="1" applyAlignment="1">
      <alignment vertical="center"/>
    </xf>
    <xf numFmtId="0" fontId="46" fillId="0" borderId="0" xfId="0" applyFont="1" applyAlignment="1">
      <alignment horizontal="center" vertical="center"/>
    </xf>
    <xf numFmtId="0" fontId="47" fillId="7" borderId="12" xfId="0" applyFont="1" applyFill="1" applyBorder="1" applyAlignment="1">
      <alignment horizontal="left" vertical="center"/>
    </xf>
    <xf numFmtId="0" fontId="1" fillId="0" borderId="13" xfId="0" applyFont="1" applyBorder="1" applyAlignment="1">
      <alignment vertical="center"/>
    </xf>
    <xf numFmtId="0" fontId="48" fillId="0" borderId="13" xfId="0" applyFont="1" applyBorder="1" applyAlignment="1">
      <alignment horizontal="left" vertical="center"/>
    </xf>
    <xf numFmtId="0" fontId="1" fillId="0" borderId="13" xfId="0" applyFont="1" applyBorder="1" applyAlignment="1">
      <alignment vertical="center"/>
    </xf>
    <xf numFmtId="0" fontId="47" fillId="7" borderId="12" xfId="0" applyFont="1" applyFill="1" applyBorder="1" applyAlignment="1">
      <alignment horizontal="left" vertical="center"/>
    </xf>
    <xf numFmtId="0" fontId="49" fillId="0" borderId="13" xfId="0" applyFont="1" applyBorder="1" applyAlignment="1">
      <alignment horizontal="left" vertical="center"/>
    </xf>
    <xf numFmtId="0" fontId="50" fillId="0" borderId="13" xfId="0" applyFont="1" applyBorder="1" applyAlignment="1">
      <alignment vertical="center"/>
    </xf>
    <xf numFmtId="0" fontId="47" fillId="7" borderId="17" xfId="0" applyFont="1" applyFill="1" applyBorder="1" applyAlignment="1">
      <alignment horizontal="left" vertical="center"/>
    </xf>
    <xf numFmtId="0" fontId="1" fillId="0" borderId="16" xfId="0" applyFont="1" applyBorder="1" applyAlignment="1">
      <alignment vertical="center"/>
    </xf>
    <xf numFmtId="0" fontId="51" fillId="0" borderId="16" xfId="0" applyFont="1" applyBorder="1" applyAlignment="1">
      <alignment vertical="center"/>
    </xf>
    <xf numFmtId="0" fontId="1" fillId="0" borderId="16" xfId="0" applyFont="1" applyBorder="1" applyAlignment="1">
      <alignment vertical="center"/>
    </xf>
    <xf numFmtId="0" fontId="1" fillId="3" borderId="0" xfId="0" applyFont="1" applyFill="1" applyAlignment="1">
      <alignment vertical="center"/>
    </xf>
    <xf numFmtId="0" fontId="1" fillId="3" borderId="0" xfId="0" applyFont="1" applyFill="1" applyAlignment="1">
      <alignment horizontal="left" vertical="center"/>
    </xf>
    <xf numFmtId="0" fontId="1" fillId="3" borderId="0" xfId="0" applyFont="1" applyFill="1" applyAlignment="1">
      <alignment horizontal="left" vertical="center"/>
    </xf>
    <xf numFmtId="0" fontId="1" fillId="0" borderId="0" xfId="0" applyFont="1" applyAlignment="1"/>
    <xf numFmtId="0" fontId="1" fillId="0" borderId="0" xfId="0" applyFont="1" applyAlignment="1"/>
    <xf numFmtId="0" fontId="1" fillId="6" borderId="0" xfId="0" applyFont="1" applyFill="1" applyAlignment="1">
      <alignment vertical="center"/>
    </xf>
    <xf numFmtId="0" fontId="1" fillId="6" borderId="0" xfId="0" applyFont="1" applyFill="1" applyAlignment="1">
      <alignment horizontal="right" vertical="center"/>
    </xf>
    <xf numFmtId="0" fontId="34" fillId="6" borderId="0" xfId="0" applyFont="1" applyFill="1" applyAlignment="1">
      <alignment vertical="center"/>
    </xf>
    <xf numFmtId="0" fontId="1" fillId="0" borderId="11" xfId="0" applyFont="1" applyBorder="1" applyAlignment="1">
      <alignment vertical="center"/>
    </xf>
    <xf numFmtId="0" fontId="1" fillId="0" borderId="11" xfId="0" applyFont="1" applyBorder="1" applyAlignment="1">
      <alignment horizontal="left" vertical="center"/>
    </xf>
    <xf numFmtId="165" fontId="1" fillId="0" borderId="11" xfId="0" applyNumberFormat="1" applyFont="1" applyBorder="1" applyAlignment="1">
      <alignment vertical="center"/>
    </xf>
    <xf numFmtId="14" fontId="1" fillId="0" borderId="11" xfId="0" applyNumberFormat="1" applyFont="1" applyBorder="1" applyAlignment="1">
      <alignment vertical="center"/>
    </xf>
    <xf numFmtId="9" fontId="1" fillId="0" borderId="11" xfId="0" applyNumberFormat="1" applyFont="1" applyBorder="1" applyAlignment="1">
      <alignment vertical="center"/>
    </xf>
    <xf numFmtId="165" fontId="1" fillId="0" borderId="13" xfId="0" applyNumberFormat="1" applyFont="1" applyBorder="1" applyAlignment="1">
      <alignment vertical="center"/>
    </xf>
    <xf numFmtId="14" fontId="1" fillId="0" borderId="13" xfId="0" applyNumberFormat="1" applyFont="1" applyBorder="1" applyAlignment="1">
      <alignment vertical="center"/>
    </xf>
    <xf numFmtId="9" fontId="1" fillId="0" borderId="13" xfId="0" applyNumberFormat="1" applyFont="1" applyBorder="1" applyAlignment="1">
      <alignment vertical="center"/>
    </xf>
    <xf numFmtId="0" fontId="1" fillId="7" borderId="17" xfId="0" applyFont="1" applyFill="1" applyBorder="1" applyAlignment="1">
      <alignment vertical="center"/>
    </xf>
    <xf numFmtId="165" fontId="1" fillId="0" borderId="16" xfId="0" applyNumberFormat="1" applyFont="1" applyBorder="1" applyAlignment="1">
      <alignment vertical="center"/>
    </xf>
    <xf numFmtId="14" fontId="1" fillId="0" borderId="16" xfId="0" applyNumberFormat="1" applyFont="1" applyBorder="1" applyAlignment="1">
      <alignment vertical="center"/>
    </xf>
    <xf numFmtId="9" fontId="1" fillId="0" borderId="16" xfId="0" applyNumberFormat="1" applyFont="1" applyBorder="1" applyAlignment="1">
      <alignment vertical="center"/>
    </xf>
    <xf numFmtId="0" fontId="1" fillId="3" borderId="18" xfId="0" applyFont="1" applyFill="1" applyBorder="1" applyAlignment="1">
      <alignment vertical="center"/>
    </xf>
    <xf numFmtId="165" fontId="1" fillId="0" borderId="0" xfId="0" applyNumberFormat="1" applyFont="1" applyAlignment="1">
      <alignment vertical="center"/>
    </xf>
    <xf numFmtId="14" fontId="1" fillId="0" borderId="0" xfId="0" applyNumberFormat="1" applyFont="1" applyAlignment="1">
      <alignment vertical="center"/>
    </xf>
    <xf numFmtId="9" fontId="1" fillId="0" borderId="0" xfId="0" applyNumberFormat="1" applyFont="1" applyAlignment="1">
      <alignment vertical="center"/>
    </xf>
    <xf numFmtId="0" fontId="2" fillId="2" borderId="0" xfId="0" applyFont="1" applyFill="1" applyAlignment="1">
      <alignment horizontal="right" vertical="center"/>
    </xf>
    <xf numFmtId="0" fontId="52" fillId="2" borderId="0" xfId="0" applyFont="1" applyFill="1" applyAlignment="1">
      <alignment horizontal="left" vertical="center"/>
    </xf>
    <xf numFmtId="0" fontId="1" fillId="0" borderId="0" xfId="0" applyFont="1"/>
    <xf numFmtId="0" fontId="29" fillId="8" borderId="19" xfId="0" applyFont="1" applyFill="1" applyBorder="1" applyAlignment="1">
      <alignment horizontal="left" vertical="center"/>
    </xf>
    <xf numFmtId="0" fontId="29" fillId="8" borderId="20" xfId="0" applyFont="1" applyFill="1" applyBorder="1" applyAlignment="1">
      <alignment horizontal="left" vertical="center"/>
    </xf>
    <xf numFmtId="0" fontId="29" fillId="8" borderId="20" xfId="0" applyFont="1" applyFill="1" applyBorder="1" applyAlignment="1">
      <alignment horizontal="left" vertical="center"/>
    </xf>
    <xf numFmtId="0" fontId="29" fillId="8" borderId="21" xfId="0" applyFont="1" applyFill="1" applyBorder="1" applyAlignment="1">
      <alignment horizontal="left" vertical="center"/>
    </xf>
    <xf numFmtId="0" fontId="53" fillId="4" borderId="22" xfId="0" applyFont="1" applyFill="1" applyBorder="1" applyAlignment="1">
      <alignment horizontal="left" vertical="center"/>
    </xf>
    <xf numFmtId="0" fontId="47" fillId="3" borderId="22" xfId="0" applyFont="1" applyFill="1" applyBorder="1" applyAlignment="1">
      <alignment horizontal="left" vertical="center"/>
    </xf>
    <xf numFmtId="0" fontId="47" fillId="3" borderId="22" xfId="0" applyFont="1" applyFill="1" applyBorder="1" applyAlignment="1">
      <alignment horizontal="left" vertical="center"/>
    </xf>
    <xf numFmtId="0" fontId="15" fillId="4" borderId="0" xfId="0" applyFont="1" applyFill="1" applyAlignment="1">
      <alignment horizontal="right" vertical="center"/>
    </xf>
    <xf numFmtId="0" fontId="0" fillId="0" borderId="0" xfId="0" applyFont="1" applyAlignment="1"/>
    <xf numFmtId="0" fontId="29" fillId="4" borderId="0" xfId="0" applyFont="1" applyFill="1" applyAlignment="1">
      <alignment vertical="center"/>
    </xf>
    <xf numFmtId="0" fontId="25" fillId="4" borderId="0" xfId="0" applyFont="1" applyFill="1" applyAlignment="1">
      <alignment horizontal="left" vertical="center"/>
    </xf>
    <xf numFmtId="0" fontId="15" fillId="3" borderId="3" xfId="0" applyFont="1" applyFill="1" applyBorder="1" applyAlignment="1">
      <alignment horizontal="right" vertical="center"/>
    </xf>
    <xf numFmtId="0" fontId="14" fillId="0" borderId="5" xfId="0" applyFont="1" applyBorder="1"/>
    <xf numFmtId="0" fontId="14" fillId="0" borderId="8" xfId="0" applyFont="1" applyBorder="1"/>
    <xf numFmtId="164" fontId="13" fillId="3" borderId="1" xfId="0" applyNumberFormat="1" applyFont="1" applyFill="1" applyBorder="1" applyAlignment="1">
      <alignment horizontal="left" vertical="center"/>
    </xf>
    <xf numFmtId="0" fontId="14" fillId="0" borderId="1" xfId="0" applyFont="1" applyBorder="1"/>
    <xf numFmtId="0" fontId="14" fillId="0" borderId="2" xfId="0" applyFont="1" applyBorder="1"/>
    <xf numFmtId="0" fontId="14" fillId="0" borderId="4" xfId="0" applyFont="1" applyBorder="1"/>
    <xf numFmtId="0" fontId="14" fillId="0" borderId="6" xfId="0" applyFont="1" applyBorder="1"/>
    <xf numFmtId="0" fontId="14" fillId="0" borderId="7" xfId="0" applyFont="1" applyBorder="1"/>
    <xf numFmtId="0" fontId="16" fillId="3" borderId="1" xfId="0" applyFont="1" applyFill="1" applyBorder="1" applyAlignment="1">
      <alignment horizontal="center" vertical="center"/>
    </xf>
    <xf numFmtId="0" fontId="10" fillId="3"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3C78D8"/>
                </a:solidFill>
                <a:latin typeface="Roboto"/>
              </a:defRPr>
            </a:pPr>
            <a:r>
              <a:rPr lang="en-US" sz="1600" b="1">
                <a:solidFill>
                  <a:srgbClr val="3C78D8"/>
                </a:solidFill>
                <a:latin typeface="Roboto"/>
              </a:rPr>
              <a:t>NUMBER OF OPPORTUNITIES BY STAGE</a:t>
            </a:r>
          </a:p>
        </c:rich>
      </c:tx>
      <c:layout/>
      <c:overlay val="0"/>
    </c:title>
    <c:autoTitleDeleted val="0"/>
    <c:plotArea>
      <c:layout>
        <c:manualLayout>
          <c:xMode val="edge"/>
          <c:yMode val="edge"/>
          <c:x val="7.3302469135802475E-2"/>
          <c:y val="0.21782178217821785"/>
          <c:w val="0.73592753086419782"/>
          <c:h val="0.65676567656765683"/>
        </c:manualLayout>
      </c:layout>
      <c:barChart>
        <c:barDir val="bar"/>
        <c:grouping val="clustered"/>
        <c:varyColors val="1"/>
        <c:ser>
          <c:idx val="0"/>
          <c:order val="0"/>
          <c:tx>
            <c:strRef>
              <c:f>Dashboard!$L$12</c:f>
              <c:strCache>
                <c:ptCount val="1"/>
                <c:pt idx="0">
                  <c:v>Contract Sent</c:v>
                </c:pt>
              </c:strCache>
            </c:strRef>
          </c:tx>
          <c:spPr>
            <a:solidFill>
              <a:srgbClr val="073763"/>
            </a:solidFill>
            <a:ln cmpd="sng">
              <a:solidFill>
                <a:srgbClr val="000000"/>
              </a:solidFill>
            </a:ln>
          </c:spPr>
          <c:invertIfNegative val="1"/>
          <c:cat>
            <c:strRef>
              <c:f>Dashboard!$M$11</c:f>
              <c:strCache>
                <c:ptCount val="1"/>
                <c:pt idx="0">
                  <c:v>Count</c:v>
                </c:pt>
              </c:strCache>
            </c:strRef>
          </c:cat>
          <c:val>
            <c:numRef>
              <c:f>Dashboard!$M$12</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Dashboard!$L$13</c:f>
              <c:strCache>
                <c:ptCount val="1"/>
                <c:pt idx="0">
                  <c:v>Follow-up</c:v>
                </c:pt>
              </c:strCache>
            </c:strRef>
          </c:tx>
          <c:spPr>
            <a:solidFill>
              <a:srgbClr val="0B5394"/>
            </a:solidFill>
            <a:ln cmpd="sng">
              <a:solidFill>
                <a:srgbClr val="000000"/>
              </a:solidFill>
            </a:ln>
          </c:spPr>
          <c:invertIfNegative val="1"/>
          <c:cat>
            <c:strRef>
              <c:f>Dashboard!$M$11</c:f>
              <c:strCache>
                <c:ptCount val="1"/>
                <c:pt idx="0">
                  <c:v>Count</c:v>
                </c:pt>
              </c:strCache>
            </c:strRef>
          </c:cat>
          <c:val>
            <c:numRef>
              <c:f>Dashboard!$M$13</c:f>
              <c:numCache>
                <c:formatCode>General</c:formatCode>
                <c:ptCount val="1"/>
                <c:pt idx="0">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Dashboard!$L$14</c:f>
              <c:strCache>
                <c:ptCount val="1"/>
                <c:pt idx="0">
                  <c:v>Negotiation</c:v>
                </c:pt>
              </c:strCache>
            </c:strRef>
          </c:tx>
          <c:spPr>
            <a:solidFill>
              <a:srgbClr val="1155CC"/>
            </a:solidFill>
            <a:ln cmpd="sng">
              <a:solidFill>
                <a:srgbClr val="000000"/>
              </a:solidFill>
            </a:ln>
          </c:spPr>
          <c:invertIfNegative val="1"/>
          <c:cat>
            <c:strRef>
              <c:f>Dashboard!$M$11</c:f>
              <c:strCache>
                <c:ptCount val="1"/>
                <c:pt idx="0">
                  <c:v>Count</c:v>
                </c:pt>
              </c:strCache>
            </c:strRef>
          </c:cat>
          <c:val>
            <c:numRef>
              <c:f>Dashboard!$M$14</c:f>
              <c:numCache>
                <c:formatCode>General</c:formatCode>
                <c:ptCount val="1"/>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strRef>
              <c:f>Dashboard!$L$15</c:f>
              <c:strCache>
                <c:ptCount val="1"/>
                <c:pt idx="0">
                  <c:v>Presentation</c:v>
                </c:pt>
              </c:strCache>
            </c:strRef>
          </c:tx>
          <c:spPr>
            <a:solidFill>
              <a:srgbClr val="3C78D8"/>
            </a:solidFill>
            <a:ln cmpd="sng">
              <a:solidFill>
                <a:srgbClr val="000000"/>
              </a:solidFill>
            </a:ln>
          </c:spPr>
          <c:invertIfNegative val="1"/>
          <c:cat>
            <c:strRef>
              <c:f>Dashboard!$M$11</c:f>
              <c:strCache>
                <c:ptCount val="1"/>
                <c:pt idx="0">
                  <c:v>Count</c:v>
                </c:pt>
              </c:strCache>
            </c:strRef>
          </c:cat>
          <c:val>
            <c:numRef>
              <c:f>Dashboard!$M$15</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4"/>
          <c:order val="4"/>
          <c:tx>
            <c:strRef>
              <c:f>Dashboard!$L$16</c:f>
              <c:strCache>
                <c:ptCount val="1"/>
                <c:pt idx="0">
                  <c:v>Qualified</c:v>
                </c:pt>
              </c:strCache>
            </c:strRef>
          </c:tx>
          <c:spPr>
            <a:solidFill>
              <a:srgbClr val="6D9EEB"/>
            </a:solidFill>
            <a:ln cmpd="sng">
              <a:solidFill>
                <a:srgbClr val="000000"/>
              </a:solidFill>
            </a:ln>
          </c:spPr>
          <c:invertIfNegative val="1"/>
          <c:cat>
            <c:strRef>
              <c:f>Dashboard!$M$11</c:f>
              <c:strCache>
                <c:ptCount val="1"/>
                <c:pt idx="0">
                  <c:v>Count</c:v>
                </c:pt>
              </c:strCache>
            </c:strRef>
          </c:cat>
          <c:val>
            <c:numRef>
              <c:f>Dashboard!$M$16</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343975640"/>
        <c:axId val="343976032"/>
      </c:barChart>
      <c:catAx>
        <c:axId val="343975640"/>
        <c:scaling>
          <c:orientation val="maxMin"/>
        </c:scaling>
        <c:delete val="0"/>
        <c:axPos val="l"/>
        <c:title>
          <c:tx>
            <c:rich>
              <a:bodyPr/>
              <a:lstStyle/>
              <a:p>
                <a:pPr lvl="0">
                  <a:defRPr sz="1200"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sz="1200" b="0">
                <a:solidFill>
                  <a:srgbClr val="000000"/>
                </a:solidFill>
                <a:latin typeface="Roboto"/>
              </a:defRPr>
            </a:pPr>
            <a:endParaRPr lang="en-US"/>
          </a:p>
        </c:txPr>
        <c:crossAx val="343976032"/>
        <c:crosses val="autoZero"/>
        <c:auto val="1"/>
        <c:lblAlgn val="ctr"/>
        <c:lblOffset val="100"/>
        <c:noMultiLvlLbl val="1"/>
      </c:catAx>
      <c:valAx>
        <c:axId val="3439760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343975640"/>
        <c:crosses val="max"/>
        <c:crossBetween val="between"/>
      </c:valAx>
    </c:plotArea>
    <c:legend>
      <c:legendPos val="r"/>
      <c:layout/>
      <c:overlay val="0"/>
      <c:txPr>
        <a:bodyPr/>
        <a:lstStyle/>
        <a:p>
          <a:pPr lvl="0">
            <a:defRPr sz="900" b="0">
              <a:solidFill>
                <a:srgbClr val="073763"/>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a:solidFill>
                  <a:srgbClr val="3366CC"/>
                </a:solidFill>
                <a:latin typeface="Roboto"/>
              </a:defRPr>
            </a:pPr>
            <a:r>
              <a:rPr lang="en-US" sz="1600" b="1">
                <a:solidFill>
                  <a:srgbClr val="3366CC"/>
                </a:solidFill>
                <a:latin typeface="Roboto"/>
              </a:rPr>
              <a:t>VALUE OF OPPORTUNITIES BY STAGE</a:t>
            </a:r>
          </a:p>
        </c:rich>
      </c:tx>
      <c:layout/>
      <c:overlay val="0"/>
    </c:title>
    <c:autoTitleDeleted val="0"/>
    <c:plotArea>
      <c:layout>
        <c:manualLayout>
          <c:xMode val="edge"/>
          <c:yMode val="edge"/>
          <c:x val="7.7932098765432278E-2"/>
          <c:y val="0.20132013201320131"/>
          <c:w val="0.75928732334229776"/>
          <c:h val="0.68927392739273952"/>
        </c:manualLayout>
      </c:layout>
      <c:barChart>
        <c:barDir val="bar"/>
        <c:grouping val="clustered"/>
        <c:varyColors val="1"/>
        <c:ser>
          <c:idx val="0"/>
          <c:order val="0"/>
          <c:tx>
            <c:strRef>
              <c:f>Dashboard!$L$20</c:f>
              <c:strCache>
                <c:ptCount val="1"/>
                <c:pt idx="0">
                  <c:v>Contract Sent</c:v>
                </c:pt>
              </c:strCache>
            </c:strRef>
          </c:tx>
          <c:spPr>
            <a:solidFill>
              <a:srgbClr val="073763"/>
            </a:solidFill>
            <a:ln cmpd="sng">
              <a:solidFill>
                <a:srgbClr val="000000"/>
              </a:solidFill>
            </a:ln>
          </c:spPr>
          <c:invertIfNegative val="1"/>
          <c:cat>
            <c:strRef>
              <c:f>Dashboard!$M$19</c:f>
              <c:strCache>
                <c:ptCount val="1"/>
                <c:pt idx="0">
                  <c:v>Total value</c:v>
                </c:pt>
              </c:strCache>
            </c:strRef>
          </c:cat>
          <c:val>
            <c:numRef>
              <c:f>Dashboard!$M$20</c:f>
              <c:numCache>
                <c:formatCode>"$"#,##0</c:formatCode>
                <c:ptCount val="1"/>
                <c:pt idx="0">
                  <c:v>2000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Dashboard!$L$21</c:f>
              <c:strCache>
                <c:ptCount val="1"/>
                <c:pt idx="0">
                  <c:v>Follow-up</c:v>
                </c:pt>
              </c:strCache>
            </c:strRef>
          </c:tx>
          <c:spPr>
            <a:solidFill>
              <a:srgbClr val="0B5394"/>
            </a:solidFill>
            <a:ln cmpd="sng">
              <a:solidFill>
                <a:srgbClr val="000000"/>
              </a:solidFill>
            </a:ln>
          </c:spPr>
          <c:invertIfNegative val="1"/>
          <c:cat>
            <c:strRef>
              <c:f>Dashboard!$M$19</c:f>
              <c:strCache>
                <c:ptCount val="1"/>
                <c:pt idx="0">
                  <c:v>Total value</c:v>
                </c:pt>
              </c:strCache>
            </c:strRef>
          </c:cat>
          <c:val>
            <c:numRef>
              <c:f>Dashboard!$M$21</c:f>
              <c:numCache>
                <c:formatCode>"$"#,##0</c:formatCode>
                <c:ptCount val="1"/>
                <c:pt idx="0">
                  <c:v>32999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Dashboard!$L$22</c:f>
              <c:strCache>
                <c:ptCount val="1"/>
                <c:pt idx="0">
                  <c:v>Negotiation</c:v>
                </c:pt>
              </c:strCache>
            </c:strRef>
          </c:tx>
          <c:spPr>
            <a:solidFill>
              <a:srgbClr val="3C78D8"/>
            </a:solidFill>
            <a:ln cmpd="sng">
              <a:solidFill>
                <a:srgbClr val="000000"/>
              </a:solidFill>
            </a:ln>
          </c:spPr>
          <c:invertIfNegative val="1"/>
          <c:cat>
            <c:strRef>
              <c:f>Dashboard!$M$19</c:f>
              <c:strCache>
                <c:ptCount val="1"/>
                <c:pt idx="0">
                  <c:v>Total value</c:v>
                </c:pt>
              </c:strCache>
            </c:strRef>
          </c:cat>
          <c:val>
            <c:numRef>
              <c:f>Dashboard!$M$22</c:f>
              <c:numCache>
                <c:formatCode>"$"#,##0</c:formatCode>
                <c:ptCount val="1"/>
                <c:pt idx="0">
                  <c:v>133785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strRef>
              <c:f>Dashboard!$L$23</c:f>
              <c:strCache>
                <c:ptCount val="1"/>
                <c:pt idx="0">
                  <c:v>Presentation</c:v>
                </c:pt>
              </c:strCache>
            </c:strRef>
          </c:tx>
          <c:spPr>
            <a:solidFill>
              <a:srgbClr val="6D9EEB"/>
            </a:solidFill>
            <a:ln cmpd="sng">
              <a:solidFill>
                <a:srgbClr val="000000"/>
              </a:solidFill>
            </a:ln>
          </c:spPr>
          <c:invertIfNegative val="1"/>
          <c:cat>
            <c:strRef>
              <c:f>Dashboard!$M$19</c:f>
              <c:strCache>
                <c:ptCount val="1"/>
                <c:pt idx="0">
                  <c:v>Total value</c:v>
                </c:pt>
              </c:strCache>
            </c:strRef>
          </c:cat>
          <c:val>
            <c:numRef>
              <c:f>Dashboard!$M$23</c:f>
              <c:numCache>
                <c:formatCode>"$"#,##0</c:formatCode>
                <c:ptCount val="1"/>
                <c:pt idx="0">
                  <c:v>100000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4"/>
          <c:order val="4"/>
          <c:tx>
            <c:strRef>
              <c:f>Dashboard!$L$24</c:f>
              <c:strCache>
                <c:ptCount val="1"/>
                <c:pt idx="0">
                  <c:v>Qualified</c:v>
                </c:pt>
              </c:strCache>
            </c:strRef>
          </c:tx>
          <c:spPr>
            <a:solidFill>
              <a:srgbClr val="990099"/>
            </a:solidFill>
            <a:ln cmpd="sng">
              <a:solidFill>
                <a:srgbClr val="000000"/>
              </a:solidFill>
            </a:ln>
          </c:spPr>
          <c:invertIfNegative val="1"/>
          <c:cat>
            <c:strRef>
              <c:f>Dashboard!$M$19</c:f>
              <c:strCache>
                <c:ptCount val="1"/>
                <c:pt idx="0">
                  <c:v>Total value</c:v>
                </c:pt>
              </c:strCache>
            </c:strRef>
          </c:cat>
          <c:val>
            <c:numRef>
              <c:f>Dashboard!$M$24</c:f>
              <c:numCache>
                <c:formatCode>"$"#,##0</c:formatCode>
                <c:ptCount val="1"/>
                <c:pt idx="0">
                  <c:v>12131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343977600"/>
        <c:axId val="398243648"/>
      </c:barChart>
      <c:catAx>
        <c:axId val="343977600"/>
        <c:scaling>
          <c:orientation val="maxMin"/>
        </c:scaling>
        <c:delete val="0"/>
        <c:axPos val="l"/>
        <c:title>
          <c:tx>
            <c:rich>
              <a:bodyPr/>
              <a:lstStyle/>
              <a:p>
                <a:pPr lvl="0">
                  <a:defRPr sz="1200" b="0">
                    <a:solidFill>
                      <a:srgbClr val="000000"/>
                    </a:solidFill>
                    <a:latin typeface="Roboto"/>
                  </a:defRPr>
                </a:pPr>
                <a:endParaRPr lang="en-US"/>
              </a:p>
            </c:rich>
          </c:tx>
          <c:layout/>
          <c:overlay val="0"/>
        </c:title>
        <c:numFmt formatCode="General" sourceLinked="1"/>
        <c:majorTickMark val="none"/>
        <c:minorTickMark val="none"/>
        <c:tickLblPos val="nextTo"/>
        <c:txPr>
          <a:bodyPr/>
          <a:lstStyle/>
          <a:p>
            <a:pPr lvl="0">
              <a:defRPr sz="1200" b="0">
                <a:solidFill>
                  <a:srgbClr val="000000"/>
                </a:solidFill>
                <a:latin typeface="Roboto"/>
              </a:defRPr>
            </a:pPr>
            <a:endParaRPr lang="en-US"/>
          </a:p>
        </c:txPr>
        <c:crossAx val="398243648"/>
        <c:crosses val="autoZero"/>
        <c:auto val="1"/>
        <c:lblAlgn val="ctr"/>
        <c:lblOffset val="100"/>
        <c:noMultiLvlLbl val="1"/>
      </c:catAx>
      <c:valAx>
        <c:axId val="3982436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quot;$&quot;#,##0" sourceLinked="1"/>
        <c:majorTickMark val="none"/>
        <c:minorTickMark val="none"/>
        <c:tickLblPos val="nextTo"/>
        <c:spPr>
          <a:ln/>
        </c:spPr>
        <c:txPr>
          <a:bodyPr/>
          <a:lstStyle/>
          <a:p>
            <a:pPr lvl="0">
              <a:defRPr b="0">
                <a:solidFill>
                  <a:srgbClr val="000000"/>
                </a:solidFill>
                <a:latin typeface="Roboto"/>
              </a:defRPr>
            </a:pPr>
            <a:endParaRPr lang="en-US"/>
          </a:p>
        </c:txPr>
        <c:crossAx val="343977600"/>
        <c:crosses val="max"/>
        <c:crossBetween val="between"/>
      </c:valAx>
    </c:plotArea>
    <c:legend>
      <c:legendPos val="r"/>
      <c:layout/>
      <c:overlay val="0"/>
      <c:txPr>
        <a:bodyPr/>
        <a:lstStyle/>
        <a:p>
          <a:pPr lvl="0">
            <a:defRPr sz="900" b="0">
              <a:solidFill>
                <a:srgbClr val="222222"/>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2</xdr:col>
      <xdr:colOff>314325</xdr:colOff>
      <xdr:row>9</xdr:row>
      <xdr:rowOff>276225</xdr:rowOff>
    </xdr:from>
    <xdr:ext cx="7620000" cy="17240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314325</xdr:colOff>
      <xdr:row>18</xdr:row>
      <xdr:rowOff>0</xdr:rowOff>
    </xdr:from>
    <xdr:ext cx="7896225" cy="1733550"/>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219075</xdr:colOff>
      <xdr:row>0</xdr:row>
      <xdr:rowOff>123825</xdr:rowOff>
    </xdr:from>
    <xdr:ext cx="361950" cy="361950"/>
    <xdr:pic>
      <xdr:nvPicPr>
        <xdr:cNvPr id="4" name="image2.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200025</xdr:colOff>
      <xdr:row>4</xdr:row>
      <xdr:rowOff>190500</xdr:rowOff>
    </xdr:from>
    <xdr:ext cx="352425" cy="352425"/>
    <xdr:pic>
      <xdr:nvPicPr>
        <xdr:cNvPr id="5" name="image3.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11</xdr:col>
      <xdr:colOff>190500</xdr:colOff>
      <xdr:row>4</xdr:row>
      <xdr:rowOff>161925</xdr:rowOff>
    </xdr:from>
    <xdr:ext cx="400050" cy="400050"/>
    <xdr:pic>
      <xdr:nvPicPr>
        <xdr:cNvPr id="6" name="image6.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190500</xdr:colOff>
      <xdr:row>4</xdr:row>
      <xdr:rowOff>152400</xdr:rowOff>
    </xdr:from>
    <xdr:ext cx="390525" cy="390525"/>
    <xdr:pic>
      <xdr:nvPicPr>
        <xdr:cNvPr id="7" name="image1.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228600</xdr:colOff>
      <xdr:row>0</xdr:row>
      <xdr:rowOff>171450</xdr:rowOff>
    </xdr:from>
    <xdr:ext cx="323850" cy="323850"/>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257175</xdr:colOff>
      <xdr:row>0</xdr:row>
      <xdr:rowOff>152400</xdr:rowOff>
    </xdr:from>
    <xdr:ext cx="314325" cy="314325"/>
    <xdr:pic>
      <xdr:nvPicPr>
        <xdr:cNvPr id="2" name="image8.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238125</xdr:colOff>
      <xdr:row>0</xdr:row>
      <xdr:rowOff>114300</xdr:rowOff>
    </xdr:from>
    <xdr:ext cx="390525" cy="390525"/>
    <xdr:pic>
      <xdr:nvPicPr>
        <xdr:cNvPr id="2" name="image7.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238125</xdr:colOff>
      <xdr:row>0</xdr:row>
      <xdr:rowOff>142875</xdr:rowOff>
    </xdr:from>
    <xdr:ext cx="314325" cy="314325"/>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namdrill.com/" TargetMode="External"/><Relationship Id="rId7" Type="http://schemas.openxmlformats.org/officeDocument/2006/relationships/hyperlink" Target="http://www.driplectronics.com/" TargetMode="External"/><Relationship Id="rId2" Type="http://schemas.openxmlformats.org/officeDocument/2006/relationships/hyperlink" Target="http://www.fixfase.com/" TargetMode="External"/><Relationship Id="rId1" Type="http://schemas.openxmlformats.org/officeDocument/2006/relationships/hyperlink" Target="http://www.ozerflex.com/" TargetMode="External"/><Relationship Id="rId6" Type="http://schemas.openxmlformats.org/officeDocument/2006/relationships/hyperlink" Target="http://www.finware.com/" TargetMode="External"/><Relationship Id="rId5" Type="http://schemas.openxmlformats.org/officeDocument/2006/relationships/hyperlink" Target="http://www.moveplanet.com/" TargetMode="External"/><Relationship Id="rId10" Type="http://schemas.openxmlformats.org/officeDocument/2006/relationships/comments" Target="../comments1.xml"/><Relationship Id="rId4" Type="http://schemas.openxmlformats.org/officeDocument/2006/relationships/hyperlink" Target="http://www.saltace.com/"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www.namdrill.com/" TargetMode="External"/><Relationship Id="rId7" Type="http://schemas.openxmlformats.org/officeDocument/2006/relationships/hyperlink" Target="http://www.driplectronics.com/" TargetMode="External"/><Relationship Id="rId2" Type="http://schemas.openxmlformats.org/officeDocument/2006/relationships/hyperlink" Target="http://www.fixfase.com/" TargetMode="External"/><Relationship Id="rId1" Type="http://schemas.openxmlformats.org/officeDocument/2006/relationships/hyperlink" Target="http://www.ozerflex.com/" TargetMode="External"/><Relationship Id="rId6" Type="http://schemas.openxmlformats.org/officeDocument/2006/relationships/hyperlink" Target="http://www.finware.com/" TargetMode="External"/><Relationship Id="rId5" Type="http://schemas.openxmlformats.org/officeDocument/2006/relationships/hyperlink" Target="http://www.moveplanet.com/" TargetMode="External"/><Relationship Id="rId4" Type="http://schemas.openxmlformats.org/officeDocument/2006/relationships/hyperlink" Target="http://www.saltac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7"/>
  <sheetViews>
    <sheetView showGridLines="0" workbookViewId="0">
      <pane ySplit="1" topLeftCell="A16" activePane="bottomLeft" state="frozen"/>
      <selection pane="bottomLeft" activeCell="B3" sqref="B3"/>
    </sheetView>
  </sheetViews>
  <sheetFormatPr defaultColWidth="12.5703125" defaultRowHeight="15.75" customHeight="1"/>
  <cols>
    <col min="1" max="1" width="3.85546875" customWidth="1"/>
    <col min="2" max="2" width="11.42578125" customWidth="1"/>
    <col min="3" max="3" width="25.140625" customWidth="1"/>
    <col min="4" max="4" width="2.42578125" customWidth="1"/>
    <col min="5" max="5" width="27.28515625" customWidth="1"/>
    <col min="6" max="6" width="10.85546875" customWidth="1"/>
    <col min="7" max="7" width="16.7109375" customWidth="1"/>
    <col min="8" max="8" width="8.42578125" customWidth="1"/>
    <col min="9" max="9" width="10.85546875" customWidth="1"/>
    <col min="10" max="10" width="16.7109375" customWidth="1"/>
    <col min="11" max="11" width="10" customWidth="1"/>
    <col min="12" max="12" width="10.85546875" customWidth="1"/>
    <col min="13" max="13" width="16.7109375" customWidth="1"/>
    <col min="14" max="14" width="10" customWidth="1"/>
    <col min="15" max="15" width="9.140625" customWidth="1"/>
  </cols>
  <sheetData>
    <row r="1" spans="1:15" ht="51" customHeight="1">
      <c r="A1" s="1"/>
      <c r="B1" s="1"/>
      <c r="C1" s="2" t="s">
        <v>0</v>
      </c>
      <c r="D1" s="3"/>
      <c r="E1" s="3"/>
      <c r="F1" s="3"/>
      <c r="G1" s="4"/>
      <c r="H1" s="3"/>
      <c r="I1" s="3"/>
      <c r="J1" s="4"/>
      <c r="K1" s="3"/>
      <c r="L1" s="3"/>
      <c r="M1" s="4"/>
      <c r="N1" s="3"/>
      <c r="O1" s="3"/>
    </row>
    <row r="2" spans="1:15" ht="22.5" customHeight="1">
      <c r="A2" s="5"/>
      <c r="B2" s="5"/>
      <c r="C2" s="6"/>
      <c r="D2" s="7"/>
      <c r="E2" s="7"/>
      <c r="F2" s="7"/>
      <c r="G2" s="8"/>
      <c r="H2" s="7"/>
      <c r="I2" s="9"/>
      <c r="J2" s="10"/>
      <c r="K2" s="9"/>
      <c r="L2" s="11"/>
      <c r="M2" s="12"/>
      <c r="N2" s="11"/>
      <c r="O2" s="11"/>
    </row>
    <row r="3" spans="1:15" ht="22.5" customHeight="1">
      <c r="A3" s="5"/>
      <c r="B3" s="5"/>
      <c r="C3" s="6"/>
      <c r="D3" s="7"/>
      <c r="E3" s="7"/>
      <c r="F3" s="7"/>
      <c r="G3" s="8"/>
      <c r="H3" s="7"/>
      <c r="I3" s="9"/>
      <c r="J3" s="10"/>
      <c r="K3" s="9"/>
      <c r="L3" s="11"/>
      <c r="M3" s="12"/>
      <c r="N3" s="11"/>
      <c r="O3" s="11"/>
    </row>
    <row r="4" spans="1:15" ht="22.5" customHeight="1">
      <c r="A4" s="13"/>
      <c r="B4" s="13"/>
      <c r="C4" s="14" t="s">
        <v>1</v>
      </c>
      <c r="D4" s="15"/>
      <c r="E4" s="15"/>
      <c r="F4" s="14" t="s">
        <v>2</v>
      </c>
      <c r="G4" s="16"/>
      <c r="H4" s="17"/>
      <c r="I4" s="14"/>
      <c r="J4" s="16"/>
      <c r="K4" s="17"/>
      <c r="L4" s="14"/>
      <c r="M4" s="16"/>
      <c r="N4" s="17"/>
      <c r="O4" s="17"/>
    </row>
    <row r="5" spans="1:15" ht="22.5" customHeight="1">
      <c r="A5" s="11"/>
      <c r="B5" s="11"/>
      <c r="C5" s="149">
        <f>SUM(Opportunities!F4:F27)</f>
        <v>280915</v>
      </c>
      <c r="D5" s="150"/>
      <c r="E5" s="151"/>
      <c r="F5" s="146"/>
      <c r="G5" s="155">
        <f>COUNTA(People!C4:C27)</f>
        <v>7</v>
      </c>
      <c r="H5" s="156" t="s">
        <v>3</v>
      </c>
      <c r="I5" s="146"/>
      <c r="J5" s="155">
        <v>7</v>
      </c>
      <c r="K5" s="156" t="s">
        <v>4</v>
      </c>
      <c r="L5" s="146"/>
      <c r="M5" s="155">
        <f>COUNTA(Opportunities!B4:B27)</f>
        <v>8</v>
      </c>
      <c r="N5" s="156" t="s">
        <v>5</v>
      </c>
      <c r="O5" s="18"/>
    </row>
    <row r="6" spans="1:15" ht="22.5" customHeight="1">
      <c r="A6" s="19"/>
      <c r="B6" s="19"/>
      <c r="C6" s="143"/>
      <c r="D6" s="143"/>
      <c r="E6" s="152"/>
      <c r="F6" s="147"/>
      <c r="G6" s="143"/>
      <c r="H6" s="143"/>
      <c r="I6" s="147"/>
      <c r="J6" s="143"/>
      <c r="K6" s="143"/>
      <c r="L6" s="147"/>
      <c r="M6" s="143"/>
      <c r="N6" s="143"/>
      <c r="O6" s="18"/>
    </row>
    <row r="7" spans="1:15" ht="22.5" customHeight="1">
      <c r="A7" s="19"/>
      <c r="B7" s="19"/>
      <c r="C7" s="153"/>
      <c r="D7" s="153"/>
      <c r="E7" s="154"/>
      <c r="F7" s="148"/>
      <c r="G7" s="153"/>
      <c r="H7" s="153"/>
      <c r="I7" s="148"/>
      <c r="J7" s="153"/>
      <c r="K7" s="153"/>
      <c r="L7" s="148"/>
      <c r="M7" s="153"/>
      <c r="N7" s="153"/>
      <c r="O7" s="18"/>
    </row>
    <row r="8" spans="1:15" ht="22.5" customHeight="1">
      <c r="A8" s="20"/>
      <c r="B8" s="20"/>
      <c r="C8" s="21"/>
      <c r="D8" s="21"/>
      <c r="E8" s="21"/>
      <c r="F8" s="11"/>
      <c r="G8" s="22"/>
      <c r="H8" s="21"/>
      <c r="I8" s="21"/>
      <c r="J8" s="22"/>
      <c r="K8" s="21"/>
      <c r="L8" s="21"/>
      <c r="M8" s="22"/>
      <c r="N8" s="11"/>
      <c r="O8" s="11"/>
    </row>
    <row r="9" spans="1:15" ht="22.5" customHeight="1">
      <c r="A9" s="20"/>
      <c r="B9" s="20"/>
      <c r="C9" s="21"/>
      <c r="D9" s="21"/>
      <c r="E9" s="21"/>
      <c r="F9" s="11"/>
      <c r="G9" s="22"/>
      <c r="H9" s="21"/>
      <c r="I9" s="21"/>
      <c r="J9" s="22"/>
      <c r="K9" s="21"/>
      <c r="L9" s="21"/>
      <c r="M9" s="22"/>
      <c r="N9" s="11"/>
      <c r="O9" s="11"/>
    </row>
    <row r="10" spans="1:15" ht="22.5" customHeight="1">
      <c r="A10" s="20"/>
      <c r="B10" s="20"/>
      <c r="C10" s="23"/>
      <c r="D10" s="23"/>
      <c r="E10" s="23"/>
      <c r="F10" s="24"/>
      <c r="G10" s="25"/>
      <c r="H10" s="23"/>
      <c r="I10" s="23"/>
      <c r="J10" s="24"/>
      <c r="K10" s="24"/>
      <c r="L10" s="24"/>
      <c r="M10" s="26"/>
      <c r="N10" s="24"/>
      <c r="O10" s="11"/>
    </row>
    <row r="11" spans="1:15" ht="22.5" customHeight="1">
      <c r="A11" s="20"/>
      <c r="B11" s="20"/>
      <c r="C11" s="23"/>
      <c r="D11" s="23"/>
      <c r="E11" s="23"/>
      <c r="F11" s="24"/>
      <c r="G11" s="25"/>
      <c r="H11" s="23"/>
      <c r="I11" s="27"/>
      <c r="J11" s="27"/>
      <c r="K11" s="28"/>
      <c r="L11" s="29" t="str">
        <f ca="1">IFERROR(__xludf.DUMMYFUNCTION("query(Opportunities!1:12,""select E , count(C) where (C &lt;&gt; '') group by E order by E label count(C) 'Count', E 'Stage' "", 3)"),"Stage")</f>
        <v>Stage</v>
      </c>
      <c r="M11" s="30" t="str">
        <f ca="1">IFERROR(__xludf.DUMMYFUNCTION("""COMPUTED_VALUE"""),"Count")</f>
        <v>Count</v>
      </c>
      <c r="N11" s="24"/>
      <c r="O11" s="11"/>
    </row>
    <row r="12" spans="1:15" ht="22.5" customHeight="1">
      <c r="A12" s="20"/>
      <c r="B12" s="20"/>
      <c r="C12" s="31"/>
      <c r="D12" s="32"/>
      <c r="E12" s="32"/>
      <c r="F12" s="24"/>
      <c r="G12" s="25"/>
      <c r="H12" s="23"/>
      <c r="I12" s="27"/>
      <c r="J12" s="27"/>
      <c r="K12" s="33"/>
      <c r="L12" s="34" t="str">
        <f ca="1">IFERROR(__xludf.DUMMYFUNCTION("""COMPUTED_VALUE"""),"Contract Sent")</f>
        <v>Contract Sent</v>
      </c>
      <c r="M12" s="34">
        <f ca="1">IFERROR(__xludf.DUMMYFUNCTION("""COMPUTED_VALUE"""),1)</f>
        <v>1</v>
      </c>
      <c r="N12" s="24"/>
      <c r="O12" s="11"/>
    </row>
    <row r="13" spans="1:15" ht="22.5" customHeight="1">
      <c r="A13" s="20"/>
      <c r="B13" s="20"/>
      <c r="C13" s="142"/>
      <c r="D13" s="35"/>
      <c r="E13" s="35"/>
      <c r="F13" s="24"/>
      <c r="G13" s="25"/>
      <c r="H13" s="23"/>
      <c r="I13" s="27"/>
      <c r="J13" s="27"/>
      <c r="K13" s="33"/>
      <c r="L13" s="34" t="str">
        <f ca="1">IFERROR(__xludf.DUMMYFUNCTION("""COMPUTED_VALUE"""),"Follow-up")</f>
        <v>Follow-up</v>
      </c>
      <c r="M13" s="34">
        <f ca="1">IFERROR(__xludf.DUMMYFUNCTION("""COMPUTED_VALUE"""),2)</f>
        <v>2</v>
      </c>
      <c r="N13" s="24"/>
      <c r="O13" s="11"/>
    </row>
    <row r="14" spans="1:15" ht="22.5" customHeight="1">
      <c r="A14" s="20"/>
      <c r="B14" s="20"/>
      <c r="C14" s="143"/>
      <c r="D14" s="35"/>
      <c r="E14" s="35"/>
      <c r="F14" s="24"/>
      <c r="G14" s="25"/>
      <c r="H14" s="23"/>
      <c r="I14" s="27"/>
      <c r="J14" s="27"/>
      <c r="K14" s="33"/>
      <c r="L14" s="34" t="str">
        <f ca="1">IFERROR(__xludf.DUMMYFUNCTION("""COMPUTED_VALUE"""),"Negotiation")</f>
        <v>Negotiation</v>
      </c>
      <c r="M14" s="34">
        <f ca="1">IFERROR(__xludf.DUMMYFUNCTION("""COMPUTED_VALUE"""),3)</f>
        <v>3</v>
      </c>
      <c r="N14" s="24"/>
      <c r="O14" s="11"/>
    </row>
    <row r="15" spans="1:15" ht="22.5" customHeight="1">
      <c r="A15" s="36"/>
      <c r="B15" s="36"/>
      <c r="C15" s="31"/>
      <c r="D15" s="32"/>
      <c r="E15" s="32"/>
      <c r="F15" s="37"/>
      <c r="G15" s="25"/>
      <c r="H15" s="23"/>
      <c r="I15" s="27"/>
      <c r="J15" s="27"/>
      <c r="K15" s="33"/>
      <c r="L15" s="34" t="str">
        <f ca="1">IFERROR(__xludf.DUMMYFUNCTION("""COMPUTED_VALUE"""),"Presentation")</f>
        <v>Presentation</v>
      </c>
      <c r="M15" s="34">
        <f ca="1">IFERROR(__xludf.DUMMYFUNCTION("""COMPUTED_VALUE"""),1)</f>
        <v>1</v>
      </c>
      <c r="N15" s="24"/>
      <c r="O15" s="5"/>
    </row>
    <row r="16" spans="1:15" ht="22.5" customHeight="1">
      <c r="A16" s="36"/>
      <c r="B16" s="36"/>
      <c r="C16" s="142"/>
      <c r="D16" s="35"/>
      <c r="E16" s="145"/>
      <c r="F16" s="37"/>
      <c r="G16" s="25"/>
      <c r="H16" s="23"/>
      <c r="I16" s="27"/>
      <c r="J16" s="27"/>
      <c r="K16" s="33"/>
      <c r="L16" s="34" t="str">
        <f ca="1">IFERROR(__xludf.DUMMYFUNCTION("""COMPUTED_VALUE"""),"Qualified")</f>
        <v>Qualified</v>
      </c>
      <c r="M16" s="34">
        <f ca="1">IFERROR(__xludf.DUMMYFUNCTION("""COMPUTED_VALUE"""),1)</f>
        <v>1</v>
      </c>
      <c r="N16" s="24"/>
      <c r="O16" s="5"/>
    </row>
    <row r="17" spans="1:15" ht="22.5" customHeight="1">
      <c r="A17" s="36"/>
      <c r="B17" s="36"/>
      <c r="C17" s="143"/>
      <c r="D17" s="35"/>
      <c r="E17" s="143"/>
      <c r="F17" s="24"/>
      <c r="G17" s="25"/>
      <c r="H17" s="23"/>
      <c r="I17" s="23"/>
      <c r="J17" s="27"/>
      <c r="K17" s="27"/>
      <c r="L17" s="27"/>
      <c r="M17" s="26"/>
      <c r="N17" s="24"/>
      <c r="O17" s="5"/>
    </row>
    <row r="18" spans="1:15" ht="22.5" customHeight="1">
      <c r="A18" s="36"/>
      <c r="B18" s="36"/>
      <c r="C18" s="37"/>
      <c r="D18" s="24"/>
      <c r="E18" s="24"/>
      <c r="F18" s="24"/>
      <c r="G18" s="26"/>
      <c r="H18" s="23"/>
      <c r="I18" s="24"/>
      <c r="J18" s="26"/>
      <c r="K18" s="24"/>
      <c r="L18" s="24"/>
      <c r="M18" s="26"/>
      <c r="N18" s="38"/>
      <c r="O18" s="39"/>
    </row>
    <row r="19" spans="1:15" ht="22.5" customHeight="1">
      <c r="A19" s="36"/>
      <c r="B19" s="40"/>
      <c r="C19" s="41"/>
      <c r="D19" s="24"/>
      <c r="E19" s="24"/>
      <c r="F19" s="24"/>
      <c r="G19" s="26"/>
      <c r="H19" s="23"/>
      <c r="I19" s="24"/>
      <c r="J19" s="24"/>
      <c r="K19" s="24"/>
      <c r="L19" s="29" t="str">
        <f ca="1">IFERROR(__xludf.DUMMYFUNCTION("query(Opportunities!1:12,""select E , sum(F) where (C &lt;&gt; '') group by E order by E label sum(F) 'Total value', E 'Stage' "", 3)"),"Stage")</f>
        <v>Stage</v>
      </c>
      <c r="M19" s="30" t="str">
        <f ca="1">IFERROR(__xludf.DUMMYFUNCTION("""COMPUTED_VALUE"""),"Total value")</f>
        <v>Total value</v>
      </c>
      <c r="N19" s="38"/>
      <c r="O19" s="9"/>
    </row>
    <row r="20" spans="1:15" ht="22.5" customHeight="1">
      <c r="A20" s="42"/>
      <c r="B20" s="42"/>
      <c r="C20" s="41"/>
      <c r="D20" s="24"/>
      <c r="E20" s="24"/>
      <c r="F20" s="24"/>
      <c r="G20" s="26"/>
      <c r="H20" s="23"/>
      <c r="I20" s="24"/>
      <c r="J20" s="33"/>
      <c r="K20" s="33"/>
      <c r="L20" s="43" t="str">
        <f ca="1">IFERROR(__xludf.DUMMYFUNCTION("""COMPUTED_VALUE"""),"Contract Sent")</f>
        <v>Contract Sent</v>
      </c>
      <c r="M20" s="44">
        <f ca="1">IFERROR(__xludf.DUMMYFUNCTION("""COMPUTED_VALUE"""),2000)</f>
        <v>2000</v>
      </c>
      <c r="N20" s="38"/>
      <c r="O20" s="45"/>
    </row>
    <row r="21" spans="1:15" ht="22.5" customHeight="1">
      <c r="A21" s="46"/>
      <c r="B21" s="46"/>
      <c r="C21" s="41"/>
      <c r="D21" s="24"/>
      <c r="E21" s="24"/>
      <c r="F21" s="38"/>
      <c r="G21" s="47"/>
      <c r="H21" s="48"/>
      <c r="I21" s="48"/>
      <c r="J21" s="27"/>
      <c r="K21" s="27"/>
      <c r="L21" s="43" t="str">
        <f ca="1">IFERROR(__xludf.DUMMYFUNCTION("""COMPUTED_VALUE"""),"Follow-up")</f>
        <v>Follow-up</v>
      </c>
      <c r="M21" s="44">
        <f ca="1">IFERROR(__xludf.DUMMYFUNCTION("""COMPUTED_VALUE"""),32999)</f>
        <v>32999</v>
      </c>
      <c r="N21" s="49"/>
      <c r="O21" s="50"/>
    </row>
    <row r="22" spans="1:15" ht="22.5" customHeight="1">
      <c r="A22" s="36"/>
      <c r="B22" s="36"/>
      <c r="C22" s="41"/>
      <c r="D22" s="24"/>
      <c r="E22" s="24"/>
      <c r="F22" s="38"/>
      <c r="G22" s="47"/>
      <c r="H22" s="48"/>
      <c r="I22" s="48"/>
      <c r="J22" s="27"/>
      <c r="K22" s="27"/>
      <c r="L22" s="43" t="str">
        <f ca="1">IFERROR(__xludf.DUMMYFUNCTION("""COMPUTED_VALUE"""),"Negotiation")</f>
        <v>Negotiation</v>
      </c>
      <c r="M22" s="44">
        <f ca="1">IFERROR(__xludf.DUMMYFUNCTION("""COMPUTED_VALUE"""),133785)</f>
        <v>133785</v>
      </c>
      <c r="N22" s="49"/>
      <c r="O22" s="50"/>
    </row>
    <row r="23" spans="1:15" ht="22.5" customHeight="1">
      <c r="A23" s="51"/>
      <c r="B23" s="51"/>
      <c r="C23" s="144"/>
      <c r="D23" s="143"/>
      <c r="E23" s="143"/>
      <c r="F23" s="143"/>
      <c r="G23" s="143"/>
      <c r="H23" s="143"/>
      <c r="I23" s="143"/>
      <c r="J23" s="27"/>
      <c r="K23" s="27"/>
      <c r="L23" s="43" t="str">
        <f ca="1">IFERROR(__xludf.DUMMYFUNCTION("""COMPUTED_VALUE"""),"Presentation")</f>
        <v>Presentation</v>
      </c>
      <c r="M23" s="44">
        <f ca="1">IFERROR(__xludf.DUMMYFUNCTION("""COMPUTED_VALUE"""),100000)</f>
        <v>100000</v>
      </c>
      <c r="N23" s="49"/>
      <c r="O23" s="50"/>
    </row>
    <row r="24" spans="1:15" ht="22.5" customHeight="1">
      <c r="A24" s="51"/>
      <c r="B24" s="51"/>
      <c r="C24" s="23"/>
      <c r="D24" s="23"/>
      <c r="E24" s="23"/>
      <c r="F24" s="23"/>
      <c r="G24" s="25"/>
      <c r="H24" s="23"/>
      <c r="I24" s="23"/>
      <c r="J24" s="27"/>
      <c r="K24" s="27"/>
      <c r="L24" s="34" t="str">
        <f ca="1">IFERROR(__xludf.DUMMYFUNCTION("""COMPUTED_VALUE"""),"Qualified")</f>
        <v>Qualified</v>
      </c>
      <c r="M24" s="44">
        <f ca="1">IFERROR(__xludf.DUMMYFUNCTION("""COMPUTED_VALUE"""),12131)</f>
        <v>12131</v>
      </c>
      <c r="N24" s="49"/>
      <c r="O24" s="50"/>
    </row>
    <row r="25" spans="1:15" ht="22.5" customHeight="1">
      <c r="A25" s="52"/>
      <c r="B25" s="52"/>
      <c r="C25" s="23"/>
      <c r="D25" s="23"/>
      <c r="E25" s="23"/>
      <c r="F25" s="23"/>
      <c r="G25" s="25"/>
      <c r="H25" s="23"/>
      <c r="I25" s="23"/>
      <c r="J25" s="27"/>
      <c r="K25" s="27"/>
      <c r="L25" s="27"/>
      <c r="M25" s="27"/>
      <c r="N25" s="49"/>
      <c r="O25" s="50"/>
    </row>
    <row r="26" spans="1:15" ht="22.5" customHeight="1">
      <c r="A26" s="53"/>
      <c r="B26" s="53"/>
      <c r="C26" s="21"/>
      <c r="D26" s="21"/>
      <c r="E26" s="21"/>
      <c r="F26" s="21"/>
      <c r="G26" s="22"/>
      <c r="H26" s="21"/>
      <c r="I26" s="21"/>
      <c r="N26" s="45"/>
      <c r="O26" s="45"/>
    </row>
    <row r="27" spans="1:15" ht="22.5" customHeight="1">
      <c r="A27" s="53"/>
      <c r="B27" s="53"/>
      <c r="C27" s="21"/>
      <c r="D27" s="21"/>
      <c r="E27" s="21"/>
      <c r="F27" s="21"/>
      <c r="G27" s="22"/>
      <c r="H27" s="21"/>
      <c r="I27" s="21"/>
      <c r="J27" s="11"/>
      <c r="K27" s="11"/>
      <c r="L27" s="54"/>
      <c r="M27" s="55"/>
      <c r="N27" s="45"/>
      <c r="O27" s="45"/>
    </row>
  </sheetData>
  <mergeCells count="14">
    <mergeCell ref="N5:N7"/>
    <mergeCell ref="M5:M7"/>
    <mergeCell ref="J5:J7"/>
    <mergeCell ref="I5:I7"/>
    <mergeCell ref="L5:L7"/>
    <mergeCell ref="K5:K7"/>
    <mergeCell ref="C16:C17"/>
    <mergeCell ref="C23:I23"/>
    <mergeCell ref="E16:E17"/>
    <mergeCell ref="F5:F7"/>
    <mergeCell ref="C5:E7"/>
    <mergeCell ref="G5:G7"/>
    <mergeCell ref="H5:H7"/>
    <mergeCell ref="C13: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O11"/>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defaultColWidth="12.5703125" defaultRowHeight="15.75" customHeight="1"/>
  <cols>
    <col min="1" max="1" width="3.85546875" customWidth="1"/>
    <col min="2" max="2" width="11.42578125" customWidth="1"/>
    <col min="3" max="3" width="25.140625" customWidth="1"/>
    <col min="4" max="4" width="19.28515625" customWidth="1"/>
    <col min="6" max="6" width="16.85546875" customWidth="1"/>
    <col min="7" max="7" width="20.7109375" customWidth="1"/>
    <col min="13" max="13" width="13.42578125" customWidth="1"/>
    <col min="14" max="14" width="37.5703125" customWidth="1"/>
    <col min="15" max="15" width="3.85546875" customWidth="1"/>
  </cols>
  <sheetData>
    <row r="1" spans="1:15" ht="51" customHeight="1">
      <c r="A1" s="56"/>
      <c r="B1" s="56"/>
      <c r="C1" s="57" t="s">
        <v>3</v>
      </c>
      <c r="D1" s="58" t="s">
        <v>6</v>
      </c>
      <c r="E1" s="59" t="s">
        <v>7</v>
      </c>
      <c r="F1" s="59"/>
      <c r="G1" s="60"/>
      <c r="H1" s="60"/>
      <c r="I1" s="60"/>
      <c r="J1" s="60"/>
      <c r="K1" s="60"/>
      <c r="L1" s="60"/>
      <c r="M1" s="60"/>
      <c r="N1" s="60"/>
      <c r="O1" s="61"/>
    </row>
    <row r="2" spans="1:15" ht="22.5" customHeight="1">
      <c r="A2" s="62"/>
      <c r="B2" s="62"/>
      <c r="C2" s="62"/>
      <c r="D2" s="63"/>
      <c r="E2" s="63"/>
      <c r="F2" s="63"/>
      <c r="G2" s="63"/>
      <c r="H2" s="63"/>
      <c r="I2" s="63"/>
      <c r="J2" s="63"/>
      <c r="K2" s="63"/>
      <c r="L2" s="63"/>
      <c r="M2" s="63"/>
      <c r="N2" s="63"/>
      <c r="O2" s="63"/>
    </row>
    <row r="3" spans="1:15" ht="22.5" customHeight="1">
      <c r="A3" s="62"/>
      <c r="B3" s="64" t="s">
        <v>8</v>
      </c>
      <c r="C3" s="65" t="s">
        <v>9</v>
      </c>
      <c r="D3" s="66" t="s">
        <v>10</v>
      </c>
      <c r="E3" s="66" t="s">
        <v>11</v>
      </c>
      <c r="F3" s="66" t="s">
        <v>12</v>
      </c>
      <c r="G3" s="66" t="s">
        <v>13</v>
      </c>
      <c r="H3" s="66" t="s">
        <v>14</v>
      </c>
      <c r="I3" s="66" t="s">
        <v>15</v>
      </c>
      <c r="J3" s="66" t="s">
        <v>16</v>
      </c>
      <c r="K3" s="66" t="s">
        <v>17</v>
      </c>
      <c r="L3" s="66" t="s">
        <v>18</v>
      </c>
      <c r="M3" s="66" t="s">
        <v>19</v>
      </c>
      <c r="N3" s="66" t="s">
        <v>20</v>
      </c>
      <c r="O3" s="63"/>
    </row>
    <row r="4" spans="1:15" ht="22.5" customHeight="1">
      <c r="A4" s="67"/>
      <c r="B4" s="68" t="s">
        <v>21</v>
      </c>
      <c r="C4" s="69" t="s">
        <v>22</v>
      </c>
      <c r="D4" s="69" t="s">
        <v>23</v>
      </c>
      <c r="E4" s="70" t="str">
        <f>HYPERLINK("mailto:thomas@ozerflex.com","thomas@ozerflex.com")</f>
        <v>thomas@ozerflex.com</v>
      </c>
      <c r="F4" s="69" t="s">
        <v>24</v>
      </c>
      <c r="G4" s="69" t="s">
        <v>25</v>
      </c>
      <c r="H4" s="69" t="s">
        <v>26</v>
      </c>
      <c r="I4" s="71" t="s">
        <v>27</v>
      </c>
      <c r="J4" s="72" t="s">
        <v>28</v>
      </c>
      <c r="K4" s="69" t="s">
        <v>29</v>
      </c>
      <c r="L4" s="69">
        <v>90567</v>
      </c>
      <c r="M4" s="73" t="str">
        <f t="shared" ref="M4:M10" si="0">IF(D4="","-",HYPERLINK("http://www.linkedin.com/search/fpsearch?type=people&amp;keywords="&amp;C4&amp;" "&amp;D4&amp;"&amp;pplSearchOrigin=GLHD&amp;pageKey=fps_results"))</f>
        <v>http://www.linkedin.com/search/fpsearch?type=people&amp;keywords=Thomas Liao ozerflex&amp;pplSearchOrigin=GLHD&amp;pageKey=fps_results</v>
      </c>
      <c r="N4" s="69"/>
      <c r="O4" s="63"/>
    </row>
    <row r="5" spans="1:15" ht="22.5" customHeight="1">
      <c r="A5" s="67"/>
      <c r="B5" s="74" t="s">
        <v>30</v>
      </c>
      <c r="C5" s="75" t="s">
        <v>31</v>
      </c>
      <c r="D5" s="75" t="s">
        <v>32</v>
      </c>
      <c r="E5" s="71" t="str">
        <f>HYPERLINK("mailto:lillian@fixfase.com","lillian@fixfase.com")</f>
        <v>lillian@fixfase.com</v>
      </c>
      <c r="F5" s="69" t="s">
        <v>33</v>
      </c>
      <c r="G5" s="69" t="s">
        <v>25</v>
      </c>
      <c r="H5" s="69" t="s">
        <v>34</v>
      </c>
      <c r="I5" s="76" t="s">
        <v>35</v>
      </c>
      <c r="J5" s="72" t="s">
        <v>36</v>
      </c>
      <c r="K5" s="69" t="s">
        <v>37</v>
      </c>
      <c r="L5" s="69">
        <v>90456</v>
      </c>
      <c r="M5" s="73" t="str">
        <f t="shared" si="0"/>
        <v>http://www.linkedin.com/search/fpsearch?type=people&amp;keywords=Lillian Soto Fixfase&amp;pplSearchOrigin=GLHD&amp;pageKey=fps_results</v>
      </c>
      <c r="N5" s="69"/>
      <c r="O5" s="63"/>
    </row>
    <row r="6" spans="1:15" ht="22.5" customHeight="1">
      <c r="A6" s="67"/>
      <c r="B6" s="74" t="s">
        <v>38</v>
      </c>
      <c r="C6" s="77" t="s">
        <v>39</v>
      </c>
      <c r="D6" s="77" t="s">
        <v>40</v>
      </c>
      <c r="E6" s="78" t="str">
        <f>HYPERLINK("mailto:violette@namdrill.com","violette@namdrill.com")</f>
        <v>violette@namdrill.com</v>
      </c>
      <c r="F6" s="69" t="s">
        <v>41</v>
      </c>
      <c r="G6" s="69" t="s">
        <v>42</v>
      </c>
      <c r="H6" s="69" t="s">
        <v>43</v>
      </c>
      <c r="I6" s="79" t="s">
        <v>44</v>
      </c>
      <c r="J6" s="72" t="s">
        <v>45</v>
      </c>
      <c r="K6" s="69" t="s">
        <v>46</v>
      </c>
      <c r="L6" s="69">
        <v>28407</v>
      </c>
      <c r="M6" s="73" t="str">
        <f t="shared" si="0"/>
        <v>http://www.linkedin.com/search/fpsearch?type=people&amp;keywords=Violette Gatewood Namdrill&amp;pplSearchOrigin=GLHD&amp;pageKey=fps_results</v>
      </c>
      <c r="N6" s="69"/>
      <c r="O6" s="63"/>
    </row>
    <row r="7" spans="1:15" ht="22.5" customHeight="1">
      <c r="A7" s="67"/>
      <c r="B7" s="74" t="s">
        <v>38</v>
      </c>
      <c r="C7" s="77" t="s">
        <v>47</v>
      </c>
      <c r="D7" s="77" t="s">
        <v>48</v>
      </c>
      <c r="E7" s="78" t="str">
        <f>HYPERLINK("mailto:mary@saltace.com","mary@saltace.com")</f>
        <v>mary@saltace.com</v>
      </c>
      <c r="F7" s="69" t="s">
        <v>49</v>
      </c>
      <c r="G7" s="69" t="s">
        <v>50</v>
      </c>
      <c r="H7" s="69" t="s">
        <v>51</v>
      </c>
      <c r="I7" s="79" t="s">
        <v>52</v>
      </c>
      <c r="J7" s="72" t="s">
        <v>53</v>
      </c>
      <c r="K7" s="69" t="s">
        <v>54</v>
      </c>
      <c r="L7" s="69">
        <v>33247</v>
      </c>
      <c r="M7" s="73" t="str">
        <f t="shared" si="0"/>
        <v>http://www.linkedin.com/search/fpsearch?type=people&amp;keywords=Mary Garcia Saltace&amp;pplSearchOrigin=GLHD&amp;pageKey=fps_results</v>
      </c>
      <c r="N7" s="69"/>
      <c r="O7" s="63"/>
    </row>
    <row r="8" spans="1:15" ht="22.5" customHeight="1">
      <c r="A8" s="67"/>
      <c r="B8" s="74" t="s">
        <v>30</v>
      </c>
      <c r="C8" s="77" t="s">
        <v>55</v>
      </c>
      <c r="D8" s="77" t="s">
        <v>56</v>
      </c>
      <c r="E8" s="78" t="str">
        <f>HYPERLINK("mailto:cameron@moveplanet.com","cameron@moveplanet.com")</f>
        <v>cameron@moveplanet.com</v>
      </c>
      <c r="F8" s="69" t="s">
        <v>57</v>
      </c>
      <c r="G8" s="69" t="s">
        <v>42</v>
      </c>
      <c r="H8" s="69" t="s">
        <v>58</v>
      </c>
      <c r="I8" s="79" t="s">
        <v>59</v>
      </c>
      <c r="J8" s="72" t="s">
        <v>60</v>
      </c>
      <c r="K8" s="69" t="s">
        <v>61</v>
      </c>
      <c r="L8" s="69">
        <v>74482</v>
      </c>
      <c r="M8" s="73" t="str">
        <f t="shared" si="0"/>
        <v>http://www.linkedin.com/search/fpsearch?type=people&amp;keywords=Cameron Lyle Moveplanet&amp;pplSearchOrigin=GLHD&amp;pageKey=fps_results</v>
      </c>
      <c r="N8" s="69"/>
      <c r="O8" s="63"/>
    </row>
    <row r="9" spans="1:15" ht="22.5" customHeight="1">
      <c r="A9" s="67"/>
      <c r="B9" s="74" t="s">
        <v>21</v>
      </c>
      <c r="C9" s="77" t="s">
        <v>62</v>
      </c>
      <c r="D9" s="77" t="s">
        <v>63</v>
      </c>
      <c r="E9" s="78" t="str">
        <f>HYPERLINK("mailto:mildred@finware.com","mildred@finware.com")</f>
        <v>mildred@finware.com</v>
      </c>
      <c r="F9" s="69" t="s">
        <v>64</v>
      </c>
      <c r="G9" s="69" t="s">
        <v>25</v>
      </c>
      <c r="H9" s="69" t="s">
        <v>65</v>
      </c>
      <c r="I9" s="79" t="s">
        <v>66</v>
      </c>
      <c r="J9" s="72" t="s">
        <v>67</v>
      </c>
      <c r="K9" s="69" t="s">
        <v>68</v>
      </c>
      <c r="L9" s="69">
        <v>27760</v>
      </c>
      <c r="M9" s="73" t="str">
        <f t="shared" si="0"/>
        <v>http://www.linkedin.com/search/fpsearch?type=people&amp;keywords=Mildred Noriega Finware&amp;pplSearchOrigin=GLHD&amp;pageKey=fps_results</v>
      </c>
      <c r="N9" s="69"/>
      <c r="O9" s="63"/>
    </row>
    <row r="10" spans="1:15" ht="22.5" customHeight="1">
      <c r="A10" s="67"/>
      <c r="B10" s="80" t="s">
        <v>69</v>
      </c>
      <c r="C10" s="81" t="s">
        <v>70</v>
      </c>
      <c r="D10" s="81" t="s">
        <v>71</v>
      </c>
      <c r="E10" s="82" t="str">
        <f>HYPERLINK("mailto:melody@driplectronics.com","melody@driplectronics.com")</f>
        <v>melody@driplectronics.com</v>
      </c>
      <c r="F10" s="83" t="s">
        <v>72</v>
      </c>
      <c r="G10" s="83" t="s">
        <v>50</v>
      </c>
      <c r="H10" s="83" t="s">
        <v>73</v>
      </c>
      <c r="I10" s="84" t="s">
        <v>74</v>
      </c>
      <c r="J10" s="85" t="s">
        <v>75</v>
      </c>
      <c r="K10" s="83" t="s">
        <v>76</v>
      </c>
      <c r="L10" s="83">
        <v>34119</v>
      </c>
      <c r="M10" s="86" t="str">
        <f t="shared" si="0"/>
        <v>http://www.linkedin.com/search/fpsearch?type=people&amp;keywords=Melody Estes Dripelectronics&amp;pplSearchOrigin=GLHD&amp;pageKey=fps_results</v>
      </c>
      <c r="N10" s="87"/>
      <c r="O10" s="88"/>
    </row>
    <row r="11" spans="1:15" ht="22.5" customHeight="1">
      <c r="A11" s="67"/>
      <c r="B11" s="67"/>
      <c r="C11" s="89"/>
      <c r="D11" s="89"/>
      <c r="E11" s="89"/>
      <c r="F11" s="63"/>
      <c r="G11" s="63"/>
      <c r="H11" s="63"/>
      <c r="I11" s="90"/>
      <c r="J11" s="91"/>
      <c r="K11" s="63"/>
      <c r="L11" s="63"/>
      <c r="M11" s="92"/>
      <c r="N11" s="88"/>
      <c r="O11" s="88"/>
    </row>
  </sheetData>
  <autoFilter ref="B3:B11"/>
  <hyperlinks>
    <hyperlink ref="I4" r:id="rId1"/>
    <hyperlink ref="I5" r:id="rId2"/>
    <hyperlink ref="I6" r:id="rId3"/>
    <hyperlink ref="I7" r:id="rId4"/>
    <hyperlink ref="I8" r:id="rId5"/>
    <hyperlink ref="I9" r:id="rId6"/>
    <hyperlink ref="I10" r:id="rId7"/>
  </hyperlinks>
  <pageMargins left="0.7" right="0.7" top="0.75" bottom="0.75" header="0.3" footer="0.3"/>
  <drawing r:id="rId8"/>
  <legacyDrawing r:id="rId9"/>
  <extLst>
    <ext xmlns:x14="http://schemas.microsoft.com/office/spreadsheetml/2009/9/main" uri="{CCE6A557-97BC-4b89-ADB6-D9C93CAAB3DF}">
      <x14:dataValidations xmlns:xm="http://schemas.microsoft.com/office/excel/2006/main" count="1">
        <x14:dataValidation type="list" allowBlank="1">
          <x14:formula1>
            <xm:f>Settings!$B$5:$B$11</xm:f>
          </x14:formula1>
          <xm:sqref>G4:G11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1"/>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defaultColWidth="12.5703125" defaultRowHeight="15.75" customHeight="1"/>
  <cols>
    <col min="1" max="1" width="3.85546875" customWidth="1"/>
    <col min="2" max="2" width="11.42578125" customWidth="1"/>
    <col min="3" max="3" width="25.140625" customWidth="1"/>
    <col min="4" max="4" width="19.28515625" customWidth="1"/>
    <col min="13" max="13" width="13.42578125" customWidth="1"/>
    <col min="14" max="14" width="37.5703125" customWidth="1"/>
    <col min="15" max="15" width="3.85546875" customWidth="1"/>
  </cols>
  <sheetData>
    <row r="1" spans="1:15" ht="51" customHeight="1">
      <c r="A1" s="56"/>
      <c r="B1" s="56"/>
      <c r="C1" s="57" t="s">
        <v>4</v>
      </c>
      <c r="D1" s="58" t="s">
        <v>6</v>
      </c>
      <c r="E1" s="93" t="s">
        <v>77</v>
      </c>
      <c r="F1" s="60"/>
      <c r="G1" s="60"/>
      <c r="H1" s="60"/>
      <c r="I1" s="60"/>
      <c r="J1" s="60"/>
      <c r="K1" s="60"/>
      <c r="L1" s="60"/>
      <c r="M1" s="60"/>
      <c r="N1" s="60"/>
      <c r="O1" s="61"/>
    </row>
    <row r="2" spans="1:15" ht="22.5" customHeight="1">
      <c r="A2" s="62"/>
      <c r="B2" s="94"/>
      <c r="C2" s="62"/>
      <c r="D2" s="62"/>
      <c r="E2" s="62"/>
      <c r="F2" s="62"/>
      <c r="G2" s="62"/>
      <c r="H2" s="62"/>
      <c r="I2" s="62"/>
      <c r="J2" s="62"/>
      <c r="K2" s="62"/>
      <c r="L2" s="62"/>
      <c r="M2" s="62"/>
      <c r="N2" s="63"/>
      <c r="O2" s="63"/>
    </row>
    <row r="3" spans="1:15" ht="22.5" customHeight="1">
      <c r="A3" s="62"/>
      <c r="B3" s="95" t="s">
        <v>8</v>
      </c>
      <c r="C3" s="65" t="s">
        <v>78</v>
      </c>
      <c r="D3" s="65" t="s">
        <v>13</v>
      </c>
      <c r="E3" s="65" t="s">
        <v>14</v>
      </c>
      <c r="F3" s="65" t="s">
        <v>79</v>
      </c>
      <c r="G3" s="65" t="s">
        <v>80</v>
      </c>
      <c r="H3" s="65" t="s">
        <v>16</v>
      </c>
      <c r="I3" s="65" t="s">
        <v>17</v>
      </c>
      <c r="J3" s="65" t="s">
        <v>18</v>
      </c>
      <c r="K3" s="65" t="s">
        <v>81</v>
      </c>
      <c r="L3" s="65" t="s">
        <v>19</v>
      </c>
      <c r="M3" s="65" t="s">
        <v>82</v>
      </c>
      <c r="N3" s="66" t="s">
        <v>20</v>
      </c>
      <c r="O3" s="63"/>
    </row>
    <row r="4" spans="1:15" ht="22.5" customHeight="1">
      <c r="A4" s="96"/>
      <c r="B4" s="97" t="s">
        <v>21</v>
      </c>
      <c r="C4" s="69" t="s">
        <v>23</v>
      </c>
      <c r="D4" s="69" t="s">
        <v>25</v>
      </c>
      <c r="E4" s="69" t="s">
        <v>26</v>
      </c>
      <c r="F4" s="98" t="s">
        <v>83</v>
      </c>
      <c r="G4" s="99" t="s">
        <v>27</v>
      </c>
      <c r="H4" s="72" t="s">
        <v>28</v>
      </c>
      <c r="I4" s="69" t="s">
        <v>29</v>
      </c>
      <c r="J4" s="69">
        <v>90567</v>
      </c>
      <c r="K4" s="100" t="s">
        <v>84</v>
      </c>
      <c r="L4" s="73" t="str">
        <f t="shared" ref="L4:L10" si="0">IF(C4="","-",HYPERLINK("https://www.linkedin.com/vsearch/c?type=companies&amp;keywords="&amp;C4&amp;"&amp;orig=GLHD&amp;rsid=&amp;pageKey=biz-overview-internal&amp;trkInfo=&amp;search=Search"))</f>
        <v>https://www.linkedin.com/vsearch/c?type=companies&amp;keywords=ozerflex&amp;orig=GLHD&amp;rsid=&amp;pageKey=biz-overview-internal&amp;trkInfo=&amp;search=Search</v>
      </c>
      <c r="M4" s="100" t="s">
        <v>85</v>
      </c>
      <c r="N4" s="69"/>
      <c r="O4" s="63"/>
    </row>
    <row r="5" spans="1:15" ht="22.5" customHeight="1">
      <c r="A5" s="96"/>
      <c r="B5" s="101" t="s">
        <v>30</v>
      </c>
      <c r="C5" s="75" t="s">
        <v>32</v>
      </c>
      <c r="D5" s="69" t="s">
        <v>42</v>
      </c>
      <c r="E5" s="69" t="s">
        <v>34</v>
      </c>
      <c r="F5" s="98" t="s">
        <v>86</v>
      </c>
      <c r="G5" s="102" t="s">
        <v>35</v>
      </c>
      <c r="H5" s="72" t="s">
        <v>36</v>
      </c>
      <c r="I5" s="69" t="s">
        <v>37</v>
      </c>
      <c r="J5" s="69">
        <v>90456</v>
      </c>
      <c r="K5" s="100" t="s">
        <v>84</v>
      </c>
      <c r="L5" s="73" t="str">
        <f t="shared" si="0"/>
        <v>https://www.linkedin.com/vsearch/c?type=companies&amp;keywords=Fixfase&amp;orig=GLHD&amp;rsid=&amp;pageKey=biz-overview-internal&amp;trkInfo=&amp;search=Search</v>
      </c>
      <c r="M5" s="100" t="s">
        <v>87</v>
      </c>
      <c r="N5" s="69"/>
      <c r="O5" s="63"/>
    </row>
    <row r="6" spans="1:15" ht="22.5" customHeight="1">
      <c r="A6" s="96"/>
      <c r="B6" s="101" t="s">
        <v>38</v>
      </c>
      <c r="C6" s="77" t="s">
        <v>40</v>
      </c>
      <c r="D6" s="69" t="s">
        <v>25</v>
      </c>
      <c r="E6" s="69" t="s">
        <v>43</v>
      </c>
      <c r="F6" s="98" t="s">
        <v>88</v>
      </c>
      <c r="G6" s="103" t="s">
        <v>44</v>
      </c>
      <c r="H6" s="72" t="s">
        <v>45</v>
      </c>
      <c r="I6" s="69" t="s">
        <v>46</v>
      </c>
      <c r="J6" s="69">
        <v>28407</v>
      </c>
      <c r="K6" s="100" t="s">
        <v>84</v>
      </c>
      <c r="L6" s="73" t="str">
        <f t="shared" si="0"/>
        <v>https://www.linkedin.com/vsearch/c?type=companies&amp;keywords=Namdrill&amp;orig=GLHD&amp;rsid=&amp;pageKey=biz-overview-internal&amp;trkInfo=&amp;search=Search</v>
      </c>
      <c r="M6" s="100" t="s">
        <v>85</v>
      </c>
      <c r="N6" s="69"/>
      <c r="O6" s="63"/>
    </row>
    <row r="7" spans="1:15" ht="22.5" customHeight="1">
      <c r="A7" s="96"/>
      <c r="B7" s="101" t="s">
        <v>38</v>
      </c>
      <c r="C7" s="77" t="s">
        <v>48</v>
      </c>
      <c r="D7" s="69" t="s">
        <v>50</v>
      </c>
      <c r="E7" s="69" t="s">
        <v>51</v>
      </c>
      <c r="F7" s="98" t="s">
        <v>89</v>
      </c>
      <c r="G7" s="103" t="s">
        <v>52</v>
      </c>
      <c r="H7" s="72" t="s">
        <v>53</v>
      </c>
      <c r="I7" s="69" t="s">
        <v>54</v>
      </c>
      <c r="J7" s="69">
        <v>33247</v>
      </c>
      <c r="K7" s="100" t="s">
        <v>84</v>
      </c>
      <c r="L7" s="73" t="str">
        <f t="shared" si="0"/>
        <v>https://www.linkedin.com/vsearch/c?type=companies&amp;keywords=Saltace&amp;orig=GLHD&amp;rsid=&amp;pageKey=biz-overview-internal&amp;trkInfo=&amp;search=Search</v>
      </c>
      <c r="M7" s="100" t="s">
        <v>87</v>
      </c>
      <c r="N7" s="69"/>
      <c r="O7" s="63"/>
    </row>
    <row r="8" spans="1:15" ht="22.5" customHeight="1">
      <c r="A8" s="96"/>
      <c r="B8" s="101" t="s">
        <v>30</v>
      </c>
      <c r="C8" s="77" t="s">
        <v>56</v>
      </c>
      <c r="D8" s="69" t="s">
        <v>25</v>
      </c>
      <c r="E8" s="69" t="s">
        <v>58</v>
      </c>
      <c r="F8" s="98" t="s">
        <v>90</v>
      </c>
      <c r="G8" s="103" t="s">
        <v>59</v>
      </c>
      <c r="H8" s="72" t="s">
        <v>60</v>
      </c>
      <c r="I8" s="69" t="s">
        <v>61</v>
      </c>
      <c r="J8" s="69">
        <v>74482</v>
      </c>
      <c r="K8" s="100" t="s">
        <v>84</v>
      </c>
      <c r="L8" s="73" t="str">
        <f t="shared" si="0"/>
        <v>https://www.linkedin.com/vsearch/c?type=companies&amp;keywords=Moveplanet&amp;orig=GLHD&amp;rsid=&amp;pageKey=biz-overview-internal&amp;trkInfo=&amp;search=Search</v>
      </c>
      <c r="M8" s="100" t="s">
        <v>85</v>
      </c>
      <c r="N8" s="69"/>
      <c r="O8" s="63"/>
    </row>
    <row r="9" spans="1:15" ht="22.5" customHeight="1">
      <c r="A9" s="96"/>
      <c r="B9" s="97" t="s">
        <v>21</v>
      </c>
      <c r="C9" s="77" t="s">
        <v>63</v>
      </c>
      <c r="D9" s="69" t="s">
        <v>25</v>
      </c>
      <c r="E9" s="69" t="s">
        <v>65</v>
      </c>
      <c r="F9" s="98" t="s">
        <v>91</v>
      </c>
      <c r="G9" s="103" t="s">
        <v>66</v>
      </c>
      <c r="H9" s="72" t="s">
        <v>67</v>
      </c>
      <c r="I9" s="69" t="s">
        <v>68</v>
      </c>
      <c r="J9" s="69">
        <v>27760</v>
      </c>
      <c r="K9" s="100" t="s">
        <v>84</v>
      </c>
      <c r="L9" s="73" t="str">
        <f t="shared" si="0"/>
        <v>https://www.linkedin.com/vsearch/c?type=companies&amp;keywords=Finware&amp;orig=GLHD&amp;rsid=&amp;pageKey=biz-overview-internal&amp;trkInfo=&amp;search=Search</v>
      </c>
      <c r="M9" s="100" t="s">
        <v>85</v>
      </c>
      <c r="N9" s="69"/>
      <c r="O9" s="63"/>
    </row>
    <row r="10" spans="1:15" ht="22.5" customHeight="1">
      <c r="A10" s="96"/>
      <c r="B10" s="104" t="s">
        <v>69</v>
      </c>
      <c r="C10" s="81" t="s">
        <v>71</v>
      </c>
      <c r="D10" s="83" t="s">
        <v>42</v>
      </c>
      <c r="E10" s="83" t="s">
        <v>73</v>
      </c>
      <c r="F10" s="105" t="s">
        <v>92</v>
      </c>
      <c r="G10" s="106" t="s">
        <v>74</v>
      </c>
      <c r="H10" s="85" t="s">
        <v>75</v>
      </c>
      <c r="I10" s="83" t="s">
        <v>76</v>
      </c>
      <c r="J10" s="83">
        <v>34119</v>
      </c>
      <c r="K10" s="107" t="s">
        <v>84</v>
      </c>
      <c r="L10" s="86" t="str">
        <f t="shared" si="0"/>
        <v>https://www.linkedin.com/vsearch/c?type=companies&amp;keywords=Dripelectronics&amp;orig=GLHD&amp;rsid=&amp;pageKey=biz-overview-internal&amp;trkInfo=&amp;search=Search</v>
      </c>
      <c r="M10" s="107" t="s">
        <v>87</v>
      </c>
      <c r="N10" s="87"/>
      <c r="O10" s="88"/>
    </row>
    <row r="11" spans="1:15" ht="22.5" customHeight="1">
      <c r="A11" s="108"/>
      <c r="B11" s="108"/>
      <c r="C11" s="108"/>
      <c r="D11" s="109"/>
      <c r="E11" s="108"/>
      <c r="F11" s="108"/>
      <c r="G11" s="108"/>
      <c r="H11" s="108"/>
      <c r="I11" s="108"/>
      <c r="J11" s="108"/>
      <c r="K11" s="108"/>
      <c r="L11" s="110"/>
      <c r="M11" s="108"/>
      <c r="N11" s="108"/>
      <c r="O11" s="108"/>
    </row>
  </sheetData>
  <autoFilter ref="B3:B11"/>
  <hyperlinks>
    <hyperlink ref="G4" r:id="rId1"/>
    <hyperlink ref="G5" r:id="rId2"/>
    <hyperlink ref="G6" r:id="rId3"/>
    <hyperlink ref="G7" r:id="rId4"/>
    <hyperlink ref="G8" r:id="rId5"/>
    <hyperlink ref="G9" r:id="rId6"/>
    <hyperlink ref="G10" r:id="rId7"/>
  </hyperlinks>
  <pageMargins left="0.7" right="0.7" top="0.75" bottom="0.75" header="0.3" footer="0.3"/>
  <drawing r:id="rId8"/>
  <extLst>
    <ext xmlns:x14="http://schemas.microsoft.com/office/spreadsheetml/2009/9/main" uri="{CCE6A557-97BC-4b89-ADB6-D9C93CAAB3DF}">
      <x14:dataValidations xmlns:xm="http://schemas.microsoft.com/office/excel/2006/main" count="1">
        <x14:dataValidation type="list" allowBlank="1">
          <x14:formula1>
            <xm:f>Settings!$B$5:$B$11</xm:f>
          </x14:formula1>
          <xm:sqref>D4:D11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2"/>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defaultColWidth="12.5703125" defaultRowHeight="15.75" customHeight="1"/>
  <cols>
    <col min="1" max="1" width="3.85546875" customWidth="1"/>
    <col min="2" max="2" width="11.42578125" customWidth="1"/>
    <col min="3" max="3" width="25.140625" customWidth="1"/>
    <col min="4" max="4" width="19.28515625" customWidth="1"/>
    <col min="13" max="13" width="37.5703125" customWidth="1"/>
    <col min="14" max="15" width="3.85546875" customWidth="1"/>
  </cols>
  <sheetData>
    <row r="1" spans="1:15" ht="51" customHeight="1">
      <c r="A1" s="56"/>
      <c r="B1" s="56"/>
      <c r="C1" s="57" t="s">
        <v>5</v>
      </c>
      <c r="D1" s="58" t="s">
        <v>6</v>
      </c>
      <c r="E1" s="93" t="s">
        <v>93</v>
      </c>
      <c r="F1" s="60"/>
      <c r="G1" s="60"/>
      <c r="H1" s="60"/>
      <c r="I1" s="60"/>
      <c r="J1" s="60"/>
      <c r="K1" s="60"/>
      <c r="L1" s="60"/>
      <c r="M1" s="60"/>
      <c r="N1" s="60"/>
      <c r="O1" s="61"/>
    </row>
    <row r="2" spans="1:15" ht="22.5" customHeight="1">
      <c r="A2" s="111"/>
      <c r="B2" s="112"/>
      <c r="C2" s="111"/>
      <c r="D2" s="111"/>
      <c r="E2" s="111"/>
      <c r="F2" s="111"/>
      <c r="G2" s="111"/>
      <c r="H2" s="111"/>
      <c r="I2" s="111"/>
      <c r="J2" s="111"/>
      <c r="K2" s="111"/>
      <c r="L2" s="111"/>
      <c r="M2" s="63"/>
      <c r="N2" s="63"/>
      <c r="O2" s="63"/>
    </row>
    <row r="3" spans="1:15" ht="22.5" customHeight="1">
      <c r="A3" s="111"/>
      <c r="B3" s="95" t="s">
        <v>8</v>
      </c>
      <c r="C3" s="113" t="s">
        <v>9</v>
      </c>
      <c r="D3" s="113" t="s">
        <v>10</v>
      </c>
      <c r="E3" s="113" t="s">
        <v>94</v>
      </c>
      <c r="F3" s="114" t="s">
        <v>95</v>
      </c>
      <c r="G3" s="114" t="s">
        <v>96</v>
      </c>
      <c r="H3" s="114" t="s">
        <v>97</v>
      </c>
      <c r="I3" s="113" t="s">
        <v>98</v>
      </c>
      <c r="J3" s="113" t="s">
        <v>99</v>
      </c>
      <c r="K3" s="113" t="s">
        <v>100</v>
      </c>
      <c r="L3" s="113" t="s">
        <v>101</v>
      </c>
      <c r="M3" s="115" t="s">
        <v>20</v>
      </c>
      <c r="N3" s="63"/>
      <c r="O3" s="63"/>
    </row>
    <row r="4" spans="1:15" ht="22.5" customHeight="1">
      <c r="A4" s="96"/>
      <c r="B4" s="97" t="s">
        <v>102</v>
      </c>
      <c r="C4" s="116" t="s">
        <v>103</v>
      </c>
      <c r="D4" s="69" t="s">
        <v>23</v>
      </c>
      <c r="E4" s="117" t="s">
        <v>104</v>
      </c>
      <c r="F4" s="118">
        <v>12131</v>
      </c>
      <c r="G4" s="119">
        <v>42087</v>
      </c>
      <c r="H4" s="120">
        <v>0.3</v>
      </c>
      <c r="I4" s="117" t="s">
        <v>105</v>
      </c>
      <c r="J4" s="117" t="s">
        <v>106</v>
      </c>
      <c r="K4" s="116" t="s">
        <v>107</v>
      </c>
      <c r="L4" s="117" t="s">
        <v>108</v>
      </c>
      <c r="M4" s="69"/>
      <c r="N4" s="63"/>
      <c r="O4" s="63"/>
    </row>
    <row r="5" spans="1:15" ht="22.5" customHeight="1">
      <c r="A5" s="96"/>
      <c r="B5" s="97" t="s">
        <v>107</v>
      </c>
      <c r="C5" s="100" t="s">
        <v>109</v>
      </c>
      <c r="D5" s="77" t="s">
        <v>48</v>
      </c>
      <c r="E5" s="72" t="s">
        <v>110</v>
      </c>
      <c r="F5" s="121">
        <v>3000</v>
      </c>
      <c r="G5" s="122">
        <v>42072</v>
      </c>
      <c r="H5" s="123">
        <v>0.2</v>
      </c>
      <c r="I5" s="72" t="s">
        <v>111</v>
      </c>
      <c r="J5" s="72" t="s">
        <v>112</v>
      </c>
      <c r="K5" s="100" t="s">
        <v>107</v>
      </c>
      <c r="L5" s="72" t="s">
        <v>113</v>
      </c>
      <c r="M5" s="69"/>
      <c r="N5" s="63"/>
      <c r="O5" s="63"/>
    </row>
    <row r="6" spans="1:15" ht="22.5" customHeight="1">
      <c r="A6" s="96"/>
      <c r="B6" s="97" t="s">
        <v>114</v>
      </c>
      <c r="C6" s="100" t="s">
        <v>115</v>
      </c>
      <c r="D6" s="77" t="s">
        <v>56</v>
      </c>
      <c r="E6" s="72" t="s">
        <v>116</v>
      </c>
      <c r="F6" s="121">
        <v>2000</v>
      </c>
      <c r="G6" s="122">
        <v>42089</v>
      </c>
      <c r="H6" s="123">
        <v>0.5</v>
      </c>
      <c r="I6" s="72" t="s">
        <v>105</v>
      </c>
      <c r="J6" s="72" t="s">
        <v>106</v>
      </c>
      <c r="K6" s="100" t="s">
        <v>107</v>
      </c>
      <c r="L6" s="72" t="s">
        <v>108</v>
      </c>
      <c r="M6" s="69"/>
      <c r="N6" s="63"/>
      <c r="O6" s="63"/>
    </row>
    <row r="7" spans="1:15" ht="22.5" customHeight="1">
      <c r="A7" s="96"/>
      <c r="B7" s="97" t="s">
        <v>117</v>
      </c>
      <c r="C7" s="100" t="s">
        <v>118</v>
      </c>
      <c r="D7" s="77" t="s">
        <v>48</v>
      </c>
      <c r="E7" s="72" t="s">
        <v>110</v>
      </c>
      <c r="F7" s="121">
        <v>29999</v>
      </c>
      <c r="G7" s="122">
        <v>42090</v>
      </c>
      <c r="H7" s="123">
        <v>0.3</v>
      </c>
      <c r="I7" s="72" t="s">
        <v>105</v>
      </c>
      <c r="J7" s="72" t="s">
        <v>106</v>
      </c>
      <c r="K7" s="100" t="s">
        <v>119</v>
      </c>
      <c r="L7" s="72" t="s">
        <v>120</v>
      </c>
      <c r="M7" s="69"/>
      <c r="N7" s="63"/>
      <c r="O7" s="63"/>
    </row>
    <row r="8" spans="1:15" ht="22.5" customHeight="1">
      <c r="A8" s="96"/>
      <c r="B8" s="97" t="s">
        <v>21</v>
      </c>
      <c r="C8" s="100" t="s">
        <v>121</v>
      </c>
      <c r="D8" s="77" t="s">
        <v>40</v>
      </c>
      <c r="E8" s="72" t="s">
        <v>122</v>
      </c>
      <c r="F8" s="121">
        <v>10101</v>
      </c>
      <c r="G8" s="122">
        <v>42107</v>
      </c>
      <c r="H8" s="123">
        <v>0.6</v>
      </c>
      <c r="I8" s="72" t="s">
        <v>105</v>
      </c>
      <c r="J8" s="72" t="s">
        <v>112</v>
      </c>
      <c r="K8" s="100" t="s">
        <v>107</v>
      </c>
      <c r="L8" s="72" t="s">
        <v>113</v>
      </c>
      <c r="M8" s="69"/>
      <c r="N8" s="63"/>
      <c r="O8" s="63"/>
    </row>
    <row r="9" spans="1:15" ht="22.5" customHeight="1">
      <c r="A9" s="96"/>
      <c r="B9" s="97" t="s">
        <v>121</v>
      </c>
      <c r="C9" s="100" t="s">
        <v>123</v>
      </c>
      <c r="D9" s="77" t="s">
        <v>63</v>
      </c>
      <c r="E9" s="72" t="s">
        <v>124</v>
      </c>
      <c r="F9" s="121">
        <v>100000</v>
      </c>
      <c r="G9" s="122">
        <v>42130</v>
      </c>
      <c r="H9" s="123">
        <v>0.5</v>
      </c>
      <c r="I9" s="72" t="s">
        <v>125</v>
      </c>
      <c r="J9" s="72" t="s">
        <v>106</v>
      </c>
      <c r="K9" s="100" t="s">
        <v>107</v>
      </c>
      <c r="L9" s="72" t="s">
        <v>108</v>
      </c>
      <c r="M9" s="69"/>
      <c r="N9" s="63"/>
      <c r="O9" s="63"/>
    </row>
    <row r="10" spans="1:15" ht="22.5" customHeight="1">
      <c r="A10" s="96"/>
      <c r="B10" s="97" t="s">
        <v>123</v>
      </c>
      <c r="C10" s="100" t="s">
        <v>126</v>
      </c>
      <c r="D10" s="81" t="s">
        <v>71</v>
      </c>
      <c r="E10" s="72" t="s">
        <v>122</v>
      </c>
      <c r="F10" s="121">
        <v>98684</v>
      </c>
      <c r="G10" s="122">
        <v>42201</v>
      </c>
      <c r="H10" s="123">
        <v>0.7</v>
      </c>
      <c r="I10" s="72" t="s">
        <v>111</v>
      </c>
      <c r="J10" s="72" t="s">
        <v>112</v>
      </c>
      <c r="K10" s="100" t="s">
        <v>114</v>
      </c>
      <c r="L10" s="72" t="s">
        <v>50</v>
      </c>
      <c r="M10" s="87"/>
      <c r="N10" s="88"/>
      <c r="O10" s="88"/>
    </row>
    <row r="11" spans="1:15" ht="22.5" customHeight="1">
      <c r="A11" s="96"/>
      <c r="B11" s="124" t="s">
        <v>127</v>
      </c>
      <c r="C11" s="107" t="s">
        <v>128</v>
      </c>
      <c r="D11" s="75" t="s">
        <v>32</v>
      </c>
      <c r="E11" s="107" t="s">
        <v>122</v>
      </c>
      <c r="F11" s="125">
        <v>25000</v>
      </c>
      <c r="G11" s="126">
        <v>42235</v>
      </c>
      <c r="H11" s="127">
        <v>0.3</v>
      </c>
      <c r="I11" s="85" t="s">
        <v>105</v>
      </c>
      <c r="J11" s="85" t="s">
        <v>129</v>
      </c>
      <c r="K11" s="107" t="s">
        <v>107</v>
      </c>
      <c r="L11" s="85" t="s">
        <v>113</v>
      </c>
      <c r="M11" s="128"/>
      <c r="N11" s="108"/>
      <c r="O11" s="108"/>
    </row>
    <row r="12" spans="1:15" ht="22.5" customHeight="1">
      <c r="A12" s="96"/>
      <c r="B12" s="62"/>
      <c r="C12" s="62"/>
      <c r="D12" s="62"/>
      <c r="E12" s="62"/>
      <c r="F12" s="129"/>
      <c r="G12" s="130"/>
      <c r="H12" s="131"/>
      <c r="I12" s="91"/>
      <c r="J12" s="91"/>
      <c r="K12" s="62"/>
      <c r="L12" s="91"/>
      <c r="M12" s="88"/>
      <c r="N12" s="88"/>
      <c r="O12" s="88"/>
    </row>
  </sheetData>
  <autoFilter ref="B3:L12"/>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ErrorMessage="1">
          <x14:formula1>
            <xm:f>Settings!$D$5:$D$11</xm:f>
          </x14:formula1>
          <xm:sqref>I4:I12</xm:sqref>
        </x14:dataValidation>
        <x14:dataValidation type="list" allowBlank="1" showErrorMessage="1">
          <x14:formula1>
            <xm:f>Settings!$E$5:$E$11</xm:f>
          </x14:formula1>
          <xm:sqref>L4:L12</xm:sqref>
        </x14:dataValidation>
        <x14:dataValidation type="list" allowBlank="1" showErrorMessage="1">
          <x14:formula1>
            <xm:f>Settings!$C$5:$C$11</xm:f>
          </x14:formula1>
          <xm:sqref>E4:E12</xm:sqref>
        </x14:dataValidation>
        <x14:dataValidation type="list" allowBlank="1" showErrorMessage="1">
          <x14:formula1>
            <xm:f>Settings!$F$5:$F$11</xm:f>
          </x14:formula1>
          <xm:sqref>J4:J12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Views>
    <sheetView showGridLines="0" tabSelected="1" workbookViewId="0"/>
  </sheetViews>
  <sheetFormatPr defaultColWidth="12.5703125" defaultRowHeight="15.75" customHeight="1"/>
  <cols>
    <col min="1" max="1" width="3.85546875" customWidth="1"/>
    <col min="2" max="2" width="21.28515625" customWidth="1"/>
    <col min="3" max="3" width="25.140625" customWidth="1"/>
    <col min="4" max="6" width="20.42578125" customWidth="1"/>
    <col min="7" max="7" width="3.85546875" customWidth="1"/>
  </cols>
  <sheetData>
    <row r="1" spans="1:7" ht="51" customHeight="1">
      <c r="A1" s="56"/>
      <c r="B1" s="132" t="s">
        <v>130</v>
      </c>
      <c r="C1" s="133"/>
      <c r="D1" s="133"/>
      <c r="E1" s="133"/>
      <c r="F1" s="133"/>
      <c r="G1" s="133"/>
    </row>
    <row r="2" spans="1:7" ht="22.5" customHeight="1">
      <c r="A2" s="134"/>
      <c r="B2" s="134"/>
      <c r="C2" s="134"/>
      <c r="D2" s="134"/>
      <c r="E2" s="134"/>
      <c r="F2" s="134"/>
      <c r="G2" s="134"/>
    </row>
    <row r="3" spans="1:7" ht="22.5" customHeight="1">
      <c r="A3" s="134"/>
      <c r="B3" s="135" t="s">
        <v>131</v>
      </c>
      <c r="C3" s="136" t="s">
        <v>132</v>
      </c>
      <c r="D3" s="137"/>
      <c r="E3" s="137"/>
      <c r="F3" s="138"/>
      <c r="G3" s="134"/>
    </row>
    <row r="4" spans="1:7" ht="22.5" customHeight="1">
      <c r="A4" s="134"/>
      <c r="B4" s="139" t="s">
        <v>133</v>
      </c>
      <c r="C4" s="139" t="s">
        <v>134</v>
      </c>
      <c r="D4" s="139" t="s">
        <v>135</v>
      </c>
      <c r="E4" s="139" t="s">
        <v>136</v>
      </c>
      <c r="F4" s="139" t="s">
        <v>137</v>
      </c>
      <c r="G4" s="134"/>
    </row>
    <row r="5" spans="1:7" ht="22.5" customHeight="1">
      <c r="A5" s="134"/>
      <c r="B5" s="140" t="s">
        <v>138</v>
      </c>
      <c r="C5" s="140" t="s">
        <v>138</v>
      </c>
      <c r="D5" s="140" t="s">
        <v>138</v>
      </c>
      <c r="E5" s="140" t="s">
        <v>138</v>
      </c>
      <c r="F5" s="140" t="s">
        <v>138</v>
      </c>
      <c r="G5" s="134"/>
    </row>
    <row r="6" spans="1:7" ht="22.5" customHeight="1">
      <c r="A6" s="134"/>
      <c r="B6" s="140" t="s">
        <v>25</v>
      </c>
      <c r="C6" s="140" t="s">
        <v>104</v>
      </c>
      <c r="D6" s="140" t="s">
        <v>105</v>
      </c>
      <c r="E6" s="140" t="s">
        <v>108</v>
      </c>
      <c r="F6" s="140" t="s">
        <v>112</v>
      </c>
      <c r="G6" s="134"/>
    </row>
    <row r="7" spans="1:7" ht="22.5" customHeight="1">
      <c r="A7" s="134"/>
      <c r="B7" s="140" t="s">
        <v>42</v>
      </c>
      <c r="C7" s="140" t="s">
        <v>110</v>
      </c>
      <c r="D7" s="140" t="s">
        <v>125</v>
      </c>
      <c r="E7" s="140" t="s">
        <v>113</v>
      </c>
      <c r="F7" s="140" t="s">
        <v>129</v>
      </c>
      <c r="G7" s="134"/>
    </row>
    <row r="8" spans="1:7" ht="22.5" customHeight="1">
      <c r="A8" s="134"/>
      <c r="B8" s="140" t="s">
        <v>50</v>
      </c>
      <c r="C8" s="140" t="s">
        <v>124</v>
      </c>
      <c r="D8" s="140" t="s">
        <v>111</v>
      </c>
      <c r="E8" s="140" t="s">
        <v>120</v>
      </c>
      <c r="F8" s="140" t="s">
        <v>139</v>
      </c>
      <c r="G8" s="134"/>
    </row>
    <row r="9" spans="1:7" ht="22.5" customHeight="1">
      <c r="A9" s="134"/>
      <c r="B9" s="141"/>
      <c r="C9" s="140" t="s">
        <v>116</v>
      </c>
      <c r="D9" s="140" t="s">
        <v>140</v>
      </c>
      <c r="E9" s="140" t="s">
        <v>50</v>
      </c>
      <c r="F9" s="140" t="s">
        <v>106</v>
      </c>
      <c r="G9" s="134"/>
    </row>
    <row r="10" spans="1:7" ht="22.5" customHeight="1">
      <c r="A10" s="134"/>
      <c r="B10" s="141"/>
      <c r="C10" s="140" t="s">
        <v>122</v>
      </c>
      <c r="D10" s="140" t="s">
        <v>141</v>
      </c>
      <c r="E10" s="141"/>
      <c r="F10" s="141"/>
      <c r="G10" s="134"/>
    </row>
    <row r="11" spans="1:7" ht="22.5" customHeight="1">
      <c r="A11" s="134"/>
      <c r="B11" s="134"/>
      <c r="C11" s="134"/>
      <c r="D11" s="134"/>
      <c r="E11" s="134"/>
      <c r="F11" s="134"/>
      <c r="G11" s="13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People</vt:lpstr>
      <vt:lpstr>Companies</vt:lpstr>
      <vt:lpstr>Opportunities</vt:lpstr>
      <vt:lpstr>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2022-11-30T09:00:28Z</dcterms:modified>
</cp:coreProperties>
</file>